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-15" windowWidth="19290" windowHeight="10890" tabRatio="640"/>
  </bookViews>
  <sheets>
    <sheet name="V0_1" sheetId="11" r:id="rId1"/>
    <sheet name="V0_2" sheetId="2" r:id="rId2"/>
    <sheet name="V0_3" sheetId="45" r:id="rId3"/>
    <sheet name="Land_1" sheetId="46" r:id="rId4"/>
  </sheets>
  <definedNames>
    <definedName name="_xlnm.Print_Titles" localSheetId="3">Land_1!$1:$7</definedName>
  </definedNames>
  <calcPr calcId="145621"/>
</workbook>
</file>

<file path=xl/calcChain.xml><?xml version="1.0" encoding="utf-8"?>
<calcChain xmlns="http://schemas.openxmlformats.org/spreadsheetml/2006/main">
  <c r="B116" i="46" l="1"/>
  <c r="E115" i="46"/>
  <c r="D115" i="46"/>
  <c r="C115" i="46"/>
  <c r="B114" i="46"/>
  <c r="B113" i="46"/>
  <c r="B112" i="46"/>
  <c r="B111" i="46"/>
  <c r="B110" i="46"/>
  <c r="E109" i="46"/>
  <c r="D109" i="46"/>
  <c r="C109" i="46"/>
  <c r="B108" i="46"/>
  <c r="B107" i="46"/>
  <c r="B106" i="46"/>
  <c r="B105" i="46"/>
  <c r="B104" i="46"/>
  <c r="E103" i="46"/>
  <c r="D103" i="46"/>
  <c r="C103" i="46"/>
  <c r="B102" i="46"/>
  <c r="B101" i="46"/>
  <c r="B100" i="46"/>
  <c r="B99" i="46"/>
  <c r="B98" i="46"/>
  <c r="E97" i="46"/>
  <c r="D97" i="46"/>
  <c r="C97" i="46"/>
  <c r="B96" i="46"/>
  <c r="B95" i="46"/>
  <c r="B94" i="46"/>
  <c r="B93" i="46"/>
  <c r="B92" i="46"/>
  <c r="E91" i="46"/>
  <c r="D91" i="46"/>
  <c r="C91" i="46"/>
  <c r="B90" i="46"/>
  <c r="B89" i="46"/>
  <c r="B88" i="46"/>
  <c r="B87" i="46"/>
  <c r="B86" i="46"/>
  <c r="E85" i="46"/>
  <c r="D85" i="46"/>
  <c r="C85" i="46"/>
  <c r="B84" i="46"/>
  <c r="B83" i="46"/>
  <c r="B82" i="46"/>
  <c r="B81" i="46"/>
  <c r="B80" i="46"/>
  <c r="E79" i="46"/>
  <c r="D79" i="46"/>
  <c r="C79" i="46"/>
  <c r="B78" i="46"/>
  <c r="B77" i="46"/>
  <c r="B76" i="46"/>
  <c r="B75" i="46"/>
  <c r="B74" i="46"/>
  <c r="E73" i="46"/>
  <c r="D73" i="46"/>
  <c r="C73" i="46"/>
  <c r="B72" i="46"/>
  <c r="B71" i="46"/>
  <c r="B70" i="46"/>
  <c r="B69" i="46"/>
  <c r="B68" i="46"/>
  <c r="E67" i="46"/>
  <c r="D67" i="46"/>
  <c r="C67" i="46"/>
  <c r="B66" i="46"/>
  <c r="B65" i="46"/>
  <c r="B64" i="46"/>
  <c r="B63" i="46"/>
  <c r="B62" i="46"/>
  <c r="E61" i="46"/>
  <c r="D61" i="46"/>
  <c r="C61" i="46"/>
  <c r="B60" i="46"/>
  <c r="B59" i="46"/>
  <c r="B58" i="46"/>
  <c r="B57" i="46"/>
  <c r="B56" i="46"/>
  <c r="E55" i="46"/>
  <c r="D55" i="46"/>
  <c r="C55" i="46"/>
  <c r="B54" i="46"/>
  <c r="B53" i="46"/>
  <c r="B52" i="46"/>
  <c r="B51" i="46"/>
  <c r="B50" i="46"/>
  <c r="E49" i="46"/>
  <c r="D49" i="46"/>
  <c r="C49" i="46"/>
  <c r="B48" i="46"/>
  <c r="B47" i="46"/>
  <c r="B46" i="46"/>
  <c r="B45" i="46"/>
  <c r="B44" i="46"/>
  <c r="E43" i="46"/>
  <c r="D43" i="46"/>
  <c r="C43" i="46"/>
  <c r="B42" i="46"/>
  <c r="B41" i="46"/>
  <c r="B40" i="46"/>
  <c r="B39" i="46"/>
  <c r="B38" i="46"/>
  <c r="E37" i="46"/>
  <c r="D37" i="46"/>
  <c r="C37" i="46"/>
  <c r="B36" i="46"/>
  <c r="B35" i="46"/>
  <c r="B34" i="46"/>
  <c r="B33" i="46"/>
  <c r="B32" i="46"/>
  <c r="E31" i="46"/>
  <c r="D31" i="46"/>
  <c r="C31" i="46"/>
  <c r="B30" i="46"/>
  <c r="B29" i="46"/>
  <c r="B28" i="46"/>
  <c r="B27" i="46"/>
  <c r="B26" i="46"/>
  <c r="E25" i="46"/>
  <c r="D25" i="46"/>
  <c r="C25" i="46"/>
  <c r="B24" i="46"/>
  <c r="B23" i="46"/>
  <c r="B22" i="46"/>
  <c r="B21" i="46"/>
  <c r="B20" i="46"/>
  <c r="E19" i="46"/>
  <c r="D19" i="46"/>
  <c r="C19" i="46"/>
  <c r="B18" i="46"/>
  <c r="B17" i="46"/>
  <c r="B16" i="46"/>
  <c r="B15" i="46"/>
  <c r="B14" i="46"/>
  <c r="E13" i="46"/>
  <c r="D13" i="46"/>
  <c r="C13" i="46"/>
  <c r="B12" i="46"/>
  <c r="B11" i="46"/>
  <c r="B10" i="46"/>
  <c r="B9" i="46"/>
</calcChain>
</file>

<file path=xl/sharedStrings.xml><?xml version="1.0" encoding="utf-8"?>
<sst xmlns="http://schemas.openxmlformats.org/spreadsheetml/2006/main" count="174" uniqueCount="157">
  <si>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</si>
  <si>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</si>
  <si>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</si>
  <si>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</si>
  <si>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</si>
  <si>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</si>
  <si>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</si>
  <si>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</si>
  <si>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</si>
  <si>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</si>
  <si>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</si>
  <si>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</si>
  <si>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</si>
  <si>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</si>
  <si>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</si>
  <si>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</si>
  <si>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</si>
  <si>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</si>
  <si>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</si>
  <si>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</si>
  <si>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</si>
  <si>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</si>
  <si>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</si>
  <si>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</si>
  <si>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</si>
  <si>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</si>
  <si>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</si>
  <si>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</si>
  <si>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</si>
  <si>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u. dgl.</t>
  </si>
  <si>
    <t>Bevölkerung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</si>
  <si>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</si>
  <si>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</si>
  <si>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</si>
  <si>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</si>
  <si>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</si>
  <si>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</si>
  <si>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</si>
  <si>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</si>
  <si>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</si>
  <si>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</si>
  <si>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</si>
  <si>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</si>
  <si>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</si>
  <si>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</si>
  <si>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</si>
  <si>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</si>
  <si>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</si>
  <si>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</si>
  <si>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</si>
  <si>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</si>
  <si>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</si>
  <si>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</si>
  <si>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</si>
  <si>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</si>
  <si>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</si>
  <si>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</si>
  <si>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</si>
  <si>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</si>
  <si>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</si>
  <si>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</si>
  <si>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</si>
  <si>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</si>
  <si>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</si>
  <si>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</si>
  <si>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</si>
  <si>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</si>
  <si>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</si>
  <si>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</si>
  <si>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</si>
  <si>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</si>
  <si>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</si>
  <si>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</si>
  <si>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</si>
  <si>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</si>
  <si>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</si>
  <si>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</si>
  <si>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</si>
  <si>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</si>
  <si>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</si>
  <si>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</si>
  <si>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</si>
  <si>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</si>
  <si>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</si>
  <si>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</si>
  <si>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</si>
  <si>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</si>
  <si>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</si>
  <si>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</si>
  <si>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</si>
  <si>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</si>
  <si>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</si>
  <si>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</si>
  <si>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</si>
  <si>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</si>
  <si>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</si>
  <si>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</si>
  <si>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</si>
  <si>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</si>
  <si>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</si>
  <si>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</si>
  <si>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</si>
  <si>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70 - 71</t>
  </si>
  <si>
    <t>71 - 72</t>
  </si>
  <si>
    <t>72 - 73</t>
  </si>
  <si>
    <t>73 - 74</t>
  </si>
  <si>
    <t>74 - 75</t>
  </si>
  <si>
    <t>75 - 76</t>
  </si>
  <si>
    <t>76 - 77</t>
  </si>
  <si>
    <t>77 - 78</t>
  </si>
  <si>
    <t>78 - 79</t>
  </si>
  <si>
    <t>79 - 80</t>
  </si>
  <si>
    <t>80 - 81</t>
  </si>
  <si>
    <t>85 - 86</t>
  </si>
  <si>
    <t>86 - 87</t>
  </si>
  <si>
    <t>87 - 88</t>
  </si>
  <si>
    <t>88 - 89</t>
  </si>
  <si>
    <t>89 - 90</t>
  </si>
  <si>
    <t>90 und älter</t>
  </si>
  <si>
    <t>u. früher</t>
  </si>
  <si>
    <t xml:space="preserve">Insgesamt </t>
  </si>
  <si>
    <t>82 - 83</t>
  </si>
  <si>
    <t>84 - 85</t>
  </si>
  <si>
    <t>81 - 82</t>
  </si>
  <si>
    <t>83 - 84</t>
  </si>
  <si>
    <t>Isolde Schlüter</t>
  </si>
  <si>
    <t>nach Alter und Geschlecht</t>
  </si>
  <si>
    <t>Die Bevölkerung in Hamburg</t>
  </si>
  <si>
    <t>Hamburg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</si>
  <si>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</si>
  <si>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</si>
  <si>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</si>
  <si>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</si>
  <si>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</si>
  <si>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</si>
  <si>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</si>
  <si>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</si>
  <si>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</si>
  <si>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</si>
  <si>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</si>
  <si>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</si>
  <si>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</si>
  <si>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</si>
  <si>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</si>
  <si>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insgesamt</t>
  </si>
  <si>
    <t>männlich</t>
  </si>
  <si>
    <t>weiblich</t>
  </si>
  <si>
    <t>Geburtsjahr</t>
  </si>
  <si>
    <t>Alter von…bis
unter … Jahren</t>
  </si>
  <si>
    <t xml:space="preserve"> – Personen insgesamt –</t>
  </si>
  <si>
    <t>Fortschreibung auf Basis des Zensus 2011</t>
  </si>
  <si>
    <t xml:space="preserve"> - Endgültige Ergebnisse -</t>
  </si>
  <si>
    <t>Kennziffer: A I 3 - j 15 HH</t>
  </si>
  <si>
    <t xml:space="preserve">© Statistisches Amt für Hamburg und Schleswig-Holstein, Hamburg 2016
Auszugsweise Vervielfältigung und Verbreitung mit Quellenangabe gestattet.        </t>
  </si>
  <si>
    <t>040 42831-1754</t>
  </si>
  <si>
    <t xml:space="preserve">Bevölkerung nach Alter und Geburtsjahren </t>
  </si>
  <si>
    <t>Herausgegeben am: 26.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</si>
</sst>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#\ ;"/>
    <numFmt numFmtId="166" formatCode="#\ ###\ ##0\ \ \ \ ;\-\ #\ ###\ ##0\ \ \ \ ;\-\ \ \ \ 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18"/>
      <color theme="1"/>
      <name val="Arial"/>
      <family val="2"/>
    </font>
    <font>
      <sz val="2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theme="3"/>
      </top>
      <bottom style="thin">
        <color theme="3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5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5" applyNumberFormat="0" applyAlignment="0" applyProtection="0"/>
    <xf numFmtId="0" fontId="26" fillId="6" borderId="6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7" borderId="8" applyNumberFormat="0" applyAlignment="0" applyProtection="0"/>
    <xf numFmtId="0" fontId="18" fillId="8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</cellStyleXfs>
  <cellXfs count="8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7" fillId="0" borderId="0" xfId="53" applyFont="1" applyAlignment="1">
      <alignment horizontal="left"/>
    </xf>
    <xf numFmtId="0" fontId="0" fillId="0" borderId="0" xfId="0" applyAlignment="1"/>
    <xf numFmtId="0" fontId="1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164" fontId="9" fillId="0" borderId="0" xfId="0" applyNumberFormat="1" applyFont="1" applyAlignme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Fill="1"/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indent="1"/>
    </xf>
    <xf numFmtId="0" fontId="11" fillId="0" borderId="0" xfId="0" applyFont="1" applyBorder="1" applyAlignment="1">
      <alignment horizontal="left" vertical="top" indent="1"/>
    </xf>
    <xf numFmtId="49" fontId="11" fillId="0" borderId="0" xfId="0" applyNumberFormat="1" applyFont="1" applyBorder="1" applyAlignment="1" applyProtection="1">
      <alignment horizontal="left" indent="1"/>
      <protection hidden="1"/>
    </xf>
    <xf numFmtId="0" fontId="0" fillId="0" borderId="0" xfId="0" applyBorder="1"/>
    <xf numFmtId="49" fontId="35" fillId="0" borderId="11" xfId="0" applyNumberFormat="1" applyFont="1" applyBorder="1" applyAlignment="1" applyProtection="1">
      <alignment horizontal="left" indent="1"/>
      <protection hidden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left" vertical="top" indent="1"/>
    </xf>
    <xf numFmtId="0" fontId="35" fillId="0" borderId="0" xfId="0" applyFont="1" applyBorder="1" applyAlignment="1">
      <alignment horizontal="left" vertical="top" indent="1"/>
    </xf>
    <xf numFmtId="49" fontId="35" fillId="0" borderId="0" xfId="0" applyNumberFormat="1" applyFont="1" applyBorder="1" applyAlignment="1" applyProtection="1">
      <alignment horizontal="left" indent="1"/>
      <protection hidden="1"/>
    </xf>
    <xf numFmtId="164" fontId="0" fillId="0" borderId="0" xfId="0" applyNumberFormat="1" applyFont="1"/>
    <xf numFmtId="165" fontId="9" fillId="0" borderId="13" xfId="0" applyNumberFormat="1" applyFont="1" applyBorder="1" applyAlignment="1">
      <alignment horizontal="center" vertical="top"/>
    </xf>
    <xf numFmtId="166" fontId="11" fillId="0" borderId="0" xfId="0" applyNumberFormat="1" applyFont="1" applyProtection="1">
      <protection hidden="1"/>
    </xf>
    <xf numFmtId="165" fontId="33" fillId="0" borderId="13" xfId="0" applyNumberFormat="1" applyFont="1" applyBorder="1" applyAlignment="1">
      <alignment horizontal="center" vertical="top"/>
    </xf>
    <xf numFmtId="165" fontId="35" fillId="0" borderId="13" xfId="0" applyNumberFormat="1" applyFont="1" applyBorder="1" applyAlignment="1" applyProtection="1">
      <alignment horizontal="center"/>
      <protection hidden="1"/>
    </xf>
    <xf numFmtId="165" fontId="35" fillId="0" borderId="13" xfId="0" applyNumberFormat="1" applyFont="1" applyBorder="1" applyAlignment="1" applyProtection="1">
      <alignment horizontal="center" vertical="center"/>
      <protection hidden="1"/>
    </xf>
    <xf numFmtId="165" fontId="35" fillId="0" borderId="14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166" fontId="35" fillId="0" borderId="11" xfId="0" applyNumberFormat="1" applyFont="1" applyBorder="1" applyProtection="1">
      <protection hidden="1"/>
    </xf>
    <xf numFmtId="0" fontId="39" fillId="0" borderId="0" xfId="0" applyFont="1"/>
    <xf numFmtId="0" fontId="3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3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3" borderId="1" xfId="0" applyFont="1" applyFill="1" applyBorder="1" applyAlignment="1">
      <alignment horizontal="center" vertical="center"/>
    </xf>
    <xf numFmtId="0" fontId="9" fillId="33" borderId="15" xfId="0" applyFont="1" applyFill="1" applyBorder="1" applyAlignment="1"/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4" xfId="50"/>
    <cellStyle name="Standard 4 2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2600</xdr:rowOff>
    </xdr:from>
    <xdr:to>
      <xdr:col>6</xdr:col>
      <xdr:colOff>912037</xdr:colOff>
      <xdr:row>3</xdr:row>
      <xdr:rowOff>247649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114302</xdr:rowOff>
    </xdr:from>
    <xdr:to>
      <xdr:col>6</xdr:col>
      <xdr:colOff>900450</xdr:colOff>
      <xdr:row>50</xdr:row>
      <xdr:rowOff>154209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19852"/>
          <a:ext cx="6444000" cy="34403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5476875</xdr:colOff>
      <xdr:row>26</xdr:row>
      <xdr:rowOff>99060</xdr:rowOff>
    </xdr:to>
    <xdr:sp macro="" textlink="">
      <xdr:nvSpPr>
        <xdr:cNvPr id="3" name="Textfeld 2"/>
        <xdr:cNvSpPr txBox="1"/>
      </xdr:nvSpPr>
      <xdr:spPr>
        <a:xfrm>
          <a:off x="0" y="0"/>
          <a:ext cx="5476875" cy="4309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und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Fortschreibung des Bevölkerungsbestandes in der Fassung vom 20. April 2013 (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BGBl. I. S. 826), zuletzt geändert durch Artikel 2 des Gesetzes vom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Dezember 2014 (BGBl.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I. S. 1926)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Hinweis:</a:t>
          </a:r>
          <a:r>
            <a:rPr lang="de-DE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Bevölkerungsbewegung), den Geburten und Sterbefällen (Statistik der natürlichen Bevölkerungsbewegung) sowie den Familienstandsänderungen und Staatsangehörigkeitswechseln ermittelt.  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 der vorliegenden Fortschreibung sind für die Bevölkerungsfortschreibung bezüglich demografischer Merkmale optimierte Ausgangsdaten aus dem Zensus 2011.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3" spans="1:7" ht="20.25" x14ac:dyDescent="0.3">
      <c r="A3" s="55" t="s">
        <v>24</v>
      </c>
      <c r="B3" s="55"/>
      <c r="C3" s="55"/>
      <c r="D3" s="55"/>
    </row>
    <row r="4" spans="1:7" ht="20.25" x14ac:dyDescent="0.3">
      <c r="A4" s="55" t="s">
        <v>25</v>
      </c>
      <c r="B4" s="55"/>
      <c r="C4" s="55"/>
      <c r="D4" s="55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6" t="s">
        <v>26</v>
      </c>
      <c r="E15" s="56"/>
      <c r="F15" s="56"/>
      <c r="G15" s="56"/>
    </row>
    <row r="16" spans="1:7" ht="15" x14ac:dyDescent="0.2">
      <c r="D16" s="57" t="s">
        <v>152</v>
      </c>
      <c r="E16" s="57"/>
      <c r="F16" s="57"/>
      <c r="G16" s="57"/>
    </row>
    <row r="18" spans="1:7" ht="34.5" customHeight="1" x14ac:dyDescent="0.45">
      <c r="A18" s="58" t="s">
        <v>127</v>
      </c>
      <c r="B18" s="59"/>
      <c r="C18" s="59"/>
      <c r="D18" s="59"/>
      <c r="E18" s="59"/>
      <c r="F18" s="59"/>
      <c r="G18" s="59"/>
    </row>
    <row r="19" spans="1:7" s="8" customFormat="1" ht="34.5" customHeight="1" x14ac:dyDescent="0.45">
      <c r="A19" s="51"/>
      <c r="B19" s="52"/>
      <c r="C19" s="52"/>
      <c r="D19" s="52"/>
      <c r="E19" s="52"/>
      <c r="F19" s="52"/>
      <c r="G19" s="52" t="s">
        <v>126</v>
      </c>
    </row>
    <row r="20" spans="1:7" ht="34.5" customHeight="1" x14ac:dyDescent="0.45">
      <c r="A20" s="51"/>
      <c r="B20" s="58">
        <v>2015</v>
      </c>
      <c r="C20" s="58"/>
      <c r="D20" s="58"/>
      <c r="E20" s="58"/>
      <c r="F20" s="58"/>
      <c r="G20" s="58"/>
    </row>
    <row r="21" spans="1:7" s="8" customFormat="1" ht="34.5" customHeight="1" x14ac:dyDescent="0.35">
      <c r="B21" s="62" t="s">
        <v>151</v>
      </c>
      <c r="C21" s="62"/>
      <c r="D21" s="62"/>
      <c r="E21" s="62"/>
      <c r="F21" s="62"/>
      <c r="G21" s="62"/>
    </row>
    <row r="22" spans="1:7" ht="16.5" x14ac:dyDescent="0.25">
      <c r="A22" s="7"/>
      <c r="B22" s="60" t="s">
        <v>150</v>
      </c>
      <c r="C22" s="61"/>
      <c r="D22" s="61"/>
      <c r="E22" s="61"/>
      <c r="F22" s="61"/>
      <c r="G22" s="61"/>
    </row>
    <row r="23" spans="1:7" ht="15" x14ac:dyDescent="0.2">
      <c r="E23" s="53"/>
      <c r="F23" s="53"/>
      <c r="G23" s="53"/>
    </row>
    <row r="24" spans="1:7" ht="16.5" x14ac:dyDescent="0.25">
      <c r="A24" s="54" t="s">
        <v>156</v>
      </c>
      <c r="B24" s="54"/>
      <c r="C24" s="54"/>
      <c r="D24" s="54"/>
      <c r="E24" s="54"/>
      <c r="F24" s="54"/>
      <c r="G24" s="54"/>
    </row>
  </sheetData>
  <mergeCells count="10">
    <mergeCell ref="E23:G23"/>
    <mergeCell ref="A24:G24"/>
    <mergeCell ref="A3:D3"/>
    <mergeCell ref="A4:D4"/>
    <mergeCell ref="D15:G15"/>
    <mergeCell ref="D16:G16"/>
    <mergeCell ref="B20:G20"/>
    <mergeCell ref="A18:G18"/>
    <mergeCell ref="B22:G22"/>
    <mergeCell ref="B21:G21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" customWidth="1"/>
    <col min="3" max="7" width="14.28515625" style="8" customWidth="1"/>
    <col min="8" max="8" width="10.7109375" style="8" customWidth="1"/>
    <col min="9" max="26" width="12.140625" style="8" customWidth="1"/>
    <col min="27" max="16384" width="10.85546875" style="8"/>
  </cols>
  <sheetData>
    <row r="1" spans="1:7" s="9" customFormat="1" ht="15.75" x14ac:dyDescent="0.25">
      <c r="A1" s="68" t="s">
        <v>0</v>
      </c>
      <c r="B1" s="68"/>
      <c r="C1" s="68"/>
      <c r="D1" s="68"/>
      <c r="E1" s="68"/>
      <c r="F1" s="68"/>
      <c r="G1" s="68"/>
    </row>
    <row r="2" spans="1:7" s="9" customFormat="1" x14ac:dyDescent="0.2"/>
    <row r="3" spans="1:7" s="9" customFormat="1" x14ac:dyDescent="0.2"/>
    <row r="4" spans="1:7" s="9" customFormat="1" ht="15.75" x14ac:dyDescent="0.25">
      <c r="A4" s="69" t="s">
        <v>1</v>
      </c>
      <c r="B4" s="53"/>
      <c r="C4" s="53"/>
      <c r="D4" s="53"/>
      <c r="E4" s="53"/>
      <c r="F4" s="53"/>
      <c r="G4" s="53"/>
    </row>
    <row r="5" spans="1:7" s="9" customFormat="1" x14ac:dyDescent="0.2">
      <c r="A5" s="63"/>
      <c r="B5" s="63"/>
      <c r="C5" s="63"/>
      <c r="D5" s="63"/>
      <c r="E5" s="63"/>
      <c r="F5" s="63"/>
      <c r="G5" s="63"/>
    </row>
    <row r="6" spans="1:7" s="9" customFormat="1" x14ac:dyDescent="0.2">
      <c r="A6" s="11" t="s">
        <v>129</v>
      </c>
      <c r="B6" s="13"/>
      <c r="C6" s="13"/>
      <c r="D6" s="13"/>
      <c r="E6" s="13"/>
      <c r="F6" s="13"/>
      <c r="G6" s="13"/>
    </row>
    <row r="7" spans="1:7" s="9" customFormat="1" ht="5.85" customHeight="1" x14ac:dyDescent="0.2">
      <c r="A7" s="11"/>
      <c r="B7" s="13"/>
      <c r="C7" s="13"/>
      <c r="D7" s="13"/>
      <c r="E7" s="13"/>
      <c r="F7" s="13"/>
      <c r="G7" s="13"/>
    </row>
    <row r="8" spans="1:7" s="9" customFormat="1" x14ac:dyDescent="0.2">
      <c r="A8" s="65" t="s">
        <v>27</v>
      </c>
      <c r="B8" s="64"/>
      <c r="C8" s="64"/>
      <c r="D8" s="64"/>
      <c r="E8" s="64"/>
      <c r="F8" s="64"/>
      <c r="G8" s="64"/>
    </row>
    <row r="9" spans="1:7" s="9" customFormat="1" x14ac:dyDescent="0.2">
      <c r="A9" s="64" t="s">
        <v>4</v>
      </c>
      <c r="B9" s="64"/>
      <c r="C9" s="64"/>
      <c r="D9" s="64"/>
      <c r="E9" s="64"/>
      <c r="F9" s="64"/>
      <c r="G9" s="64"/>
    </row>
    <row r="10" spans="1:7" s="9" customFormat="1" ht="5.85" customHeight="1" x14ac:dyDescent="0.2">
      <c r="A10" s="13"/>
      <c r="B10" s="13"/>
      <c r="C10" s="13"/>
      <c r="D10" s="13"/>
      <c r="E10" s="13"/>
      <c r="F10" s="13"/>
      <c r="G10" s="13"/>
    </row>
    <row r="11" spans="1:7" s="9" customFormat="1" x14ac:dyDescent="0.2">
      <c r="A11" s="70" t="s">
        <v>2</v>
      </c>
      <c r="B11" s="70"/>
      <c r="C11" s="70"/>
      <c r="D11" s="70"/>
      <c r="E11" s="70"/>
      <c r="F11" s="70"/>
      <c r="G11" s="70"/>
    </row>
    <row r="12" spans="1:7" s="9" customFormat="1" x14ac:dyDescent="0.2">
      <c r="A12" s="64" t="s">
        <v>3</v>
      </c>
      <c r="B12" s="64"/>
      <c r="C12" s="64"/>
      <c r="D12" s="64"/>
      <c r="E12" s="64"/>
      <c r="F12" s="64"/>
      <c r="G12" s="64"/>
    </row>
    <row r="13" spans="1:7" s="9" customFormat="1" x14ac:dyDescent="0.2">
      <c r="A13" s="13"/>
      <c r="B13" s="13"/>
      <c r="C13" s="13"/>
      <c r="D13" s="13"/>
      <c r="E13" s="13"/>
      <c r="F13" s="13"/>
      <c r="G13" s="13"/>
    </row>
    <row r="14" spans="1:7" s="9" customFormat="1" x14ac:dyDescent="0.2">
      <c r="A14" s="13"/>
      <c r="B14" s="13"/>
      <c r="C14" s="13"/>
      <c r="D14" s="13"/>
      <c r="E14" s="13"/>
      <c r="F14" s="13"/>
      <c r="G14" s="13"/>
    </row>
    <row r="15" spans="1:7" s="9" customFormat="1" ht="12.75" customHeight="1" x14ac:dyDescent="0.2">
      <c r="A15" s="65" t="s">
        <v>28</v>
      </c>
      <c r="B15" s="64"/>
      <c r="C15" s="64"/>
      <c r="D15" s="12"/>
      <c r="E15" s="12"/>
      <c r="F15" s="12"/>
      <c r="G15" s="12"/>
    </row>
    <row r="16" spans="1:7" s="9" customFormat="1" ht="5.85" customHeight="1" x14ac:dyDescent="0.2">
      <c r="A16" s="12"/>
      <c r="B16" s="14"/>
      <c r="C16" s="14"/>
      <c r="D16" s="12"/>
      <c r="E16" s="12"/>
      <c r="F16" s="12"/>
      <c r="G16" s="12"/>
    </row>
    <row r="17" spans="1:7" s="9" customFormat="1" ht="12.75" customHeight="1" x14ac:dyDescent="0.2">
      <c r="A17" s="66" t="s">
        <v>125</v>
      </c>
      <c r="B17" s="64"/>
      <c r="C17" s="64"/>
      <c r="D17" s="14"/>
      <c r="E17" s="14"/>
      <c r="F17" s="14"/>
      <c r="G17" s="14"/>
    </row>
    <row r="18" spans="1:7" s="9" customFormat="1" ht="12.75" customHeight="1" x14ac:dyDescent="0.2">
      <c r="A18" s="14" t="s">
        <v>130</v>
      </c>
      <c r="B18" s="66" t="s">
        <v>154</v>
      </c>
      <c r="C18" s="64"/>
      <c r="D18" s="14"/>
      <c r="E18" s="14"/>
      <c r="F18" s="14"/>
      <c r="G18" s="14"/>
    </row>
    <row r="19" spans="1:7" s="9" customFormat="1" ht="12.75" customHeight="1" x14ac:dyDescent="0.2">
      <c r="A19" s="14" t="s">
        <v>131</v>
      </c>
      <c r="B19" s="67" t="s">
        <v>143</v>
      </c>
      <c r="C19" s="67"/>
      <c r="D19" s="67"/>
      <c r="E19" s="14"/>
      <c r="F19" s="14"/>
      <c r="G19" s="14"/>
    </row>
    <row r="20" spans="1:7" s="9" customFormat="1" x14ac:dyDescent="0.2">
      <c r="A20" s="14"/>
      <c r="B20" s="14"/>
      <c r="C20" s="14"/>
      <c r="D20" s="14"/>
      <c r="E20" s="14"/>
      <c r="F20" s="14"/>
      <c r="G20" s="14"/>
    </row>
    <row r="21" spans="1:7" s="9" customFormat="1" ht="12.75" customHeight="1" x14ac:dyDescent="0.2">
      <c r="A21" s="65" t="s">
        <v>132</v>
      </c>
      <c r="B21" s="64"/>
      <c r="C21" s="12"/>
      <c r="D21" s="12"/>
      <c r="E21" s="12"/>
      <c r="F21" s="12"/>
      <c r="G21" s="12"/>
    </row>
    <row r="22" spans="1:7" s="9" customFormat="1" ht="5.85" customHeight="1" x14ac:dyDescent="0.2">
      <c r="A22" s="12"/>
      <c r="B22" s="14"/>
      <c r="C22" s="12"/>
      <c r="D22" s="12"/>
      <c r="E22" s="12"/>
      <c r="F22" s="12"/>
      <c r="G22" s="12"/>
    </row>
    <row r="23" spans="1:7" s="9" customFormat="1" ht="12.75" customHeight="1" x14ac:dyDescent="0.2">
      <c r="A23" s="14" t="s">
        <v>133</v>
      </c>
      <c r="B23" s="64" t="s">
        <v>134</v>
      </c>
      <c r="C23" s="64"/>
      <c r="D23" s="14"/>
      <c r="E23" s="14"/>
      <c r="F23" s="14"/>
      <c r="G23" s="14"/>
    </row>
    <row r="24" spans="1:7" s="9" customFormat="1" ht="12.75" customHeight="1" x14ac:dyDescent="0.2">
      <c r="A24" s="14" t="s">
        <v>135</v>
      </c>
      <c r="B24" s="64" t="s">
        <v>136</v>
      </c>
      <c r="C24" s="64"/>
      <c r="D24" s="14"/>
      <c r="E24" s="14"/>
      <c r="F24" s="14"/>
      <c r="G24" s="14"/>
    </row>
    <row r="25" spans="1:7" s="9" customFormat="1" ht="12.75" customHeight="1" x14ac:dyDescent="0.2">
      <c r="A25" s="14"/>
      <c r="B25" s="64" t="s">
        <v>137</v>
      </c>
      <c r="C25" s="64"/>
      <c r="D25" s="14"/>
      <c r="E25" s="14"/>
      <c r="F25" s="14"/>
      <c r="G25" s="14"/>
    </row>
    <row r="26" spans="1:7" s="9" customFormat="1" x14ac:dyDescent="0.2">
      <c r="A26" s="13"/>
      <c r="B26" s="13"/>
      <c r="C26" s="13"/>
      <c r="D26" s="13"/>
      <c r="E26" s="13"/>
      <c r="F26" s="13"/>
      <c r="G26" s="13"/>
    </row>
    <row r="27" spans="1:7" s="9" customFormat="1" x14ac:dyDescent="0.2">
      <c r="A27" s="13" t="s">
        <v>138</v>
      </c>
      <c r="B27" s="15" t="s">
        <v>139</v>
      </c>
      <c r="C27" s="13"/>
      <c r="D27" s="13"/>
      <c r="E27" s="13"/>
      <c r="F27" s="13"/>
      <c r="G27" s="13"/>
    </row>
    <row r="28" spans="1:7" s="9" customFormat="1" x14ac:dyDescent="0.2">
      <c r="A28" s="13"/>
      <c r="B28" s="13"/>
      <c r="C28" s="13"/>
      <c r="D28" s="13"/>
      <c r="E28" s="13"/>
      <c r="F28" s="13"/>
      <c r="G28" s="13"/>
    </row>
    <row r="29" spans="1:7" s="9" customFormat="1" ht="27.75" customHeight="1" x14ac:dyDescent="0.2">
      <c r="A29" s="66" t="s">
        <v>153</v>
      </c>
      <c r="B29" s="64"/>
      <c r="C29" s="64"/>
      <c r="D29" s="64"/>
      <c r="E29" s="64"/>
      <c r="F29" s="64"/>
      <c r="G29" s="64"/>
    </row>
    <row r="30" spans="1:7" s="9" customFormat="1" ht="41.85" customHeight="1" x14ac:dyDescent="0.2">
      <c r="A30" s="64" t="s">
        <v>140</v>
      </c>
      <c r="B30" s="64"/>
      <c r="C30" s="64"/>
      <c r="D30" s="64"/>
      <c r="E30" s="64"/>
      <c r="F30" s="64"/>
      <c r="G30" s="64"/>
    </row>
    <row r="31" spans="1:7" s="9" customFormat="1" x14ac:dyDescent="0.2">
      <c r="A31" s="13"/>
      <c r="B31" s="13"/>
      <c r="C31" s="13"/>
      <c r="D31" s="13"/>
      <c r="E31" s="13"/>
      <c r="F31" s="13"/>
      <c r="G31" s="13"/>
    </row>
    <row r="32" spans="1:7" s="9" customFormat="1" x14ac:dyDescent="0.2">
      <c r="A32" s="13"/>
      <c r="B32" s="13"/>
      <c r="C32" s="13"/>
      <c r="D32" s="13"/>
      <c r="E32" s="13"/>
      <c r="F32" s="13"/>
      <c r="G32" s="13"/>
    </row>
    <row r="33" spans="1:7" s="9" customFormat="1" x14ac:dyDescent="0.2">
      <c r="A33" s="13"/>
      <c r="B33" s="13"/>
      <c r="C33" s="13"/>
      <c r="D33" s="13"/>
      <c r="E33" s="13"/>
      <c r="F33" s="13"/>
      <c r="G33" s="13"/>
    </row>
    <row r="34" spans="1:7" s="9" customFormat="1" x14ac:dyDescent="0.2">
      <c r="A34" s="13"/>
      <c r="B34" s="13"/>
      <c r="C34" s="13"/>
      <c r="D34" s="13"/>
      <c r="E34" s="13"/>
      <c r="F34" s="13"/>
      <c r="G34" s="13"/>
    </row>
    <row r="35" spans="1:7" s="9" customFormat="1" x14ac:dyDescent="0.2">
      <c r="A35" s="13"/>
      <c r="B35" s="13"/>
      <c r="C35" s="13"/>
      <c r="D35" s="13"/>
      <c r="E35" s="13"/>
      <c r="F35" s="13"/>
      <c r="G35" s="13"/>
    </row>
    <row r="36" spans="1:7" s="9" customFormat="1" x14ac:dyDescent="0.2">
      <c r="A36" s="13"/>
      <c r="B36" s="13"/>
      <c r="C36" s="13"/>
      <c r="D36" s="13"/>
      <c r="E36" s="13"/>
      <c r="F36" s="13"/>
      <c r="G36" s="13"/>
    </row>
    <row r="37" spans="1:7" s="9" customFormat="1" x14ac:dyDescent="0.2">
      <c r="A37" s="13"/>
      <c r="B37" s="13"/>
      <c r="C37" s="13"/>
      <c r="D37" s="13"/>
      <c r="E37" s="13"/>
      <c r="F37" s="13"/>
      <c r="G37" s="13"/>
    </row>
    <row r="38" spans="1:7" s="9" customFormat="1" x14ac:dyDescent="0.2">
      <c r="A38" s="13"/>
      <c r="B38" s="13"/>
      <c r="C38" s="13"/>
      <c r="D38" s="13"/>
      <c r="E38" s="13"/>
      <c r="F38" s="13"/>
      <c r="G38" s="13"/>
    </row>
    <row r="39" spans="1:7" s="9" customFormat="1" x14ac:dyDescent="0.2">
      <c r="A39" s="13"/>
      <c r="B39" s="13"/>
      <c r="C39" s="13"/>
      <c r="D39" s="13"/>
      <c r="E39" s="13"/>
      <c r="F39" s="13"/>
      <c r="G39" s="13"/>
    </row>
    <row r="40" spans="1:7" s="9" customFormat="1" x14ac:dyDescent="0.2">
      <c r="A40" s="13"/>
      <c r="B40" s="13"/>
      <c r="C40" s="13"/>
      <c r="D40" s="13"/>
      <c r="E40" s="13"/>
      <c r="F40" s="13"/>
      <c r="G40" s="13"/>
    </row>
    <row r="41" spans="1:7" s="9" customFormat="1" x14ac:dyDescent="0.2">
      <c r="A41" s="63" t="s">
        <v>141</v>
      </c>
      <c r="B41" s="63"/>
      <c r="C41" s="13"/>
      <c r="D41" s="13"/>
      <c r="E41" s="13"/>
      <c r="F41" s="13"/>
      <c r="G41" s="13"/>
    </row>
    <row r="42" spans="1:7" s="9" customFormat="1" x14ac:dyDescent="0.2">
      <c r="A42" s="13"/>
      <c r="B42" s="13"/>
      <c r="C42" s="13"/>
      <c r="D42" s="13"/>
      <c r="E42" s="13"/>
      <c r="F42" s="13"/>
      <c r="G42" s="13"/>
    </row>
    <row r="43" spans="1:7" s="9" customFormat="1" x14ac:dyDescent="0.2">
      <c r="A43" s="5">
        <v>0</v>
      </c>
      <c r="B43" s="6" t="s">
        <v>5</v>
      </c>
      <c r="C43" s="13"/>
      <c r="D43" s="13"/>
      <c r="E43" s="13"/>
      <c r="F43" s="13"/>
      <c r="G43" s="13"/>
    </row>
    <row r="44" spans="1:7" s="9" customFormat="1" x14ac:dyDescent="0.2">
      <c r="A44" s="6" t="s">
        <v>19</v>
      </c>
      <c r="B44" s="6" t="s">
        <v>6</v>
      </c>
      <c r="C44" s="13"/>
      <c r="D44" s="13"/>
      <c r="E44" s="13"/>
      <c r="F44" s="13"/>
      <c r="G44" s="13"/>
    </row>
    <row r="45" spans="1:7" s="9" customFormat="1" x14ac:dyDescent="0.2">
      <c r="A45" s="6" t="s">
        <v>20</v>
      </c>
      <c r="B45" s="6" t="s">
        <v>7</v>
      </c>
      <c r="C45" s="13"/>
      <c r="D45" s="13"/>
      <c r="E45" s="13"/>
      <c r="F45" s="13"/>
      <c r="G45" s="13"/>
    </row>
    <row r="46" spans="1:7" s="9" customFormat="1" x14ac:dyDescent="0.2">
      <c r="A46" s="6" t="s">
        <v>21</v>
      </c>
      <c r="B46" s="6" t="s">
        <v>8</v>
      </c>
      <c r="C46" s="13"/>
      <c r="D46" s="13"/>
      <c r="E46" s="13"/>
      <c r="F46" s="13"/>
      <c r="G46" s="13"/>
    </row>
    <row r="47" spans="1:7" s="9" customFormat="1" x14ac:dyDescent="0.2">
      <c r="A47" s="6" t="s">
        <v>15</v>
      </c>
      <c r="B47" s="6" t="s">
        <v>9</v>
      </c>
      <c r="C47" s="13"/>
      <c r="D47" s="13"/>
      <c r="E47" s="13"/>
      <c r="F47" s="13"/>
      <c r="G47" s="13"/>
    </row>
    <row r="48" spans="1:7" s="9" customFormat="1" x14ac:dyDescent="0.2">
      <c r="A48" s="6" t="s">
        <v>16</v>
      </c>
      <c r="B48" s="6" t="s">
        <v>10</v>
      </c>
      <c r="C48" s="13"/>
      <c r="D48" s="13"/>
      <c r="E48" s="13"/>
      <c r="F48" s="13"/>
      <c r="G48" s="13"/>
    </row>
    <row r="49" spans="1:7" s="9" customFormat="1" x14ac:dyDescent="0.2">
      <c r="A49" s="6" t="s">
        <v>17</v>
      </c>
      <c r="B49" s="6" t="s">
        <v>11</v>
      </c>
      <c r="C49" s="13"/>
      <c r="D49" s="13"/>
      <c r="E49" s="13"/>
      <c r="F49" s="13"/>
      <c r="G49" s="13"/>
    </row>
    <row r="50" spans="1:7" s="9" customFormat="1" x14ac:dyDescent="0.2">
      <c r="A50" s="6" t="s">
        <v>18</v>
      </c>
      <c r="B50" s="6" t="s">
        <v>12</v>
      </c>
      <c r="C50" s="13"/>
      <c r="D50" s="13"/>
      <c r="E50" s="13"/>
      <c r="F50" s="13"/>
      <c r="G50" s="13"/>
    </row>
    <row r="51" spans="1:7" s="9" customFormat="1" x14ac:dyDescent="0.2">
      <c r="A51" s="6" t="s">
        <v>142</v>
      </c>
      <c r="B51" s="6" t="s">
        <v>13</v>
      </c>
      <c r="C51" s="13"/>
      <c r="D51" s="13"/>
      <c r="E51" s="13"/>
      <c r="F51" s="13"/>
      <c r="G51" s="13"/>
    </row>
    <row r="52" spans="1:7" s="9" customFormat="1" x14ac:dyDescent="0.2">
      <c r="A52" s="6" t="s">
        <v>29</v>
      </c>
      <c r="B52" s="6" t="s">
        <v>14</v>
      </c>
      <c r="C52" s="13"/>
      <c r="D52" s="13"/>
      <c r="E52" s="13"/>
      <c r="F52" s="13"/>
      <c r="G52" s="13"/>
    </row>
    <row r="53" spans="1:7" s="9" customFormat="1" x14ac:dyDescent="0.2"/>
    <row r="54" spans="1:7" x14ac:dyDescent="0.2">
      <c r="A54" s="10"/>
      <c r="B54" s="10"/>
      <c r="C54" s="10"/>
      <c r="D54" s="10"/>
      <c r="E54" s="10"/>
      <c r="F54" s="10"/>
      <c r="G54" s="10"/>
    </row>
    <row r="55" spans="1:7" x14ac:dyDescent="0.2">
      <c r="A55" s="10"/>
      <c r="B55" s="10"/>
      <c r="C55" s="10"/>
      <c r="D55" s="10"/>
      <c r="E55" s="10"/>
      <c r="F55" s="10"/>
      <c r="G55" s="10"/>
    </row>
    <row r="56" spans="1:7" x14ac:dyDescent="0.2">
      <c r="A56" s="10"/>
      <c r="B56" s="10"/>
      <c r="C56" s="10"/>
      <c r="D56" s="10"/>
      <c r="E56" s="10"/>
      <c r="F56" s="10"/>
      <c r="G56" s="10"/>
    </row>
    <row r="57" spans="1:7" x14ac:dyDescent="0.2">
      <c r="A57" s="10"/>
      <c r="B57" s="10"/>
      <c r="C57" s="10"/>
      <c r="D57" s="10"/>
      <c r="E57" s="10"/>
      <c r="F57" s="10"/>
      <c r="G57" s="10"/>
    </row>
    <row r="58" spans="1:7" x14ac:dyDescent="0.2">
      <c r="A58" s="10"/>
      <c r="B58" s="10"/>
      <c r="C58" s="10"/>
      <c r="D58" s="10"/>
      <c r="E58" s="10"/>
      <c r="F58" s="10"/>
      <c r="G58" s="10"/>
    </row>
    <row r="59" spans="1:7" x14ac:dyDescent="0.2">
      <c r="A59" s="10"/>
      <c r="B59" s="10"/>
      <c r="C59" s="10"/>
      <c r="D59" s="10"/>
      <c r="E59" s="10"/>
      <c r="F59" s="10"/>
      <c r="G59" s="10"/>
    </row>
    <row r="60" spans="1:7" x14ac:dyDescent="0.2">
      <c r="A60" s="10"/>
      <c r="B60" s="10"/>
      <c r="C60" s="10"/>
      <c r="D60" s="10"/>
      <c r="E60" s="10"/>
      <c r="F60" s="10"/>
      <c r="G60" s="10"/>
    </row>
    <row r="61" spans="1:7" x14ac:dyDescent="0.2">
      <c r="A61" s="10"/>
      <c r="B61" s="10"/>
      <c r="C61" s="10"/>
      <c r="D61" s="10"/>
      <c r="E61" s="10"/>
      <c r="F61" s="10"/>
      <c r="G61" s="10"/>
    </row>
    <row r="62" spans="1:7" x14ac:dyDescent="0.2">
      <c r="A62" s="10"/>
      <c r="B62" s="10"/>
      <c r="C62" s="10"/>
      <c r="D62" s="10"/>
      <c r="E62" s="10"/>
      <c r="F62" s="10"/>
      <c r="G62" s="10"/>
    </row>
    <row r="63" spans="1:7" x14ac:dyDescent="0.2">
      <c r="A63" s="10"/>
      <c r="B63" s="10"/>
      <c r="C63" s="10"/>
      <c r="D63" s="10"/>
      <c r="E63" s="10"/>
      <c r="F63" s="10"/>
      <c r="G63" s="10"/>
    </row>
    <row r="64" spans="1:7" x14ac:dyDescent="0.2">
      <c r="A64" s="10"/>
      <c r="B64" s="10"/>
      <c r="C64" s="10"/>
      <c r="D64" s="10"/>
      <c r="E64" s="10"/>
      <c r="F64" s="10"/>
      <c r="G64" s="10"/>
    </row>
    <row r="65" spans="1:7" x14ac:dyDescent="0.2">
      <c r="A65" s="10"/>
      <c r="B65" s="10"/>
      <c r="C65" s="10"/>
      <c r="D65" s="10"/>
      <c r="E65" s="10"/>
      <c r="F65" s="10"/>
      <c r="G65" s="10"/>
    </row>
    <row r="66" spans="1:7" x14ac:dyDescent="0.2">
      <c r="A66" s="10"/>
      <c r="B66" s="10"/>
      <c r="C66" s="10"/>
      <c r="D66" s="10"/>
      <c r="E66" s="10"/>
      <c r="F66" s="10"/>
      <c r="G66" s="10"/>
    </row>
    <row r="67" spans="1:7" x14ac:dyDescent="0.2">
      <c r="A67" s="10"/>
      <c r="B67" s="10"/>
      <c r="C67" s="10"/>
      <c r="D67" s="10"/>
      <c r="E67" s="10"/>
      <c r="F67" s="10"/>
      <c r="G67" s="10"/>
    </row>
    <row r="68" spans="1:7" x14ac:dyDescent="0.2">
      <c r="A68" s="10"/>
      <c r="B68" s="10"/>
      <c r="C68" s="10"/>
      <c r="D68" s="10"/>
      <c r="E68" s="10"/>
      <c r="F68" s="10"/>
      <c r="G68" s="10"/>
    </row>
    <row r="69" spans="1:7" x14ac:dyDescent="0.2">
      <c r="A69" s="10"/>
      <c r="B69" s="10"/>
      <c r="C69" s="10"/>
      <c r="D69" s="10"/>
      <c r="E69" s="10"/>
      <c r="F69" s="10"/>
      <c r="G69" s="10"/>
    </row>
    <row r="70" spans="1:7" x14ac:dyDescent="0.2">
      <c r="A70" s="10"/>
      <c r="B70" s="10"/>
      <c r="C70" s="10"/>
      <c r="D70" s="10"/>
      <c r="E70" s="10"/>
      <c r="F70" s="10"/>
      <c r="G70" s="10"/>
    </row>
    <row r="71" spans="1:7" x14ac:dyDescent="0.2">
      <c r="A71" s="10"/>
      <c r="B71" s="10"/>
      <c r="C71" s="10"/>
      <c r="D71" s="10"/>
      <c r="E71" s="10"/>
      <c r="F71" s="10"/>
      <c r="G71" s="10"/>
    </row>
    <row r="72" spans="1:7" x14ac:dyDescent="0.2">
      <c r="A72" s="10"/>
      <c r="B72" s="10"/>
      <c r="C72" s="10"/>
      <c r="D72" s="10"/>
      <c r="E72" s="10"/>
      <c r="F72" s="10"/>
      <c r="G72" s="10"/>
    </row>
    <row r="73" spans="1:7" x14ac:dyDescent="0.2">
      <c r="A73" s="10"/>
      <c r="B73" s="10"/>
      <c r="C73" s="10"/>
      <c r="D73" s="10"/>
      <c r="E73" s="10"/>
      <c r="F73" s="10"/>
      <c r="G73" s="10"/>
    </row>
    <row r="74" spans="1:7" x14ac:dyDescent="0.2">
      <c r="A74" s="10"/>
      <c r="B74" s="10"/>
      <c r="C74" s="10"/>
      <c r="D74" s="10"/>
      <c r="E74" s="10"/>
      <c r="F74" s="10"/>
      <c r="G74" s="10"/>
    </row>
    <row r="75" spans="1:7" x14ac:dyDescent="0.2">
      <c r="A75" s="10"/>
      <c r="B75" s="10"/>
      <c r="C75" s="10"/>
      <c r="D75" s="10"/>
      <c r="E75" s="10"/>
      <c r="F75" s="10"/>
      <c r="G75" s="10"/>
    </row>
    <row r="76" spans="1:7" x14ac:dyDescent="0.2">
      <c r="A76" s="10"/>
      <c r="B76" s="10"/>
      <c r="C76" s="10"/>
      <c r="D76" s="10"/>
      <c r="E76" s="10"/>
      <c r="F76" s="10"/>
      <c r="G76" s="10"/>
    </row>
    <row r="77" spans="1:7" x14ac:dyDescent="0.2">
      <c r="A77" s="10"/>
      <c r="B77" s="10"/>
      <c r="C77" s="10"/>
      <c r="D77" s="10"/>
      <c r="E77" s="10"/>
      <c r="F77" s="10"/>
      <c r="G77" s="10"/>
    </row>
    <row r="78" spans="1:7" x14ac:dyDescent="0.2">
      <c r="A78" s="10"/>
      <c r="B78" s="10"/>
      <c r="C78" s="10"/>
      <c r="D78" s="10"/>
      <c r="E78" s="10"/>
      <c r="F78" s="10"/>
      <c r="G78" s="10"/>
    </row>
    <row r="79" spans="1:7" x14ac:dyDescent="0.2">
      <c r="A79" s="10"/>
      <c r="B79" s="10"/>
      <c r="C79" s="10"/>
      <c r="D79" s="10"/>
      <c r="E79" s="10"/>
      <c r="F79" s="10"/>
      <c r="G79" s="10"/>
    </row>
    <row r="80" spans="1:7" x14ac:dyDescent="0.2">
      <c r="A80" s="10"/>
      <c r="B80" s="10"/>
      <c r="C80" s="10"/>
      <c r="D80" s="10"/>
      <c r="E80" s="10"/>
      <c r="F80" s="10"/>
      <c r="G80" s="10"/>
    </row>
    <row r="81" spans="1:7" x14ac:dyDescent="0.2">
      <c r="A81" s="10"/>
      <c r="B81" s="10"/>
      <c r="C81" s="10"/>
      <c r="D81" s="10"/>
      <c r="E81" s="10"/>
      <c r="F81" s="10"/>
      <c r="G81" s="10"/>
    </row>
    <row r="82" spans="1:7" x14ac:dyDescent="0.2">
      <c r="A82" s="10"/>
      <c r="B82" s="10"/>
      <c r="C82" s="10"/>
      <c r="D82" s="10"/>
      <c r="E82" s="10"/>
      <c r="F82" s="10"/>
      <c r="G82" s="10"/>
    </row>
    <row r="83" spans="1:7" x14ac:dyDescent="0.2">
      <c r="A83" s="10"/>
      <c r="B83" s="10"/>
      <c r="C83" s="10"/>
      <c r="D83" s="10"/>
      <c r="E83" s="10"/>
      <c r="F83" s="10"/>
      <c r="G83" s="10"/>
    </row>
    <row r="84" spans="1:7" x14ac:dyDescent="0.2">
      <c r="A84" s="10"/>
      <c r="B84" s="10"/>
      <c r="C84" s="10"/>
      <c r="D84" s="10"/>
      <c r="E84" s="10"/>
      <c r="F84" s="10"/>
      <c r="G84" s="10"/>
    </row>
    <row r="85" spans="1:7" x14ac:dyDescent="0.2">
      <c r="A85" s="10"/>
      <c r="B85" s="10"/>
      <c r="C85" s="10"/>
      <c r="D85" s="10"/>
      <c r="E85" s="10"/>
      <c r="F85" s="10"/>
      <c r="G85" s="10"/>
    </row>
    <row r="86" spans="1:7" x14ac:dyDescent="0.2">
      <c r="A86" s="10"/>
      <c r="B86" s="10"/>
      <c r="C86" s="10"/>
      <c r="D86" s="10"/>
      <c r="E86" s="10"/>
      <c r="F86" s="10"/>
      <c r="G86" s="10"/>
    </row>
    <row r="87" spans="1:7" x14ac:dyDescent="0.2">
      <c r="A87" s="10"/>
      <c r="B87" s="10"/>
      <c r="C87" s="10"/>
      <c r="D87" s="10"/>
      <c r="E87" s="10"/>
      <c r="F87" s="10"/>
      <c r="G87" s="10"/>
    </row>
    <row r="88" spans="1:7" x14ac:dyDescent="0.2">
      <c r="A88" s="10"/>
      <c r="B88" s="10"/>
      <c r="C88" s="10"/>
      <c r="D88" s="10"/>
      <c r="E88" s="10"/>
      <c r="F88" s="10"/>
      <c r="G88" s="10"/>
    </row>
    <row r="89" spans="1:7" x14ac:dyDescent="0.2">
      <c r="A89" s="10"/>
      <c r="B89" s="10"/>
      <c r="C89" s="10"/>
      <c r="D89" s="10"/>
      <c r="E89" s="10"/>
      <c r="F89" s="10"/>
      <c r="G89" s="10"/>
    </row>
    <row r="90" spans="1:7" x14ac:dyDescent="0.2">
      <c r="A90" s="10"/>
      <c r="B90" s="10"/>
      <c r="C90" s="10"/>
      <c r="D90" s="10"/>
      <c r="E90" s="10"/>
      <c r="F90" s="10"/>
      <c r="G90" s="10"/>
    </row>
    <row r="91" spans="1:7" x14ac:dyDescent="0.2">
      <c r="A91" s="10"/>
      <c r="B91" s="10"/>
      <c r="C91" s="10"/>
      <c r="D91" s="10"/>
      <c r="E91" s="10"/>
      <c r="F91" s="10"/>
      <c r="G91" s="10"/>
    </row>
    <row r="92" spans="1:7" x14ac:dyDescent="0.2">
      <c r="A92" s="10"/>
      <c r="B92" s="10"/>
      <c r="C92" s="10"/>
      <c r="D92" s="10"/>
      <c r="E92" s="10"/>
      <c r="F92" s="10"/>
      <c r="G92" s="10"/>
    </row>
    <row r="93" spans="1:7" x14ac:dyDescent="0.2">
      <c r="A93" s="10"/>
      <c r="B93" s="10"/>
      <c r="C93" s="10"/>
      <c r="D93" s="10"/>
      <c r="E93" s="10"/>
      <c r="F93" s="10"/>
      <c r="G93" s="10"/>
    </row>
    <row r="94" spans="1:7" x14ac:dyDescent="0.2">
      <c r="A94" s="10"/>
      <c r="B94" s="10"/>
      <c r="C94" s="10"/>
      <c r="D94" s="10"/>
      <c r="E94" s="10"/>
      <c r="F94" s="10"/>
      <c r="G94" s="10"/>
    </row>
    <row r="95" spans="1:7" x14ac:dyDescent="0.2">
      <c r="A95" s="10"/>
      <c r="B95" s="10"/>
      <c r="C95" s="10"/>
      <c r="D95" s="10"/>
      <c r="E95" s="10"/>
      <c r="F95" s="10"/>
      <c r="G95" s="10"/>
    </row>
    <row r="96" spans="1:7" x14ac:dyDescent="0.2">
      <c r="A96" s="10"/>
      <c r="B96" s="10"/>
      <c r="C96" s="10"/>
      <c r="D96" s="10"/>
      <c r="E96" s="10"/>
      <c r="F96" s="10"/>
      <c r="G96" s="10"/>
    </row>
    <row r="97" spans="1:7" x14ac:dyDescent="0.2">
      <c r="A97" s="10"/>
      <c r="B97" s="10"/>
      <c r="C97" s="10"/>
      <c r="D97" s="10"/>
      <c r="E97" s="10"/>
      <c r="F97" s="10"/>
      <c r="G97" s="10"/>
    </row>
    <row r="98" spans="1:7" x14ac:dyDescent="0.2">
      <c r="A98" s="10"/>
      <c r="B98" s="10"/>
      <c r="C98" s="10"/>
      <c r="D98" s="10"/>
      <c r="E98" s="10"/>
      <c r="F98" s="10"/>
      <c r="G98" s="10"/>
    </row>
    <row r="99" spans="1:7" x14ac:dyDescent="0.2">
      <c r="A99" s="10"/>
      <c r="B99" s="10"/>
      <c r="C99" s="10"/>
      <c r="D99" s="10"/>
      <c r="E99" s="10"/>
      <c r="F99" s="10"/>
      <c r="G99" s="10"/>
    </row>
    <row r="100" spans="1:7" x14ac:dyDescent="0.2">
      <c r="A100" s="10"/>
      <c r="B100" s="10"/>
      <c r="C100" s="10"/>
      <c r="D100" s="10"/>
      <c r="E100" s="10"/>
      <c r="F100" s="10"/>
      <c r="G100" s="10"/>
    </row>
    <row r="101" spans="1:7" x14ac:dyDescent="0.2">
      <c r="A101" s="10"/>
      <c r="B101" s="10"/>
      <c r="C101" s="10"/>
      <c r="D101" s="10"/>
      <c r="E101" s="10"/>
      <c r="F101" s="10"/>
      <c r="G101" s="10"/>
    </row>
    <row r="102" spans="1:7" x14ac:dyDescent="0.2">
      <c r="A102" s="10"/>
      <c r="B102" s="10"/>
      <c r="C102" s="10"/>
      <c r="D102" s="10"/>
      <c r="E102" s="10"/>
      <c r="F102" s="10"/>
      <c r="G102" s="10"/>
    </row>
    <row r="103" spans="1:7" x14ac:dyDescent="0.2">
      <c r="A103" s="10"/>
      <c r="B103" s="10"/>
      <c r="C103" s="10"/>
      <c r="D103" s="10"/>
      <c r="E103" s="10"/>
      <c r="F103" s="10"/>
      <c r="G103" s="10"/>
    </row>
    <row r="104" spans="1:7" x14ac:dyDescent="0.2">
      <c r="A104" s="10"/>
      <c r="B104" s="10"/>
      <c r="C104" s="10"/>
      <c r="D104" s="10"/>
      <c r="E104" s="10"/>
      <c r="F104" s="10"/>
      <c r="G104" s="10"/>
    </row>
    <row r="105" spans="1:7" x14ac:dyDescent="0.2">
      <c r="A105" s="10"/>
      <c r="B105" s="10"/>
      <c r="C105" s="10"/>
      <c r="D105" s="10"/>
      <c r="E105" s="10"/>
      <c r="F105" s="10"/>
      <c r="G105" s="10"/>
    </row>
    <row r="106" spans="1:7" x14ac:dyDescent="0.2">
      <c r="A106" s="10"/>
      <c r="B106" s="10"/>
      <c r="C106" s="10"/>
      <c r="D106" s="10"/>
      <c r="E106" s="10"/>
      <c r="F106" s="10"/>
      <c r="G106" s="10"/>
    </row>
    <row r="107" spans="1:7" x14ac:dyDescent="0.2">
      <c r="A107" s="10"/>
      <c r="B107" s="10"/>
      <c r="C107" s="10"/>
      <c r="D107" s="10"/>
      <c r="E107" s="10"/>
      <c r="F107" s="10"/>
      <c r="G107" s="10"/>
    </row>
    <row r="108" spans="1:7" x14ac:dyDescent="0.2">
      <c r="A108" s="10"/>
      <c r="B108" s="10"/>
      <c r="C108" s="10"/>
      <c r="D108" s="10"/>
      <c r="E108" s="10"/>
      <c r="F108" s="10"/>
      <c r="G108" s="10"/>
    </row>
    <row r="109" spans="1:7" x14ac:dyDescent="0.2">
      <c r="A109" s="10"/>
      <c r="B109" s="10"/>
      <c r="C109" s="10"/>
      <c r="D109" s="10"/>
      <c r="E109" s="10"/>
      <c r="F109" s="10"/>
      <c r="G109" s="10"/>
    </row>
    <row r="110" spans="1:7" x14ac:dyDescent="0.2">
      <c r="A110" s="10"/>
      <c r="B110" s="10"/>
      <c r="C110" s="10"/>
      <c r="D110" s="10"/>
      <c r="E110" s="10"/>
      <c r="F110" s="10"/>
      <c r="G110" s="10"/>
    </row>
    <row r="111" spans="1:7" x14ac:dyDescent="0.2">
      <c r="A111" s="10"/>
      <c r="B111" s="10"/>
      <c r="C111" s="10"/>
      <c r="D111" s="10"/>
      <c r="E111" s="10"/>
      <c r="F111" s="10"/>
      <c r="G111" s="10"/>
    </row>
    <row r="112" spans="1:7" x14ac:dyDescent="0.2">
      <c r="A112" s="10"/>
      <c r="B112" s="10"/>
      <c r="C112" s="10"/>
      <c r="D112" s="10"/>
      <c r="E112" s="10"/>
      <c r="F112" s="10"/>
      <c r="G112" s="10"/>
    </row>
    <row r="113" spans="1:7" x14ac:dyDescent="0.2">
      <c r="A113" s="10"/>
      <c r="B113" s="10"/>
      <c r="C113" s="10"/>
      <c r="D113" s="10"/>
      <c r="E113" s="10"/>
      <c r="F113" s="10"/>
      <c r="G113" s="10"/>
    </row>
    <row r="114" spans="1:7" x14ac:dyDescent="0.2">
      <c r="A114" s="10"/>
      <c r="B114" s="10"/>
      <c r="C114" s="10"/>
      <c r="D114" s="10"/>
      <c r="E114" s="10"/>
      <c r="F114" s="10"/>
      <c r="G114" s="10"/>
    </row>
    <row r="115" spans="1:7" x14ac:dyDescent="0.2">
      <c r="A115" s="10"/>
      <c r="B115" s="10"/>
      <c r="C115" s="10"/>
      <c r="D115" s="10"/>
      <c r="E115" s="10"/>
      <c r="F115" s="10"/>
      <c r="G115" s="10"/>
    </row>
    <row r="116" spans="1:7" x14ac:dyDescent="0.2">
      <c r="A116" s="10"/>
      <c r="B116" s="10"/>
      <c r="C116" s="10"/>
      <c r="D116" s="10"/>
      <c r="E116" s="10"/>
      <c r="F116" s="10"/>
      <c r="G116" s="10"/>
    </row>
    <row r="117" spans="1:7" x14ac:dyDescent="0.2">
      <c r="A117" s="10"/>
      <c r="B117" s="10"/>
      <c r="C117" s="10"/>
      <c r="D117" s="10"/>
      <c r="E117" s="10"/>
      <c r="F117" s="10"/>
      <c r="G117" s="10"/>
    </row>
    <row r="118" spans="1:7" x14ac:dyDescent="0.2">
      <c r="A118" s="10"/>
      <c r="B118" s="10"/>
      <c r="C118" s="10"/>
      <c r="D118" s="10"/>
      <c r="E118" s="10"/>
      <c r="F118" s="10"/>
      <c r="G118" s="10"/>
    </row>
    <row r="119" spans="1:7" x14ac:dyDescent="0.2">
      <c r="A119" s="10"/>
      <c r="B119" s="10"/>
      <c r="C119" s="10"/>
      <c r="D119" s="10"/>
      <c r="E119" s="10"/>
      <c r="F119" s="10"/>
      <c r="G119" s="10"/>
    </row>
    <row r="120" spans="1:7" x14ac:dyDescent="0.2">
      <c r="A120" s="10"/>
      <c r="B120" s="10"/>
      <c r="C120" s="10"/>
      <c r="D120" s="10"/>
      <c r="E120" s="10"/>
      <c r="F120" s="10"/>
      <c r="G120" s="10"/>
    </row>
    <row r="121" spans="1:7" x14ac:dyDescent="0.2">
      <c r="A121" s="10"/>
      <c r="B121" s="10"/>
      <c r="C121" s="10"/>
      <c r="D121" s="10"/>
      <c r="E121" s="10"/>
      <c r="F121" s="10"/>
      <c r="G121" s="10"/>
    </row>
    <row r="122" spans="1:7" x14ac:dyDescent="0.2">
      <c r="A122" s="10"/>
      <c r="B122" s="10"/>
      <c r="C122" s="10"/>
      <c r="D122" s="10"/>
      <c r="E122" s="10"/>
      <c r="F122" s="10"/>
      <c r="G122" s="10"/>
    </row>
    <row r="123" spans="1:7" x14ac:dyDescent="0.2">
      <c r="A123" s="10"/>
      <c r="B123" s="10"/>
      <c r="C123" s="10"/>
      <c r="D123" s="10"/>
      <c r="E123" s="10"/>
      <c r="F123" s="10"/>
      <c r="G123" s="10"/>
    </row>
    <row r="124" spans="1:7" x14ac:dyDescent="0.2">
      <c r="A124" s="10"/>
      <c r="B124" s="10"/>
      <c r="C124" s="10"/>
      <c r="D124" s="10"/>
      <c r="E124" s="10"/>
      <c r="F124" s="10"/>
      <c r="G124" s="10"/>
    </row>
    <row r="125" spans="1:7" x14ac:dyDescent="0.2">
      <c r="A125" s="10"/>
      <c r="B125" s="10"/>
      <c r="C125" s="10"/>
      <c r="D125" s="10"/>
      <c r="E125" s="10"/>
      <c r="F125" s="10"/>
      <c r="G125" s="10"/>
    </row>
    <row r="126" spans="1:7" x14ac:dyDescent="0.2">
      <c r="A126" s="10"/>
      <c r="B126" s="10"/>
      <c r="C126" s="10"/>
      <c r="D126" s="10"/>
      <c r="E126" s="10"/>
      <c r="F126" s="10"/>
      <c r="G126" s="10"/>
    </row>
    <row r="127" spans="1:7" x14ac:dyDescent="0.2">
      <c r="A127" s="10"/>
      <c r="B127" s="10"/>
      <c r="C127" s="10"/>
      <c r="D127" s="10"/>
      <c r="E127" s="10"/>
      <c r="F127" s="10"/>
      <c r="G127" s="10"/>
    </row>
    <row r="128" spans="1:7" x14ac:dyDescent="0.2">
      <c r="A128" s="10"/>
      <c r="B128" s="10"/>
      <c r="C128" s="10"/>
      <c r="D128" s="10"/>
      <c r="E128" s="10"/>
      <c r="F128" s="10"/>
      <c r="G128" s="10"/>
    </row>
    <row r="129" spans="1:7" x14ac:dyDescent="0.2">
      <c r="A129" s="10"/>
      <c r="B129" s="10"/>
      <c r="C129" s="10"/>
      <c r="D129" s="10"/>
      <c r="E129" s="10"/>
      <c r="F129" s="10"/>
      <c r="G129" s="10"/>
    </row>
    <row r="130" spans="1:7" x14ac:dyDescent="0.2">
      <c r="A130" s="10"/>
      <c r="B130" s="10"/>
      <c r="C130" s="10"/>
      <c r="D130" s="10"/>
      <c r="E130" s="10"/>
      <c r="F130" s="10"/>
      <c r="G130" s="10"/>
    </row>
    <row r="131" spans="1:7" x14ac:dyDescent="0.2">
      <c r="A131" s="10"/>
      <c r="B131" s="10"/>
      <c r="C131" s="10"/>
      <c r="D131" s="10"/>
      <c r="E131" s="10"/>
      <c r="F131" s="10"/>
      <c r="G131" s="10"/>
    </row>
    <row r="132" spans="1:7" x14ac:dyDescent="0.2">
      <c r="A132" s="10"/>
      <c r="B132" s="10"/>
      <c r="C132" s="10"/>
      <c r="D132" s="10"/>
      <c r="E132" s="10"/>
      <c r="F132" s="10"/>
      <c r="G132" s="10"/>
    </row>
    <row r="133" spans="1:7" x14ac:dyDescent="0.2">
      <c r="A133" s="10"/>
      <c r="B133" s="10"/>
      <c r="C133" s="10"/>
      <c r="D133" s="10"/>
      <c r="E133" s="10"/>
      <c r="F133" s="10"/>
      <c r="G133" s="10"/>
    </row>
    <row r="134" spans="1:7" x14ac:dyDescent="0.2">
      <c r="A134" s="10"/>
      <c r="B134" s="10"/>
      <c r="C134" s="10"/>
      <c r="D134" s="10"/>
      <c r="E134" s="10"/>
      <c r="F134" s="10"/>
      <c r="G134" s="10"/>
    </row>
    <row r="135" spans="1:7" x14ac:dyDescent="0.2">
      <c r="A135" s="10"/>
      <c r="B135" s="10"/>
      <c r="C135" s="10"/>
      <c r="D135" s="10"/>
      <c r="E135" s="10"/>
      <c r="F135" s="10"/>
      <c r="G135" s="10"/>
    </row>
    <row r="136" spans="1:7" x14ac:dyDescent="0.2">
      <c r="A136" s="10"/>
      <c r="B136" s="10"/>
      <c r="C136" s="10"/>
      <c r="D136" s="10"/>
      <c r="E136" s="10"/>
      <c r="F136" s="10"/>
      <c r="G136" s="10"/>
    </row>
    <row r="137" spans="1:7" x14ac:dyDescent="0.2">
      <c r="A137" s="10"/>
      <c r="B137" s="10"/>
      <c r="C137" s="10"/>
      <c r="D137" s="10"/>
      <c r="E137" s="10"/>
      <c r="F137" s="10"/>
      <c r="G137" s="10"/>
    </row>
    <row r="138" spans="1:7" x14ac:dyDescent="0.2">
      <c r="A138" s="10"/>
      <c r="B138" s="10"/>
      <c r="C138" s="10"/>
      <c r="D138" s="10"/>
      <c r="E138" s="10"/>
      <c r="F138" s="10"/>
      <c r="G138" s="10"/>
    </row>
    <row r="139" spans="1:7" x14ac:dyDescent="0.2">
      <c r="A139" s="10"/>
      <c r="B139" s="10"/>
      <c r="C139" s="10"/>
      <c r="D139" s="10"/>
      <c r="E139" s="10"/>
      <c r="F139" s="10"/>
      <c r="G139" s="10"/>
    </row>
    <row r="140" spans="1:7" x14ac:dyDescent="0.2">
      <c r="A140" s="10"/>
      <c r="B140" s="10"/>
      <c r="C140" s="10"/>
      <c r="D140" s="10"/>
      <c r="E140" s="10"/>
      <c r="F140" s="10"/>
      <c r="G140" s="10"/>
    </row>
    <row r="141" spans="1:7" x14ac:dyDescent="0.2">
      <c r="A141" s="10"/>
      <c r="B141" s="10"/>
      <c r="C141" s="10"/>
      <c r="D141" s="10"/>
      <c r="E141" s="10"/>
      <c r="F141" s="10"/>
      <c r="G141" s="10"/>
    </row>
    <row r="142" spans="1:7" x14ac:dyDescent="0.2">
      <c r="A142" s="10"/>
      <c r="B142" s="10"/>
      <c r="C142" s="10"/>
      <c r="D142" s="10"/>
      <c r="E142" s="10"/>
      <c r="F142" s="10"/>
      <c r="G142" s="10"/>
    </row>
    <row r="143" spans="1:7" x14ac:dyDescent="0.2">
      <c r="A143" s="10"/>
      <c r="B143" s="10"/>
      <c r="C143" s="10"/>
      <c r="D143" s="10"/>
      <c r="E143" s="10"/>
      <c r="F143" s="10"/>
      <c r="G143" s="10"/>
    </row>
    <row r="144" spans="1:7" x14ac:dyDescent="0.2">
      <c r="A144" s="10"/>
      <c r="B144" s="10"/>
      <c r="C144" s="10"/>
      <c r="D144" s="10"/>
      <c r="E144" s="10"/>
      <c r="F144" s="10"/>
      <c r="G144" s="10"/>
    </row>
    <row r="145" spans="1:7" x14ac:dyDescent="0.2">
      <c r="A145" s="10"/>
      <c r="B145" s="10"/>
      <c r="C145" s="10"/>
      <c r="D145" s="10"/>
      <c r="E145" s="10"/>
      <c r="F145" s="10"/>
      <c r="G145" s="10"/>
    </row>
    <row r="146" spans="1:7" x14ac:dyDescent="0.2">
      <c r="A146" s="10"/>
      <c r="B146" s="10"/>
      <c r="C146" s="10"/>
      <c r="D146" s="10"/>
      <c r="E146" s="10"/>
      <c r="F146" s="10"/>
      <c r="G146" s="10"/>
    </row>
    <row r="147" spans="1:7" x14ac:dyDescent="0.2">
      <c r="A147" s="10"/>
      <c r="B147" s="10"/>
      <c r="C147" s="10"/>
      <c r="D147" s="10"/>
      <c r="E147" s="10"/>
      <c r="F147" s="10"/>
      <c r="G147" s="10"/>
    </row>
    <row r="148" spans="1:7" x14ac:dyDescent="0.2">
      <c r="A148" s="10"/>
      <c r="B148" s="10"/>
      <c r="C148" s="10"/>
      <c r="D148" s="10"/>
      <c r="E148" s="10"/>
      <c r="F148" s="10"/>
      <c r="G148" s="10"/>
    </row>
    <row r="149" spans="1:7" x14ac:dyDescent="0.2">
      <c r="A149" s="10"/>
      <c r="B149" s="10"/>
      <c r="C149" s="10"/>
      <c r="D149" s="10"/>
      <c r="E149" s="10"/>
      <c r="F149" s="10"/>
      <c r="G149" s="10"/>
    </row>
    <row r="150" spans="1:7" x14ac:dyDescent="0.2">
      <c r="A150" s="10"/>
      <c r="B150" s="10"/>
      <c r="C150" s="10"/>
      <c r="D150" s="10"/>
      <c r="E150" s="10"/>
      <c r="F150" s="10"/>
      <c r="G150" s="10"/>
    </row>
    <row r="151" spans="1:7" x14ac:dyDescent="0.2">
      <c r="A151" s="10"/>
      <c r="B151" s="10"/>
      <c r="C151" s="10"/>
      <c r="D151" s="10"/>
      <c r="E151" s="10"/>
      <c r="F151" s="10"/>
      <c r="G151" s="10"/>
    </row>
    <row r="152" spans="1:7" x14ac:dyDescent="0.2">
      <c r="A152" s="10"/>
      <c r="B152" s="10"/>
      <c r="C152" s="10"/>
      <c r="D152" s="10"/>
      <c r="E152" s="10"/>
      <c r="F152" s="10"/>
      <c r="G152" s="10"/>
    </row>
    <row r="153" spans="1:7" x14ac:dyDescent="0.2">
      <c r="A153" s="10"/>
      <c r="B153" s="10"/>
      <c r="C153" s="10"/>
      <c r="D153" s="10"/>
      <c r="E153" s="10"/>
      <c r="F153" s="10"/>
      <c r="G153" s="10"/>
    </row>
    <row r="154" spans="1:7" x14ac:dyDescent="0.2">
      <c r="A154" s="10"/>
      <c r="B154" s="10"/>
      <c r="C154" s="10"/>
      <c r="D154" s="10"/>
      <c r="E154" s="10"/>
      <c r="F154" s="10"/>
      <c r="G154" s="10"/>
    </row>
    <row r="155" spans="1:7" x14ac:dyDescent="0.2">
      <c r="A155" s="10"/>
      <c r="B155" s="10"/>
      <c r="C155" s="10"/>
      <c r="D155" s="10"/>
      <c r="E155" s="10"/>
      <c r="F155" s="10"/>
      <c r="G155" s="10"/>
    </row>
    <row r="156" spans="1:7" x14ac:dyDescent="0.2">
      <c r="A156" s="10"/>
      <c r="B156" s="10"/>
      <c r="C156" s="10"/>
      <c r="D156" s="10"/>
      <c r="E156" s="10"/>
      <c r="F156" s="10"/>
      <c r="G156" s="10"/>
    </row>
    <row r="157" spans="1:7" x14ac:dyDescent="0.2">
      <c r="A157" s="10"/>
      <c r="B157" s="10"/>
      <c r="C157" s="10"/>
      <c r="D157" s="10"/>
      <c r="E157" s="10"/>
      <c r="F157" s="10"/>
      <c r="G157" s="10"/>
    </row>
    <row r="158" spans="1:7" x14ac:dyDescent="0.2">
      <c r="A158" s="10"/>
      <c r="B158" s="10"/>
      <c r="C158" s="10"/>
      <c r="D158" s="10"/>
      <c r="E158" s="10"/>
      <c r="F158" s="10"/>
      <c r="G158" s="10"/>
    </row>
    <row r="159" spans="1:7" x14ac:dyDescent="0.2">
      <c r="A159" s="10"/>
      <c r="B159" s="10"/>
      <c r="C159" s="10"/>
      <c r="D159" s="10"/>
      <c r="E159" s="10"/>
      <c r="F159" s="10"/>
      <c r="G159" s="10"/>
    </row>
    <row r="160" spans="1:7" x14ac:dyDescent="0.2">
      <c r="A160" s="10"/>
      <c r="B160" s="10"/>
      <c r="C160" s="10"/>
      <c r="D160" s="10"/>
      <c r="E160" s="10"/>
      <c r="F160" s="10"/>
      <c r="G160" s="10"/>
    </row>
    <row r="161" spans="1:7" x14ac:dyDescent="0.2">
      <c r="A161" s="10"/>
      <c r="B161" s="10"/>
      <c r="C161" s="10"/>
      <c r="D161" s="10"/>
      <c r="E161" s="10"/>
      <c r="F161" s="10"/>
      <c r="G161" s="10"/>
    </row>
    <row r="162" spans="1:7" x14ac:dyDescent="0.2">
      <c r="A162" s="10"/>
      <c r="B162" s="10"/>
      <c r="C162" s="10"/>
      <c r="D162" s="10"/>
      <c r="E162" s="10"/>
      <c r="F162" s="10"/>
      <c r="G162" s="10"/>
    </row>
    <row r="163" spans="1:7" x14ac:dyDescent="0.2">
      <c r="A163" s="10"/>
      <c r="B163" s="10"/>
      <c r="C163" s="10"/>
      <c r="D163" s="10"/>
      <c r="E163" s="10"/>
      <c r="F163" s="10"/>
      <c r="G163" s="10"/>
    </row>
    <row r="164" spans="1:7" x14ac:dyDescent="0.2">
      <c r="A164" s="10"/>
      <c r="B164" s="10"/>
      <c r="C164" s="10"/>
      <c r="D164" s="10"/>
      <c r="E164" s="10"/>
      <c r="F164" s="10"/>
      <c r="G164" s="10"/>
    </row>
    <row r="165" spans="1:7" x14ac:dyDescent="0.2">
      <c r="A165" s="10"/>
      <c r="B165" s="10"/>
      <c r="C165" s="10"/>
      <c r="D165" s="10"/>
      <c r="E165" s="10"/>
      <c r="F165" s="10"/>
      <c r="G165" s="10"/>
    </row>
    <row r="166" spans="1:7" x14ac:dyDescent="0.2">
      <c r="A166" s="10"/>
      <c r="B166" s="10"/>
      <c r="C166" s="10"/>
      <c r="D166" s="10"/>
      <c r="E166" s="10"/>
      <c r="F166" s="10"/>
      <c r="G166" s="10"/>
    </row>
    <row r="167" spans="1:7" x14ac:dyDescent="0.2">
      <c r="A167" s="10"/>
      <c r="B167" s="10"/>
      <c r="C167" s="10"/>
      <c r="D167" s="10"/>
      <c r="E167" s="10"/>
      <c r="F167" s="10"/>
      <c r="G167" s="10"/>
    </row>
    <row r="168" spans="1:7" x14ac:dyDescent="0.2">
      <c r="A168" s="10"/>
      <c r="B168" s="10"/>
      <c r="C168" s="10"/>
      <c r="D168" s="10"/>
      <c r="E168" s="10"/>
      <c r="F168" s="10"/>
      <c r="G168" s="10"/>
    </row>
    <row r="169" spans="1:7" x14ac:dyDescent="0.2">
      <c r="A169" s="10"/>
      <c r="B169" s="10"/>
      <c r="C169" s="10"/>
      <c r="D169" s="10"/>
      <c r="E169" s="10"/>
      <c r="F169" s="10"/>
      <c r="G169" s="10"/>
    </row>
    <row r="170" spans="1:7" x14ac:dyDescent="0.2">
      <c r="A170" s="10"/>
      <c r="B170" s="10"/>
      <c r="C170" s="10"/>
      <c r="D170" s="10"/>
      <c r="E170" s="10"/>
      <c r="F170" s="10"/>
      <c r="G170" s="10"/>
    </row>
    <row r="171" spans="1:7" x14ac:dyDescent="0.2">
      <c r="A171" s="10"/>
      <c r="B171" s="10"/>
      <c r="C171" s="10"/>
      <c r="D171" s="10"/>
      <c r="E171" s="10"/>
      <c r="F171" s="10"/>
      <c r="G171" s="10"/>
    </row>
    <row r="172" spans="1:7" x14ac:dyDescent="0.2">
      <c r="A172" s="10"/>
      <c r="B172" s="10"/>
      <c r="C172" s="10"/>
      <c r="D172" s="10"/>
      <c r="E172" s="10"/>
      <c r="F172" s="10"/>
      <c r="G172" s="10"/>
    </row>
    <row r="173" spans="1:7" x14ac:dyDescent="0.2">
      <c r="A173" s="10"/>
      <c r="B173" s="10"/>
      <c r="C173" s="10"/>
      <c r="D173" s="10"/>
      <c r="E173" s="10"/>
      <c r="F173" s="10"/>
      <c r="G173" s="10"/>
    </row>
    <row r="174" spans="1:7" x14ac:dyDescent="0.2">
      <c r="A174" s="10"/>
      <c r="B174" s="10"/>
      <c r="C174" s="10"/>
      <c r="D174" s="10"/>
      <c r="E174" s="10"/>
      <c r="F174" s="10"/>
      <c r="G174" s="10"/>
    </row>
    <row r="175" spans="1:7" x14ac:dyDescent="0.2">
      <c r="A175" s="10"/>
      <c r="B175" s="10"/>
      <c r="C175" s="10"/>
      <c r="D175" s="10"/>
      <c r="E175" s="10"/>
      <c r="F175" s="10"/>
      <c r="G175" s="10"/>
    </row>
  </sheetData>
  <mergeCells count="18">
    <mergeCell ref="A1:G1"/>
    <mergeCell ref="A4:G4"/>
    <mergeCell ref="A5:G5"/>
    <mergeCell ref="A8:G8"/>
    <mergeCell ref="A11:G11"/>
    <mergeCell ref="A41:B41"/>
    <mergeCell ref="A9:G9"/>
    <mergeCell ref="A12:G12"/>
    <mergeCell ref="A15:C15"/>
    <mergeCell ref="A17:C17"/>
    <mergeCell ref="B18:C18"/>
    <mergeCell ref="A29:G29"/>
    <mergeCell ref="A21:B21"/>
    <mergeCell ref="B23:C23"/>
    <mergeCell ref="B24:C24"/>
    <mergeCell ref="B25:C25"/>
    <mergeCell ref="A30:G30"/>
    <mergeCell ref="B19:D1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3 -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/>
  </sheetViews>
  <sheetFormatPr baseColWidth="10" defaultRowHeight="12.75" x14ac:dyDescent="0.2"/>
  <cols>
    <col min="1" max="1" width="83.7109375" customWidth="1"/>
    <col min="7" max="7" width="19.5703125" customWidth="1"/>
  </cols>
  <sheetData>
    <row r="1" spans="1:7" ht="12.75" customHeight="1" x14ac:dyDescent="0.2"/>
    <row r="2" spans="1:7" ht="12.75" customHeight="1" x14ac:dyDescent="0.25">
      <c r="A2" s="17"/>
      <c r="B2" s="17"/>
      <c r="C2" s="17"/>
      <c r="D2" s="17"/>
      <c r="E2" s="17"/>
      <c r="F2" s="17"/>
      <c r="G2" s="17"/>
    </row>
    <row r="3" spans="1:7" s="8" customFormat="1" ht="12.75" customHeight="1" x14ac:dyDescent="0.25">
      <c r="A3" s="17"/>
      <c r="B3" s="17"/>
      <c r="C3" s="17"/>
      <c r="D3" s="17"/>
      <c r="E3" s="17"/>
      <c r="F3" s="17"/>
      <c r="G3" s="17"/>
    </row>
    <row r="4" spans="1:7" s="8" customFormat="1" ht="12.75" customHeight="1" x14ac:dyDescent="0.25">
      <c r="A4" s="21"/>
      <c r="B4" s="17"/>
      <c r="C4" s="17"/>
      <c r="D4" s="17"/>
      <c r="E4" s="17"/>
      <c r="F4" s="17"/>
      <c r="G4" s="17"/>
    </row>
    <row r="5" spans="1:7" s="8" customFormat="1" ht="12.75" customHeight="1" x14ac:dyDescent="0.25">
      <c r="A5" s="17"/>
      <c r="B5" s="17"/>
      <c r="C5" s="17"/>
      <c r="D5" s="17"/>
      <c r="E5" s="17"/>
      <c r="F5" s="17"/>
      <c r="G5" s="17"/>
    </row>
    <row r="6" spans="1:7" s="8" customFormat="1" ht="12.75" customHeight="1" x14ac:dyDescent="0.25">
      <c r="A6" s="21"/>
      <c r="B6" s="17"/>
      <c r="C6" s="17"/>
      <c r="D6" s="17"/>
      <c r="E6" s="17"/>
      <c r="F6" s="17"/>
      <c r="G6" s="17"/>
    </row>
    <row r="7" spans="1:7" s="8" customFormat="1" ht="12.75" customHeight="1" x14ac:dyDescent="0.25">
      <c r="A7" s="17"/>
      <c r="B7" s="17"/>
      <c r="C7" s="17"/>
      <c r="D7" s="17"/>
      <c r="E7" s="17"/>
      <c r="F7" s="17"/>
      <c r="G7" s="17"/>
    </row>
    <row r="8" spans="1:7" s="8" customFormat="1" ht="12.75" customHeight="1" x14ac:dyDescent="0.25">
      <c r="A8" s="21"/>
      <c r="B8" s="17"/>
      <c r="C8" s="17"/>
      <c r="D8" s="17"/>
      <c r="E8" s="17"/>
      <c r="F8" s="17"/>
      <c r="G8" s="17"/>
    </row>
    <row r="9" spans="1:7" ht="12.75" customHeight="1" x14ac:dyDescent="0.2">
      <c r="A9" s="16"/>
      <c r="B9" s="16"/>
      <c r="C9" s="16"/>
      <c r="D9" s="16"/>
      <c r="E9" s="16"/>
      <c r="F9" s="16"/>
      <c r="G9" s="16"/>
    </row>
    <row r="10" spans="1:7" ht="12.75" customHeight="1" x14ac:dyDescent="0.2">
      <c r="A10" s="8"/>
      <c r="B10" s="16"/>
      <c r="C10" s="16"/>
      <c r="D10" s="16"/>
      <c r="E10" s="16"/>
      <c r="F10" s="16"/>
      <c r="G10" s="16"/>
    </row>
    <row r="11" spans="1:7" ht="12.75" customHeight="1" x14ac:dyDescent="0.2">
      <c r="A11" s="16"/>
      <c r="B11" s="16"/>
      <c r="C11" s="16"/>
      <c r="D11" s="16"/>
      <c r="E11" s="16"/>
      <c r="F11" s="16"/>
      <c r="G11" s="16"/>
    </row>
    <row r="12" spans="1:7" ht="12.75" customHeight="1" x14ac:dyDescent="0.2">
      <c r="A12" s="8"/>
      <c r="B12" s="16"/>
      <c r="C12" s="16"/>
      <c r="D12" s="16"/>
      <c r="E12" s="16"/>
      <c r="F12" s="16"/>
      <c r="G12" s="16"/>
    </row>
    <row r="13" spans="1:7" ht="12.75" customHeight="1" x14ac:dyDescent="0.2">
      <c r="A13" s="8"/>
      <c r="B13" s="16"/>
      <c r="C13" s="16"/>
      <c r="D13" s="16"/>
      <c r="E13" s="16"/>
      <c r="F13" s="16"/>
      <c r="G13" s="16"/>
    </row>
    <row r="14" spans="1:7" ht="12.75" customHeight="1" x14ac:dyDescent="0.2">
      <c r="A14" s="8"/>
      <c r="B14" s="16"/>
      <c r="C14" s="16"/>
      <c r="D14" s="16"/>
      <c r="E14" s="16"/>
      <c r="F14" s="16"/>
      <c r="G14" s="16"/>
    </row>
    <row r="15" spans="1:7" ht="12.75" customHeight="1" x14ac:dyDescent="0.2">
      <c r="A15" s="8"/>
      <c r="B15" s="16"/>
      <c r="C15" s="16"/>
      <c r="D15" s="16"/>
      <c r="E15" s="16"/>
      <c r="F15" s="16"/>
      <c r="G15" s="16"/>
    </row>
    <row r="16" spans="1:7" x14ac:dyDescent="0.2">
      <c r="A16" s="8"/>
      <c r="B16" s="16"/>
      <c r="C16" s="16"/>
      <c r="D16" s="16"/>
      <c r="E16" s="16"/>
      <c r="F16" s="16"/>
      <c r="G16" s="16"/>
    </row>
    <row r="17" spans="1:7" x14ac:dyDescent="0.2">
      <c r="A17" s="8"/>
      <c r="B17" s="16"/>
      <c r="C17" s="16"/>
      <c r="D17" s="16"/>
      <c r="E17" s="16"/>
      <c r="F17" s="16"/>
      <c r="G17" s="16"/>
    </row>
    <row r="18" spans="1:7" x14ac:dyDescent="0.2">
      <c r="A18" s="16"/>
      <c r="B18" s="16"/>
      <c r="C18" s="16"/>
      <c r="D18" s="16"/>
      <c r="E18" s="16"/>
      <c r="F18" s="16"/>
      <c r="G18" s="16"/>
    </row>
    <row r="19" spans="1:7" x14ac:dyDescent="0.2">
      <c r="A19" s="16"/>
      <c r="B19" s="16"/>
      <c r="C19" s="16"/>
      <c r="D19" s="16"/>
      <c r="E19" s="16"/>
      <c r="F19" s="16"/>
      <c r="G19" s="16"/>
    </row>
    <row r="20" spans="1:7" x14ac:dyDescent="0.2">
      <c r="A20" s="8"/>
      <c r="B20" s="16"/>
      <c r="C20" s="16"/>
      <c r="D20" s="16"/>
      <c r="E20" s="16"/>
      <c r="F20" s="16"/>
      <c r="G20" s="16"/>
    </row>
    <row r="21" spans="1:7" x14ac:dyDescent="0.2">
      <c r="A21" s="8"/>
      <c r="B21" s="16"/>
      <c r="C21" s="16"/>
      <c r="D21" s="16"/>
      <c r="E21" s="16"/>
      <c r="F21" s="16"/>
      <c r="G21" s="16"/>
    </row>
    <row r="22" spans="1:7" x14ac:dyDescent="0.2">
      <c r="A22" s="16"/>
      <c r="B22" s="16"/>
      <c r="C22" s="16"/>
      <c r="D22" s="16"/>
      <c r="E22" s="16"/>
      <c r="F22" s="16"/>
      <c r="G22" s="16"/>
    </row>
    <row r="23" spans="1:7" x14ac:dyDescent="0.2">
      <c r="A23" s="18"/>
      <c r="B23" s="19"/>
      <c r="C23" s="19"/>
      <c r="D23" s="19"/>
      <c r="E23" s="19"/>
      <c r="F23" s="19"/>
      <c r="G23" s="19"/>
    </row>
    <row r="24" spans="1:7" x14ac:dyDescent="0.2">
      <c r="A24" s="20"/>
      <c r="B24" s="19"/>
      <c r="C24" s="19"/>
      <c r="D24" s="19"/>
      <c r="E24" s="19"/>
      <c r="F24" s="19"/>
      <c r="G24" s="19"/>
    </row>
    <row r="25" spans="1:7" x14ac:dyDescent="0.2">
      <c r="A25" s="19"/>
      <c r="B25" s="19"/>
      <c r="C25" s="19"/>
      <c r="D25" s="19"/>
      <c r="E25" s="19"/>
      <c r="F25" s="19"/>
      <c r="G25" s="19"/>
    </row>
    <row r="26" spans="1:7" x14ac:dyDescent="0.2">
      <c r="A26" s="16"/>
      <c r="B26" s="16"/>
      <c r="C26" s="16"/>
      <c r="D26" s="16"/>
      <c r="E26" s="16"/>
      <c r="F26" s="16"/>
      <c r="G26" s="16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3 - j 15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view="pageLayout" zoomScaleNormal="100" zoomScaleSheetLayoutView="120" workbookViewId="0">
      <selection sqref="A1:E1"/>
    </sheetView>
  </sheetViews>
  <sheetFormatPr baseColWidth="10" defaultColWidth="11.28515625" defaultRowHeight="12.75" x14ac:dyDescent="0.2"/>
  <cols>
    <col min="1" max="1" width="22" style="22" customWidth="1"/>
    <col min="2" max="5" width="16.7109375" style="22" customWidth="1"/>
    <col min="6" max="26" width="11.28515625" style="22" customWidth="1"/>
    <col min="27" max="16384" width="11.28515625" style="22"/>
  </cols>
  <sheetData>
    <row r="1" spans="1:8" s="23" customFormat="1" ht="14.1" customHeight="1" x14ac:dyDescent="0.2">
      <c r="A1" s="71" t="s">
        <v>155</v>
      </c>
      <c r="B1" s="71"/>
      <c r="C1" s="72"/>
      <c r="D1" s="72"/>
      <c r="E1" s="72"/>
    </row>
    <row r="2" spans="1:8" s="23" customFormat="1" ht="14.1" customHeight="1" x14ac:dyDescent="0.2">
      <c r="A2" s="73" t="s">
        <v>149</v>
      </c>
      <c r="B2" s="73"/>
      <c r="C2" s="73"/>
      <c r="D2" s="73"/>
      <c r="E2" s="73"/>
    </row>
    <row r="3" spans="1:8" s="23" customFormat="1" ht="14.1" customHeight="1" x14ac:dyDescent="0.2">
      <c r="A3" s="71" t="s">
        <v>128</v>
      </c>
      <c r="B3" s="71"/>
      <c r="C3" s="71"/>
      <c r="D3" s="71"/>
      <c r="E3" s="71"/>
    </row>
    <row r="4" spans="1:8" s="23" customFormat="1" ht="14.1" customHeight="1" x14ac:dyDescent="0.2">
      <c r="A4" s="49"/>
      <c r="B4" s="49"/>
      <c r="C4" s="49"/>
      <c r="D4" s="49"/>
      <c r="E4" s="49"/>
    </row>
    <row r="5" spans="1:8" ht="28.35" customHeight="1" x14ac:dyDescent="0.2">
      <c r="A5" s="76" t="s">
        <v>148</v>
      </c>
      <c r="B5" s="78" t="s">
        <v>147</v>
      </c>
      <c r="C5" s="74" t="s">
        <v>30</v>
      </c>
      <c r="D5" s="74" t="s">
        <v>22</v>
      </c>
      <c r="E5" s="75" t="s">
        <v>23</v>
      </c>
    </row>
    <row r="6" spans="1:8" ht="28.35" customHeight="1" x14ac:dyDescent="0.2">
      <c r="A6" s="77"/>
      <c r="B6" s="79"/>
      <c r="C6" s="24" t="s">
        <v>144</v>
      </c>
      <c r="D6" s="24" t="s">
        <v>145</v>
      </c>
      <c r="E6" s="25" t="s">
        <v>146</v>
      </c>
    </row>
    <row r="7" spans="1:8" ht="14.1" customHeight="1" x14ac:dyDescent="0.2">
      <c r="A7" s="31"/>
      <c r="B7" s="37"/>
      <c r="C7" s="26"/>
      <c r="D7" s="26"/>
      <c r="E7" s="26"/>
    </row>
    <row r="8" spans="1:8" ht="14.1" customHeight="1" x14ac:dyDescent="0.2">
      <c r="A8" s="32" t="s">
        <v>31</v>
      </c>
      <c r="B8" s="43">
        <v>2015</v>
      </c>
      <c r="C8" s="44">
        <v>19521</v>
      </c>
      <c r="D8" s="44">
        <v>9987</v>
      </c>
      <c r="E8" s="44">
        <v>9534</v>
      </c>
    </row>
    <row r="9" spans="1:8" ht="14.1" customHeight="1" x14ac:dyDescent="0.2">
      <c r="A9" s="32" t="s">
        <v>32</v>
      </c>
      <c r="B9" s="43">
        <f>$B$8-1</f>
        <v>2014</v>
      </c>
      <c r="C9" s="44">
        <v>18760</v>
      </c>
      <c r="D9" s="44">
        <v>9555</v>
      </c>
      <c r="E9" s="44">
        <v>9205</v>
      </c>
    </row>
    <row r="10" spans="1:8" ht="14.1" customHeight="1" x14ac:dyDescent="0.2">
      <c r="A10" s="32" t="s">
        <v>33</v>
      </c>
      <c r="B10" s="43">
        <f>$B$8-2</f>
        <v>2013</v>
      </c>
      <c r="C10" s="44">
        <v>17661</v>
      </c>
      <c r="D10" s="44">
        <v>8990</v>
      </c>
      <c r="E10" s="44">
        <v>8671</v>
      </c>
    </row>
    <row r="11" spans="1:8" ht="14.1" customHeight="1" x14ac:dyDescent="0.2">
      <c r="A11" s="32" t="s">
        <v>34</v>
      </c>
      <c r="B11" s="43">
        <f>$B$8-3</f>
        <v>2012</v>
      </c>
      <c r="C11" s="44">
        <v>16951</v>
      </c>
      <c r="D11" s="44">
        <v>8737</v>
      </c>
      <c r="E11" s="44">
        <v>8214</v>
      </c>
      <c r="H11" s="29"/>
    </row>
    <row r="12" spans="1:8" ht="14.1" customHeight="1" x14ac:dyDescent="0.2">
      <c r="A12" s="32" t="s">
        <v>35</v>
      </c>
      <c r="B12" s="43">
        <f>$B$8-4</f>
        <v>2011</v>
      </c>
      <c r="C12" s="44">
        <v>15970</v>
      </c>
      <c r="D12" s="44">
        <v>8138</v>
      </c>
      <c r="E12" s="44">
        <v>7832</v>
      </c>
    </row>
    <row r="13" spans="1:8" ht="14.1" customHeight="1" x14ac:dyDescent="0.2">
      <c r="A13" s="39" t="s">
        <v>36</v>
      </c>
      <c r="B13" s="45"/>
      <c r="C13" s="44">
        <f>SUM(C8:C12)</f>
        <v>88863</v>
      </c>
      <c r="D13" s="44">
        <f>SUM(D8:D12)</f>
        <v>45407</v>
      </c>
      <c r="E13" s="44">
        <f>SUM(E8:E12)</f>
        <v>43456</v>
      </c>
    </row>
    <row r="14" spans="1:8" ht="14.1" customHeight="1" x14ac:dyDescent="0.2">
      <c r="A14" s="33" t="s">
        <v>37</v>
      </c>
      <c r="B14" s="43">
        <f>$B$8-5</f>
        <v>2010</v>
      </c>
      <c r="C14" s="44">
        <v>16203</v>
      </c>
      <c r="D14" s="44">
        <v>8330</v>
      </c>
      <c r="E14" s="44">
        <v>7873</v>
      </c>
    </row>
    <row r="15" spans="1:8" ht="14.1" customHeight="1" x14ac:dyDescent="0.2">
      <c r="A15" s="33" t="s">
        <v>38</v>
      </c>
      <c r="B15" s="43">
        <f>$B$8-6</f>
        <v>2009</v>
      </c>
      <c r="C15" s="44">
        <v>15716</v>
      </c>
      <c r="D15" s="44">
        <v>8141</v>
      </c>
      <c r="E15" s="44">
        <v>7575</v>
      </c>
    </row>
    <row r="16" spans="1:8" ht="14.1" customHeight="1" x14ac:dyDescent="0.2">
      <c r="A16" s="33" t="s">
        <v>39</v>
      </c>
      <c r="B16" s="43">
        <f>$B$8-7</f>
        <v>2008</v>
      </c>
      <c r="C16" s="44">
        <v>15911</v>
      </c>
      <c r="D16" s="44">
        <v>8211</v>
      </c>
      <c r="E16" s="44">
        <v>7700</v>
      </c>
    </row>
    <row r="17" spans="1:5" ht="14.1" customHeight="1" x14ac:dyDescent="0.2">
      <c r="A17" s="33" t="s">
        <v>40</v>
      </c>
      <c r="B17" s="43">
        <f>$B$8-8</f>
        <v>2007</v>
      </c>
      <c r="C17" s="44">
        <v>15607</v>
      </c>
      <c r="D17" s="44">
        <v>8082</v>
      </c>
      <c r="E17" s="44">
        <v>7525</v>
      </c>
    </row>
    <row r="18" spans="1:5" ht="14.1" customHeight="1" x14ac:dyDescent="0.2">
      <c r="A18" s="33" t="s">
        <v>41</v>
      </c>
      <c r="B18" s="43">
        <f>$B$8-9</f>
        <v>2006</v>
      </c>
      <c r="C18" s="44">
        <v>15202</v>
      </c>
      <c r="D18" s="44">
        <v>7919</v>
      </c>
      <c r="E18" s="44">
        <v>7283</v>
      </c>
    </row>
    <row r="19" spans="1:5" ht="14.1" customHeight="1" x14ac:dyDescent="0.2">
      <c r="A19" s="40" t="s">
        <v>36</v>
      </c>
      <c r="B19" s="45"/>
      <c r="C19" s="44">
        <f>SUM(C14:C18)</f>
        <v>78639</v>
      </c>
      <c r="D19" s="44">
        <f>SUM(D14:D18)</f>
        <v>40683</v>
      </c>
      <c r="E19" s="44">
        <f>SUM(E14:E18)</f>
        <v>37956</v>
      </c>
    </row>
    <row r="20" spans="1:5" ht="14.1" customHeight="1" x14ac:dyDescent="0.2">
      <c r="A20" s="33" t="s">
        <v>42</v>
      </c>
      <c r="B20" s="43">
        <f>$B$8-10</f>
        <v>2005</v>
      </c>
      <c r="C20" s="44">
        <v>15249</v>
      </c>
      <c r="D20" s="44">
        <v>7857</v>
      </c>
      <c r="E20" s="44">
        <v>7392</v>
      </c>
    </row>
    <row r="21" spans="1:5" ht="14.1" customHeight="1" x14ac:dyDescent="0.2">
      <c r="A21" s="33" t="s">
        <v>43</v>
      </c>
      <c r="B21" s="43">
        <f>$B$8-11</f>
        <v>2004</v>
      </c>
      <c r="C21" s="44">
        <v>15088</v>
      </c>
      <c r="D21" s="44">
        <v>7781</v>
      </c>
      <c r="E21" s="44">
        <v>7307</v>
      </c>
    </row>
    <row r="22" spans="1:5" ht="14.1" customHeight="1" x14ac:dyDescent="0.2">
      <c r="A22" s="33" t="s">
        <v>44</v>
      </c>
      <c r="B22" s="43">
        <f>$B$8-12</f>
        <v>2003</v>
      </c>
      <c r="C22" s="44">
        <v>14711</v>
      </c>
      <c r="D22" s="44">
        <v>7613</v>
      </c>
      <c r="E22" s="44">
        <v>7098</v>
      </c>
    </row>
    <row r="23" spans="1:5" ht="14.1" customHeight="1" x14ac:dyDescent="0.2">
      <c r="A23" s="33" t="s">
        <v>45</v>
      </c>
      <c r="B23" s="43">
        <f>$B$8-13</f>
        <v>2002</v>
      </c>
      <c r="C23" s="44">
        <v>14559</v>
      </c>
      <c r="D23" s="44">
        <v>7427</v>
      </c>
      <c r="E23" s="44">
        <v>7132</v>
      </c>
    </row>
    <row r="24" spans="1:5" ht="14.1" customHeight="1" x14ac:dyDescent="0.2">
      <c r="A24" s="33" t="s">
        <v>46</v>
      </c>
      <c r="B24" s="43">
        <f>$B$8-14</f>
        <v>2001</v>
      </c>
      <c r="C24" s="44">
        <v>14747</v>
      </c>
      <c r="D24" s="44">
        <v>7577</v>
      </c>
      <c r="E24" s="44">
        <v>7170</v>
      </c>
    </row>
    <row r="25" spans="1:5" ht="14.1" customHeight="1" x14ac:dyDescent="0.2">
      <c r="A25" s="40" t="s">
        <v>36</v>
      </c>
      <c r="B25" s="45"/>
      <c r="C25" s="44">
        <f>SUM(C20:C24)</f>
        <v>74354</v>
      </c>
      <c r="D25" s="44">
        <f>SUM(D20:D24)</f>
        <v>38255</v>
      </c>
      <c r="E25" s="44">
        <f>SUM(E20:E24)</f>
        <v>36099</v>
      </c>
    </row>
    <row r="26" spans="1:5" ht="14.1" customHeight="1" x14ac:dyDescent="0.2">
      <c r="A26" s="33" t="s">
        <v>47</v>
      </c>
      <c r="B26" s="43">
        <f>$B$8-15</f>
        <v>2000</v>
      </c>
      <c r="C26" s="44">
        <v>15257</v>
      </c>
      <c r="D26" s="44">
        <v>8023</v>
      </c>
      <c r="E26" s="44">
        <v>7234</v>
      </c>
    </row>
    <row r="27" spans="1:5" ht="14.1" customHeight="1" x14ac:dyDescent="0.2">
      <c r="A27" s="33" t="s">
        <v>48</v>
      </c>
      <c r="B27" s="43">
        <f>$B$8-16</f>
        <v>1999</v>
      </c>
      <c r="C27" s="44">
        <v>15520</v>
      </c>
      <c r="D27" s="44">
        <v>8116</v>
      </c>
      <c r="E27" s="44">
        <v>7404</v>
      </c>
    </row>
    <row r="28" spans="1:5" ht="14.1" customHeight="1" x14ac:dyDescent="0.2">
      <c r="A28" s="33" t="s">
        <v>49</v>
      </c>
      <c r="B28" s="43">
        <f>$B$8-17</f>
        <v>1998</v>
      </c>
      <c r="C28" s="44">
        <v>16141</v>
      </c>
      <c r="D28" s="44">
        <v>8458</v>
      </c>
      <c r="E28" s="44">
        <v>7683</v>
      </c>
    </row>
    <row r="29" spans="1:5" ht="14.1" customHeight="1" x14ac:dyDescent="0.2">
      <c r="A29" s="33" t="s">
        <v>50</v>
      </c>
      <c r="B29" s="43">
        <f>$B$8-18</f>
        <v>1997</v>
      </c>
      <c r="C29" s="44">
        <v>17185</v>
      </c>
      <c r="D29" s="44">
        <v>9092</v>
      </c>
      <c r="E29" s="44">
        <v>8093</v>
      </c>
    </row>
    <row r="30" spans="1:5" ht="14.1" customHeight="1" x14ac:dyDescent="0.2">
      <c r="A30" s="32" t="s">
        <v>51</v>
      </c>
      <c r="B30" s="43">
        <f>$B$8-19</f>
        <v>1996</v>
      </c>
      <c r="C30" s="44">
        <v>17951</v>
      </c>
      <c r="D30" s="44">
        <v>9306</v>
      </c>
      <c r="E30" s="44">
        <v>8645</v>
      </c>
    </row>
    <row r="31" spans="1:5" ht="14.1" customHeight="1" x14ac:dyDescent="0.2">
      <c r="A31" s="40" t="s">
        <v>36</v>
      </c>
      <c r="B31" s="45"/>
      <c r="C31" s="44">
        <f>SUM(C26:C30)</f>
        <v>82054</v>
      </c>
      <c r="D31" s="44">
        <f>SUM(D26:D30)</f>
        <v>42995</v>
      </c>
      <c r="E31" s="44">
        <f>SUM(E26:E30)</f>
        <v>39059</v>
      </c>
    </row>
    <row r="32" spans="1:5" ht="14.1" customHeight="1" x14ac:dyDescent="0.2">
      <c r="A32" s="33" t="s">
        <v>52</v>
      </c>
      <c r="B32" s="43">
        <f>$B$8-20</f>
        <v>1995</v>
      </c>
      <c r="C32" s="44">
        <v>18146</v>
      </c>
      <c r="D32" s="44">
        <v>9329</v>
      </c>
      <c r="E32" s="44">
        <v>8817</v>
      </c>
    </row>
    <row r="33" spans="1:5" ht="14.1" customHeight="1" x14ac:dyDescent="0.2">
      <c r="A33" s="33" t="s">
        <v>53</v>
      </c>
      <c r="B33" s="43">
        <f>$B$8-21</f>
        <v>1994</v>
      </c>
      <c r="C33" s="44">
        <v>19860</v>
      </c>
      <c r="D33" s="44">
        <v>9971</v>
      </c>
      <c r="E33" s="44">
        <v>9889</v>
      </c>
    </row>
    <row r="34" spans="1:5" ht="14.1" customHeight="1" x14ac:dyDescent="0.2">
      <c r="A34" s="33" t="s">
        <v>54</v>
      </c>
      <c r="B34" s="43">
        <f>$B$8-22</f>
        <v>1993</v>
      </c>
      <c r="C34" s="44">
        <v>21099</v>
      </c>
      <c r="D34" s="44">
        <v>10422</v>
      </c>
      <c r="E34" s="44">
        <v>10677</v>
      </c>
    </row>
    <row r="35" spans="1:5" ht="14.1" customHeight="1" x14ac:dyDescent="0.25">
      <c r="A35" s="33" t="s">
        <v>55</v>
      </c>
      <c r="B35" s="43">
        <f>$B$8-23</f>
        <v>1992</v>
      </c>
      <c r="C35" s="44">
        <v>22632</v>
      </c>
      <c r="D35" s="44">
        <v>11131</v>
      </c>
      <c r="E35" s="44">
        <v>11501</v>
      </c>
    </row>
    <row r="36" spans="1:5" ht="14.1" customHeight="1" x14ac:dyDescent="0.2">
      <c r="A36" s="33" t="s">
        <v>56</v>
      </c>
      <c r="B36" s="43">
        <f>$B$8-24</f>
        <v>1991</v>
      </c>
      <c r="C36" s="44">
        <v>24791</v>
      </c>
      <c r="D36" s="44">
        <v>12153</v>
      </c>
      <c r="E36" s="44">
        <v>12638</v>
      </c>
    </row>
    <row r="37" spans="1:5" ht="14.1" customHeight="1" x14ac:dyDescent="0.2">
      <c r="A37" s="40" t="s">
        <v>36</v>
      </c>
      <c r="B37" s="45"/>
      <c r="C37" s="44">
        <f>SUM(C32:C36)</f>
        <v>106528</v>
      </c>
      <c r="D37" s="44">
        <f>SUM(D32:D36)</f>
        <v>53006</v>
      </c>
      <c r="E37" s="44">
        <f>SUM(E32:E36)</f>
        <v>53522</v>
      </c>
    </row>
    <row r="38" spans="1:5" ht="14.1" customHeight="1" x14ac:dyDescent="0.2">
      <c r="A38" s="33" t="s">
        <v>57</v>
      </c>
      <c r="B38" s="43">
        <f>$B$8-25</f>
        <v>1990</v>
      </c>
      <c r="C38" s="44">
        <v>27751</v>
      </c>
      <c r="D38" s="44">
        <v>13479</v>
      </c>
      <c r="E38" s="44">
        <v>14272</v>
      </c>
    </row>
    <row r="39" spans="1:5" ht="14.1" customHeight="1" x14ac:dyDescent="0.2">
      <c r="A39" s="33" t="s">
        <v>58</v>
      </c>
      <c r="B39" s="43">
        <f>$B$8-26</f>
        <v>1989</v>
      </c>
      <c r="C39" s="44">
        <v>28371</v>
      </c>
      <c r="D39" s="44">
        <v>13711</v>
      </c>
      <c r="E39" s="44">
        <v>14660</v>
      </c>
    </row>
    <row r="40" spans="1:5" ht="14.1" customHeight="1" x14ac:dyDescent="0.2">
      <c r="A40" s="33" t="s">
        <v>59</v>
      </c>
      <c r="B40" s="43">
        <f>$B$8-27</f>
        <v>1988</v>
      </c>
      <c r="C40" s="44">
        <v>30343</v>
      </c>
      <c r="D40" s="44">
        <v>14574</v>
      </c>
      <c r="E40" s="44">
        <v>15769</v>
      </c>
    </row>
    <row r="41" spans="1:5" ht="14.1" customHeight="1" x14ac:dyDescent="0.2">
      <c r="A41" s="33" t="s">
        <v>60</v>
      </c>
      <c r="B41" s="43">
        <f>$B$8-28</f>
        <v>1987</v>
      </c>
      <c r="C41" s="44">
        <v>30170</v>
      </c>
      <c r="D41" s="44">
        <v>14693</v>
      </c>
      <c r="E41" s="44">
        <v>15477</v>
      </c>
    </row>
    <row r="42" spans="1:5" ht="14.1" customHeight="1" x14ac:dyDescent="0.2">
      <c r="A42" s="33" t="s">
        <v>61</v>
      </c>
      <c r="B42" s="43">
        <f>$B$8-29</f>
        <v>1986</v>
      </c>
      <c r="C42" s="44">
        <v>30101</v>
      </c>
      <c r="D42" s="44">
        <v>14751</v>
      </c>
      <c r="E42" s="44">
        <v>15350</v>
      </c>
    </row>
    <row r="43" spans="1:5" ht="14.1" customHeight="1" x14ac:dyDescent="0.2">
      <c r="A43" s="40" t="s">
        <v>36</v>
      </c>
      <c r="B43" s="45"/>
      <c r="C43" s="44">
        <f>SUM(C38:C42)</f>
        <v>146736</v>
      </c>
      <c r="D43" s="44">
        <f>SUM(D38:D42)</f>
        <v>71208</v>
      </c>
      <c r="E43" s="44">
        <f>SUM(E38:E42)</f>
        <v>75528</v>
      </c>
    </row>
    <row r="44" spans="1:5" ht="14.1" customHeight="1" x14ac:dyDescent="0.2">
      <c r="A44" s="33" t="s">
        <v>62</v>
      </c>
      <c r="B44" s="43">
        <f>$B$8-30</f>
        <v>1985</v>
      </c>
      <c r="C44" s="44">
        <v>29365</v>
      </c>
      <c r="D44" s="44">
        <v>14369</v>
      </c>
      <c r="E44" s="44">
        <v>14996</v>
      </c>
    </row>
    <row r="45" spans="1:5" ht="14.1" customHeight="1" x14ac:dyDescent="0.2">
      <c r="A45" s="33" t="s">
        <v>63</v>
      </c>
      <c r="B45" s="43">
        <f>$B$8-31</f>
        <v>1984</v>
      </c>
      <c r="C45" s="44">
        <v>29588</v>
      </c>
      <c r="D45" s="44">
        <v>14637</v>
      </c>
      <c r="E45" s="44">
        <v>14951</v>
      </c>
    </row>
    <row r="46" spans="1:5" ht="14.1" customHeight="1" x14ac:dyDescent="0.2">
      <c r="A46" s="33" t="s">
        <v>64</v>
      </c>
      <c r="B46" s="43">
        <f>$B$8-32</f>
        <v>1983</v>
      </c>
      <c r="C46" s="44">
        <v>29354</v>
      </c>
      <c r="D46" s="44">
        <v>14493</v>
      </c>
      <c r="E46" s="44">
        <v>14861</v>
      </c>
    </row>
    <row r="47" spans="1:5" ht="14.1" customHeight="1" x14ac:dyDescent="0.2">
      <c r="A47" s="33" t="s">
        <v>65</v>
      </c>
      <c r="B47" s="43">
        <f>$B$8-33</f>
        <v>1982</v>
      </c>
      <c r="C47" s="44">
        <v>29493</v>
      </c>
      <c r="D47" s="44">
        <v>14660</v>
      </c>
      <c r="E47" s="44">
        <v>14833</v>
      </c>
    </row>
    <row r="48" spans="1:5" ht="14.1" customHeight="1" x14ac:dyDescent="0.2">
      <c r="A48" s="33" t="s">
        <v>66</v>
      </c>
      <c r="B48" s="43">
        <f>$B$8-34</f>
        <v>1981</v>
      </c>
      <c r="C48" s="44">
        <v>29596</v>
      </c>
      <c r="D48" s="44">
        <v>14531</v>
      </c>
      <c r="E48" s="44">
        <v>15065</v>
      </c>
    </row>
    <row r="49" spans="1:5" ht="14.1" customHeight="1" x14ac:dyDescent="0.2">
      <c r="A49" s="40" t="s">
        <v>36</v>
      </c>
      <c r="B49" s="45"/>
      <c r="C49" s="44">
        <f>SUM(C44:C48)</f>
        <v>147396</v>
      </c>
      <c r="D49" s="44">
        <f>SUM(D44:D48)</f>
        <v>72690</v>
      </c>
      <c r="E49" s="44">
        <f>SUM(E44:E48)</f>
        <v>74706</v>
      </c>
    </row>
    <row r="50" spans="1:5" ht="14.1" customHeight="1" x14ac:dyDescent="0.2">
      <c r="A50" s="33" t="s">
        <v>67</v>
      </c>
      <c r="B50" s="43">
        <f>$B$8-35</f>
        <v>1980</v>
      </c>
      <c r="C50" s="44">
        <v>29185</v>
      </c>
      <c r="D50" s="44">
        <v>14547</v>
      </c>
      <c r="E50" s="44">
        <v>14638</v>
      </c>
    </row>
    <row r="51" spans="1:5" ht="14.1" customHeight="1" x14ac:dyDescent="0.2">
      <c r="A51" s="33" t="s">
        <v>68</v>
      </c>
      <c r="B51" s="43">
        <f>$B$8-36</f>
        <v>1979</v>
      </c>
      <c r="C51" s="44">
        <v>27160</v>
      </c>
      <c r="D51" s="44">
        <v>13594</v>
      </c>
      <c r="E51" s="44">
        <v>13566</v>
      </c>
    </row>
    <row r="52" spans="1:5" ht="14.1" customHeight="1" x14ac:dyDescent="0.2">
      <c r="A52" s="33" t="s">
        <v>69</v>
      </c>
      <c r="B52" s="43">
        <f>$B$8-37</f>
        <v>1978</v>
      </c>
      <c r="C52" s="44">
        <v>26351</v>
      </c>
      <c r="D52" s="44">
        <v>13416</v>
      </c>
      <c r="E52" s="44">
        <v>12935</v>
      </c>
    </row>
    <row r="53" spans="1:5" ht="14.1" customHeight="1" x14ac:dyDescent="0.2">
      <c r="A53" s="33" t="s">
        <v>70</v>
      </c>
      <c r="B53" s="43">
        <f>$B$8-38</f>
        <v>1977</v>
      </c>
      <c r="C53" s="44">
        <v>25713</v>
      </c>
      <c r="D53" s="44">
        <v>13109</v>
      </c>
      <c r="E53" s="44">
        <v>12604</v>
      </c>
    </row>
    <row r="54" spans="1:5" ht="14.1" customHeight="1" x14ac:dyDescent="0.2">
      <c r="A54" s="32" t="s">
        <v>71</v>
      </c>
      <c r="B54" s="43">
        <f>$B$8-39</f>
        <v>1976</v>
      </c>
      <c r="C54" s="44">
        <v>25279</v>
      </c>
      <c r="D54" s="44">
        <v>12700</v>
      </c>
      <c r="E54" s="44">
        <v>12579</v>
      </c>
    </row>
    <row r="55" spans="1:5" ht="14.1" customHeight="1" x14ac:dyDescent="0.2">
      <c r="A55" s="39" t="s">
        <v>36</v>
      </c>
      <c r="B55" s="45"/>
      <c r="C55" s="44">
        <f>SUM(C50:C54)</f>
        <v>133688</v>
      </c>
      <c r="D55" s="44">
        <f>SUM(D50:D54)</f>
        <v>67366</v>
      </c>
      <c r="E55" s="44">
        <f>SUM(E50:E54)</f>
        <v>66322</v>
      </c>
    </row>
    <row r="56" spans="1:5" ht="14.1" customHeight="1" x14ac:dyDescent="0.2">
      <c r="A56" s="32" t="s">
        <v>72</v>
      </c>
      <c r="B56" s="43">
        <f>$B$8-40</f>
        <v>1975</v>
      </c>
      <c r="C56" s="44">
        <v>23839</v>
      </c>
      <c r="D56" s="44">
        <v>12107</v>
      </c>
      <c r="E56" s="44">
        <v>11732</v>
      </c>
    </row>
    <row r="57" spans="1:5" ht="14.1" customHeight="1" x14ac:dyDescent="0.2">
      <c r="A57" s="32" t="s">
        <v>73</v>
      </c>
      <c r="B57" s="43">
        <f>$B$8-41</f>
        <v>1974</v>
      </c>
      <c r="C57" s="44">
        <v>23837</v>
      </c>
      <c r="D57" s="44">
        <v>12224</v>
      </c>
      <c r="E57" s="44">
        <v>11613</v>
      </c>
    </row>
    <row r="58" spans="1:5" ht="14.1" customHeight="1" x14ac:dyDescent="0.2">
      <c r="A58" s="32" t="s">
        <v>74</v>
      </c>
      <c r="B58" s="43">
        <f>$B$8-42</f>
        <v>1973</v>
      </c>
      <c r="C58" s="44">
        <v>23138</v>
      </c>
      <c r="D58" s="44">
        <v>11544</v>
      </c>
      <c r="E58" s="44">
        <v>11594</v>
      </c>
    </row>
    <row r="59" spans="1:5" ht="14.1" customHeight="1" x14ac:dyDescent="0.2">
      <c r="A59" s="32" t="s">
        <v>75</v>
      </c>
      <c r="B59" s="43">
        <f>$B$8-43</f>
        <v>1972</v>
      </c>
      <c r="C59" s="44">
        <v>24150</v>
      </c>
      <c r="D59" s="44">
        <v>12328</v>
      </c>
      <c r="E59" s="44">
        <v>11822</v>
      </c>
    </row>
    <row r="60" spans="1:5" ht="14.1" customHeight="1" x14ac:dyDescent="0.2">
      <c r="A60" s="32" t="s">
        <v>76</v>
      </c>
      <c r="B60" s="43">
        <f>$B$8-44</f>
        <v>1971</v>
      </c>
      <c r="C60" s="44">
        <v>25487</v>
      </c>
      <c r="D60" s="44">
        <v>12991</v>
      </c>
      <c r="E60" s="44">
        <v>12496</v>
      </c>
    </row>
    <row r="61" spans="1:5" ht="14.1" customHeight="1" x14ac:dyDescent="0.2">
      <c r="A61" s="40" t="s">
        <v>36</v>
      </c>
      <c r="B61" s="45"/>
      <c r="C61" s="44">
        <f>SUM(C56:C60)</f>
        <v>120451</v>
      </c>
      <c r="D61" s="44">
        <f>SUM(D56:D60)</f>
        <v>61194</v>
      </c>
      <c r="E61" s="44">
        <f>SUM(E56:E60)</f>
        <v>59257</v>
      </c>
    </row>
    <row r="62" spans="1:5" ht="14.1" customHeight="1" x14ac:dyDescent="0.2">
      <c r="A62" s="33" t="s">
        <v>77</v>
      </c>
      <c r="B62" s="43">
        <f>$B$8-45</f>
        <v>1970</v>
      </c>
      <c r="C62" s="44">
        <v>26150</v>
      </c>
      <c r="D62" s="44">
        <v>13348</v>
      </c>
      <c r="E62" s="44">
        <v>12802</v>
      </c>
    </row>
    <row r="63" spans="1:5" ht="14.1" customHeight="1" x14ac:dyDescent="0.2">
      <c r="A63" s="33" t="s">
        <v>78</v>
      </c>
      <c r="B63" s="43">
        <f>$B$8-46</f>
        <v>1969</v>
      </c>
      <c r="C63" s="44">
        <v>27328</v>
      </c>
      <c r="D63" s="44">
        <v>13991</v>
      </c>
      <c r="E63" s="44">
        <v>13337</v>
      </c>
    </row>
    <row r="64" spans="1:5" ht="14.1" customHeight="1" x14ac:dyDescent="0.2">
      <c r="A64" s="33" t="s">
        <v>79</v>
      </c>
      <c r="B64" s="43">
        <f>$B$8-47</f>
        <v>1968</v>
      </c>
      <c r="C64" s="44">
        <v>29179</v>
      </c>
      <c r="D64" s="44">
        <v>15008</v>
      </c>
      <c r="E64" s="44">
        <v>14171</v>
      </c>
    </row>
    <row r="65" spans="1:5" ht="14.1" customHeight="1" x14ac:dyDescent="0.2">
      <c r="A65" s="33" t="s">
        <v>80</v>
      </c>
      <c r="B65" s="43">
        <f>$B$8-48</f>
        <v>1967</v>
      </c>
      <c r="C65" s="44">
        <v>29478</v>
      </c>
      <c r="D65" s="44">
        <v>15138</v>
      </c>
      <c r="E65" s="44">
        <v>14340</v>
      </c>
    </row>
    <row r="66" spans="1:5" ht="14.1" customHeight="1" x14ac:dyDescent="0.2">
      <c r="A66" s="33" t="s">
        <v>81</v>
      </c>
      <c r="B66" s="43">
        <f>$B$8-49</f>
        <v>1966</v>
      </c>
      <c r="C66" s="44">
        <v>29622</v>
      </c>
      <c r="D66" s="44">
        <v>15102</v>
      </c>
      <c r="E66" s="44">
        <v>14520</v>
      </c>
    </row>
    <row r="67" spans="1:5" ht="14.1" customHeight="1" x14ac:dyDescent="0.2">
      <c r="A67" s="40" t="s">
        <v>36</v>
      </c>
      <c r="B67" s="45"/>
      <c r="C67" s="44">
        <f>SUM(C62:C66)</f>
        <v>141757</v>
      </c>
      <c r="D67" s="44">
        <f>SUM(D62:D66)</f>
        <v>72587</v>
      </c>
      <c r="E67" s="44">
        <f>SUM(E62:E66)</f>
        <v>69170</v>
      </c>
    </row>
    <row r="68" spans="1:5" ht="14.1" customHeight="1" x14ac:dyDescent="0.2">
      <c r="A68" s="33" t="s">
        <v>82</v>
      </c>
      <c r="B68" s="43">
        <f>$B$8-50</f>
        <v>1965</v>
      </c>
      <c r="C68" s="44">
        <v>28576</v>
      </c>
      <c r="D68" s="44">
        <v>14571</v>
      </c>
      <c r="E68" s="44">
        <v>14005</v>
      </c>
    </row>
    <row r="69" spans="1:5" ht="14.1" customHeight="1" x14ac:dyDescent="0.2">
      <c r="A69" s="33" t="s">
        <v>83</v>
      </c>
      <c r="B69" s="43">
        <f>$B$8-51</f>
        <v>1964</v>
      </c>
      <c r="C69" s="44">
        <v>28908</v>
      </c>
      <c r="D69" s="44">
        <v>14717</v>
      </c>
      <c r="E69" s="44">
        <v>14191</v>
      </c>
    </row>
    <row r="70" spans="1:5" ht="14.1" customHeight="1" x14ac:dyDescent="0.2">
      <c r="A70" s="33" t="s">
        <v>84</v>
      </c>
      <c r="B70" s="43">
        <f>$B$8-52</f>
        <v>1963</v>
      </c>
      <c r="C70" s="44">
        <v>27760</v>
      </c>
      <c r="D70" s="44">
        <v>13971</v>
      </c>
      <c r="E70" s="44">
        <v>13789</v>
      </c>
    </row>
    <row r="71" spans="1:5" ht="14.1" customHeight="1" x14ac:dyDescent="0.2">
      <c r="A71" s="33" t="s">
        <v>85</v>
      </c>
      <c r="B71" s="43">
        <f>$B$8-53</f>
        <v>1962</v>
      </c>
      <c r="C71" s="44">
        <v>25865</v>
      </c>
      <c r="D71" s="44">
        <v>12985</v>
      </c>
      <c r="E71" s="44">
        <v>12880</v>
      </c>
    </row>
    <row r="72" spans="1:5" ht="14.1" customHeight="1" x14ac:dyDescent="0.2">
      <c r="A72" s="33" t="s">
        <v>86</v>
      </c>
      <c r="B72" s="43">
        <f>$B$8-54</f>
        <v>1961</v>
      </c>
      <c r="C72" s="44">
        <v>24697</v>
      </c>
      <c r="D72" s="44">
        <v>12322</v>
      </c>
      <c r="E72" s="44">
        <v>12375</v>
      </c>
    </row>
    <row r="73" spans="1:5" ht="14.1" customHeight="1" x14ac:dyDescent="0.2">
      <c r="A73" s="40" t="s">
        <v>36</v>
      </c>
      <c r="B73" s="45"/>
      <c r="C73" s="44">
        <f>SUM(C68:C72)</f>
        <v>135806</v>
      </c>
      <c r="D73" s="44">
        <f>SUM(D68:D72)</f>
        <v>68566</v>
      </c>
      <c r="E73" s="44">
        <f>SUM(E68:E72)</f>
        <v>67240</v>
      </c>
    </row>
    <row r="74" spans="1:5" ht="14.1" customHeight="1" x14ac:dyDescent="0.2">
      <c r="A74" s="33" t="s">
        <v>87</v>
      </c>
      <c r="B74" s="43">
        <f>$B$8-55</f>
        <v>1960</v>
      </c>
      <c r="C74" s="44">
        <v>24029</v>
      </c>
      <c r="D74" s="44">
        <v>12092</v>
      </c>
      <c r="E74" s="44">
        <v>11937</v>
      </c>
    </row>
    <row r="75" spans="1:5" ht="14.1" customHeight="1" x14ac:dyDescent="0.2">
      <c r="A75" s="33" t="s">
        <v>88</v>
      </c>
      <c r="B75" s="43">
        <f>$B$8-56</f>
        <v>1959</v>
      </c>
      <c r="C75" s="44">
        <v>22777</v>
      </c>
      <c r="D75" s="44">
        <v>11366</v>
      </c>
      <c r="E75" s="44">
        <v>11411</v>
      </c>
    </row>
    <row r="76" spans="1:5" ht="13.15" customHeight="1" x14ac:dyDescent="0.2">
      <c r="A76" s="33" t="s">
        <v>89</v>
      </c>
      <c r="B76" s="43">
        <f>$B$8-57</f>
        <v>1958</v>
      </c>
      <c r="C76" s="44">
        <v>21578</v>
      </c>
      <c r="D76" s="44">
        <v>10668</v>
      </c>
      <c r="E76" s="44">
        <v>10910</v>
      </c>
    </row>
    <row r="77" spans="1:5" ht="14.1" customHeight="1" x14ac:dyDescent="0.2">
      <c r="A77" s="32" t="s">
        <v>90</v>
      </c>
      <c r="B77" s="43">
        <f>$B$8-58</f>
        <v>1957</v>
      </c>
      <c r="C77" s="44">
        <v>20622</v>
      </c>
      <c r="D77" s="44">
        <v>10185</v>
      </c>
      <c r="E77" s="44">
        <v>10437</v>
      </c>
    </row>
    <row r="78" spans="1:5" x14ac:dyDescent="0.2">
      <c r="A78" s="33" t="s">
        <v>91</v>
      </c>
      <c r="B78" s="43">
        <f>$B$8-59</f>
        <v>1956</v>
      </c>
      <c r="C78" s="44">
        <v>19626</v>
      </c>
      <c r="D78" s="44">
        <v>9569</v>
      </c>
      <c r="E78" s="44">
        <v>10057</v>
      </c>
    </row>
    <row r="79" spans="1:5" x14ac:dyDescent="0.2">
      <c r="A79" s="40" t="s">
        <v>36</v>
      </c>
      <c r="B79" s="45"/>
      <c r="C79" s="44">
        <f>SUM(C74:C78)</f>
        <v>108632</v>
      </c>
      <c r="D79" s="44">
        <f>SUM(D74:D78)</f>
        <v>53880</v>
      </c>
      <c r="E79" s="44">
        <f>SUM(E74:E78)</f>
        <v>54752</v>
      </c>
    </row>
    <row r="80" spans="1:5" x14ac:dyDescent="0.2">
      <c r="A80" s="33" t="s">
        <v>92</v>
      </c>
      <c r="B80" s="43">
        <f>$B$8-60</f>
        <v>1955</v>
      </c>
      <c r="C80" s="44">
        <v>18614</v>
      </c>
      <c r="D80" s="44">
        <v>9136</v>
      </c>
      <c r="E80" s="44">
        <v>9478</v>
      </c>
    </row>
    <row r="81" spans="1:5" x14ac:dyDescent="0.2">
      <c r="A81" s="33" t="s">
        <v>93</v>
      </c>
      <c r="B81" s="43">
        <f>$B$8-61</f>
        <v>1954</v>
      </c>
      <c r="C81" s="44">
        <v>18054</v>
      </c>
      <c r="D81" s="44">
        <v>8700</v>
      </c>
      <c r="E81" s="44">
        <v>9354</v>
      </c>
    </row>
    <row r="82" spans="1:5" x14ac:dyDescent="0.2">
      <c r="A82" s="33" t="s">
        <v>94</v>
      </c>
      <c r="B82" s="43">
        <f>$B$8-62</f>
        <v>1953</v>
      </c>
      <c r="C82" s="44">
        <v>17121</v>
      </c>
      <c r="D82" s="44">
        <v>8149</v>
      </c>
      <c r="E82" s="44">
        <v>8972</v>
      </c>
    </row>
    <row r="83" spans="1:5" x14ac:dyDescent="0.2">
      <c r="A83" s="33" t="s">
        <v>95</v>
      </c>
      <c r="B83" s="43">
        <f>$B$8-63</f>
        <v>1952</v>
      </c>
      <c r="C83" s="44">
        <v>17330</v>
      </c>
      <c r="D83" s="44">
        <v>8267</v>
      </c>
      <c r="E83" s="44">
        <v>9063</v>
      </c>
    </row>
    <row r="84" spans="1:5" x14ac:dyDescent="0.2">
      <c r="A84" s="33" t="s">
        <v>96</v>
      </c>
      <c r="B84" s="43">
        <f>$B$8-64</f>
        <v>1951</v>
      </c>
      <c r="C84" s="44">
        <v>16976</v>
      </c>
      <c r="D84" s="44">
        <v>7993</v>
      </c>
      <c r="E84" s="44">
        <v>8983</v>
      </c>
    </row>
    <row r="85" spans="1:5" x14ac:dyDescent="0.2">
      <c r="A85" s="40" t="s">
        <v>36</v>
      </c>
      <c r="B85" s="45"/>
      <c r="C85" s="44">
        <f>SUM(C80:C84)</f>
        <v>88095</v>
      </c>
      <c r="D85" s="44">
        <f>SUM(D80:D84)</f>
        <v>42245</v>
      </c>
      <c r="E85" s="44">
        <f>SUM(E80:E84)</f>
        <v>45850</v>
      </c>
    </row>
    <row r="86" spans="1:5" x14ac:dyDescent="0.2">
      <c r="A86" s="33" t="s">
        <v>97</v>
      </c>
      <c r="B86" s="43">
        <f>$B$8-65</f>
        <v>1950</v>
      </c>
      <c r="C86" s="44">
        <v>17412</v>
      </c>
      <c r="D86" s="44">
        <v>8168</v>
      </c>
      <c r="E86" s="44">
        <v>9244</v>
      </c>
    </row>
    <row r="87" spans="1:5" x14ac:dyDescent="0.2">
      <c r="A87" s="33" t="s">
        <v>98</v>
      </c>
      <c r="B87" s="43">
        <f>$B$8-66</f>
        <v>1949</v>
      </c>
      <c r="C87" s="44">
        <v>17357</v>
      </c>
      <c r="D87" s="44">
        <v>8145</v>
      </c>
      <c r="E87" s="44">
        <v>9212</v>
      </c>
    </row>
    <row r="88" spans="1:5" x14ac:dyDescent="0.2">
      <c r="A88" s="33" t="s">
        <v>99</v>
      </c>
      <c r="B88" s="43">
        <f>$B$8-67</f>
        <v>1948</v>
      </c>
      <c r="C88" s="44">
        <v>16806</v>
      </c>
      <c r="D88" s="44">
        <v>7976</v>
      </c>
      <c r="E88" s="44">
        <v>8830</v>
      </c>
    </row>
    <row r="89" spans="1:5" x14ac:dyDescent="0.2">
      <c r="A89" s="33" t="s">
        <v>100</v>
      </c>
      <c r="B89" s="43">
        <f>$B$8-68</f>
        <v>1947</v>
      </c>
      <c r="C89" s="44">
        <v>16123</v>
      </c>
      <c r="D89" s="44">
        <v>7738</v>
      </c>
      <c r="E89" s="44">
        <v>8385</v>
      </c>
    </row>
    <row r="90" spans="1:5" x14ac:dyDescent="0.2">
      <c r="A90" s="33" t="s">
        <v>101</v>
      </c>
      <c r="B90" s="43">
        <f>$B$8-69</f>
        <v>1946</v>
      </c>
      <c r="C90" s="44">
        <v>14883</v>
      </c>
      <c r="D90" s="44">
        <v>7023</v>
      </c>
      <c r="E90" s="44">
        <v>7860</v>
      </c>
    </row>
    <row r="91" spans="1:5" x14ac:dyDescent="0.2">
      <c r="A91" s="40" t="s">
        <v>36</v>
      </c>
      <c r="B91" s="45"/>
      <c r="C91" s="44">
        <f>SUM(C86:C90)</f>
        <v>82581</v>
      </c>
      <c r="D91" s="44">
        <f>SUM(D86:D90)</f>
        <v>39050</v>
      </c>
      <c r="E91" s="44">
        <f>SUM(E86:E90)</f>
        <v>43531</v>
      </c>
    </row>
    <row r="92" spans="1:5" x14ac:dyDescent="0.2">
      <c r="A92" s="33" t="s">
        <v>102</v>
      </c>
      <c r="B92" s="43">
        <f>$B$8-70</f>
        <v>1945</v>
      </c>
      <c r="C92" s="44">
        <v>13182</v>
      </c>
      <c r="D92" s="44">
        <v>6125</v>
      </c>
      <c r="E92" s="44">
        <v>7057</v>
      </c>
    </row>
    <row r="93" spans="1:5" x14ac:dyDescent="0.2">
      <c r="A93" s="33" t="s">
        <v>103</v>
      </c>
      <c r="B93" s="43">
        <f>$B$8-71</f>
        <v>1944</v>
      </c>
      <c r="C93" s="44">
        <v>16585</v>
      </c>
      <c r="D93" s="44">
        <v>7742</v>
      </c>
      <c r="E93" s="44">
        <v>8843</v>
      </c>
    </row>
    <row r="94" spans="1:5" x14ac:dyDescent="0.2">
      <c r="A94" s="33" t="s">
        <v>104</v>
      </c>
      <c r="B94" s="43">
        <f>$B$8-72</f>
        <v>1943</v>
      </c>
      <c r="C94" s="44">
        <v>16605</v>
      </c>
      <c r="D94" s="44">
        <v>7751</v>
      </c>
      <c r="E94" s="44">
        <v>8854</v>
      </c>
    </row>
    <row r="95" spans="1:5" x14ac:dyDescent="0.2">
      <c r="A95" s="33" t="s">
        <v>105</v>
      </c>
      <c r="B95" s="43">
        <f>$B$8-73</f>
        <v>1942</v>
      </c>
      <c r="C95" s="44">
        <v>15984</v>
      </c>
      <c r="D95" s="44">
        <v>7448</v>
      </c>
      <c r="E95" s="44">
        <v>8536</v>
      </c>
    </row>
    <row r="96" spans="1:5" x14ac:dyDescent="0.2">
      <c r="A96" s="33" t="s">
        <v>106</v>
      </c>
      <c r="B96" s="43">
        <f>$B$8-74</f>
        <v>1941</v>
      </c>
      <c r="C96" s="44">
        <v>18203</v>
      </c>
      <c r="D96" s="44">
        <v>8407</v>
      </c>
      <c r="E96" s="44">
        <v>9796</v>
      </c>
    </row>
    <row r="97" spans="1:5" x14ac:dyDescent="0.2">
      <c r="A97" s="40" t="s">
        <v>36</v>
      </c>
      <c r="B97" s="45"/>
      <c r="C97" s="44">
        <f>SUM(C92:C96)</f>
        <v>80559</v>
      </c>
      <c r="D97" s="44">
        <f>SUM(D92:D96)</f>
        <v>37473</v>
      </c>
      <c r="E97" s="44">
        <f>SUM(E92:E96)</f>
        <v>43086</v>
      </c>
    </row>
    <row r="98" spans="1:5" x14ac:dyDescent="0.2">
      <c r="A98" s="33" t="s">
        <v>107</v>
      </c>
      <c r="B98" s="43">
        <f>$B$8-75</f>
        <v>1940</v>
      </c>
      <c r="C98" s="44">
        <v>18382</v>
      </c>
      <c r="D98" s="44">
        <v>8206</v>
      </c>
      <c r="E98" s="44">
        <v>10176</v>
      </c>
    </row>
    <row r="99" spans="1:5" x14ac:dyDescent="0.2">
      <c r="A99" s="33" t="s">
        <v>108</v>
      </c>
      <c r="B99" s="43">
        <f>$B$8-76</f>
        <v>1939</v>
      </c>
      <c r="C99" s="44">
        <v>17419</v>
      </c>
      <c r="D99" s="44">
        <v>7627</v>
      </c>
      <c r="E99" s="44">
        <v>9792</v>
      </c>
    </row>
    <row r="100" spans="1:5" x14ac:dyDescent="0.2">
      <c r="A100" s="33" t="s">
        <v>109</v>
      </c>
      <c r="B100" s="43">
        <f>$B$8-77</f>
        <v>1938</v>
      </c>
      <c r="C100" s="44">
        <v>16090</v>
      </c>
      <c r="D100" s="44">
        <v>6962</v>
      </c>
      <c r="E100" s="44">
        <v>9128</v>
      </c>
    </row>
    <row r="101" spans="1:5" x14ac:dyDescent="0.2">
      <c r="A101" s="33" t="s">
        <v>110</v>
      </c>
      <c r="B101" s="43">
        <f>$B$8-78</f>
        <v>1937</v>
      </c>
      <c r="C101" s="44">
        <v>14883</v>
      </c>
      <c r="D101" s="44">
        <v>6555</v>
      </c>
      <c r="E101" s="44">
        <v>8328</v>
      </c>
    </row>
    <row r="102" spans="1:5" x14ac:dyDescent="0.2">
      <c r="A102" s="34" t="s">
        <v>111</v>
      </c>
      <c r="B102" s="43">
        <f>$B$8-79</f>
        <v>1936</v>
      </c>
      <c r="C102" s="44">
        <v>13885</v>
      </c>
      <c r="D102" s="44">
        <v>5902</v>
      </c>
      <c r="E102" s="44">
        <v>7983</v>
      </c>
    </row>
    <row r="103" spans="1:5" x14ac:dyDescent="0.2">
      <c r="A103" s="41" t="s">
        <v>36</v>
      </c>
      <c r="B103" s="46"/>
      <c r="C103" s="44">
        <f>SUM(C98:C102)</f>
        <v>80659</v>
      </c>
      <c r="D103" s="44">
        <f>SUM(D98:D102)</f>
        <v>35252</v>
      </c>
      <c r="E103" s="44">
        <f>SUM(E98:E102)</f>
        <v>45407</v>
      </c>
    </row>
    <row r="104" spans="1:5" x14ac:dyDescent="0.2">
      <c r="A104" s="34" t="s">
        <v>112</v>
      </c>
      <c r="B104" s="43">
        <f>$B$8-80</f>
        <v>1935</v>
      </c>
      <c r="C104" s="44">
        <v>13068</v>
      </c>
      <c r="D104" s="44">
        <v>5388</v>
      </c>
      <c r="E104" s="44">
        <v>7680</v>
      </c>
    </row>
    <row r="105" spans="1:5" x14ac:dyDescent="0.2">
      <c r="A105" s="34" t="s">
        <v>123</v>
      </c>
      <c r="B105" s="43">
        <f>$B$8-81</f>
        <v>1934</v>
      </c>
      <c r="C105" s="44">
        <v>10859</v>
      </c>
      <c r="D105" s="44">
        <v>4266</v>
      </c>
      <c r="E105" s="44">
        <v>6593</v>
      </c>
    </row>
    <row r="106" spans="1:5" s="30" customFormat="1" x14ac:dyDescent="0.2">
      <c r="A106" s="34" t="s">
        <v>121</v>
      </c>
      <c r="B106" s="43">
        <f>$B$8-82</f>
        <v>1933</v>
      </c>
      <c r="C106" s="44">
        <v>8001</v>
      </c>
      <c r="D106" s="44">
        <v>3130</v>
      </c>
      <c r="E106" s="44">
        <v>4871</v>
      </c>
    </row>
    <row r="107" spans="1:5" x14ac:dyDescent="0.2">
      <c r="A107" s="34" t="s">
        <v>124</v>
      </c>
      <c r="B107" s="43">
        <f>$B$8-83</f>
        <v>1932</v>
      </c>
      <c r="C107" s="44">
        <v>7297</v>
      </c>
      <c r="D107" s="44">
        <v>2782</v>
      </c>
      <c r="E107" s="44">
        <v>4515</v>
      </c>
    </row>
    <row r="108" spans="1:5" x14ac:dyDescent="0.2">
      <c r="A108" s="34" t="s">
        <v>122</v>
      </c>
      <c r="B108" s="43">
        <f>$B$8-84</f>
        <v>1931</v>
      </c>
      <c r="C108" s="44">
        <v>7105</v>
      </c>
      <c r="D108" s="44">
        <v>2596</v>
      </c>
      <c r="E108" s="44">
        <v>4509</v>
      </c>
    </row>
    <row r="109" spans="1:5" x14ac:dyDescent="0.2">
      <c r="A109" s="41" t="s">
        <v>36</v>
      </c>
      <c r="B109" s="46"/>
      <c r="C109" s="44">
        <f>SUM(C104:C108)</f>
        <v>46330</v>
      </c>
      <c r="D109" s="44">
        <f>SUM(D104:D108)</f>
        <v>18162</v>
      </c>
      <c r="E109" s="44">
        <f>SUM(E104:E108)</f>
        <v>28168</v>
      </c>
    </row>
    <row r="110" spans="1:5" x14ac:dyDescent="0.2">
      <c r="A110" s="34" t="s">
        <v>113</v>
      </c>
      <c r="B110" s="43">
        <f>$B$8-85</f>
        <v>1930</v>
      </c>
      <c r="C110" s="44">
        <v>7013</v>
      </c>
      <c r="D110" s="44">
        <v>2450</v>
      </c>
      <c r="E110" s="44">
        <v>4563</v>
      </c>
    </row>
    <row r="111" spans="1:5" x14ac:dyDescent="0.2">
      <c r="A111" s="34" t="s">
        <v>114</v>
      </c>
      <c r="B111" s="43">
        <f>$B$8-86</f>
        <v>1929</v>
      </c>
      <c r="C111" s="44">
        <v>6379</v>
      </c>
      <c r="D111" s="44">
        <v>2217</v>
      </c>
      <c r="E111" s="44">
        <v>4162</v>
      </c>
    </row>
    <row r="112" spans="1:5" x14ac:dyDescent="0.2">
      <c r="A112" s="34" t="s">
        <v>115</v>
      </c>
      <c r="B112" s="43">
        <f>$B$8-87</f>
        <v>1928</v>
      </c>
      <c r="C112" s="44">
        <v>5863</v>
      </c>
      <c r="D112" s="44">
        <v>1937</v>
      </c>
      <c r="E112" s="44">
        <v>3926</v>
      </c>
    </row>
    <row r="113" spans="1:5" x14ac:dyDescent="0.2">
      <c r="A113" s="34" t="s">
        <v>116</v>
      </c>
      <c r="B113" s="43">
        <f>$B$8-88</f>
        <v>1927</v>
      </c>
      <c r="C113" s="44">
        <v>4782</v>
      </c>
      <c r="D113" s="44">
        <v>1472</v>
      </c>
      <c r="E113" s="44">
        <v>3310</v>
      </c>
    </row>
    <row r="114" spans="1:5" x14ac:dyDescent="0.2">
      <c r="A114" s="34" t="s">
        <v>117</v>
      </c>
      <c r="B114" s="43">
        <f>$B$8-89</f>
        <v>1926</v>
      </c>
      <c r="C114" s="44">
        <v>4256</v>
      </c>
      <c r="D114" s="44">
        <v>1227</v>
      </c>
      <c r="E114" s="44">
        <v>3029</v>
      </c>
    </row>
    <row r="115" spans="1:5" x14ac:dyDescent="0.2">
      <c r="A115" s="41" t="s">
        <v>36</v>
      </c>
      <c r="B115" s="47"/>
      <c r="C115" s="44">
        <f>SUM(C110:C114)</f>
        <v>28293</v>
      </c>
      <c r="D115" s="44">
        <f>SUM(D110:D114)</f>
        <v>9303</v>
      </c>
      <c r="E115" s="44">
        <f>SUM(E110:E114)</f>
        <v>18990</v>
      </c>
    </row>
    <row r="116" spans="1:5" x14ac:dyDescent="0.2">
      <c r="A116" s="34" t="s">
        <v>118</v>
      </c>
      <c r="B116" s="43">
        <f>$B$8-90</f>
        <v>1925</v>
      </c>
      <c r="C116" s="44">
        <v>15987</v>
      </c>
      <c r="D116" s="44">
        <v>3740</v>
      </c>
      <c r="E116" s="44">
        <v>12247</v>
      </c>
    </row>
    <row r="117" spans="1:5" x14ac:dyDescent="0.2">
      <c r="A117" s="35"/>
      <c r="B117" s="38" t="s">
        <v>119</v>
      </c>
      <c r="C117" s="42"/>
      <c r="D117" s="42"/>
      <c r="E117" s="42"/>
    </row>
    <row r="118" spans="1:5" x14ac:dyDescent="0.2">
      <c r="A118" s="36" t="s">
        <v>120</v>
      </c>
      <c r="B118" s="48"/>
      <c r="C118" s="50">
        <v>1787408</v>
      </c>
      <c r="D118" s="50">
        <v>873062</v>
      </c>
      <c r="E118" s="50">
        <v>914346</v>
      </c>
    </row>
    <row r="119" spans="1:5" x14ac:dyDescent="0.2">
      <c r="A119" s="27"/>
      <c r="C119" s="28"/>
      <c r="D119" s="28"/>
      <c r="E119" s="28"/>
    </row>
    <row r="120" spans="1:5" x14ac:dyDescent="0.2">
      <c r="A120" s="27"/>
      <c r="B120" s="27"/>
      <c r="C120" s="28"/>
      <c r="D120" s="28"/>
      <c r="E120" s="28"/>
    </row>
    <row r="121" spans="1:5" x14ac:dyDescent="0.2">
      <c r="A121" s="27"/>
      <c r="B121" s="27"/>
      <c r="C121" s="28"/>
      <c r="D121" s="28"/>
      <c r="E121" s="28"/>
    </row>
    <row r="122" spans="1:5" x14ac:dyDescent="0.2">
      <c r="A122" s="27"/>
      <c r="B122" s="27"/>
      <c r="C122" s="28"/>
      <c r="D122" s="28"/>
      <c r="E122" s="28"/>
    </row>
    <row r="123" spans="1:5" x14ac:dyDescent="0.2">
      <c r="A123" s="27"/>
      <c r="B123" s="27"/>
      <c r="C123" s="28"/>
      <c r="D123" s="28"/>
      <c r="E123" s="28"/>
    </row>
    <row r="124" spans="1:5" x14ac:dyDescent="0.2">
      <c r="A124" s="27"/>
      <c r="B124" s="27"/>
      <c r="C124" s="28"/>
      <c r="D124" s="28"/>
      <c r="E124" s="28"/>
    </row>
    <row r="125" spans="1:5" x14ac:dyDescent="0.2">
      <c r="A125" s="27"/>
      <c r="B125" s="27"/>
      <c r="C125" s="28"/>
      <c r="D125" s="28"/>
      <c r="E125" s="28"/>
    </row>
    <row r="126" spans="1:5" x14ac:dyDescent="0.2">
      <c r="A126" s="27"/>
      <c r="B126" s="27"/>
      <c r="C126" s="28"/>
      <c r="D126" s="28"/>
      <c r="E126" s="28"/>
    </row>
    <row r="127" spans="1:5" x14ac:dyDescent="0.2">
      <c r="A127" s="27"/>
      <c r="B127" s="27"/>
      <c r="C127" s="28"/>
      <c r="D127" s="28"/>
      <c r="E127" s="28"/>
    </row>
    <row r="128" spans="1:5" x14ac:dyDescent="0.2">
      <c r="A128" s="27"/>
      <c r="B128" s="27"/>
      <c r="C128" s="28"/>
      <c r="D128" s="28"/>
      <c r="E128" s="28"/>
    </row>
    <row r="129" spans="1:5" x14ac:dyDescent="0.2">
      <c r="A129" s="27"/>
      <c r="B129" s="27"/>
      <c r="C129" s="28"/>
      <c r="D129" s="28"/>
      <c r="E129" s="28"/>
    </row>
    <row r="130" spans="1:5" x14ac:dyDescent="0.2">
      <c r="A130" s="27"/>
      <c r="B130" s="27"/>
      <c r="C130" s="28"/>
      <c r="D130" s="28"/>
      <c r="E130" s="28"/>
    </row>
    <row r="131" spans="1:5" x14ac:dyDescent="0.2">
      <c r="A131" s="27"/>
      <c r="B131" s="27"/>
      <c r="C131" s="28"/>
      <c r="D131" s="28"/>
      <c r="E131" s="28"/>
    </row>
    <row r="132" spans="1:5" x14ac:dyDescent="0.2">
      <c r="A132" s="27"/>
      <c r="B132" s="27"/>
      <c r="C132" s="28"/>
      <c r="D132" s="28"/>
      <c r="E132" s="28"/>
    </row>
    <row r="133" spans="1:5" x14ac:dyDescent="0.2">
      <c r="A133" s="27"/>
      <c r="B133" s="27"/>
      <c r="C133" s="28"/>
      <c r="D133" s="28"/>
      <c r="E133" s="28"/>
    </row>
    <row r="134" spans="1:5" x14ac:dyDescent="0.2">
      <c r="A134" s="27"/>
      <c r="B134" s="27"/>
      <c r="C134" s="28"/>
      <c r="D134" s="28"/>
      <c r="E134" s="28"/>
    </row>
    <row r="135" spans="1:5" x14ac:dyDescent="0.2">
      <c r="A135" s="27"/>
      <c r="B135" s="27"/>
      <c r="C135" s="28"/>
      <c r="D135" s="28"/>
      <c r="E135" s="28"/>
    </row>
    <row r="136" spans="1:5" x14ac:dyDescent="0.2">
      <c r="A136" s="27"/>
      <c r="B136" s="27"/>
      <c r="C136" s="28"/>
      <c r="D136" s="28"/>
      <c r="E136" s="28"/>
    </row>
    <row r="137" spans="1:5" x14ac:dyDescent="0.2">
      <c r="A137" s="27"/>
      <c r="B137" s="27"/>
      <c r="C137" s="28"/>
      <c r="D137" s="28"/>
      <c r="E137" s="28"/>
    </row>
    <row r="138" spans="1:5" x14ac:dyDescent="0.2">
      <c r="A138" s="27"/>
      <c r="B138" s="27"/>
      <c r="C138" s="28"/>
      <c r="D138" s="28"/>
      <c r="E138" s="28"/>
    </row>
    <row r="139" spans="1:5" x14ac:dyDescent="0.2">
      <c r="A139" s="27"/>
      <c r="B139" s="27"/>
      <c r="C139" s="28"/>
      <c r="D139" s="28"/>
      <c r="E139" s="28"/>
    </row>
    <row r="140" spans="1:5" x14ac:dyDescent="0.2">
      <c r="A140" s="27"/>
      <c r="B140" s="27"/>
      <c r="C140" s="28"/>
      <c r="D140" s="28"/>
      <c r="E140" s="28"/>
    </row>
    <row r="141" spans="1:5" x14ac:dyDescent="0.2">
      <c r="A141" s="27"/>
      <c r="B141" s="27"/>
      <c r="C141" s="28"/>
      <c r="D141" s="28"/>
      <c r="E141" s="28"/>
    </row>
    <row r="142" spans="1:5" x14ac:dyDescent="0.2">
      <c r="A142" s="27"/>
      <c r="B142" s="27"/>
      <c r="C142" s="28"/>
      <c r="D142" s="28"/>
      <c r="E142" s="28"/>
    </row>
    <row r="143" spans="1:5" x14ac:dyDescent="0.2">
      <c r="A143" s="27"/>
      <c r="B143" s="27"/>
      <c r="C143" s="28"/>
      <c r="D143" s="28"/>
      <c r="E143" s="28"/>
    </row>
    <row r="144" spans="1:5" x14ac:dyDescent="0.2">
      <c r="A144" s="27"/>
      <c r="B144" s="27"/>
      <c r="C144" s="28"/>
      <c r="D144" s="28"/>
      <c r="E144" s="28"/>
    </row>
    <row r="145" spans="1:5" x14ac:dyDescent="0.2">
      <c r="A145" s="27"/>
      <c r="B145" s="27"/>
      <c r="C145" s="28"/>
      <c r="D145" s="28"/>
      <c r="E145" s="28"/>
    </row>
    <row r="146" spans="1:5" x14ac:dyDescent="0.2">
      <c r="A146" s="27"/>
      <c r="B146" s="27"/>
    </row>
    <row r="147" spans="1:5" x14ac:dyDescent="0.2">
      <c r="A147" s="27"/>
      <c r="B147" s="27"/>
    </row>
    <row r="148" spans="1:5" x14ac:dyDescent="0.2">
      <c r="A148" s="27"/>
      <c r="B148" s="27"/>
    </row>
    <row r="149" spans="1:5" x14ac:dyDescent="0.2">
      <c r="A149" s="27"/>
      <c r="B149" s="27"/>
    </row>
    <row r="150" spans="1:5" x14ac:dyDescent="0.2">
      <c r="A150" s="27"/>
    </row>
  </sheetData>
  <mergeCells count="6">
    <mergeCell ref="A1:E1"/>
    <mergeCell ref="A2:E2"/>
    <mergeCell ref="A3:E3"/>
    <mergeCell ref="C5:E5"/>
    <mergeCell ref="A5:A6"/>
    <mergeCell ref="B5:B6"/>
  </mergeCells>
  <conditionalFormatting sqref="A7:E1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A I 3 - j 15 HH</oddFooter>
  </headerFooter>
  <rowBreaks count="2" manualBreakCount="2">
    <brk id="4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V0_1</vt:lpstr>
      <vt:lpstr>V0_2</vt:lpstr>
      <vt:lpstr>V0_3</vt:lpstr>
      <vt:lpstr>Land_1</vt:lpstr>
      <vt:lpstr>Land_1!Drucktitel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2016-08-25T05:41:23Z</cp:lastPrinted>
  <dcterms:created xsi:type="dcterms:W3CDTF">2012-03-28T07:56:08Z</dcterms:created>
  <dcterms:modified xsi:type="dcterms:W3CDTF">2016-08-25T06:00:25Z</dcterms:modified>
  <cp:category>LIS-Bericht</cp:category>
</cp:coreProperties>
</file>