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905" tabRatio="890"/>
  </bookViews>
  <sheets>
    <sheet name="A I 3 - j11 SH_endg." sheetId="11" r:id="rId1"/>
    <sheet name="V0_2" sheetId="2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  <sheet name="Tabelle1" sheetId="46" r:id="rId21"/>
  </sheets>
  <definedNames>
    <definedName name="_xlnm.Print_Titles" localSheetId="8">Dithmarschen_1!$1:$8</definedName>
    <definedName name="_xlnm.Print_Titles" localSheetId="4">Flensburg_1!$1:$8</definedName>
    <definedName name="_xlnm.Print_Titles" localSheetId="5">Kiel_1!$1:$8</definedName>
    <definedName name="_xlnm.Print_Titles" localSheetId="9">Lauenbg_1!$1:$8</definedName>
    <definedName name="_xlnm.Print_Titles" localSheetId="6">Lübeck_1!$1:$8</definedName>
    <definedName name="_xlnm.Print_Titles" localSheetId="7">Neumünster_1!$1:$8</definedName>
    <definedName name="_xlnm.Print_Titles" localSheetId="10">Nordfriesl_1!$1:$8</definedName>
    <definedName name="_xlnm.Print_Titles" localSheetId="11">Ostholstein_1!$1:$8</definedName>
    <definedName name="_xlnm.Print_Titles" localSheetId="12">Pinneberg_1!$1:$8</definedName>
    <definedName name="_xlnm.Print_Titles" localSheetId="13">Ploen_1!$1:$8</definedName>
    <definedName name="_xlnm.Print_Titles" localSheetId="14">'Rendbg-Eckernf_1'!$1:$8</definedName>
    <definedName name="_xlnm.Print_Titles" localSheetId="15">'Schleswig-Fl_1'!$1:$8</definedName>
    <definedName name="_xlnm.Print_Titles" localSheetId="16">Segeberg_1!$1:$8</definedName>
    <definedName name="_xlnm.Print_Titles" localSheetId="19">'SH-Gesamt_1'!$1:$8</definedName>
    <definedName name="_xlnm.Print_Titles" localSheetId="17">Steinburg_1!$1:$8</definedName>
    <definedName name="_xlnm.Print_Titles" localSheetId="18">Storman_1!$1:$8</definedName>
  </definedNames>
  <calcPr calcId="145621"/>
</workbook>
</file>

<file path=xl/calcChain.xml><?xml version="1.0" encoding="utf-8"?>
<calcChain xmlns="http://schemas.openxmlformats.org/spreadsheetml/2006/main">
  <c r="E116" i="44" l="1"/>
  <c r="D116" i="44"/>
  <c r="C116" i="44"/>
  <c r="E110" i="44"/>
  <c r="D110" i="44"/>
  <c r="C110" i="44"/>
  <c r="E104" i="44"/>
  <c r="D104" i="44"/>
  <c r="C104" i="44"/>
  <c r="E98" i="44"/>
  <c r="D98" i="44"/>
  <c r="C98" i="44"/>
  <c r="E92" i="44"/>
  <c r="D92" i="44"/>
  <c r="C92" i="44"/>
  <c r="E86" i="44"/>
  <c r="D86" i="44"/>
  <c r="C86" i="44"/>
  <c r="E80" i="44"/>
  <c r="D80" i="44"/>
  <c r="C80" i="44"/>
  <c r="E74" i="44"/>
  <c r="D74" i="44"/>
  <c r="C74" i="44"/>
  <c r="E68" i="44"/>
  <c r="D68" i="44"/>
  <c r="C68" i="44"/>
  <c r="E62" i="44"/>
  <c r="D62" i="44"/>
  <c r="C62" i="44"/>
  <c r="E56" i="44"/>
  <c r="D56" i="44"/>
  <c r="C56" i="44"/>
  <c r="E50" i="44"/>
  <c r="D50" i="44"/>
  <c r="C50" i="44"/>
  <c r="E44" i="44"/>
  <c r="D44" i="44"/>
  <c r="C44" i="44"/>
  <c r="E38" i="44"/>
  <c r="D38" i="44"/>
  <c r="C38" i="44"/>
  <c r="E32" i="44"/>
  <c r="D32" i="44"/>
  <c r="C32" i="44"/>
  <c r="E26" i="44"/>
  <c r="D26" i="44"/>
  <c r="C26" i="44"/>
  <c r="E20" i="44"/>
  <c r="D20" i="44"/>
  <c r="C20" i="44"/>
  <c r="E14" i="44"/>
  <c r="D14" i="44"/>
  <c r="C14" i="44"/>
  <c r="E116" i="43"/>
  <c r="D116" i="43"/>
  <c r="C116" i="43"/>
  <c r="E110" i="43"/>
  <c r="D110" i="43"/>
  <c r="C110" i="43"/>
  <c r="E104" i="43"/>
  <c r="D104" i="43"/>
  <c r="C104" i="43"/>
  <c r="E98" i="43"/>
  <c r="D98" i="43"/>
  <c r="C98" i="43"/>
  <c r="E92" i="43"/>
  <c r="D92" i="43"/>
  <c r="C92" i="43"/>
  <c r="E86" i="43"/>
  <c r="D86" i="43"/>
  <c r="C86" i="43"/>
  <c r="E80" i="43"/>
  <c r="D80" i="43"/>
  <c r="C80" i="43"/>
  <c r="E74" i="43"/>
  <c r="D74" i="43"/>
  <c r="C74" i="43"/>
  <c r="E68" i="43"/>
  <c r="D68" i="43"/>
  <c r="C68" i="43"/>
  <c r="E62" i="43"/>
  <c r="D62" i="43"/>
  <c r="C62" i="43"/>
  <c r="E56" i="43"/>
  <c r="D56" i="43"/>
  <c r="C56" i="43"/>
  <c r="E50" i="43"/>
  <c r="D50" i="43"/>
  <c r="C50" i="43"/>
  <c r="E44" i="43"/>
  <c r="D44" i="43"/>
  <c r="C44" i="43"/>
  <c r="E38" i="43"/>
  <c r="D38" i="43"/>
  <c r="C38" i="43"/>
  <c r="E32" i="43"/>
  <c r="D32" i="43"/>
  <c r="C32" i="43"/>
  <c r="E26" i="43"/>
  <c r="D26" i="43"/>
  <c r="C26" i="43"/>
  <c r="E20" i="43"/>
  <c r="D20" i="43"/>
  <c r="C20" i="43"/>
  <c r="E14" i="43"/>
  <c r="D14" i="43"/>
  <c r="C14" i="43"/>
  <c r="E116" i="42"/>
  <c r="D116" i="42"/>
  <c r="C116" i="42"/>
  <c r="E110" i="42"/>
  <c r="D110" i="42"/>
  <c r="C110" i="42"/>
  <c r="E104" i="42"/>
  <c r="D104" i="42"/>
  <c r="C104" i="42"/>
  <c r="E98" i="42"/>
  <c r="D98" i="42"/>
  <c r="C98" i="42"/>
  <c r="E92" i="42"/>
  <c r="D92" i="42"/>
  <c r="C92" i="42"/>
  <c r="E86" i="42"/>
  <c r="D86" i="42"/>
  <c r="C86" i="42"/>
  <c r="E80" i="42"/>
  <c r="D80" i="42"/>
  <c r="C80" i="42"/>
  <c r="E74" i="42"/>
  <c r="D74" i="42"/>
  <c r="C74" i="42"/>
  <c r="E68" i="42"/>
  <c r="D68" i="42"/>
  <c r="C68" i="42"/>
  <c r="E62" i="42"/>
  <c r="D62" i="42"/>
  <c r="C62" i="42"/>
  <c r="E56" i="42"/>
  <c r="D56" i="42"/>
  <c r="C56" i="42"/>
  <c r="E50" i="42"/>
  <c r="D50" i="42"/>
  <c r="C50" i="42"/>
  <c r="E44" i="42"/>
  <c r="D44" i="42"/>
  <c r="C44" i="42"/>
  <c r="E38" i="42"/>
  <c r="D38" i="42"/>
  <c r="C38" i="42"/>
  <c r="E32" i="42"/>
  <c r="D32" i="42"/>
  <c r="C32" i="42"/>
  <c r="E26" i="42"/>
  <c r="D26" i="42"/>
  <c r="C26" i="42"/>
  <c r="E20" i="42"/>
  <c r="D20" i="42"/>
  <c r="C20" i="42"/>
  <c r="E14" i="42"/>
  <c r="D14" i="42"/>
  <c r="C14" i="42"/>
  <c r="E116" i="41"/>
  <c r="D116" i="41"/>
  <c r="C116" i="41"/>
  <c r="E110" i="41"/>
  <c r="D110" i="41"/>
  <c r="C110" i="41"/>
  <c r="E104" i="41"/>
  <c r="D104" i="41"/>
  <c r="C104" i="41"/>
  <c r="E98" i="41"/>
  <c r="D98" i="41"/>
  <c r="C98" i="41"/>
  <c r="E92" i="41"/>
  <c r="D92" i="41"/>
  <c r="C92" i="41"/>
  <c r="E86" i="41"/>
  <c r="D86" i="41"/>
  <c r="C86" i="41"/>
  <c r="E80" i="41"/>
  <c r="D80" i="41"/>
  <c r="C80" i="41"/>
  <c r="E74" i="41"/>
  <c r="D74" i="41"/>
  <c r="C74" i="41"/>
  <c r="E68" i="41"/>
  <c r="D68" i="41"/>
  <c r="C68" i="41"/>
  <c r="E62" i="41"/>
  <c r="D62" i="41"/>
  <c r="C62" i="41"/>
  <c r="E56" i="41"/>
  <c r="D56" i="41"/>
  <c r="C56" i="41"/>
  <c r="E50" i="41"/>
  <c r="D50" i="41"/>
  <c r="C50" i="41"/>
  <c r="E44" i="41"/>
  <c r="D44" i="41"/>
  <c r="C44" i="41"/>
  <c r="E38" i="41"/>
  <c r="D38" i="41"/>
  <c r="C38" i="41"/>
  <c r="E32" i="41"/>
  <c r="D32" i="41"/>
  <c r="C32" i="41"/>
  <c r="E26" i="41"/>
  <c r="D26" i="41"/>
  <c r="C26" i="41"/>
  <c r="E20" i="41"/>
  <c r="D20" i="41"/>
  <c r="C20" i="41"/>
  <c r="E14" i="41"/>
  <c r="D14" i="41"/>
  <c r="C14" i="41"/>
  <c r="E116" i="40"/>
  <c r="D116" i="40"/>
  <c r="C116" i="40"/>
  <c r="E110" i="40"/>
  <c r="D110" i="40"/>
  <c r="C110" i="40"/>
  <c r="E104" i="40"/>
  <c r="D104" i="40"/>
  <c r="C104" i="40"/>
  <c r="E98" i="40"/>
  <c r="D98" i="40"/>
  <c r="C98" i="40"/>
  <c r="E92" i="40"/>
  <c r="D92" i="40"/>
  <c r="C92" i="40"/>
  <c r="E86" i="40"/>
  <c r="D86" i="40"/>
  <c r="C86" i="40"/>
  <c r="E80" i="40"/>
  <c r="D80" i="40"/>
  <c r="C80" i="40"/>
  <c r="E74" i="40"/>
  <c r="D74" i="40"/>
  <c r="C74" i="40"/>
  <c r="E68" i="40"/>
  <c r="D68" i="40"/>
  <c r="C68" i="40"/>
  <c r="E62" i="40"/>
  <c r="D62" i="40"/>
  <c r="C62" i="40"/>
  <c r="E56" i="40"/>
  <c r="D56" i="40"/>
  <c r="C56" i="40"/>
  <c r="E50" i="40"/>
  <c r="D50" i="40"/>
  <c r="C50" i="40"/>
  <c r="E44" i="40"/>
  <c r="D44" i="40"/>
  <c r="C44" i="40"/>
  <c r="E38" i="40"/>
  <c r="D38" i="40"/>
  <c r="C38" i="40"/>
  <c r="E32" i="40"/>
  <c r="D32" i="40"/>
  <c r="C32" i="40"/>
  <c r="E26" i="40"/>
  <c r="D26" i="40"/>
  <c r="C26" i="40"/>
  <c r="E20" i="40"/>
  <c r="D20" i="40"/>
  <c r="C20" i="40"/>
  <c r="E14" i="40"/>
  <c r="D14" i="40"/>
  <c r="C14" i="40"/>
  <c r="E116" i="39"/>
  <c r="D116" i="39"/>
  <c r="C116" i="39"/>
  <c r="E110" i="39"/>
  <c r="D110" i="39"/>
  <c r="C110" i="39"/>
  <c r="E104" i="39"/>
  <c r="D104" i="39"/>
  <c r="C104" i="39"/>
  <c r="E98" i="39"/>
  <c r="D98" i="39"/>
  <c r="C98" i="39"/>
  <c r="E92" i="39"/>
  <c r="D92" i="39"/>
  <c r="C92" i="39"/>
  <c r="E86" i="39"/>
  <c r="D86" i="39"/>
  <c r="C86" i="39"/>
  <c r="E80" i="39"/>
  <c r="D80" i="39"/>
  <c r="C80" i="39"/>
  <c r="E74" i="39"/>
  <c r="D74" i="39"/>
  <c r="C74" i="39"/>
  <c r="E68" i="39"/>
  <c r="D68" i="39"/>
  <c r="C68" i="39"/>
  <c r="E62" i="39"/>
  <c r="D62" i="39"/>
  <c r="C62" i="39"/>
  <c r="E56" i="39"/>
  <c r="D56" i="39"/>
  <c r="C56" i="39"/>
  <c r="E50" i="39"/>
  <c r="D50" i="39"/>
  <c r="C50" i="39"/>
  <c r="E44" i="39"/>
  <c r="D44" i="39"/>
  <c r="C44" i="39"/>
  <c r="E38" i="39"/>
  <c r="D38" i="39"/>
  <c r="C38" i="39"/>
  <c r="E32" i="39"/>
  <c r="D32" i="39"/>
  <c r="C32" i="39"/>
  <c r="E26" i="39"/>
  <c r="D26" i="39"/>
  <c r="C26" i="39"/>
  <c r="E20" i="39"/>
  <c r="D20" i="39"/>
  <c r="C20" i="39"/>
  <c r="E14" i="39"/>
  <c r="D14" i="39"/>
  <c r="C14" i="39"/>
  <c r="E116" i="38"/>
  <c r="D116" i="38"/>
  <c r="C116" i="38"/>
  <c r="E110" i="38"/>
  <c r="D110" i="38"/>
  <c r="C110" i="38"/>
  <c r="E104" i="38"/>
  <c r="D104" i="38"/>
  <c r="C104" i="38"/>
  <c r="E98" i="38"/>
  <c r="D98" i="38"/>
  <c r="C98" i="38"/>
  <c r="E92" i="38"/>
  <c r="D92" i="38"/>
  <c r="C92" i="38"/>
  <c r="E86" i="38"/>
  <c r="D86" i="38"/>
  <c r="C86" i="38"/>
  <c r="E80" i="38"/>
  <c r="D80" i="38"/>
  <c r="C80" i="38"/>
  <c r="E74" i="38"/>
  <c r="D74" i="38"/>
  <c r="C74" i="38"/>
  <c r="E68" i="38"/>
  <c r="D68" i="38"/>
  <c r="C68" i="38"/>
  <c r="E62" i="38"/>
  <c r="D62" i="38"/>
  <c r="C62" i="38"/>
  <c r="E56" i="38"/>
  <c r="D56" i="38"/>
  <c r="C56" i="38"/>
  <c r="E50" i="38"/>
  <c r="D50" i="38"/>
  <c r="C50" i="38"/>
  <c r="E44" i="38"/>
  <c r="D44" i="38"/>
  <c r="C44" i="38"/>
  <c r="E38" i="38"/>
  <c r="D38" i="38"/>
  <c r="C38" i="38"/>
  <c r="E32" i="38"/>
  <c r="D32" i="38"/>
  <c r="C32" i="38"/>
  <c r="E26" i="38"/>
  <c r="D26" i="38"/>
  <c r="C26" i="38"/>
  <c r="E20" i="38"/>
  <c r="D20" i="38"/>
  <c r="C20" i="38"/>
  <c r="E14" i="38"/>
  <c r="D14" i="38"/>
  <c r="C14" i="38"/>
  <c r="E116" i="37"/>
  <c r="D116" i="37"/>
  <c r="C116" i="37"/>
  <c r="E110" i="37"/>
  <c r="D110" i="37"/>
  <c r="C110" i="37"/>
  <c r="E104" i="37"/>
  <c r="D104" i="37"/>
  <c r="C104" i="37"/>
  <c r="E98" i="37"/>
  <c r="D98" i="37"/>
  <c r="C98" i="37"/>
  <c r="E92" i="37"/>
  <c r="D92" i="37"/>
  <c r="C92" i="37"/>
  <c r="E86" i="37"/>
  <c r="D86" i="37"/>
  <c r="C86" i="37"/>
  <c r="E80" i="37"/>
  <c r="D80" i="37"/>
  <c r="C80" i="37"/>
  <c r="E74" i="37"/>
  <c r="D74" i="37"/>
  <c r="C74" i="37"/>
  <c r="E68" i="37"/>
  <c r="D68" i="37"/>
  <c r="C68" i="37"/>
  <c r="E62" i="37"/>
  <c r="D62" i="37"/>
  <c r="C62" i="37"/>
  <c r="E56" i="37"/>
  <c r="D56" i="37"/>
  <c r="C56" i="37"/>
  <c r="E50" i="37"/>
  <c r="D50" i="37"/>
  <c r="C50" i="37"/>
  <c r="E44" i="37"/>
  <c r="D44" i="37"/>
  <c r="C44" i="37"/>
  <c r="E38" i="37"/>
  <c r="D38" i="37"/>
  <c r="C38" i="37"/>
  <c r="E32" i="37"/>
  <c r="D32" i="37"/>
  <c r="C32" i="37"/>
  <c r="E26" i="37"/>
  <c r="D26" i="37"/>
  <c r="C26" i="37"/>
  <c r="E20" i="37"/>
  <c r="D20" i="37"/>
  <c r="C20" i="37"/>
  <c r="E14" i="37"/>
  <c r="D14" i="37"/>
  <c r="C14" i="37"/>
  <c r="E116" i="36"/>
  <c r="D116" i="36"/>
  <c r="C116" i="36"/>
  <c r="E110" i="36"/>
  <c r="D110" i="36"/>
  <c r="C110" i="36"/>
  <c r="E104" i="36"/>
  <c r="D104" i="36"/>
  <c r="C104" i="36"/>
  <c r="E98" i="36"/>
  <c r="D98" i="36"/>
  <c r="C98" i="36"/>
  <c r="E92" i="36"/>
  <c r="D92" i="36"/>
  <c r="C92" i="36"/>
  <c r="E86" i="36"/>
  <c r="D86" i="36"/>
  <c r="C86" i="36"/>
  <c r="E80" i="36"/>
  <c r="D80" i="36"/>
  <c r="C80" i="36"/>
  <c r="E74" i="36"/>
  <c r="D74" i="36"/>
  <c r="C74" i="36"/>
  <c r="E68" i="36"/>
  <c r="D68" i="36"/>
  <c r="C68" i="36"/>
  <c r="E62" i="36"/>
  <c r="D62" i="36"/>
  <c r="C62" i="36"/>
  <c r="E56" i="36"/>
  <c r="D56" i="36"/>
  <c r="C56" i="36"/>
  <c r="E50" i="36"/>
  <c r="D50" i="36"/>
  <c r="C50" i="36"/>
  <c r="E44" i="36"/>
  <c r="D44" i="36"/>
  <c r="C44" i="36"/>
  <c r="E38" i="36"/>
  <c r="D38" i="36"/>
  <c r="C38" i="36"/>
  <c r="E32" i="36"/>
  <c r="D32" i="36"/>
  <c r="C32" i="36"/>
  <c r="E26" i="36"/>
  <c r="D26" i="36"/>
  <c r="C26" i="36"/>
  <c r="E20" i="36"/>
  <c r="D20" i="36"/>
  <c r="C20" i="36"/>
  <c r="E14" i="36"/>
  <c r="D14" i="36"/>
  <c r="C14" i="36"/>
  <c r="E116" i="35"/>
  <c r="D116" i="35"/>
  <c r="C116" i="35"/>
  <c r="E110" i="35"/>
  <c r="D110" i="35"/>
  <c r="C110" i="35"/>
  <c r="E104" i="35"/>
  <c r="D104" i="35"/>
  <c r="C104" i="35"/>
  <c r="E98" i="35"/>
  <c r="D98" i="35"/>
  <c r="C98" i="35"/>
  <c r="E92" i="35"/>
  <c r="D92" i="35"/>
  <c r="C92" i="35"/>
  <c r="E86" i="35"/>
  <c r="D86" i="35"/>
  <c r="C86" i="35"/>
  <c r="E80" i="35"/>
  <c r="D80" i="35"/>
  <c r="C80" i="35"/>
  <c r="E74" i="35"/>
  <c r="D74" i="35"/>
  <c r="C74" i="35"/>
  <c r="E68" i="35"/>
  <c r="D68" i="35"/>
  <c r="C68" i="35"/>
  <c r="E62" i="35"/>
  <c r="D62" i="35"/>
  <c r="C62" i="35"/>
  <c r="E56" i="35"/>
  <c r="D56" i="35"/>
  <c r="C56" i="35"/>
  <c r="E50" i="35"/>
  <c r="D50" i="35"/>
  <c r="C50" i="35"/>
  <c r="E44" i="35"/>
  <c r="D44" i="35"/>
  <c r="C44" i="35"/>
  <c r="E38" i="35"/>
  <c r="D38" i="35"/>
  <c r="C38" i="35"/>
  <c r="E32" i="35"/>
  <c r="D32" i="35"/>
  <c r="C32" i="35"/>
  <c r="E26" i="35"/>
  <c r="D26" i="35"/>
  <c r="C26" i="35"/>
  <c r="E20" i="35"/>
  <c r="D20" i="35"/>
  <c r="C20" i="35"/>
  <c r="E14" i="35"/>
  <c r="D14" i="35"/>
  <c r="C14" i="35"/>
  <c r="E116" i="34"/>
  <c r="D116" i="34"/>
  <c r="C116" i="34"/>
  <c r="E110" i="34"/>
  <c r="D110" i="34"/>
  <c r="C110" i="34"/>
  <c r="E104" i="34"/>
  <c r="D104" i="34"/>
  <c r="C104" i="34"/>
  <c r="E98" i="34"/>
  <c r="D98" i="34"/>
  <c r="C98" i="34"/>
  <c r="E92" i="34"/>
  <c r="D92" i="34"/>
  <c r="C92" i="34"/>
  <c r="E86" i="34"/>
  <c r="D86" i="34"/>
  <c r="C86" i="34"/>
  <c r="E80" i="34"/>
  <c r="D80" i="34"/>
  <c r="C80" i="34"/>
  <c r="E74" i="34"/>
  <c r="D74" i="34"/>
  <c r="C74" i="34"/>
  <c r="E68" i="34"/>
  <c r="D68" i="34"/>
  <c r="C68" i="34"/>
  <c r="E62" i="34"/>
  <c r="D62" i="34"/>
  <c r="C62" i="34"/>
  <c r="E56" i="34"/>
  <c r="D56" i="34"/>
  <c r="C56" i="34"/>
  <c r="E50" i="34"/>
  <c r="D50" i="34"/>
  <c r="C50" i="34"/>
  <c r="E44" i="34"/>
  <c r="D44" i="34"/>
  <c r="C44" i="34"/>
  <c r="E38" i="34"/>
  <c r="D38" i="34"/>
  <c r="C38" i="34"/>
  <c r="E32" i="34"/>
  <c r="D32" i="34"/>
  <c r="C32" i="34"/>
  <c r="E26" i="34"/>
  <c r="D26" i="34"/>
  <c r="C26" i="34"/>
  <c r="E20" i="34"/>
  <c r="D20" i="34"/>
  <c r="C20" i="34"/>
  <c r="E14" i="34"/>
  <c r="D14" i="34"/>
  <c r="C14" i="34"/>
  <c r="E116" i="33"/>
  <c r="D116" i="33"/>
  <c r="C116" i="33"/>
  <c r="E110" i="33"/>
  <c r="D110" i="33"/>
  <c r="C110" i="33"/>
  <c r="E104" i="33"/>
  <c r="D104" i="33"/>
  <c r="C104" i="33"/>
  <c r="E98" i="33"/>
  <c r="D98" i="33"/>
  <c r="C98" i="33"/>
  <c r="E92" i="33"/>
  <c r="D92" i="33"/>
  <c r="C92" i="33"/>
  <c r="E86" i="33"/>
  <c r="D86" i="33"/>
  <c r="C86" i="33"/>
  <c r="E80" i="33"/>
  <c r="D80" i="33"/>
  <c r="C80" i="33"/>
  <c r="E74" i="33"/>
  <c r="D74" i="33"/>
  <c r="C74" i="33"/>
  <c r="E68" i="33"/>
  <c r="D68" i="33"/>
  <c r="C68" i="33"/>
  <c r="E62" i="33"/>
  <c r="D62" i="33"/>
  <c r="C62" i="33"/>
  <c r="E56" i="33"/>
  <c r="D56" i="33"/>
  <c r="C56" i="33"/>
  <c r="E50" i="33"/>
  <c r="D50" i="33"/>
  <c r="C50" i="33"/>
  <c r="E44" i="33"/>
  <c r="D44" i="33"/>
  <c r="C44" i="33"/>
  <c r="E38" i="33"/>
  <c r="D38" i="33"/>
  <c r="C38" i="33"/>
  <c r="E32" i="33"/>
  <c r="D32" i="33"/>
  <c r="C32" i="33"/>
  <c r="E26" i="33"/>
  <c r="D26" i="33"/>
  <c r="C26" i="33"/>
  <c r="E20" i="33"/>
  <c r="D20" i="33"/>
  <c r="C20" i="33"/>
  <c r="E14" i="33"/>
  <c r="D14" i="33"/>
  <c r="C14" i="33"/>
  <c r="E116" i="32"/>
  <c r="D116" i="32"/>
  <c r="C116" i="32"/>
  <c r="E110" i="32"/>
  <c r="D110" i="32"/>
  <c r="C110" i="32"/>
  <c r="E104" i="32"/>
  <c r="D104" i="32"/>
  <c r="C104" i="32"/>
  <c r="E98" i="32"/>
  <c r="D98" i="32"/>
  <c r="C98" i="32"/>
  <c r="E92" i="32"/>
  <c r="D92" i="32"/>
  <c r="C92" i="32"/>
  <c r="E86" i="32"/>
  <c r="D86" i="32"/>
  <c r="C86" i="32"/>
  <c r="E80" i="32"/>
  <c r="D80" i="32"/>
  <c r="C80" i="32"/>
  <c r="E74" i="32"/>
  <c r="D74" i="32"/>
  <c r="C74" i="32"/>
  <c r="E68" i="32"/>
  <c r="D68" i="32"/>
  <c r="C68" i="32"/>
  <c r="E62" i="32"/>
  <c r="D62" i="32"/>
  <c r="C62" i="32"/>
  <c r="E56" i="32"/>
  <c r="D56" i="32"/>
  <c r="C56" i="32"/>
  <c r="E50" i="32"/>
  <c r="D50" i="32"/>
  <c r="C50" i="32"/>
  <c r="E44" i="32"/>
  <c r="D44" i="32"/>
  <c r="C44" i="32"/>
  <c r="E38" i="32"/>
  <c r="D38" i="32"/>
  <c r="C38" i="32"/>
  <c r="E32" i="32"/>
  <c r="D32" i="32"/>
  <c r="C32" i="32"/>
  <c r="E26" i="32"/>
  <c r="D26" i="32"/>
  <c r="C26" i="32"/>
  <c r="E20" i="32"/>
  <c r="D20" i="32"/>
  <c r="C20" i="32"/>
  <c r="E14" i="32"/>
  <c r="D14" i="32"/>
  <c r="C14" i="32"/>
  <c r="E116" i="31"/>
  <c r="D116" i="31"/>
  <c r="C116" i="31"/>
  <c r="E110" i="31"/>
  <c r="D110" i="31"/>
  <c r="C110" i="31"/>
  <c r="E104" i="31"/>
  <c r="D104" i="31"/>
  <c r="C104" i="31"/>
  <c r="E98" i="31"/>
  <c r="D98" i="31"/>
  <c r="C98" i="31"/>
  <c r="E92" i="31"/>
  <c r="D92" i="31"/>
  <c r="C92" i="31"/>
  <c r="E86" i="31"/>
  <c r="D86" i="31"/>
  <c r="C86" i="31"/>
  <c r="E80" i="31"/>
  <c r="D80" i="31"/>
  <c r="C80" i="31"/>
  <c r="E74" i="31"/>
  <c r="D74" i="31"/>
  <c r="C74" i="31"/>
  <c r="E68" i="31"/>
  <c r="D68" i="31"/>
  <c r="C68" i="31"/>
  <c r="E62" i="31"/>
  <c r="D62" i="31"/>
  <c r="C62" i="31"/>
  <c r="E56" i="31"/>
  <c r="D56" i="31"/>
  <c r="C56" i="31"/>
  <c r="E50" i="31"/>
  <c r="D50" i="31"/>
  <c r="C50" i="31"/>
  <c r="E44" i="31"/>
  <c r="D44" i="31"/>
  <c r="C44" i="31"/>
  <c r="E38" i="31"/>
  <c r="D38" i="31"/>
  <c r="C38" i="31"/>
  <c r="E32" i="31"/>
  <c r="D32" i="31"/>
  <c r="C32" i="31"/>
  <c r="E26" i="31"/>
  <c r="D26" i="31"/>
  <c r="C26" i="31"/>
  <c r="E20" i="31"/>
  <c r="D20" i="31"/>
  <c r="C20" i="31"/>
  <c r="E14" i="31"/>
  <c r="D14" i="31"/>
  <c r="C14" i="31"/>
  <c r="E116" i="30"/>
  <c r="D116" i="30"/>
  <c r="C116" i="30"/>
  <c r="E110" i="30"/>
  <c r="D110" i="30"/>
  <c r="C110" i="30"/>
  <c r="E104" i="30"/>
  <c r="D104" i="30"/>
  <c r="C104" i="30"/>
  <c r="E98" i="30"/>
  <c r="D98" i="30"/>
  <c r="C98" i="30"/>
  <c r="E92" i="30"/>
  <c r="D92" i="30"/>
  <c r="C92" i="30"/>
  <c r="E86" i="30"/>
  <c r="D86" i="30"/>
  <c r="C86" i="30"/>
  <c r="E80" i="30"/>
  <c r="D80" i="30"/>
  <c r="C80" i="30"/>
  <c r="E74" i="30"/>
  <c r="D74" i="30"/>
  <c r="C74" i="30"/>
  <c r="E68" i="30"/>
  <c r="D68" i="30"/>
  <c r="C68" i="30"/>
  <c r="E62" i="30"/>
  <c r="D62" i="30"/>
  <c r="C62" i="30"/>
  <c r="E56" i="30"/>
  <c r="D56" i="30"/>
  <c r="C56" i="30"/>
  <c r="E50" i="30"/>
  <c r="D50" i="30"/>
  <c r="C50" i="30"/>
  <c r="E44" i="30"/>
  <c r="D44" i="30"/>
  <c r="C44" i="30"/>
  <c r="E38" i="30"/>
  <c r="D38" i="30"/>
  <c r="C38" i="30"/>
  <c r="E32" i="30"/>
  <c r="D32" i="30"/>
  <c r="C32" i="30"/>
  <c r="E26" i="30"/>
  <c r="D26" i="30"/>
  <c r="C26" i="30"/>
  <c r="E20" i="30"/>
  <c r="D20" i="30"/>
  <c r="C20" i="30"/>
  <c r="E14" i="30"/>
  <c r="D14" i="30"/>
  <c r="C14" i="30"/>
  <c r="E116" i="10"/>
  <c r="D116" i="10"/>
  <c r="C116" i="10"/>
  <c r="E110" i="10"/>
  <c r="D110" i="10"/>
  <c r="C110" i="10"/>
  <c r="E104" i="10"/>
  <c r="D104" i="10"/>
  <c r="C104" i="10"/>
  <c r="E98" i="10"/>
  <c r="D98" i="10"/>
  <c r="C98" i="10"/>
  <c r="E92" i="10"/>
  <c r="D92" i="10"/>
  <c r="C92" i="10"/>
  <c r="E86" i="10"/>
  <c r="D86" i="10"/>
  <c r="C86" i="10"/>
  <c r="E80" i="10"/>
  <c r="D80" i="10"/>
  <c r="C80" i="10"/>
  <c r="E74" i="10"/>
  <c r="D74" i="10"/>
  <c r="C74" i="10"/>
  <c r="E68" i="10"/>
  <c r="D68" i="10"/>
  <c r="C68" i="10"/>
  <c r="E62" i="10"/>
  <c r="D62" i="10"/>
  <c r="C62" i="10"/>
  <c r="E56" i="10"/>
  <c r="D56" i="10"/>
  <c r="C56" i="10"/>
  <c r="E50" i="10"/>
  <c r="D50" i="10"/>
  <c r="C50" i="10"/>
  <c r="E44" i="10"/>
  <c r="D44" i="10"/>
  <c r="C44" i="10"/>
  <c r="E38" i="10"/>
  <c r="D38" i="10"/>
  <c r="C38" i="10"/>
  <c r="E32" i="10"/>
  <c r="D32" i="10"/>
  <c r="C32" i="10"/>
  <c r="E26" i="10"/>
  <c r="D26" i="10"/>
  <c r="C26" i="10"/>
  <c r="E20" i="10"/>
  <c r="D20" i="10"/>
  <c r="C20" i="10"/>
  <c r="E14" i="10"/>
  <c r="D14" i="10"/>
  <c r="C14" i="10"/>
  <c r="B117" i="44" l="1"/>
  <c r="B115" i="44"/>
  <c r="B114" i="44"/>
  <c r="B113" i="44"/>
  <c r="B112" i="44"/>
  <c r="B111" i="44"/>
  <c r="B109" i="44"/>
  <c r="B108" i="44"/>
  <c r="B107" i="44"/>
  <c r="B106" i="44"/>
  <c r="B105" i="44"/>
  <c r="B103" i="44"/>
  <c r="B102" i="44"/>
  <c r="B101" i="44"/>
  <c r="B100" i="44"/>
  <c r="B99" i="44"/>
  <c r="B97" i="44"/>
  <c r="B96" i="44"/>
  <c r="B95" i="44"/>
  <c r="B94" i="44"/>
  <c r="B93" i="44"/>
  <c r="B91" i="44"/>
  <c r="B90" i="44"/>
  <c r="B89" i="44"/>
  <c r="B88" i="44"/>
  <c r="B87" i="44"/>
  <c r="B85" i="44"/>
  <c r="B84" i="44"/>
  <c r="B83" i="44"/>
  <c r="B82" i="44"/>
  <c r="B81" i="44"/>
  <c r="B79" i="44"/>
  <c r="B78" i="44"/>
  <c r="B77" i="44"/>
  <c r="B76" i="44"/>
  <c r="B75" i="44"/>
  <c r="B73" i="44"/>
  <c r="B72" i="44"/>
  <c r="B71" i="44"/>
  <c r="B70" i="44"/>
  <c r="B69" i="44"/>
  <c r="B67" i="44"/>
  <c r="B66" i="44"/>
  <c r="B65" i="44"/>
  <c r="B64" i="44"/>
  <c r="B63" i="44"/>
  <c r="B61" i="44"/>
  <c r="B60" i="44"/>
  <c r="B59" i="44"/>
  <c r="B58" i="44"/>
  <c r="B57" i="44"/>
  <c r="B55" i="44"/>
  <c r="B54" i="44"/>
  <c r="B53" i="44"/>
  <c r="B52" i="44"/>
  <c r="B51" i="44"/>
  <c r="B49" i="44"/>
  <c r="B48" i="44"/>
  <c r="B47" i="44"/>
  <c r="B46" i="44"/>
  <c r="B45" i="44"/>
  <c r="B43" i="44"/>
  <c r="B42" i="44"/>
  <c r="B41" i="44"/>
  <c r="B40" i="44"/>
  <c r="B39" i="44"/>
  <c r="B37" i="44"/>
  <c r="B36" i="44"/>
  <c r="B35" i="44"/>
  <c r="B34" i="44"/>
  <c r="B33" i="44"/>
  <c r="B31" i="44"/>
  <c r="B30" i="44"/>
  <c r="B29" i="44"/>
  <c r="B28" i="44"/>
  <c r="B27" i="44"/>
  <c r="B25" i="44"/>
  <c r="B24" i="44"/>
  <c r="B23" i="44"/>
  <c r="B22" i="44"/>
  <c r="B21" i="44"/>
  <c r="B19" i="44"/>
  <c r="B18" i="44"/>
  <c r="B17" i="44"/>
  <c r="B16" i="44"/>
  <c r="B15" i="44"/>
  <c r="B13" i="44"/>
  <c r="B12" i="44"/>
  <c r="B11" i="44"/>
  <c r="B10" i="44"/>
  <c r="B117" i="43"/>
  <c r="B115" i="43"/>
  <c r="B114" i="43"/>
  <c r="B113" i="43"/>
  <c r="B112" i="43"/>
  <c r="B111" i="43"/>
  <c r="B109" i="43"/>
  <c r="B108" i="43"/>
  <c r="B107" i="43"/>
  <c r="B106" i="43"/>
  <c r="B105" i="43"/>
  <c r="B103" i="43"/>
  <c r="B102" i="43"/>
  <c r="B101" i="43"/>
  <c r="B100" i="43"/>
  <c r="B99" i="43"/>
  <c r="B97" i="43"/>
  <c r="B96" i="43"/>
  <c r="B95" i="43"/>
  <c r="B94" i="43"/>
  <c r="B93" i="43"/>
  <c r="B91" i="43"/>
  <c r="B90" i="43"/>
  <c r="B89" i="43"/>
  <c r="B88" i="43"/>
  <c r="B87" i="43"/>
  <c r="B85" i="43"/>
  <c r="B84" i="43"/>
  <c r="B83" i="43"/>
  <c r="B82" i="43"/>
  <c r="B81" i="43"/>
  <c r="B79" i="43"/>
  <c r="B78" i="43"/>
  <c r="B77" i="43"/>
  <c r="B76" i="43"/>
  <c r="B75" i="43"/>
  <c r="B73" i="43"/>
  <c r="B72" i="43"/>
  <c r="B71" i="43"/>
  <c r="B70" i="43"/>
  <c r="B69" i="43"/>
  <c r="B67" i="43"/>
  <c r="B66" i="43"/>
  <c r="B65" i="43"/>
  <c r="B64" i="43"/>
  <c r="B63" i="43"/>
  <c r="B61" i="43"/>
  <c r="B60" i="43"/>
  <c r="B59" i="43"/>
  <c r="B58" i="43"/>
  <c r="B57" i="43"/>
  <c r="B55" i="43"/>
  <c r="B54" i="43"/>
  <c r="B53" i="43"/>
  <c r="B52" i="43"/>
  <c r="B51" i="43"/>
  <c r="B49" i="43"/>
  <c r="B48" i="43"/>
  <c r="B47" i="43"/>
  <c r="B46" i="43"/>
  <c r="B45" i="43"/>
  <c r="B43" i="43"/>
  <c r="B42" i="43"/>
  <c r="B41" i="43"/>
  <c r="B40" i="43"/>
  <c r="B39" i="43"/>
  <c r="B37" i="43"/>
  <c r="B36" i="43"/>
  <c r="B35" i="43"/>
  <c r="B34" i="43"/>
  <c r="B33" i="43"/>
  <c r="B31" i="43"/>
  <c r="B30" i="43"/>
  <c r="B29" i="43"/>
  <c r="B28" i="43"/>
  <c r="B27" i="43"/>
  <c r="B25" i="43"/>
  <c r="B24" i="43"/>
  <c r="B23" i="43"/>
  <c r="B22" i="43"/>
  <c r="B21" i="43"/>
  <c r="B19" i="43"/>
  <c r="B18" i="43"/>
  <c r="B17" i="43"/>
  <c r="B16" i="43"/>
  <c r="B15" i="43"/>
  <c r="B13" i="43"/>
  <c r="B12" i="43"/>
  <c r="B11" i="43"/>
  <c r="B10" i="43"/>
  <c r="B117" i="42"/>
  <c r="B115" i="42"/>
  <c r="B114" i="42"/>
  <c r="B113" i="42"/>
  <c r="B112" i="42"/>
  <c r="B111" i="42"/>
  <c r="B109" i="42"/>
  <c r="B108" i="42"/>
  <c r="B107" i="42"/>
  <c r="B106" i="42"/>
  <c r="B105" i="42"/>
  <c r="B103" i="42"/>
  <c r="B102" i="42"/>
  <c r="B101" i="42"/>
  <c r="B100" i="42"/>
  <c r="B99" i="42"/>
  <c r="B97" i="42"/>
  <c r="B96" i="42"/>
  <c r="B95" i="42"/>
  <c r="B94" i="42"/>
  <c r="B93" i="42"/>
  <c r="B91" i="42"/>
  <c r="B90" i="42"/>
  <c r="B89" i="42"/>
  <c r="B88" i="42"/>
  <c r="B87" i="42"/>
  <c r="B85" i="42"/>
  <c r="B84" i="42"/>
  <c r="B83" i="42"/>
  <c r="B82" i="42"/>
  <c r="B81" i="42"/>
  <c r="B79" i="42"/>
  <c r="B78" i="42"/>
  <c r="B77" i="42"/>
  <c r="B76" i="42"/>
  <c r="B75" i="42"/>
  <c r="B73" i="42"/>
  <c r="B72" i="42"/>
  <c r="B71" i="42"/>
  <c r="B70" i="42"/>
  <c r="B69" i="42"/>
  <c r="B67" i="42"/>
  <c r="B66" i="42"/>
  <c r="B65" i="42"/>
  <c r="B64" i="42"/>
  <c r="B63" i="42"/>
  <c r="B61" i="42"/>
  <c r="B60" i="42"/>
  <c r="B59" i="42"/>
  <c r="B58" i="42"/>
  <c r="B57" i="42"/>
  <c r="B55" i="42"/>
  <c r="B54" i="42"/>
  <c r="B53" i="42"/>
  <c r="B52" i="42"/>
  <c r="B51" i="42"/>
  <c r="B49" i="42"/>
  <c r="B48" i="42"/>
  <c r="B47" i="42"/>
  <c r="B46" i="42"/>
  <c r="B45" i="42"/>
  <c r="B43" i="42"/>
  <c r="B42" i="42"/>
  <c r="B41" i="42"/>
  <c r="B40" i="42"/>
  <c r="B39" i="42"/>
  <c r="B37" i="42"/>
  <c r="B36" i="42"/>
  <c r="B35" i="42"/>
  <c r="B34" i="42"/>
  <c r="B33" i="42"/>
  <c r="B31" i="42"/>
  <c r="B30" i="42"/>
  <c r="B29" i="42"/>
  <c r="B28" i="42"/>
  <c r="B27" i="42"/>
  <c r="B25" i="42"/>
  <c r="B24" i="42"/>
  <c r="B23" i="42"/>
  <c r="B22" i="42"/>
  <c r="B21" i="42"/>
  <c r="B19" i="42"/>
  <c r="B18" i="42"/>
  <c r="B17" i="42"/>
  <c r="B16" i="42"/>
  <c r="B15" i="42"/>
  <c r="B13" i="42"/>
  <c r="B12" i="42"/>
  <c r="B11" i="42"/>
  <c r="B10" i="42"/>
  <c r="B117" i="41"/>
  <c r="B115" i="41"/>
  <c r="B114" i="41"/>
  <c r="B113" i="41"/>
  <c r="B112" i="41"/>
  <c r="B111" i="41"/>
  <c r="B109" i="41"/>
  <c r="B108" i="41"/>
  <c r="B107" i="41"/>
  <c r="B106" i="41"/>
  <c r="B105" i="41"/>
  <c r="B103" i="41"/>
  <c r="B102" i="41"/>
  <c r="B101" i="41"/>
  <c r="B100" i="41"/>
  <c r="B99" i="41"/>
  <c r="B97" i="41"/>
  <c r="B96" i="41"/>
  <c r="B95" i="41"/>
  <c r="B94" i="41"/>
  <c r="B93" i="41"/>
  <c r="B91" i="41"/>
  <c r="B90" i="41"/>
  <c r="B89" i="41"/>
  <c r="B88" i="41"/>
  <c r="B87" i="41"/>
  <c r="B85" i="41"/>
  <c r="B84" i="41"/>
  <c r="B83" i="41"/>
  <c r="B82" i="41"/>
  <c r="B81" i="41"/>
  <c r="B79" i="41"/>
  <c r="B78" i="41"/>
  <c r="B77" i="41"/>
  <c r="B76" i="41"/>
  <c r="B75" i="41"/>
  <c r="B73" i="41"/>
  <c r="B72" i="41"/>
  <c r="B71" i="41"/>
  <c r="B70" i="41"/>
  <c r="B69" i="41"/>
  <c r="B67" i="41"/>
  <c r="B66" i="41"/>
  <c r="B65" i="41"/>
  <c r="B64" i="41"/>
  <c r="B63" i="41"/>
  <c r="B61" i="41"/>
  <c r="B60" i="41"/>
  <c r="B59" i="41"/>
  <c r="B58" i="41"/>
  <c r="B57" i="41"/>
  <c r="B55" i="41"/>
  <c r="B54" i="41"/>
  <c r="B53" i="41"/>
  <c r="B52" i="41"/>
  <c r="B51" i="41"/>
  <c r="B49" i="41"/>
  <c r="B48" i="41"/>
  <c r="B47" i="41"/>
  <c r="B46" i="41"/>
  <c r="B45" i="41"/>
  <c r="B43" i="41"/>
  <c r="B42" i="41"/>
  <c r="B41" i="41"/>
  <c r="B40" i="41"/>
  <c r="B39" i="41"/>
  <c r="B37" i="41"/>
  <c r="B36" i="41"/>
  <c r="B35" i="41"/>
  <c r="B34" i="41"/>
  <c r="B33" i="41"/>
  <c r="B31" i="41"/>
  <c r="B30" i="41"/>
  <c r="B29" i="41"/>
  <c r="B28" i="41"/>
  <c r="B27" i="41"/>
  <c r="B25" i="41"/>
  <c r="B24" i="41"/>
  <c r="B23" i="41"/>
  <c r="B22" i="41"/>
  <c r="B21" i="41"/>
  <c r="B19" i="41"/>
  <c r="B18" i="41"/>
  <c r="B17" i="41"/>
  <c r="B16" i="41"/>
  <c r="B15" i="41"/>
  <c r="B13" i="41"/>
  <c r="B12" i="41"/>
  <c r="B11" i="41"/>
  <c r="B10" i="41"/>
  <c r="B117" i="40"/>
  <c r="B115" i="40"/>
  <c r="B114" i="40"/>
  <c r="B113" i="40"/>
  <c r="B112" i="40"/>
  <c r="B111" i="40"/>
  <c r="B109" i="40"/>
  <c r="B108" i="40"/>
  <c r="B107" i="40"/>
  <c r="B106" i="40"/>
  <c r="B105" i="40"/>
  <c r="B103" i="40"/>
  <c r="B102" i="40"/>
  <c r="B101" i="40"/>
  <c r="B100" i="40"/>
  <c r="B99" i="40"/>
  <c r="B97" i="40"/>
  <c r="B96" i="40"/>
  <c r="B95" i="40"/>
  <c r="B94" i="40"/>
  <c r="B93" i="40"/>
  <c r="B91" i="40"/>
  <c r="B90" i="40"/>
  <c r="B89" i="40"/>
  <c r="B88" i="40"/>
  <c r="B87" i="40"/>
  <c r="B85" i="40"/>
  <c r="B84" i="40"/>
  <c r="B83" i="40"/>
  <c r="B82" i="40"/>
  <c r="B81" i="40"/>
  <c r="B79" i="40"/>
  <c r="B78" i="40"/>
  <c r="B77" i="40"/>
  <c r="B76" i="40"/>
  <c r="B75" i="40"/>
  <c r="B73" i="40"/>
  <c r="B72" i="40"/>
  <c r="B71" i="40"/>
  <c r="B70" i="40"/>
  <c r="B69" i="40"/>
  <c r="B67" i="40"/>
  <c r="B66" i="40"/>
  <c r="B65" i="40"/>
  <c r="B64" i="40"/>
  <c r="B63" i="40"/>
  <c r="B61" i="40"/>
  <c r="B60" i="40"/>
  <c r="B59" i="40"/>
  <c r="B58" i="40"/>
  <c r="B57" i="40"/>
  <c r="B55" i="40"/>
  <c r="B54" i="40"/>
  <c r="B53" i="40"/>
  <c r="B52" i="40"/>
  <c r="B51" i="40"/>
  <c r="B49" i="40"/>
  <c r="B48" i="40"/>
  <c r="B47" i="40"/>
  <c r="B46" i="40"/>
  <c r="B45" i="40"/>
  <c r="B43" i="40"/>
  <c r="B42" i="40"/>
  <c r="B41" i="40"/>
  <c r="B40" i="40"/>
  <c r="B39" i="40"/>
  <c r="B37" i="40"/>
  <c r="B36" i="40"/>
  <c r="B35" i="40"/>
  <c r="B34" i="40"/>
  <c r="B33" i="40"/>
  <c r="B31" i="40"/>
  <c r="B30" i="40"/>
  <c r="B29" i="40"/>
  <c r="B28" i="40"/>
  <c r="B27" i="40"/>
  <c r="B25" i="40"/>
  <c r="B24" i="40"/>
  <c r="B23" i="40"/>
  <c r="B22" i="40"/>
  <c r="B21" i="40"/>
  <c r="B19" i="40"/>
  <c r="B18" i="40"/>
  <c r="B17" i="40"/>
  <c r="B16" i="40"/>
  <c r="B15" i="40"/>
  <c r="B13" i="40"/>
  <c r="B12" i="40"/>
  <c r="B11" i="40"/>
  <c r="B10" i="40"/>
  <c r="B117" i="39"/>
  <c r="B115" i="39"/>
  <c r="B114" i="39"/>
  <c r="B113" i="39"/>
  <c r="B112" i="39"/>
  <c r="B111" i="39"/>
  <c r="B109" i="39"/>
  <c r="B108" i="39"/>
  <c r="B107" i="39"/>
  <c r="B106" i="39"/>
  <c r="B105" i="39"/>
  <c r="B103" i="39"/>
  <c r="B102" i="39"/>
  <c r="B101" i="39"/>
  <c r="B100" i="39"/>
  <c r="B99" i="39"/>
  <c r="B97" i="39"/>
  <c r="B96" i="39"/>
  <c r="B95" i="39"/>
  <c r="B94" i="39"/>
  <c r="B93" i="39"/>
  <c r="B91" i="39"/>
  <c r="B90" i="39"/>
  <c r="B89" i="39"/>
  <c r="B88" i="39"/>
  <c r="B87" i="39"/>
  <c r="B85" i="39"/>
  <c r="B84" i="39"/>
  <c r="B83" i="39"/>
  <c r="B82" i="39"/>
  <c r="B81" i="39"/>
  <c r="B79" i="39"/>
  <c r="B78" i="39"/>
  <c r="B77" i="39"/>
  <c r="B76" i="39"/>
  <c r="B75" i="39"/>
  <c r="B73" i="39"/>
  <c r="B72" i="39"/>
  <c r="B71" i="39"/>
  <c r="B70" i="39"/>
  <c r="B69" i="39"/>
  <c r="B67" i="39"/>
  <c r="B66" i="39"/>
  <c r="B65" i="39"/>
  <c r="B64" i="39"/>
  <c r="B63" i="39"/>
  <c r="B61" i="39"/>
  <c r="B60" i="39"/>
  <c r="B59" i="39"/>
  <c r="B58" i="39"/>
  <c r="B57" i="39"/>
  <c r="B55" i="39"/>
  <c r="B54" i="39"/>
  <c r="B53" i="39"/>
  <c r="B52" i="39"/>
  <c r="B51" i="39"/>
  <c r="B49" i="39"/>
  <c r="B48" i="39"/>
  <c r="B47" i="39"/>
  <c r="B46" i="39"/>
  <c r="B45" i="39"/>
  <c r="B43" i="39"/>
  <c r="B42" i="39"/>
  <c r="B41" i="39"/>
  <c r="B40" i="39"/>
  <c r="B39" i="39"/>
  <c r="B37" i="39"/>
  <c r="B36" i="39"/>
  <c r="B35" i="39"/>
  <c r="B34" i="39"/>
  <c r="B33" i="39"/>
  <c r="B31" i="39"/>
  <c r="B30" i="39"/>
  <c r="B29" i="39"/>
  <c r="B28" i="39"/>
  <c r="B27" i="39"/>
  <c r="B25" i="39"/>
  <c r="B24" i="39"/>
  <c r="B23" i="39"/>
  <c r="B22" i="39"/>
  <c r="B21" i="39"/>
  <c r="B19" i="39"/>
  <c r="B18" i="39"/>
  <c r="B17" i="39"/>
  <c r="B16" i="39"/>
  <c r="B15" i="39"/>
  <c r="B13" i="39"/>
  <c r="B12" i="39"/>
  <c r="B11" i="39"/>
  <c r="B10" i="39"/>
  <c r="B117" i="38"/>
  <c r="B115" i="38"/>
  <c r="B114" i="38"/>
  <c r="B113" i="38"/>
  <c r="B112" i="38"/>
  <c r="B111" i="38"/>
  <c r="B109" i="38"/>
  <c r="B108" i="38"/>
  <c r="B107" i="38"/>
  <c r="B106" i="38"/>
  <c r="B105" i="38"/>
  <c r="B103" i="38"/>
  <c r="B102" i="38"/>
  <c r="B101" i="38"/>
  <c r="B100" i="38"/>
  <c r="B99" i="38"/>
  <c r="B97" i="38"/>
  <c r="B96" i="38"/>
  <c r="B95" i="38"/>
  <c r="B94" i="38"/>
  <c r="B93" i="38"/>
  <c r="B91" i="38"/>
  <c r="B90" i="38"/>
  <c r="B89" i="38"/>
  <c r="B88" i="38"/>
  <c r="B87" i="38"/>
  <c r="B85" i="38"/>
  <c r="B84" i="38"/>
  <c r="B83" i="38"/>
  <c r="B82" i="38"/>
  <c r="B81" i="38"/>
  <c r="B79" i="38"/>
  <c r="B78" i="38"/>
  <c r="B77" i="38"/>
  <c r="B76" i="38"/>
  <c r="B75" i="38"/>
  <c r="B73" i="38"/>
  <c r="B72" i="38"/>
  <c r="B71" i="38"/>
  <c r="B70" i="38"/>
  <c r="B69" i="38"/>
  <c r="B67" i="38"/>
  <c r="B66" i="38"/>
  <c r="B65" i="38"/>
  <c r="B64" i="38"/>
  <c r="B63" i="38"/>
  <c r="B61" i="38"/>
  <c r="B60" i="38"/>
  <c r="B59" i="38"/>
  <c r="B58" i="38"/>
  <c r="B57" i="38"/>
  <c r="B55" i="38"/>
  <c r="B54" i="38"/>
  <c r="B53" i="38"/>
  <c r="B52" i="38"/>
  <c r="B51" i="38"/>
  <c r="B49" i="38"/>
  <c r="B48" i="38"/>
  <c r="B47" i="38"/>
  <c r="B46" i="38"/>
  <c r="B45" i="38"/>
  <c r="B43" i="38"/>
  <c r="B42" i="38"/>
  <c r="B41" i="38"/>
  <c r="B40" i="38"/>
  <c r="B39" i="38"/>
  <c r="B37" i="38"/>
  <c r="B36" i="38"/>
  <c r="B35" i="38"/>
  <c r="B34" i="38"/>
  <c r="B33" i="38"/>
  <c r="B31" i="38"/>
  <c r="B30" i="38"/>
  <c r="B29" i="38"/>
  <c r="B28" i="38"/>
  <c r="B27" i="38"/>
  <c r="B25" i="38"/>
  <c r="B24" i="38"/>
  <c r="B23" i="38"/>
  <c r="B22" i="38"/>
  <c r="B21" i="38"/>
  <c r="B19" i="38"/>
  <c r="B18" i="38"/>
  <c r="B17" i="38"/>
  <c r="B16" i="38"/>
  <c r="B15" i="38"/>
  <c r="B13" i="38"/>
  <c r="B12" i="38"/>
  <c r="B11" i="38"/>
  <c r="B10" i="38"/>
  <c r="B117" i="37"/>
  <c r="B115" i="37"/>
  <c r="B114" i="37"/>
  <c r="B113" i="37"/>
  <c r="B112" i="37"/>
  <c r="B111" i="37"/>
  <c r="B109" i="37"/>
  <c r="B108" i="37"/>
  <c r="B107" i="37"/>
  <c r="B106" i="37"/>
  <c r="B105" i="37"/>
  <c r="B103" i="37"/>
  <c r="B102" i="37"/>
  <c r="B101" i="37"/>
  <c r="B100" i="37"/>
  <c r="B99" i="37"/>
  <c r="B97" i="37"/>
  <c r="B96" i="37"/>
  <c r="B95" i="37"/>
  <c r="B94" i="37"/>
  <c r="B93" i="37"/>
  <c r="B91" i="37"/>
  <c r="B90" i="37"/>
  <c r="B89" i="37"/>
  <c r="B88" i="37"/>
  <c r="B87" i="37"/>
  <c r="B85" i="37"/>
  <c r="B84" i="37"/>
  <c r="B83" i="37"/>
  <c r="B82" i="37"/>
  <c r="B81" i="37"/>
  <c r="B79" i="37"/>
  <c r="B78" i="37"/>
  <c r="B77" i="37"/>
  <c r="B76" i="37"/>
  <c r="B75" i="37"/>
  <c r="B73" i="37"/>
  <c r="B72" i="37"/>
  <c r="B71" i="37"/>
  <c r="B70" i="37"/>
  <c r="B69" i="37"/>
  <c r="B67" i="37"/>
  <c r="B66" i="37"/>
  <c r="B65" i="37"/>
  <c r="B64" i="37"/>
  <c r="B63" i="37"/>
  <c r="B61" i="37"/>
  <c r="B60" i="37"/>
  <c r="B59" i="37"/>
  <c r="B58" i="37"/>
  <c r="B57" i="37"/>
  <c r="B55" i="37"/>
  <c r="B54" i="37"/>
  <c r="B53" i="37"/>
  <c r="B52" i="37"/>
  <c r="B51" i="37"/>
  <c r="B49" i="37"/>
  <c r="B48" i="37"/>
  <c r="B47" i="37"/>
  <c r="B46" i="37"/>
  <c r="B45" i="37"/>
  <c r="B43" i="37"/>
  <c r="B42" i="37"/>
  <c r="B41" i="37"/>
  <c r="B40" i="37"/>
  <c r="B39" i="37"/>
  <c r="B37" i="37"/>
  <c r="B36" i="37"/>
  <c r="B35" i="37"/>
  <c r="B34" i="37"/>
  <c r="B33" i="37"/>
  <c r="B31" i="37"/>
  <c r="B30" i="37"/>
  <c r="B29" i="37"/>
  <c r="B28" i="37"/>
  <c r="B27" i="37"/>
  <c r="B25" i="37"/>
  <c r="B24" i="37"/>
  <c r="B23" i="37"/>
  <c r="B22" i="37"/>
  <c r="B21" i="37"/>
  <c r="B19" i="37"/>
  <c r="B18" i="37"/>
  <c r="B17" i="37"/>
  <c r="B16" i="37"/>
  <c r="B15" i="37"/>
  <c r="B13" i="37"/>
  <c r="B12" i="37"/>
  <c r="B11" i="37"/>
  <c r="B10" i="37"/>
  <c r="B117" i="36"/>
  <c r="B115" i="36"/>
  <c r="B114" i="36"/>
  <c r="B113" i="36"/>
  <c r="B112" i="36"/>
  <c r="B111" i="36"/>
  <c r="B109" i="36"/>
  <c r="B108" i="36"/>
  <c r="B107" i="36"/>
  <c r="B106" i="36"/>
  <c r="B105" i="36"/>
  <c r="B103" i="36"/>
  <c r="B102" i="36"/>
  <c r="B101" i="36"/>
  <c r="B100" i="36"/>
  <c r="B99" i="36"/>
  <c r="B97" i="36"/>
  <c r="B96" i="36"/>
  <c r="B95" i="36"/>
  <c r="B94" i="36"/>
  <c r="B93" i="36"/>
  <c r="B91" i="36"/>
  <c r="B90" i="36"/>
  <c r="B89" i="36"/>
  <c r="B88" i="36"/>
  <c r="B87" i="36"/>
  <c r="B85" i="36"/>
  <c r="B84" i="36"/>
  <c r="B83" i="36"/>
  <c r="B82" i="36"/>
  <c r="B81" i="36"/>
  <c r="B79" i="36"/>
  <c r="B78" i="36"/>
  <c r="B77" i="36"/>
  <c r="B76" i="36"/>
  <c r="B75" i="36"/>
  <c r="B73" i="36"/>
  <c r="B72" i="36"/>
  <c r="B71" i="36"/>
  <c r="B70" i="36"/>
  <c r="B69" i="36"/>
  <c r="B67" i="36"/>
  <c r="B66" i="36"/>
  <c r="B65" i="36"/>
  <c r="B64" i="36"/>
  <c r="B63" i="36"/>
  <c r="B61" i="36"/>
  <c r="B60" i="36"/>
  <c r="B59" i="36"/>
  <c r="B58" i="36"/>
  <c r="B57" i="36"/>
  <c r="B55" i="36"/>
  <c r="B54" i="36"/>
  <c r="B53" i="36"/>
  <c r="B52" i="36"/>
  <c r="B51" i="36"/>
  <c r="B49" i="36"/>
  <c r="B48" i="36"/>
  <c r="B47" i="36"/>
  <c r="B46" i="36"/>
  <c r="B45" i="36"/>
  <c r="B43" i="36"/>
  <c r="B42" i="36"/>
  <c r="B41" i="36"/>
  <c r="B40" i="36"/>
  <c r="B39" i="36"/>
  <c r="B37" i="36"/>
  <c r="B36" i="36"/>
  <c r="B35" i="36"/>
  <c r="B34" i="36"/>
  <c r="B33" i="36"/>
  <c r="B31" i="36"/>
  <c r="B30" i="36"/>
  <c r="B29" i="36"/>
  <c r="B28" i="36"/>
  <c r="B27" i="36"/>
  <c r="B25" i="36"/>
  <c r="B24" i="36"/>
  <c r="B23" i="36"/>
  <c r="B22" i="36"/>
  <c r="B21" i="36"/>
  <c r="B19" i="36"/>
  <c r="B18" i="36"/>
  <c r="B17" i="36"/>
  <c r="B16" i="36"/>
  <c r="B15" i="36"/>
  <c r="B13" i="36"/>
  <c r="B12" i="36"/>
  <c r="B11" i="36"/>
  <c r="B10" i="36"/>
  <c r="B117" i="35"/>
  <c r="B115" i="35"/>
  <c r="B114" i="35"/>
  <c r="B113" i="35"/>
  <c r="B112" i="35"/>
  <c r="B111" i="35"/>
  <c r="B109" i="35"/>
  <c r="B108" i="35"/>
  <c r="B107" i="35"/>
  <c r="B106" i="35"/>
  <c r="B105" i="35"/>
  <c r="B103" i="35"/>
  <c r="B102" i="35"/>
  <c r="B101" i="35"/>
  <c r="B100" i="35"/>
  <c r="B99" i="35"/>
  <c r="B97" i="35"/>
  <c r="B96" i="35"/>
  <c r="B95" i="35"/>
  <c r="B94" i="35"/>
  <c r="B93" i="35"/>
  <c r="B91" i="35"/>
  <c r="B90" i="35"/>
  <c r="B89" i="35"/>
  <c r="B88" i="35"/>
  <c r="B87" i="35"/>
  <c r="B85" i="35"/>
  <c r="B84" i="35"/>
  <c r="B83" i="35"/>
  <c r="B82" i="35"/>
  <c r="B81" i="35"/>
  <c r="B79" i="35"/>
  <c r="B78" i="35"/>
  <c r="B77" i="35"/>
  <c r="B76" i="35"/>
  <c r="B75" i="35"/>
  <c r="B73" i="35"/>
  <c r="B72" i="35"/>
  <c r="B71" i="35"/>
  <c r="B70" i="35"/>
  <c r="B69" i="35"/>
  <c r="B67" i="35"/>
  <c r="B66" i="35"/>
  <c r="B65" i="35"/>
  <c r="B64" i="35"/>
  <c r="B63" i="35"/>
  <c r="B61" i="35"/>
  <c r="B60" i="35"/>
  <c r="B59" i="35"/>
  <c r="B58" i="35"/>
  <c r="B57" i="35"/>
  <c r="B55" i="35"/>
  <c r="B54" i="35"/>
  <c r="B53" i="35"/>
  <c r="B52" i="35"/>
  <c r="B51" i="35"/>
  <c r="B49" i="35"/>
  <c r="B48" i="35"/>
  <c r="B47" i="35"/>
  <c r="B46" i="35"/>
  <c r="B45" i="35"/>
  <c r="B43" i="35"/>
  <c r="B42" i="35"/>
  <c r="B41" i="35"/>
  <c r="B40" i="35"/>
  <c r="B39" i="35"/>
  <c r="B37" i="35"/>
  <c r="B36" i="35"/>
  <c r="B35" i="35"/>
  <c r="B34" i="35"/>
  <c r="B33" i="35"/>
  <c r="B31" i="35"/>
  <c r="B30" i="35"/>
  <c r="B29" i="35"/>
  <c r="B28" i="35"/>
  <c r="B27" i="35"/>
  <c r="B25" i="35"/>
  <c r="B24" i="35"/>
  <c r="B23" i="35"/>
  <c r="B22" i="35"/>
  <c r="B21" i="35"/>
  <c r="B19" i="35"/>
  <c r="B18" i="35"/>
  <c r="B17" i="35"/>
  <c r="B16" i="35"/>
  <c r="B15" i="35"/>
  <c r="B13" i="35"/>
  <c r="B12" i="35"/>
  <c r="B11" i="35"/>
  <c r="B10" i="35"/>
  <c r="B117" i="34"/>
  <c r="B115" i="34"/>
  <c r="B114" i="34"/>
  <c r="B113" i="34"/>
  <c r="B112" i="34"/>
  <c r="B111" i="34"/>
  <c r="B109" i="34"/>
  <c r="B108" i="34"/>
  <c r="B107" i="34"/>
  <c r="B106" i="34"/>
  <c r="B105" i="34"/>
  <c r="B103" i="34"/>
  <c r="B102" i="34"/>
  <c r="B101" i="34"/>
  <c r="B100" i="34"/>
  <c r="B99" i="34"/>
  <c r="B97" i="34"/>
  <c r="B96" i="34"/>
  <c r="B95" i="34"/>
  <c r="B94" i="34"/>
  <c r="B93" i="34"/>
  <c r="B91" i="34"/>
  <c r="B90" i="34"/>
  <c r="B89" i="34"/>
  <c r="B88" i="34"/>
  <c r="B87" i="34"/>
  <c r="B85" i="34"/>
  <c r="B84" i="34"/>
  <c r="B83" i="34"/>
  <c r="B82" i="34"/>
  <c r="B81" i="34"/>
  <c r="B79" i="34"/>
  <c r="B78" i="34"/>
  <c r="B77" i="34"/>
  <c r="B76" i="34"/>
  <c r="B75" i="34"/>
  <c r="B73" i="34"/>
  <c r="B72" i="34"/>
  <c r="B71" i="34"/>
  <c r="B70" i="34"/>
  <c r="B69" i="34"/>
  <c r="B67" i="34"/>
  <c r="B66" i="34"/>
  <c r="B65" i="34"/>
  <c r="B64" i="34"/>
  <c r="B63" i="34"/>
  <c r="B61" i="34"/>
  <c r="B60" i="34"/>
  <c r="B59" i="34"/>
  <c r="B58" i="34"/>
  <c r="B57" i="34"/>
  <c r="B55" i="34"/>
  <c r="B54" i="34"/>
  <c r="B53" i="34"/>
  <c r="B52" i="34"/>
  <c r="B51" i="34"/>
  <c r="B49" i="34"/>
  <c r="B48" i="34"/>
  <c r="B47" i="34"/>
  <c r="B46" i="34"/>
  <c r="B45" i="34"/>
  <c r="B43" i="34"/>
  <c r="B42" i="34"/>
  <c r="B41" i="34"/>
  <c r="B40" i="34"/>
  <c r="B39" i="34"/>
  <c r="B37" i="34"/>
  <c r="B36" i="34"/>
  <c r="B35" i="34"/>
  <c r="B34" i="34"/>
  <c r="B33" i="34"/>
  <c r="B31" i="34"/>
  <c r="B30" i="34"/>
  <c r="B29" i="34"/>
  <c r="B28" i="34"/>
  <c r="B27" i="34"/>
  <c r="B25" i="34"/>
  <c r="B24" i="34"/>
  <c r="B23" i="34"/>
  <c r="B22" i="34"/>
  <c r="B21" i="34"/>
  <c r="B19" i="34"/>
  <c r="B18" i="34"/>
  <c r="B17" i="34"/>
  <c r="B16" i="34"/>
  <c r="B15" i="34"/>
  <c r="B13" i="34"/>
  <c r="B12" i="34"/>
  <c r="B11" i="34"/>
  <c r="B10" i="34"/>
  <c r="B117" i="33"/>
  <c r="B115" i="33"/>
  <c r="B114" i="33"/>
  <c r="B113" i="33"/>
  <c r="B112" i="33"/>
  <c r="B111" i="33"/>
  <c r="B109" i="33"/>
  <c r="B108" i="33"/>
  <c r="B107" i="33"/>
  <c r="B106" i="33"/>
  <c r="B105" i="33"/>
  <c r="B103" i="33"/>
  <c r="B102" i="33"/>
  <c r="B101" i="33"/>
  <c r="B100" i="33"/>
  <c r="B99" i="33"/>
  <c r="B97" i="33"/>
  <c r="B96" i="33"/>
  <c r="B95" i="33"/>
  <c r="B94" i="33"/>
  <c r="B93" i="33"/>
  <c r="B91" i="33"/>
  <c r="B90" i="33"/>
  <c r="B89" i="33"/>
  <c r="B88" i="33"/>
  <c r="B87" i="33"/>
  <c r="B85" i="33"/>
  <c r="B84" i="33"/>
  <c r="B83" i="33"/>
  <c r="B82" i="33"/>
  <c r="B81" i="33"/>
  <c r="B79" i="33"/>
  <c r="B78" i="33"/>
  <c r="B77" i="33"/>
  <c r="B76" i="33"/>
  <c r="B75" i="33"/>
  <c r="B73" i="33"/>
  <c r="B72" i="33"/>
  <c r="B71" i="33"/>
  <c r="B70" i="33"/>
  <c r="B69" i="33"/>
  <c r="B67" i="33"/>
  <c r="B66" i="33"/>
  <c r="B65" i="33"/>
  <c r="B64" i="33"/>
  <c r="B63" i="33"/>
  <c r="B61" i="33"/>
  <c r="B60" i="33"/>
  <c r="B59" i="33"/>
  <c r="B58" i="33"/>
  <c r="B57" i="33"/>
  <c r="B55" i="33"/>
  <c r="B54" i="33"/>
  <c r="B53" i="33"/>
  <c r="B52" i="33"/>
  <c r="B51" i="33"/>
  <c r="B49" i="33"/>
  <c r="B48" i="33"/>
  <c r="B47" i="33"/>
  <c r="B46" i="33"/>
  <c r="B45" i="33"/>
  <c r="B43" i="33"/>
  <c r="B42" i="33"/>
  <c r="B41" i="33"/>
  <c r="B40" i="33"/>
  <c r="B39" i="33"/>
  <c r="B37" i="33"/>
  <c r="B36" i="33"/>
  <c r="B35" i="33"/>
  <c r="B34" i="33"/>
  <c r="B33" i="33"/>
  <c r="B31" i="33"/>
  <c r="B30" i="33"/>
  <c r="B29" i="33"/>
  <c r="B28" i="33"/>
  <c r="B27" i="33"/>
  <c r="B25" i="33"/>
  <c r="B24" i="33"/>
  <c r="B23" i="33"/>
  <c r="B22" i="33"/>
  <c r="B21" i="33"/>
  <c r="B19" i="33"/>
  <c r="B18" i="33"/>
  <c r="B17" i="33"/>
  <c r="B16" i="33"/>
  <c r="B15" i="33"/>
  <c r="B13" i="33"/>
  <c r="B12" i="33"/>
  <c r="B11" i="33"/>
  <c r="B10" i="33"/>
  <c r="B117" i="32"/>
  <c r="B115" i="32"/>
  <c r="B114" i="32"/>
  <c r="B113" i="32"/>
  <c r="B112" i="32"/>
  <c r="B111" i="32"/>
  <c r="B109" i="32"/>
  <c r="B108" i="32"/>
  <c r="B107" i="32"/>
  <c r="B106" i="32"/>
  <c r="B105" i="32"/>
  <c r="B103" i="32"/>
  <c r="B102" i="32"/>
  <c r="B101" i="32"/>
  <c r="B100" i="32"/>
  <c r="B99" i="32"/>
  <c r="B97" i="32"/>
  <c r="B96" i="32"/>
  <c r="B95" i="32"/>
  <c r="B94" i="32"/>
  <c r="B93" i="32"/>
  <c r="B91" i="32"/>
  <c r="B90" i="32"/>
  <c r="B89" i="32"/>
  <c r="B88" i="32"/>
  <c r="B87" i="32"/>
  <c r="B85" i="32"/>
  <c r="B84" i="32"/>
  <c r="B83" i="32"/>
  <c r="B82" i="32"/>
  <c r="B81" i="32"/>
  <c r="B79" i="32"/>
  <c r="B78" i="32"/>
  <c r="B77" i="32"/>
  <c r="B76" i="32"/>
  <c r="B75" i="32"/>
  <c r="B73" i="32"/>
  <c r="B72" i="32"/>
  <c r="B71" i="32"/>
  <c r="B70" i="32"/>
  <c r="B69" i="32"/>
  <c r="B67" i="32"/>
  <c r="B66" i="32"/>
  <c r="B65" i="32"/>
  <c r="B64" i="32"/>
  <c r="B63" i="32"/>
  <c r="B61" i="32"/>
  <c r="B60" i="32"/>
  <c r="B59" i="32"/>
  <c r="B58" i="32"/>
  <c r="B57" i="32"/>
  <c r="B55" i="32"/>
  <c r="B54" i="32"/>
  <c r="B53" i="32"/>
  <c r="B52" i="32"/>
  <c r="B51" i="32"/>
  <c r="B49" i="32"/>
  <c r="B48" i="32"/>
  <c r="B47" i="32"/>
  <c r="B46" i="32"/>
  <c r="B45" i="32"/>
  <c r="B43" i="32"/>
  <c r="B42" i="32"/>
  <c r="B41" i="32"/>
  <c r="B40" i="32"/>
  <c r="B39" i="32"/>
  <c r="B37" i="32"/>
  <c r="B36" i="32"/>
  <c r="B35" i="32"/>
  <c r="B34" i="32"/>
  <c r="B33" i="32"/>
  <c r="B31" i="32"/>
  <c r="B30" i="32"/>
  <c r="B29" i="32"/>
  <c r="B28" i="32"/>
  <c r="B27" i="32"/>
  <c r="B25" i="32"/>
  <c r="B24" i="32"/>
  <c r="B23" i="32"/>
  <c r="B22" i="32"/>
  <c r="B21" i="32"/>
  <c r="B19" i="32"/>
  <c r="B18" i="32"/>
  <c r="B17" i="32"/>
  <c r="B16" i="32"/>
  <c r="B15" i="32"/>
  <c r="B13" i="32"/>
  <c r="B12" i="32"/>
  <c r="B11" i="32"/>
  <c r="B10" i="32"/>
  <c r="B117" i="31"/>
  <c r="B115" i="31"/>
  <c r="B114" i="31"/>
  <c r="B113" i="31"/>
  <c r="B112" i="31"/>
  <c r="B111" i="31"/>
  <c r="B109" i="31"/>
  <c r="B108" i="31"/>
  <c r="B107" i="31"/>
  <c r="B106" i="31"/>
  <c r="B105" i="31"/>
  <c r="B103" i="31"/>
  <c r="B102" i="31"/>
  <c r="B101" i="31"/>
  <c r="B100" i="31"/>
  <c r="B99" i="31"/>
  <c r="B97" i="31"/>
  <c r="B96" i="31"/>
  <c r="B95" i="31"/>
  <c r="B94" i="31"/>
  <c r="B93" i="31"/>
  <c r="B91" i="31"/>
  <c r="B90" i="31"/>
  <c r="B89" i="31"/>
  <c r="B88" i="31"/>
  <c r="B87" i="31"/>
  <c r="B85" i="31"/>
  <c r="B84" i="31"/>
  <c r="B83" i="31"/>
  <c r="B82" i="31"/>
  <c r="B81" i="31"/>
  <c r="B79" i="31"/>
  <c r="B78" i="31"/>
  <c r="B77" i="31"/>
  <c r="B76" i="31"/>
  <c r="B75" i="31"/>
  <c r="B73" i="31"/>
  <c r="B72" i="31"/>
  <c r="B71" i="31"/>
  <c r="B70" i="31"/>
  <c r="B69" i="31"/>
  <c r="B67" i="31"/>
  <c r="B66" i="31"/>
  <c r="B65" i="31"/>
  <c r="B64" i="31"/>
  <c r="B63" i="31"/>
  <c r="B61" i="31"/>
  <c r="B60" i="31"/>
  <c r="B59" i="31"/>
  <c r="B58" i="31"/>
  <c r="B57" i="31"/>
  <c r="B55" i="31"/>
  <c r="B54" i="31"/>
  <c r="B53" i="31"/>
  <c r="B52" i="31"/>
  <c r="B51" i="31"/>
  <c r="B49" i="31"/>
  <c r="B48" i="31"/>
  <c r="B47" i="31"/>
  <c r="B46" i="31"/>
  <c r="B45" i="31"/>
  <c r="B43" i="31"/>
  <c r="B42" i="31"/>
  <c r="B41" i="31"/>
  <c r="B40" i="31"/>
  <c r="B39" i="31"/>
  <c r="B37" i="31"/>
  <c r="B36" i="31"/>
  <c r="B35" i="31"/>
  <c r="B34" i="31"/>
  <c r="B33" i="31"/>
  <c r="B31" i="31"/>
  <c r="B30" i="31"/>
  <c r="B29" i="31"/>
  <c r="B28" i="31"/>
  <c r="B27" i="31"/>
  <c r="B25" i="31"/>
  <c r="B24" i="31"/>
  <c r="B23" i="31"/>
  <c r="B22" i="31"/>
  <c r="B21" i="31"/>
  <c r="B19" i="31"/>
  <c r="B18" i="31"/>
  <c r="B17" i="31"/>
  <c r="B16" i="31"/>
  <c r="B15" i="31"/>
  <c r="B13" i="31"/>
  <c r="B12" i="31"/>
  <c r="B11" i="31"/>
  <c r="B10" i="31"/>
  <c r="B117" i="30"/>
  <c r="B115" i="30"/>
  <c r="B114" i="30"/>
  <c r="B113" i="30"/>
  <c r="B112" i="30"/>
  <c r="B111" i="30"/>
  <c r="B109" i="30"/>
  <c r="B108" i="30"/>
  <c r="B107" i="30"/>
  <c r="B106" i="30"/>
  <c r="B105" i="30"/>
  <c r="B103" i="30"/>
  <c r="B102" i="30"/>
  <c r="B101" i="30"/>
  <c r="B100" i="30"/>
  <c r="B99" i="30"/>
  <c r="B97" i="30"/>
  <c r="B96" i="30"/>
  <c r="B95" i="30"/>
  <c r="B94" i="30"/>
  <c r="B93" i="30"/>
  <c r="B91" i="30"/>
  <c r="B90" i="30"/>
  <c r="B89" i="30"/>
  <c r="B88" i="30"/>
  <c r="B87" i="30"/>
  <c r="B85" i="30"/>
  <c r="B84" i="30"/>
  <c r="B83" i="30"/>
  <c r="B82" i="30"/>
  <c r="B81" i="30"/>
  <c r="B79" i="30"/>
  <c r="B78" i="30"/>
  <c r="B77" i="30"/>
  <c r="B76" i="30"/>
  <c r="B75" i="30"/>
  <c r="B73" i="30"/>
  <c r="B72" i="30"/>
  <c r="B71" i="30"/>
  <c r="B70" i="30"/>
  <c r="B69" i="30"/>
  <c r="B67" i="30"/>
  <c r="B66" i="30"/>
  <c r="B65" i="30"/>
  <c r="B64" i="30"/>
  <c r="B63" i="30"/>
  <c r="B61" i="30"/>
  <c r="B60" i="30"/>
  <c r="B59" i="30"/>
  <c r="B58" i="30"/>
  <c r="B57" i="30"/>
  <c r="B55" i="30"/>
  <c r="B54" i="30"/>
  <c r="B53" i="30"/>
  <c r="B52" i="30"/>
  <c r="B51" i="30"/>
  <c r="B49" i="30"/>
  <c r="B48" i="30"/>
  <c r="B47" i="30"/>
  <c r="B46" i="30"/>
  <c r="B45" i="30"/>
  <c r="B43" i="30"/>
  <c r="B42" i="30"/>
  <c r="B41" i="30"/>
  <c r="B40" i="30"/>
  <c r="B39" i="30"/>
  <c r="B37" i="30"/>
  <c r="B36" i="30"/>
  <c r="B35" i="30"/>
  <c r="B34" i="30"/>
  <c r="B33" i="30"/>
  <c r="B31" i="30"/>
  <c r="B30" i="30"/>
  <c r="B29" i="30"/>
  <c r="B28" i="30"/>
  <c r="B27" i="30"/>
  <c r="B25" i="30"/>
  <c r="B24" i="30"/>
  <c r="B23" i="30"/>
  <c r="B22" i="30"/>
  <c r="B21" i="30"/>
  <c r="B19" i="30"/>
  <c r="B18" i="30"/>
  <c r="B17" i="30"/>
  <c r="B16" i="30"/>
  <c r="B15" i="30"/>
  <c r="B13" i="30"/>
  <c r="B12" i="30"/>
  <c r="B11" i="30"/>
  <c r="B10" i="30"/>
  <c r="B117" i="10" l="1"/>
  <c r="B115" i="10"/>
  <c r="B114" i="10"/>
  <c r="B113" i="10"/>
  <c r="B112" i="10"/>
  <c r="B111" i="10"/>
  <c r="B109" i="10"/>
  <c r="B108" i="10"/>
  <c r="B107" i="10"/>
  <c r="B106" i="10"/>
  <c r="B105" i="10"/>
  <c r="B103" i="10"/>
  <c r="B102" i="10"/>
  <c r="B101" i="10"/>
  <c r="B100" i="10"/>
  <c r="B99" i="10"/>
  <c r="B97" i="10"/>
  <c r="B96" i="10"/>
  <c r="B95" i="10"/>
  <c r="B94" i="10"/>
  <c r="B93" i="10"/>
  <c r="B91" i="10"/>
  <c r="B90" i="10"/>
  <c r="B89" i="10"/>
  <c r="B88" i="10"/>
  <c r="B87" i="10"/>
  <c r="B85" i="10"/>
  <c r="B84" i="10"/>
  <c r="B83" i="10"/>
  <c r="B82" i="10"/>
  <c r="B81" i="10"/>
  <c r="B79" i="10"/>
  <c r="B78" i="10"/>
  <c r="B77" i="10"/>
  <c r="B76" i="10"/>
  <c r="B75" i="10"/>
  <c r="B73" i="10"/>
  <c r="B72" i="10"/>
  <c r="B71" i="10"/>
  <c r="B70" i="10"/>
  <c r="B69" i="10"/>
  <c r="B67" i="10"/>
  <c r="B66" i="10"/>
  <c r="B65" i="10"/>
  <c r="B64" i="10"/>
  <c r="B63" i="10"/>
  <c r="B61" i="10"/>
  <c r="B60" i="10"/>
  <c r="B59" i="10"/>
  <c r="B58" i="10"/>
  <c r="B57" i="10"/>
  <c r="B55" i="10"/>
  <c r="B54" i="10"/>
  <c r="B53" i="10"/>
  <c r="B52" i="10"/>
  <c r="B51" i="10"/>
  <c r="B49" i="10"/>
  <c r="B48" i="10"/>
  <c r="B47" i="10"/>
  <c r="B46" i="10"/>
  <c r="B45" i="10"/>
  <c r="B43" i="10"/>
  <c r="B42" i="10"/>
  <c r="B41" i="10"/>
  <c r="B40" i="10"/>
  <c r="B39" i="10"/>
  <c r="B37" i="10"/>
  <c r="B36" i="10"/>
  <c r="B35" i="10"/>
  <c r="B34" i="10"/>
  <c r="B33" i="10"/>
  <c r="B31" i="10"/>
  <c r="B30" i="10"/>
  <c r="B29" i="10"/>
  <c r="B28" i="10"/>
  <c r="B27" i="10"/>
  <c r="B25" i="10"/>
  <c r="B24" i="10"/>
  <c r="B23" i="10"/>
  <c r="B22" i="10"/>
  <c r="B21" i="10"/>
  <c r="B19" i="10"/>
  <c r="B18" i="10"/>
  <c r="B17" i="10"/>
  <c r="B16" i="10"/>
  <c r="B15" i="10"/>
  <c r="B13" i="10" l="1"/>
  <c r="B12" i="10"/>
  <c r="B11" i="10"/>
  <c r="B10" i="10"/>
</calcChain>
</file>

<file path=xl/sharedStrings.xml><?xml version="1.0" encoding="utf-8"?>
<sst xmlns="http://schemas.openxmlformats.org/spreadsheetml/2006/main" count="2028" uniqueCount="178">
  <si>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</si>
  <si>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</si>
  <si>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</si>
  <si>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</si>
  <si>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</si>
  <si>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</si>
  <si>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</si>
  <si>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</si>
  <si>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</si>
  <si>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</si>
  <si>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</si>
  <si>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</si>
  <si>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</si>
  <si>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</si>
  <si>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</si>
  <si>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</si>
  <si>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</si>
  <si>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</si>
  <si>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</si>
  <si>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</si>
  <si>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</si>
  <si>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</si>
  <si>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</si>
  <si>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</si>
  <si>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</si>
  <si>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</si>
  <si>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</si>
  <si>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</si>
  <si>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</si>
  <si>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</si>
  <si>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</si>
  <si>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</si>
  <si>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</si>
  <si>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</si>
  <si>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</si>
  <si>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</si>
  <si>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</si>
  <si>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</si>
  <si>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</si>
  <si>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</si>
  <si>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</si>
  <si>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</si>
  <si>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</si>
  <si>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</si>
  <si>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</si>
  <si>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</si>
  <si>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</si>
  <si>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</si>
  <si>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</si>
  <si>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</si>
  <si>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</si>
  <si>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</si>
  <si>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</si>
  <si>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</si>
  <si>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</si>
  <si>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</si>
  <si>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</si>
  <si>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</si>
  <si>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</si>
  <si>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</si>
  <si>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</si>
  <si>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</si>
  <si>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</si>
  <si>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</si>
  <si>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</si>
  <si>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</si>
  <si>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</si>
  <si>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</si>
  <si>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</si>
  <si>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</si>
  <si>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</si>
  <si>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</si>
  <si>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</si>
  <si>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</si>
  <si>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</si>
  <si>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</si>
  <si>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</si>
  <si>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</si>
  <si>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</si>
  <si>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</si>
  <si>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</si>
  <si>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</si>
  <si>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</si>
  <si>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</si>
  <si>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</si>
  <si>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</si>
  <si>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</si>
  <si>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</si>
  <si>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</si>
  <si>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</si>
  <si>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</si>
  <si>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</si>
  <si>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</si>
  <si>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</si>
  <si>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</si>
  <si>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</si>
  <si>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</si>
  <si>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</si>
  <si>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</si>
  <si>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</si>
  <si>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</si>
  <si>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</si>
  <si>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</si>
  <si>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</si>
  <si>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</si>
  <si>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</si>
  <si>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</si>
  <si>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</si>
  <si>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</si>
  <si>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</si>
  <si>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</si>
  <si>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</si>
  <si>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</si>
  <si>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</si>
  <si>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</si>
  <si>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</si>
  <si>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</si>
  <si>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</si>
  <si>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</si>
  <si>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</si>
  <si>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</si>
  <si>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</si>
  <si>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</si>
  <si>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</si>
  <si>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</si>
  <si>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</si>
  <si>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</si>
  <si>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</si>
  <si>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</si>
  <si>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</si>
  <si>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</si>
  <si>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</si>
  <si>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</si>
  <si>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</si>
  <si>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</si>
  <si>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</si>
  <si>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</si>
  <si>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</si>
  <si>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</si>
  <si>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</si>
  <si>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</si>
  <si>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Isolde Schlüter</t>
  </si>
  <si>
    <t>Land Schleswig-Holstein</t>
  </si>
  <si>
    <t>nach Alter und Geschlecht</t>
  </si>
  <si>
    <t>Die Bevölkerung in Schleswig-Holstein</t>
  </si>
  <si>
    <t>Herausgeber:</t>
  </si>
  <si>
    <t>Telefon:</t>
  </si>
  <si>
    <t>040/42831-1754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</si>
  <si>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</si>
  <si>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</si>
  <si>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</si>
  <si>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</si>
  <si>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</si>
  <si>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</si>
  <si>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</si>
  <si>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</si>
  <si>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</si>
  <si>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</si>
  <si>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</si>
  <si>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</si>
  <si>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</si>
  <si>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</si>
  <si>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</si>
  <si>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</si>
  <si>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</si>
  <si>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</si>
  <si>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</si>
  <si>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</si>
  <si>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</si>
  <si>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>Kennziffer: A I 3 - j 11 SH</t>
  </si>
  <si>
    <t xml:space="preserve">© Statistisches Amt für Hamburg und Schleswig-Holstein, Hamburg 2015 
Auszugsweise Vervielfältigung und Verbreitung mit Quellenangabe gestattet.        </t>
  </si>
  <si>
    <t>1. Bevölkerung in Schleswig-Holstein nach kreisfreien Städten und Kreisen 2011</t>
  </si>
  <si>
    <t>Bevölkerung am 31.12.2011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</si>
  <si>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2011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</si>
  <si>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 des Zensus 2011</t>
    </r>
  </si>
  <si>
    <t>– Endgültige Ergebnisse –</t>
  </si>
  <si>
    <t>KREISFREIE STADT
Kreis</t>
  </si>
  <si>
    <t>Herausgegeben am: 9.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</si>
</sst>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b/>
      <sz val="1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/>
      <top/>
      <bottom style="thin">
        <color indexed="6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0" borderId="14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164" fontId="38" fillId="0" borderId="0" xfId="50" applyNumberFormat="1" applyFont="1" applyProtection="1">
      <protection locked="0"/>
    </xf>
    <xf numFmtId="0" fontId="40" fillId="0" borderId="15" xfId="0" applyFont="1" applyBorder="1" applyAlignment="1"/>
    <xf numFmtId="0" fontId="12" fillId="33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3" fillId="0" borderId="0" xfId="54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>
      <alignment horizontal="left" wrapText="1"/>
    </xf>
    <xf numFmtId="0" fontId="4" fillId="0" borderId="0" xfId="0" applyFont="1" applyAlignment="1"/>
    <xf numFmtId="0" fontId="16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2" xfId="0" applyNumberFormat="1" applyFont="1" applyBorder="1" applyAlignment="1" applyProtection="1">
      <alignment horizontal="left" indent="1"/>
      <protection hidden="1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5" fontId="38" fillId="0" borderId="0" xfId="50" applyNumberFormat="1" applyFont="1" applyProtection="1">
      <protection locked="0"/>
    </xf>
    <xf numFmtId="165" fontId="41" fillId="0" borderId="12" xfId="50" applyNumberFormat="1" applyFont="1" applyBorder="1" applyProtection="1">
      <protection locked="0"/>
    </xf>
    <xf numFmtId="166" fontId="12" fillId="0" borderId="14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4" xfId="0" applyNumberFormat="1" applyFont="1" applyBorder="1" applyAlignment="1">
      <alignment horizontal="center" vertical="top"/>
    </xf>
    <xf numFmtId="166" fontId="40" fillId="0" borderId="14" xfId="0" applyNumberFormat="1" applyFont="1" applyBorder="1" applyAlignment="1" applyProtection="1">
      <alignment horizontal="center"/>
      <protection hidden="1"/>
    </xf>
    <xf numFmtId="166" fontId="40" fillId="0" borderId="14" xfId="0" applyNumberFormat="1" applyFont="1" applyBorder="1" applyAlignment="1" applyProtection="1">
      <alignment horizontal="center" vertical="center"/>
      <protection hidden="1"/>
    </xf>
    <xf numFmtId="166" fontId="40" fillId="0" borderId="15" xfId="0" applyNumberFormat="1" applyFont="1" applyBorder="1" applyAlignment="1" applyProtection="1">
      <alignment horizontal="center"/>
      <protection hidden="1"/>
    </xf>
    <xf numFmtId="165" fontId="40" fillId="0" borderId="12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43" fillId="0" borderId="0" xfId="54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14" fillId="33" borderId="24" xfId="0" quotePrefix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3" fillId="0" borderId="0" xfId="54" applyFont="1" applyAlignment="1">
      <alignment horizontal="left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33" borderId="11" xfId="0" quotePrefix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6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40701</xdr:rowOff>
    </xdr:from>
    <xdr:to>
      <xdr:col>6</xdr:col>
      <xdr:colOff>801675</xdr:colOff>
      <xdr:row>3</xdr:row>
      <xdr:rowOff>248588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40701"/>
          <a:ext cx="1116000" cy="7793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57148</xdr:colOff>
      <xdr:row>31</xdr:row>
      <xdr:rowOff>142876</xdr:rowOff>
    </xdr:from>
    <xdr:to>
      <xdr:col>6</xdr:col>
      <xdr:colOff>864563</xdr:colOff>
      <xdr:row>51</xdr:row>
      <xdr:rowOff>119575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8" y="6557744"/>
          <a:ext cx="6336018" cy="3212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35171</xdr:rowOff>
    </xdr:from>
    <xdr:to>
      <xdr:col>0</xdr:col>
      <xdr:colOff>5809958</xdr:colOff>
      <xdr:row>19</xdr:row>
      <xdr:rowOff>28576</xdr:rowOff>
    </xdr:to>
    <xdr:sp macro="" textlink="">
      <xdr:nvSpPr>
        <xdr:cNvPr id="4" name="Textfeld 3"/>
        <xdr:cNvSpPr txBox="1"/>
      </xdr:nvSpPr>
      <xdr:spPr>
        <a:xfrm>
          <a:off x="47626" y="35171"/>
          <a:ext cx="5762332" cy="3127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fest-gestellten Zensusergebnisses vom 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6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3" spans="1:7" ht="19.899999999999999" x14ac:dyDescent="0.35">
      <c r="A3" s="73" t="s">
        <v>24</v>
      </c>
      <c r="B3" s="73"/>
      <c r="C3" s="73"/>
      <c r="D3" s="73"/>
    </row>
    <row r="4" spans="1:7" ht="20.25" x14ac:dyDescent="0.3">
      <c r="A4" s="73" t="s">
        <v>25</v>
      </c>
      <c r="B4" s="73"/>
      <c r="C4" s="73"/>
      <c r="D4" s="7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74" t="s">
        <v>26</v>
      </c>
      <c r="E15" s="74"/>
      <c r="F15" s="74"/>
      <c r="G15" s="74"/>
    </row>
    <row r="16" spans="1:7" ht="15.6" x14ac:dyDescent="0.25">
      <c r="D16" s="75" t="s">
        <v>169</v>
      </c>
      <c r="E16" s="75"/>
      <c r="F16" s="75"/>
      <c r="G16" s="75"/>
    </row>
    <row r="18" spans="1:7" ht="31.15" customHeight="1" x14ac:dyDescent="0.45">
      <c r="A18" s="76" t="s">
        <v>144</v>
      </c>
      <c r="B18" s="77"/>
      <c r="C18" s="77"/>
      <c r="D18" s="77"/>
      <c r="E18" s="77"/>
      <c r="F18" s="77"/>
      <c r="G18" s="77"/>
    </row>
    <row r="19" spans="1:7" s="11" customFormat="1" ht="31.15" customHeight="1" x14ac:dyDescent="0.6">
      <c r="A19" s="32"/>
      <c r="B19" s="33"/>
      <c r="C19" s="33"/>
      <c r="D19" s="33"/>
      <c r="E19" s="33"/>
      <c r="F19" s="33"/>
      <c r="G19" s="33" t="s">
        <v>143</v>
      </c>
    </row>
    <row r="20" spans="1:7" ht="31.15" customHeight="1" x14ac:dyDescent="0.6">
      <c r="A20" s="32"/>
      <c r="B20" s="76">
        <v>2011</v>
      </c>
      <c r="C20" s="76"/>
      <c r="D20" s="76"/>
      <c r="E20" s="76"/>
      <c r="F20" s="76"/>
      <c r="G20" s="76"/>
    </row>
    <row r="21" spans="1:7" s="11" customFormat="1" ht="25.5" customHeight="1" x14ac:dyDescent="0.45">
      <c r="A21" s="32"/>
      <c r="B21" s="80" t="s">
        <v>175</v>
      </c>
      <c r="C21" s="80"/>
      <c r="D21" s="80"/>
      <c r="E21" s="80"/>
      <c r="F21" s="80"/>
      <c r="G21" s="80"/>
    </row>
    <row r="22" spans="1:7" s="11" customFormat="1" ht="19.899999999999999" customHeight="1" x14ac:dyDescent="0.3">
      <c r="A22" s="40"/>
      <c r="B22" s="78" t="s">
        <v>168</v>
      </c>
      <c r="C22" s="79"/>
      <c r="D22" s="79"/>
      <c r="E22" s="79"/>
      <c r="F22" s="79"/>
      <c r="G22" s="79"/>
    </row>
    <row r="23" spans="1:7" s="11" customFormat="1" ht="16.5" x14ac:dyDescent="0.25">
      <c r="A23" s="40"/>
      <c r="B23" s="64"/>
      <c r="C23" s="65"/>
      <c r="D23" s="65"/>
      <c r="E23" s="65"/>
      <c r="F23" s="65"/>
      <c r="G23" s="65"/>
    </row>
    <row r="24" spans="1:7" ht="15" x14ac:dyDescent="0.2">
      <c r="E24" s="71" t="s">
        <v>177</v>
      </c>
      <c r="F24" s="71"/>
      <c r="G24" s="71"/>
    </row>
    <row r="25" spans="1:7" ht="12.75" customHeight="1" x14ac:dyDescent="0.25">
      <c r="A25" s="72"/>
      <c r="B25" s="72"/>
      <c r="C25" s="72"/>
      <c r="D25" s="72"/>
      <c r="E25" s="72"/>
      <c r="F25" s="72"/>
      <c r="G25" s="72"/>
    </row>
    <row r="26" spans="1:7" s="11" customFormat="1" ht="12.75" customHeight="1" x14ac:dyDescent="0.3">
      <c r="A26" s="63"/>
      <c r="B26" s="63"/>
      <c r="C26" s="63"/>
      <c r="D26" s="63"/>
      <c r="E26" s="63"/>
      <c r="F26" s="63"/>
      <c r="G26" s="63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130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1350</v>
      </c>
      <c r="D9" s="56">
        <v>705</v>
      </c>
      <c r="E9" s="56">
        <v>645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1549</v>
      </c>
      <c r="D10" s="56">
        <v>799</v>
      </c>
      <c r="E10" s="56">
        <v>750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1469</v>
      </c>
      <c r="D11" s="56">
        <v>784</v>
      </c>
      <c r="E11" s="56">
        <v>685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1624</v>
      </c>
      <c r="D12" s="56">
        <v>822</v>
      </c>
      <c r="E12" s="56">
        <v>802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1687</v>
      </c>
      <c r="D13" s="56">
        <v>872</v>
      </c>
      <c r="E13" s="56">
        <v>815</v>
      </c>
    </row>
    <row r="14" spans="1:8" ht="14.1" customHeight="1" x14ac:dyDescent="0.25">
      <c r="A14" s="50" t="s">
        <v>36</v>
      </c>
      <c r="B14" s="55"/>
      <c r="C14" s="56">
        <f>SUM(C9:C13)</f>
        <v>7679</v>
      </c>
      <c r="D14" s="56">
        <f>SUM(D9:D13)</f>
        <v>3982</v>
      </c>
      <c r="E14" s="56">
        <f>SUM(E9:E13)</f>
        <v>3697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1671</v>
      </c>
      <c r="D15" s="56">
        <v>843</v>
      </c>
      <c r="E15" s="56">
        <v>828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1764</v>
      </c>
      <c r="D16" s="56">
        <v>916</v>
      </c>
      <c r="E16" s="56">
        <v>848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1846</v>
      </c>
      <c r="D17" s="56">
        <v>953</v>
      </c>
      <c r="E17" s="56">
        <v>893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1830</v>
      </c>
      <c r="D18" s="56">
        <v>927</v>
      </c>
      <c r="E18" s="56">
        <v>903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1908</v>
      </c>
      <c r="D19" s="56">
        <v>974</v>
      </c>
      <c r="E19" s="56">
        <v>934</v>
      </c>
    </row>
    <row r="20" spans="1:5" ht="14.1" customHeight="1" x14ac:dyDescent="0.25">
      <c r="A20" s="51" t="s">
        <v>36</v>
      </c>
      <c r="B20" s="57"/>
      <c r="C20" s="56">
        <f>SUM(C15:C19)</f>
        <v>9019</v>
      </c>
      <c r="D20" s="56">
        <f>SUM(D15:D19)</f>
        <v>4613</v>
      </c>
      <c r="E20" s="56">
        <f>SUM(E15:E19)</f>
        <v>4406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2003</v>
      </c>
      <c r="D21" s="56">
        <v>1071</v>
      </c>
      <c r="E21" s="56">
        <v>932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2006</v>
      </c>
      <c r="D22" s="56">
        <v>1030</v>
      </c>
      <c r="E22" s="56">
        <v>976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2179</v>
      </c>
      <c r="D23" s="56">
        <v>1128</v>
      </c>
      <c r="E23" s="56">
        <v>1051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2032</v>
      </c>
      <c r="D24" s="56">
        <v>1046</v>
      </c>
      <c r="E24" s="56">
        <v>986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2222</v>
      </c>
      <c r="D25" s="56">
        <v>1159</v>
      </c>
      <c r="E25" s="56">
        <v>1063</v>
      </c>
    </row>
    <row r="26" spans="1:5" ht="14.1" customHeight="1" x14ac:dyDescent="0.25">
      <c r="A26" s="51" t="s">
        <v>36</v>
      </c>
      <c r="B26" s="57"/>
      <c r="C26" s="56">
        <f>SUM(C21:C25)</f>
        <v>10442</v>
      </c>
      <c r="D26" s="56">
        <f>SUM(D21:D25)</f>
        <v>5434</v>
      </c>
      <c r="E26" s="56">
        <f>SUM(E21:E25)</f>
        <v>5008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2098</v>
      </c>
      <c r="D27" s="56">
        <v>1059</v>
      </c>
      <c r="E27" s="56">
        <v>1039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2008</v>
      </c>
      <c r="D28" s="56">
        <v>1028</v>
      </c>
      <c r="E28" s="56">
        <v>980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1927</v>
      </c>
      <c r="D29" s="56">
        <v>1003</v>
      </c>
      <c r="E29" s="56">
        <v>924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2081</v>
      </c>
      <c r="D30" s="56">
        <v>1086</v>
      </c>
      <c r="E30" s="56">
        <v>995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1996</v>
      </c>
      <c r="D31" s="56">
        <v>1023</v>
      </c>
      <c r="E31" s="56">
        <v>973</v>
      </c>
    </row>
    <row r="32" spans="1:5" ht="14.1" customHeight="1" x14ac:dyDescent="0.25">
      <c r="A32" s="51" t="s">
        <v>36</v>
      </c>
      <c r="B32" s="57"/>
      <c r="C32" s="56">
        <f>SUM(C27:C31)</f>
        <v>10110</v>
      </c>
      <c r="D32" s="56">
        <f>SUM(D27:D31)</f>
        <v>5199</v>
      </c>
      <c r="E32" s="56">
        <f>SUM(E27:E31)</f>
        <v>4911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1925</v>
      </c>
      <c r="D33" s="56">
        <v>994</v>
      </c>
      <c r="E33" s="56">
        <v>931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1949</v>
      </c>
      <c r="D34" s="56">
        <v>1009</v>
      </c>
      <c r="E34" s="56">
        <v>940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1779</v>
      </c>
      <c r="D35" s="56">
        <v>900</v>
      </c>
      <c r="E35" s="56">
        <v>879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1736</v>
      </c>
      <c r="D36" s="56">
        <v>935</v>
      </c>
      <c r="E36" s="56">
        <v>801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1725</v>
      </c>
      <c r="D37" s="56">
        <v>906</v>
      </c>
      <c r="E37" s="56">
        <v>819</v>
      </c>
    </row>
    <row r="38" spans="1:5" ht="14.1" customHeight="1" x14ac:dyDescent="0.2">
      <c r="A38" s="51" t="s">
        <v>36</v>
      </c>
      <c r="B38" s="57"/>
      <c r="C38" s="56">
        <f>SUM(C33:C37)</f>
        <v>9114</v>
      </c>
      <c r="D38" s="56">
        <f>SUM(D33:D37)</f>
        <v>4744</v>
      </c>
      <c r="E38" s="56">
        <f>SUM(E33:E37)</f>
        <v>4370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1740</v>
      </c>
      <c r="D39" s="56">
        <v>883</v>
      </c>
      <c r="E39" s="56">
        <v>857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1591</v>
      </c>
      <c r="D40" s="56">
        <v>776</v>
      </c>
      <c r="E40" s="56">
        <v>815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1652</v>
      </c>
      <c r="D41" s="56">
        <v>813</v>
      </c>
      <c r="E41" s="56">
        <v>839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1729</v>
      </c>
      <c r="D42" s="56">
        <v>849</v>
      </c>
      <c r="E42" s="56">
        <v>880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1814</v>
      </c>
      <c r="D43" s="56">
        <v>869</v>
      </c>
      <c r="E43" s="56">
        <v>945</v>
      </c>
    </row>
    <row r="44" spans="1:5" ht="14.1" customHeight="1" x14ac:dyDescent="0.2">
      <c r="A44" s="51" t="s">
        <v>36</v>
      </c>
      <c r="B44" s="57"/>
      <c r="C44" s="56">
        <f>SUM(C39:C43)</f>
        <v>8526</v>
      </c>
      <c r="D44" s="56">
        <f>SUM(D39:D43)</f>
        <v>4190</v>
      </c>
      <c r="E44" s="56">
        <f>SUM(E39:E43)</f>
        <v>4336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1839</v>
      </c>
      <c r="D45" s="56">
        <v>890</v>
      </c>
      <c r="E45" s="56">
        <v>949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1889</v>
      </c>
      <c r="D46" s="56">
        <v>904</v>
      </c>
      <c r="E46" s="56">
        <v>985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1871</v>
      </c>
      <c r="D47" s="56">
        <v>851</v>
      </c>
      <c r="E47" s="56">
        <v>1020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1886</v>
      </c>
      <c r="D48" s="56">
        <v>926</v>
      </c>
      <c r="E48" s="56">
        <v>960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1998</v>
      </c>
      <c r="D49" s="56">
        <v>916</v>
      </c>
      <c r="E49" s="56">
        <v>1082</v>
      </c>
    </row>
    <row r="50" spans="1:5" ht="14.1" customHeight="1" x14ac:dyDescent="0.2">
      <c r="A50" s="51" t="s">
        <v>36</v>
      </c>
      <c r="B50" s="57"/>
      <c r="C50" s="56">
        <f>SUM(C45:C49)</f>
        <v>9483</v>
      </c>
      <c r="D50" s="56">
        <f>SUM(D45:D49)</f>
        <v>4487</v>
      </c>
      <c r="E50" s="56">
        <f>SUM(E45:E49)</f>
        <v>4996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2021</v>
      </c>
      <c r="D51" s="56">
        <v>944</v>
      </c>
      <c r="E51" s="56">
        <v>1077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2006</v>
      </c>
      <c r="D52" s="56">
        <v>927</v>
      </c>
      <c r="E52" s="56">
        <v>1079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2058</v>
      </c>
      <c r="D53" s="56">
        <v>1011</v>
      </c>
      <c r="E53" s="56">
        <v>1047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2108</v>
      </c>
      <c r="D54" s="56">
        <v>1012</v>
      </c>
      <c r="E54" s="56">
        <v>1096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2394</v>
      </c>
      <c r="D55" s="56">
        <v>1176</v>
      </c>
      <c r="E55" s="56">
        <v>1218</v>
      </c>
    </row>
    <row r="56" spans="1:5" ht="14.1" customHeight="1" x14ac:dyDescent="0.2">
      <c r="A56" s="50" t="s">
        <v>36</v>
      </c>
      <c r="B56" s="57"/>
      <c r="C56" s="56">
        <f>SUM(C51:C55)</f>
        <v>10587</v>
      </c>
      <c r="D56" s="56">
        <f>SUM(D51:D55)</f>
        <v>5070</v>
      </c>
      <c r="E56" s="56">
        <f>SUM(E51:E55)</f>
        <v>5517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2676</v>
      </c>
      <c r="D57" s="56">
        <v>1236</v>
      </c>
      <c r="E57" s="56">
        <v>1440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2904</v>
      </c>
      <c r="D58" s="56">
        <v>1436</v>
      </c>
      <c r="E58" s="56">
        <v>1468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3042</v>
      </c>
      <c r="D59" s="56">
        <v>1525</v>
      </c>
      <c r="E59" s="56">
        <v>1517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3327</v>
      </c>
      <c r="D60" s="56">
        <v>1615</v>
      </c>
      <c r="E60" s="56">
        <v>1712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3615</v>
      </c>
      <c r="D61" s="56">
        <v>1833</v>
      </c>
      <c r="E61" s="56">
        <v>1782</v>
      </c>
    </row>
    <row r="62" spans="1:5" ht="14.1" customHeight="1" x14ac:dyDescent="0.2">
      <c r="A62" s="51" t="s">
        <v>36</v>
      </c>
      <c r="B62" s="57"/>
      <c r="C62" s="56">
        <f>SUM(C57:C61)</f>
        <v>15564</v>
      </c>
      <c r="D62" s="56">
        <f>SUM(D57:D61)</f>
        <v>7645</v>
      </c>
      <c r="E62" s="56">
        <f>SUM(E57:E61)</f>
        <v>7919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3584</v>
      </c>
      <c r="D63" s="56">
        <v>1779</v>
      </c>
      <c r="E63" s="56">
        <v>1805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3673</v>
      </c>
      <c r="D64" s="56">
        <v>1852</v>
      </c>
      <c r="E64" s="56">
        <v>1821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3723</v>
      </c>
      <c r="D65" s="56">
        <v>1888</v>
      </c>
      <c r="E65" s="56">
        <v>1835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3491</v>
      </c>
      <c r="D66" s="56">
        <v>1721</v>
      </c>
      <c r="E66" s="56">
        <v>1770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3367</v>
      </c>
      <c r="D67" s="56">
        <v>1693</v>
      </c>
      <c r="E67" s="56">
        <v>1674</v>
      </c>
    </row>
    <row r="68" spans="1:5" ht="14.1" customHeight="1" x14ac:dyDescent="0.2">
      <c r="A68" s="51" t="s">
        <v>36</v>
      </c>
      <c r="B68" s="57"/>
      <c r="C68" s="56">
        <f>SUM(C63:C67)</f>
        <v>17838</v>
      </c>
      <c r="D68" s="56">
        <f>SUM(D63:D67)</f>
        <v>8933</v>
      </c>
      <c r="E68" s="56">
        <f>SUM(E63:E67)</f>
        <v>8905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3288</v>
      </c>
      <c r="D69" s="56">
        <v>1620</v>
      </c>
      <c r="E69" s="56">
        <v>1668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3108</v>
      </c>
      <c r="D70" s="56">
        <v>1573</v>
      </c>
      <c r="E70" s="56">
        <v>1535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3047</v>
      </c>
      <c r="D71" s="56">
        <v>1524</v>
      </c>
      <c r="E71" s="56">
        <v>1523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2830</v>
      </c>
      <c r="D72" s="56">
        <v>1392</v>
      </c>
      <c r="E72" s="56">
        <v>1438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2803</v>
      </c>
      <c r="D73" s="56">
        <v>1372</v>
      </c>
      <c r="E73" s="56">
        <v>1431</v>
      </c>
    </row>
    <row r="74" spans="1:5" ht="14.1" customHeight="1" x14ac:dyDescent="0.2">
      <c r="A74" s="51" t="s">
        <v>36</v>
      </c>
      <c r="B74" s="57"/>
      <c r="C74" s="56">
        <f>SUM(C69:C73)</f>
        <v>15076</v>
      </c>
      <c r="D74" s="56">
        <f>SUM(D69:D73)</f>
        <v>7481</v>
      </c>
      <c r="E74" s="56">
        <f>SUM(E69:E73)</f>
        <v>7595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2580</v>
      </c>
      <c r="D75" s="56">
        <v>1297</v>
      </c>
      <c r="E75" s="56">
        <v>1283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2503</v>
      </c>
      <c r="D76" s="56">
        <v>1248</v>
      </c>
      <c r="E76" s="56">
        <v>1255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2352</v>
      </c>
      <c r="D77" s="56">
        <v>1166</v>
      </c>
      <c r="E77" s="56">
        <v>1186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2269</v>
      </c>
      <c r="D78" s="56">
        <v>1162</v>
      </c>
      <c r="E78" s="56">
        <v>1107</v>
      </c>
    </row>
    <row r="79" spans="1:5" x14ac:dyDescent="0.2">
      <c r="A79" s="44" t="s">
        <v>91</v>
      </c>
      <c r="B79" s="55">
        <f>$B$9-59</f>
        <v>1952</v>
      </c>
      <c r="C79" s="56">
        <v>2336</v>
      </c>
      <c r="D79" s="56">
        <v>1142</v>
      </c>
      <c r="E79" s="56">
        <v>1194</v>
      </c>
    </row>
    <row r="80" spans="1:5" x14ac:dyDescent="0.2">
      <c r="A80" s="51" t="s">
        <v>36</v>
      </c>
      <c r="B80" s="57"/>
      <c r="C80" s="56">
        <f>SUM(C75:C79)</f>
        <v>12040</v>
      </c>
      <c r="D80" s="56">
        <f>SUM(D75:D79)</f>
        <v>6015</v>
      </c>
      <c r="E80" s="56">
        <f>SUM(E75:E79)</f>
        <v>6025</v>
      </c>
    </row>
    <row r="81" spans="1:5" x14ac:dyDescent="0.2">
      <c r="A81" s="44" t="s">
        <v>92</v>
      </c>
      <c r="B81" s="55">
        <f>$B$9-60</f>
        <v>1951</v>
      </c>
      <c r="C81" s="56">
        <v>2354</v>
      </c>
      <c r="D81" s="56">
        <v>1221</v>
      </c>
      <c r="E81" s="56">
        <v>1133</v>
      </c>
    </row>
    <row r="82" spans="1:5" x14ac:dyDescent="0.2">
      <c r="A82" s="44" t="s">
        <v>93</v>
      </c>
      <c r="B82" s="55">
        <f>$B$9-61</f>
        <v>1950</v>
      </c>
      <c r="C82" s="56">
        <v>2281</v>
      </c>
      <c r="D82" s="56">
        <v>1111</v>
      </c>
      <c r="E82" s="56">
        <v>1170</v>
      </c>
    </row>
    <row r="83" spans="1:5" x14ac:dyDescent="0.2">
      <c r="A83" s="44" t="s">
        <v>94</v>
      </c>
      <c r="B83" s="55">
        <f>$B$9-62</f>
        <v>1949</v>
      </c>
      <c r="C83" s="56">
        <v>2278</v>
      </c>
      <c r="D83" s="56">
        <v>1109</v>
      </c>
      <c r="E83" s="56">
        <v>1169</v>
      </c>
    </row>
    <row r="84" spans="1:5" x14ac:dyDescent="0.2">
      <c r="A84" s="44" t="s">
        <v>95</v>
      </c>
      <c r="B84" s="55">
        <f>$B$9-63</f>
        <v>1948</v>
      </c>
      <c r="C84" s="56">
        <v>2331</v>
      </c>
      <c r="D84" s="56">
        <v>1116</v>
      </c>
      <c r="E84" s="56">
        <v>1215</v>
      </c>
    </row>
    <row r="85" spans="1:5" x14ac:dyDescent="0.2">
      <c r="A85" s="44" t="s">
        <v>96</v>
      </c>
      <c r="B85" s="55">
        <f>$B$9-64</f>
        <v>1947</v>
      </c>
      <c r="C85" s="56">
        <v>2101</v>
      </c>
      <c r="D85" s="56">
        <v>994</v>
      </c>
      <c r="E85" s="56">
        <v>1107</v>
      </c>
    </row>
    <row r="86" spans="1:5" x14ac:dyDescent="0.2">
      <c r="A86" s="51" t="s">
        <v>36</v>
      </c>
      <c r="B86" s="57"/>
      <c r="C86" s="56">
        <f>SUM(C81:C85)</f>
        <v>11345</v>
      </c>
      <c r="D86" s="56">
        <f>SUM(D81:D85)</f>
        <v>5551</v>
      </c>
      <c r="E86" s="56">
        <f>SUM(E81:E85)</f>
        <v>5794</v>
      </c>
    </row>
    <row r="87" spans="1:5" x14ac:dyDescent="0.2">
      <c r="A87" s="44" t="s">
        <v>97</v>
      </c>
      <c r="B87" s="55">
        <f>$B$9-65</f>
        <v>1946</v>
      </c>
      <c r="C87" s="56">
        <v>1884</v>
      </c>
      <c r="D87" s="56">
        <v>951</v>
      </c>
      <c r="E87" s="56">
        <v>933</v>
      </c>
    </row>
    <row r="88" spans="1:5" x14ac:dyDescent="0.2">
      <c r="A88" s="44" t="s">
        <v>98</v>
      </c>
      <c r="B88" s="55">
        <f>$B$9-66</f>
        <v>1945</v>
      </c>
      <c r="C88" s="56">
        <v>1593</v>
      </c>
      <c r="D88" s="56">
        <v>713</v>
      </c>
      <c r="E88" s="56">
        <v>880</v>
      </c>
    </row>
    <row r="89" spans="1:5" x14ac:dyDescent="0.2">
      <c r="A89" s="44" t="s">
        <v>99</v>
      </c>
      <c r="B89" s="55">
        <f>$B$9-67</f>
        <v>1944</v>
      </c>
      <c r="C89" s="56">
        <v>2073</v>
      </c>
      <c r="D89" s="56">
        <v>1029</v>
      </c>
      <c r="E89" s="56">
        <v>1044</v>
      </c>
    </row>
    <row r="90" spans="1:5" x14ac:dyDescent="0.2">
      <c r="A90" s="44" t="s">
        <v>100</v>
      </c>
      <c r="B90" s="55">
        <f>$B$9-68</f>
        <v>1943</v>
      </c>
      <c r="C90" s="56">
        <v>2295</v>
      </c>
      <c r="D90" s="56">
        <v>1112</v>
      </c>
      <c r="E90" s="56">
        <v>1183</v>
      </c>
    </row>
    <row r="91" spans="1:5" x14ac:dyDescent="0.2">
      <c r="A91" s="44" t="s">
        <v>101</v>
      </c>
      <c r="B91" s="55">
        <f>$B$9-69</f>
        <v>1942</v>
      </c>
      <c r="C91" s="56">
        <v>2080</v>
      </c>
      <c r="D91" s="56">
        <v>1003</v>
      </c>
      <c r="E91" s="56">
        <v>1077</v>
      </c>
    </row>
    <row r="92" spans="1:5" x14ac:dyDescent="0.2">
      <c r="A92" s="51" t="s">
        <v>36</v>
      </c>
      <c r="B92" s="57"/>
      <c r="C92" s="56">
        <f>SUM(C87:C91)</f>
        <v>9925</v>
      </c>
      <c r="D92" s="56">
        <f>SUM(D87:D91)</f>
        <v>4808</v>
      </c>
      <c r="E92" s="56">
        <f>SUM(E87:E91)</f>
        <v>5117</v>
      </c>
    </row>
    <row r="93" spans="1:5" x14ac:dyDescent="0.2">
      <c r="A93" s="44" t="s">
        <v>102</v>
      </c>
      <c r="B93" s="55">
        <f>$B$9-70</f>
        <v>1941</v>
      </c>
      <c r="C93" s="56">
        <v>2653</v>
      </c>
      <c r="D93" s="56">
        <v>1278</v>
      </c>
      <c r="E93" s="56">
        <v>1375</v>
      </c>
    </row>
    <row r="94" spans="1:5" x14ac:dyDescent="0.2">
      <c r="A94" s="44" t="s">
        <v>103</v>
      </c>
      <c r="B94" s="55">
        <f>$B$9-71</f>
        <v>1940</v>
      </c>
      <c r="C94" s="56">
        <v>2618</v>
      </c>
      <c r="D94" s="56">
        <v>1317</v>
      </c>
      <c r="E94" s="56">
        <v>1301</v>
      </c>
    </row>
    <row r="95" spans="1:5" x14ac:dyDescent="0.2">
      <c r="A95" s="44" t="s">
        <v>104</v>
      </c>
      <c r="B95" s="55">
        <f>$B$9-72</f>
        <v>1939</v>
      </c>
      <c r="C95" s="56">
        <v>2593</v>
      </c>
      <c r="D95" s="56">
        <v>1248</v>
      </c>
      <c r="E95" s="56">
        <v>1345</v>
      </c>
    </row>
    <row r="96" spans="1:5" x14ac:dyDescent="0.2">
      <c r="A96" s="44" t="s">
        <v>105</v>
      </c>
      <c r="B96" s="55">
        <f>$B$9-73</f>
        <v>1938</v>
      </c>
      <c r="C96" s="56">
        <v>2422</v>
      </c>
      <c r="D96" s="56">
        <v>1130</v>
      </c>
      <c r="E96" s="56">
        <v>1292</v>
      </c>
    </row>
    <row r="97" spans="1:5" x14ac:dyDescent="0.2">
      <c r="A97" s="44" t="s">
        <v>106</v>
      </c>
      <c r="B97" s="55">
        <f>$B$9-74</f>
        <v>1937</v>
      </c>
      <c r="C97" s="56">
        <v>2205</v>
      </c>
      <c r="D97" s="56">
        <v>1014</v>
      </c>
      <c r="E97" s="56">
        <v>1191</v>
      </c>
    </row>
    <row r="98" spans="1:5" x14ac:dyDescent="0.2">
      <c r="A98" s="51" t="s">
        <v>36</v>
      </c>
      <c r="B98" s="57"/>
      <c r="C98" s="56">
        <f>SUM(C93:C97)</f>
        <v>12491</v>
      </c>
      <c r="D98" s="56">
        <f>SUM(D93:D97)</f>
        <v>5987</v>
      </c>
      <c r="E98" s="56">
        <f>SUM(E93:E97)</f>
        <v>6504</v>
      </c>
    </row>
    <row r="99" spans="1:5" x14ac:dyDescent="0.2">
      <c r="A99" s="44" t="s">
        <v>107</v>
      </c>
      <c r="B99" s="55">
        <f>$B$9-75</f>
        <v>1936</v>
      </c>
      <c r="C99" s="56">
        <v>2053</v>
      </c>
      <c r="D99" s="56">
        <v>951</v>
      </c>
      <c r="E99" s="56">
        <v>1102</v>
      </c>
    </row>
    <row r="100" spans="1:5" x14ac:dyDescent="0.2">
      <c r="A100" s="44" t="s">
        <v>108</v>
      </c>
      <c r="B100" s="55">
        <f>$B$9-76</f>
        <v>1935</v>
      </c>
      <c r="C100" s="56">
        <v>2002</v>
      </c>
      <c r="D100" s="56">
        <v>925</v>
      </c>
      <c r="E100" s="56">
        <v>1077</v>
      </c>
    </row>
    <row r="101" spans="1:5" x14ac:dyDescent="0.2">
      <c r="A101" s="44" t="s">
        <v>109</v>
      </c>
      <c r="B101" s="55">
        <f>$B$9-77</f>
        <v>1934</v>
      </c>
      <c r="C101" s="56">
        <v>1785</v>
      </c>
      <c r="D101" s="56">
        <v>820</v>
      </c>
      <c r="E101" s="56">
        <v>965</v>
      </c>
    </row>
    <row r="102" spans="1:5" x14ac:dyDescent="0.2">
      <c r="A102" s="44" t="s">
        <v>110</v>
      </c>
      <c r="B102" s="55">
        <f>$B$9-78</f>
        <v>1933</v>
      </c>
      <c r="C102" s="56">
        <v>1171</v>
      </c>
      <c r="D102" s="56">
        <v>493</v>
      </c>
      <c r="E102" s="56">
        <v>678</v>
      </c>
    </row>
    <row r="103" spans="1:5" x14ac:dyDescent="0.2">
      <c r="A103" s="45" t="s">
        <v>111</v>
      </c>
      <c r="B103" s="55">
        <f>$B$9-79</f>
        <v>1932</v>
      </c>
      <c r="C103" s="56">
        <v>1183</v>
      </c>
      <c r="D103" s="56">
        <v>515</v>
      </c>
      <c r="E103" s="56">
        <v>668</v>
      </c>
    </row>
    <row r="104" spans="1:5" x14ac:dyDescent="0.2">
      <c r="A104" s="52" t="s">
        <v>36</v>
      </c>
      <c r="B104" s="58"/>
      <c r="C104" s="56">
        <f>SUM(C99:C103)</f>
        <v>8194</v>
      </c>
      <c r="D104" s="56">
        <f>SUM(D99:D103)</f>
        <v>3704</v>
      </c>
      <c r="E104" s="56">
        <f>SUM(E99:E103)</f>
        <v>4490</v>
      </c>
    </row>
    <row r="105" spans="1:5" x14ac:dyDescent="0.2">
      <c r="A105" s="45" t="s">
        <v>112</v>
      </c>
      <c r="B105" s="55">
        <f>$B$9-80</f>
        <v>1931</v>
      </c>
      <c r="C105" s="56">
        <v>1108</v>
      </c>
      <c r="D105" s="56">
        <v>439</v>
      </c>
      <c r="E105" s="56">
        <v>669</v>
      </c>
    </row>
    <row r="106" spans="1:5" x14ac:dyDescent="0.2">
      <c r="A106" s="45" t="s">
        <v>123</v>
      </c>
      <c r="B106" s="55">
        <f>$B$9-81</f>
        <v>1930</v>
      </c>
      <c r="C106" s="56">
        <v>1124</v>
      </c>
      <c r="D106" s="56">
        <v>469</v>
      </c>
      <c r="E106" s="56">
        <v>655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1019</v>
      </c>
      <c r="D107" s="56">
        <v>418</v>
      </c>
      <c r="E107" s="56">
        <v>601</v>
      </c>
    </row>
    <row r="108" spans="1:5" x14ac:dyDescent="0.2">
      <c r="A108" s="45" t="s">
        <v>124</v>
      </c>
      <c r="B108" s="55">
        <f>$B$9-83</f>
        <v>1928</v>
      </c>
      <c r="C108" s="56">
        <v>1018</v>
      </c>
      <c r="D108" s="56">
        <v>395</v>
      </c>
      <c r="E108" s="56">
        <v>623</v>
      </c>
    </row>
    <row r="109" spans="1:5" x14ac:dyDescent="0.2">
      <c r="A109" s="45" t="s">
        <v>122</v>
      </c>
      <c r="B109" s="55">
        <f>$B$9-84</f>
        <v>1927</v>
      </c>
      <c r="C109" s="56">
        <v>848</v>
      </c>
      <c r="D109" s="56">
        <v>307</v>
      </c>
      <c r="E109" s="56">
        <v>541</v>
      </c>
    </row>
    <row r="110" spans="1:5" x14ac:dyDescent="0.2">
      <c r="A110" s="52" t="s">
        <v>36</v>
      </c>
      <c r="B110" s="58"/>
      <c r="C110" s="56">
        <f>SUM(C105:C109)</f>
        <v>5117</v>
      </c>
      <c r="D110" s="56">
        <f>SUM(D105:D109)</f>
        <v>2028</v>
      </c>
      <c r="E110" s="56">
        <f>SUM(E105:E109)</f>
        <v>3089</v>
      </c>
    </row>
    <row r="111" spans="1:5" x14ac:dyDescent="0.2">
      <c r="A111" s="45" t="s">
        <v>113</v>
      </c>
      <c r="B111" s="55">
        <f>$B$9-85</f>
        <v>1926</v>
      </c>
      <c r="C111" s="56">
        <v>773</v>
      </c>
      <c r="D111" s="56">
        <v>252</v>
      </c>
      <c r="E111" s="56">
        <v>521</v>
      </c>
    </row>
    <row r="112" spans="1:5" x14ac:dyDescent="0.2">
      <c r="A112" s="45" t="s">
        <v>114</v>
      </c>
      <c r="B112" s="55">
        <f>$B$9-86</f>
        <v>1925</v>
      </c>
      <c r="C112" s="56">
        <v>763</v>
      </c>
      <c r="D112" s="56">
        <v>248</v>
      </c>
      <c r="E112" s="56">
        <v>515</v>
      </c>
    </row>
    <row r="113" spans="1:5" x14ac:dyDescent="0.2">
      <c r="A113" s="45" t="s">
        <v>115</v>
      </c>
      <c r="B113" s="55">
        <f>$B$9-87</f>
        <v>1924</v>
      </c>
      <c r="C113" s="56">
        <v>641</v>
      </c>
      <c r="D113" s="56">
        <v>181</v>
      </c>
      <c r="E113" s="56">
        <v>460</v>
      </c>
    </row>
    <row r="114" spans="1:5" x14ac:dyDescent="0.2">
      <c r="A114" s="45" t="s">
        <v>116</v>
      </c>
      <c r="B114" s="55">
        <f>$B$9-88</f>
        <v>1923</v>
      </c>
      <c r="C114" s="56">
        <v>492</v>
      </c>
      <c r="D114" s="56">
        <v>142</v>
      </c>
      <c r="E114" s="56">
        <v>350</v>
      </c>
    </row>
    <row r="115" spans="1:5" x14ac:dyDescent="0.2">
      <c r="A115" s="45" t="s">
        <v>117</v>
      </c>
      <c r="B115" s="55">
        <f>$B$9-89</f>
        <v>1922</v>
      </c>
      <c r="C115" s="56">
        <v>471</v>
      </c>
      <c r="D115" s="56">
        <v>105</v>
      </c>
      <c r="E115" s="56">
        <v>366</v>
      </c>
    </row>
    <row r="116" spans="1:5" x14ac:dyDescent="0.2">
      <c r="A116" s="52" t="s">
        <v>36</v>
      </c>
      <c r="B116" s="59"/>
      <c r="C116" s="56">
        <f>SUM(C111:C115)</f>
        <v>3140</v>
      </c>
      <c r="D116" s="56">
        <f>SUM(D111:D115)</f>
        <v>928</v>
      </c>
      <c r="E116" s="56">
        <f>SUM(E111:E115)</f>
        <v>2212</v>
      </c>
    </row>
    <row r="117" spans="1:5" x14ac:dyDescent="0.2">
      <c r="A117" s="45" t="s">
        <v>118</v>
      </c>
      <c r="B117" s="55">
        <f>$B$9-90</f>
        <v>1921</v>
      </c>
      <c r="C117" s="56">
        <v>1606</v>
      </c>
      <c r="D117" s="56">
        <v>300</v>
      </c>
      <c r="E117" s="56">
        <v>1306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187296</v>
      </c>
      <c r="D119" s="61">
        <v>91099</v>
      </c>
      <c r="E119" s="61">
        <v>96197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131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1109</v>
      </c>
      <c r="D9" s="56">
        <v>564</v>
      </c>
      <c r="E9" s="56">
        <v>545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1212</v>
      </c>
      <c r="D10" s="56">
        <v>632</v>
      </c>
      <c r="E10" s="56">
        <v>580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1181</v>
      </c>
      <c r="D11" s="56">
        <v>600</v>
      </c>
      <c r="E11" s="56">
        <v>581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1283</v>
      </c>
      <c r="D12" s="56">
        <v>655</v>
      </c>
      <c r="E12" s="56">
        <v>628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1327</v>
      </c>
      <c r="D13" s="56">
        <v>687</v>
      </c>
      <c r="E13" s="56">
        <v>640</v>
      </c>
    </row>
    <row r="14" spans="1:8" ht="14.1" customHeight="1" x14ac:dyDescent="0.25">
      <c r="A14" s="50" t="s">
        <v>36</v>
      </c>
      <c r="B14" s="55"/>
      <c r="C14" s="56">
        <f>SUM(C9:C13)</f>
        <v>6112</v>
      </c>
      <c r="D14" s="56">
        <f>SUM(D9:D13)</f>
        <v>3138</v>
      </c>
      <c r="E14" s="56">
        <f>SUM(E9:E13)</f>
        <v>2974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1365</v>
      </c>
      <c r="D15" s="56">
        <v>701</v>
      </c>
      <c r="E15" s="56">
        <v>664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1389</v>
      </c>
      <c r="D16" s="56">
        <v>722</v>
      </c>
      <c r="E16" s="56">
        <v>667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1505</v>
      </c>
      <c r="D17" s="56">
        <v>764</v>
      </c>
      <c r="E17" s="56">
        <v>741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1617</v>
      </c>
      <c r="D18" s="56">
        <v>832</v>
      </c>
      <c r="E18" s="56">
        <v>785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1591</v>
      </c>
      <c r="D19" s="56">
        <v>773</v>
      </c>
      <c r="E19" s="56">
        <v>818</v>
      </c>
    </row>
    <row r="20" spans="1:5" ht="14.1" customHeight="1" x14ac:dyDescent="0.25">
      <c r="A20" s="51" t="s">
        <v>36</v>
      </c>
      <c r="B20" s="57"/>
      <c r="C20" s="56">
        <f>SUM(C15:C19)</f>
        <v>7467</v>
      </c>
      <c r="D20" s="56">
        <f>SUM(D15:D19)</f>
        <v>3792</v>
      </c>
      <c r="E20" s="56">
        <f>SUM(E15:E19)</f>
        <v>3675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1724</v>
      </c>
      <c r="D21" s="56">
        <v>842</v>
      </c>
      <c r="E21" s="56">
        <v>882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1764</v>
      </c>
      <c r="D22" s="56">
        <v>903</v>
      </c>
      <c r="E22" s="56">
        <v>861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1869</v>
      </c>
      <c r="D23" s="56">
        <v>943</v>
      </c>
      <c r="E23" s="56">
        <v>926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1857</v>
      </c>
      <c r="D24" s="56">
        <v>953</v>
      </c>
      <c r="E24" s="56">
        <v>904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1975</v>
      </c>
      <c r="D25" s="56">
        <v>990</v>
      </c>
      <c r="E25" s="56">
        <v>985</v>
      </c>
    </row>
    <row r="26" spans="1:5" ht="14.1" customHeight="1" x14ac:dyDescent="0.25">
      <c r="A26" s="51" t="s">
        <v>36</v>
      </c>
      <c r="B26" s="57"/>
      <c r="C26" s="56">
        <f>SUM(C21:C25)</f>
        <v>9189</v>
      </c>
      <c r="D26" s="56">
        <f>SUM(D21:D25)</f>
        <v>4631</v>
      </c>
      <c r="E26" s="56">
        <f>SUM(E21:E25)</f>
        <v>4558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1974</v>
      </c>
      <c r="D27" s="56">
        <v>988</v>
      </c>
      <c r="E27" s="56">
        <v>986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1976</v>
      </c>
      <c r="D28" s="56">
        <v>1036</v>
      </c>
      <c r="E28" s="56">
        <v>940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1899</v>
      </c>
      <c r="D29" s="56">
        <v>1009</v>
      </c>
      <c r="E29" s="56">
        <v>890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2039</v>
      </c>
      <c r="D30" s="56">
        <v>1015</v>
      </c>
      <c r="E30" s="56">
        <v>1024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1927</v>
      </c>
      <c r="D31" s="56">
        <v>1018</v>
      </c>
      <c r="E31" s="56">
        <v>909</v>
      </c>
    </row>
    <row r="32" spans="1:5" ht="14.1" customHeight="1" x14ac:dyDescent="0.25">
      <c r="A32" s="51" t="s">
        <v>36</v>
      </c>
      <c r="B32" s="57"/>
      <c r="C32" s="56">
        <f>SUM(C27:C31)</f>
        <v>9815</v>
      </c>
      <c r="D32" s="56">
        <f>SUM(D27:D31)</f>
        <v>5066</v>
      </c>
      <c r="E32" s="56">
        <f>SUM(E27:E31)</f>
        <v>4749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1851</v>
      </c>
      <c r="D33" s="56">
        <v>998</v>
      </c>
      <c r="E33" s="56">
        <v>853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1841</v>
      </c>
      <c r="D34" s="56">
        <v>1046</v>
      </c>
      <c r="E34" s="56">
        <v>795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1741</v>
      </c>
      <c r="D35" s="56">
        <v>955</v>
      </c>
      <c r="E35" s="56">
        <v>786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1704</v>
      </c>
      <c r="D36" s="56">
        <v>919</v>
      </c>
      <c r="E36" s="56">
        <v>785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1651</v>
      </c>
      <c r="D37" s="56">
        <v>898</v>
      </c>
      <c r="E37" s="56">
        <v>753</v>
      </c>
    </row>
    <row r="38" spans="1:5" ht="14.1" customHeight="1" x14ac:dyDescent="0.2">
      <c r="A38" s="51" t="s">
        <v>36</v>
      </c>
      <c r="B38" s="57"/>
      <c r="C38" s="56">
        <f>SUM(C33:C37)</f>
        <v>8788</v>
      </c>
      <c r="D38" s="56">
        <f>SUM(D33:D37)</f>
        <v>4816</v>
      </c>
      <c r="E38" s="56">
        <f>SUM(E33:E37)</f>
        <v>3972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1582</v>
      </c>
      <c r="D39" s="56">
        <v>815</v>
      </c>
      <c r="E39" s="56">
        <v>767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1537</v>
      </c>
      <c r="D40" s="56">
        <v>774</v>
      </c>
      <c r="E40" s="56">
        <v>763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1567</v>
      </c>
      <c r="D41" s="56">
        <v>825</v>
      </c>
      <c r="E41" s="56">
        <v>742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1520</v>
      </c>
      <c r="D42" s="56">
        <v>767</v>
      </c>
      <c r="E42" s="56">
        <v>753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1532</v>
      </c>
      <c r="D43" s="56">
        <v>808</v>
      </c>
      <c r="E43" s="56">
        <v>724</v>
      </c>
    </row>
    <row r="44" spans="1:5" ht="14.1" customHeight="1" x14ac:dyDescent="0.2">
      <c r="A44" s="51" t="s">
        <v>36</v>
      </c>
      <c r="B44" s="57"/>
      <c r="C44" s="56">
        <f>SUM(C39:C43)</f>
        <v>7738</v>
      </c>
      <c r="D44" s="56">
        <f>SUM(D39:D43)</f>
        <v>3989</v>
      </c>
      <c r="E44" s="56">
        <f>SUM(E39:E43)</f>
        <v>3749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1590</v>
      </c>
      <c r="D45" s="56">
        <v>794</v>
      </c>
      <c r="E45" s="56">
        <v>796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1703</v>
      </c>
      <c r="D46" s="56">
        <v>844</v>
      </c>
      <c r="E46" s="56">
        <v>859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1590</v>
      </c>
      <c r="D47" s="56">
        <v>731</v>
      </c>
      <c r="E47" s="56">
        <v>859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1552</v>
      </c>
      <c r="D48" s="56">
        <v>736</v>
      </c>
      <c r="E48" s="56">
        <v>816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1606</v>
      </c>
      <c r="D49" s="56">
        <v>790</v>
      </c>
      <c r="E49" s="56">
        <v>816</v>
      </c>
    </row>
    <row r="50" spans="1:5" ht="14.1" customHeight="1" x14ac:dyDescent="0.2">
      <c r="A50" s="51" t="s">
        <v>36</v>
      </c>
      <c r="B50" s="57"/>
      <c r="C50" s="56">
        <f>SUM(C45:C49)</f>
        <v>8041</v>
      </c>
      <c r="D50" s="56">
        <f>SUM(D45:D49)</f>
        <v>3895</v>
      </c>
      <c r="E50" s="56">
        <f>SUM(E45:E49)</f>
        <v>4146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1547</v>
      </c>
      <c r="D51" s="56">
        <v>742</v>
      </c>
      <c r="E51" s="56">
        <v>805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1605</v>
      </c>
      <c r="D52" s="56">
        <v>808</v>
      </c>
      <c r="E52" s="56">
        <v>797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1647</v>
      </c>
      <c r="D53" s="56">
        <v>777</v>
      </c>
      <c r="E53" s="56">
        <v>870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1751</v>
      </c>
      <c r="D54" s="56">
        <v>842</v>
      </c>
      <c r="E54" s="56">
        <v>909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1947</v>
      </c>
      <c r="D55" s="56">
        <v>922</v>
      </c>
      <c r="E55" s="56">
        <v>1025</v>
      </c>
    </row>
    <row r="56" spans="1:5" ht="14.1" customHeight="1" x14ac:dyDescent="0.2">
      <c r="A56" s="50" t="s">
        <v>36</v>
      </c>
      <c r="B56" s="57"/>
      <c r="C56" s="56">
        <f>SUM(C51:C55)</f>
        <v>8497</v>
      </c>
      <c r="D56" s="56">
        <f>SUM(D51:D55)</f>
        <v>4091</v>
      </c>
      <c r="E56" s="56">
        <f>SUM(E51:E55)</f>
        <v>4406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2150</v>
      </c>
      <c r="D57" s="56">
        <v>1056</v>
      </c>
      <c r="E57" s="56">
        <v>1094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2264</v>
      </c>
      <c r="D58" s="56">
        <v>1132</v>
      </c>
      <c r="E58" s="56">
        <v>1132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2619</v>
      </c>
      <c r="D59" s="56">
        <v>1287</v>
      </c>
      <c r="E59" s="56">
        <v>1332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2605</v>
      </c>
      <c r="D60" s="56">
        <v>1282</v>
      </c>
      <c r="E60" s="56">
        <v>1323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2775</v>
      </c>
      <c r="D61" s="56">
        <v>1395</v>
      </c>
      <c r="E61" s="56">
        <v>1380</v>
      </c>
    </row>
    <row r="62" spans="1:5" ht="14.1" customHeight="1" x14ac:dyDescent="0.2">
      <c r="A62" s="51" t="s">
        <v>36</v>
      </c>
      <c r="B62" s="57"/>
      <c r="C62" s="56">
        <f>SUM(C57:C61)</f>
        <v>12413</v>
      </c>
      <c r="D62" s="56">
        <f>SUM(D57:D61)</f>
        <v>6152</v>
      </c>
      <c r="E62" s="56">
        <f>SUM(E57:E61)</f>
        <v>6261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2931</v>
      </c>
      <c r="D63" s="56">
        <v>1445</v>
      </c>
      <c r="E63" s="56">
        <v>1486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2929</v>
      </c>
      <c r="D64" s="56">
        <v>1418</v>
      </c>
      <c r="E64" s="56">
        <v>1511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2989</v>
      </c>
      <c r="D65" s="56">
        <v>1466</v>
      </c>
      <c r="E65" s="56">
        <v>1523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2890</v>
      </c>
      <c r="D66" s="56">
        <v>1441</v>
      </c>
      <c r="E66" s="56">
        <v>1449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2757</v>
      </c>
      <c r="D67" s="56">
        <v>1354</v>
      </c>
      <c r="E67" s="56">
        <v>1403</v>
      </c>
    </row>
    <row r="68" spans="1:5" ht="14.1" customHeight="1" x14ac:dyDescent="0.2">
      <c r="A68" s="51" t="s">
        <v>36</v>
      </c>
      <c r="B68" s="57"/>
      <c r="C68" s="56">
        <f>SUM(C63:C67)</f>
        <v>14496</v>
      </c>
      <c r="D68" s="56">
        <f>SUM(D63:D67)</f>
        <v>7124</v>
      </c>
      <c r="E68" s="56">
        <f>SUM(E63:E67)</f>
        <v>7372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2688</v>
      </c>
      <c r="D69" s="56">
        <v>1283</v>
      </c>
      <c r="E69" s="56">
        <v>1405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2528</v>
      </c>
      <c r="D70" s="56">
        <v>1231</v>
      </c>
      <c r="E70" s="56">
        <v>1297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2510</v>
      </c>
      <c r="D71" s="56">
        <v>1230</v>
      </c>
      <c r="E71" s="56">
        <v>1280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2427</v>
      </c>
      <c r="D72" s="56">
        <v>1175</v>
      </c>
      <c r="E72" s="56">
        <v>1252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2342</v>
      </c>
      <c r="D73" s="56">
        <v>1135</v>
      </c>
      <c r="E73" s="56">
        <v>1207</v>
      </c>
    </row>
    <row r="74" spans="1:5" ht="14.1" customHeight="1" x14ac:dyDescent="0.2">
      <c r="A74" s="51" t="s">
        <v>36</v>
      </c>
      <c r="B74" s="57"/>
      <c r="C74" s="56">
        <f>SUM(C69:C73)</f>
        <v>12495</v>
      </c>
      <c r="D74" s="56">
        <f>SUM(D69:D73)</f>
        <v>6054</v>
      </c>
      <c r="E74" s="56">
        <f>SUM(E69:E73)</f>
        <v>6441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2221</v>
      </c>
      <c r="D75" s="56">
        <v>1067</v>
      </c>
      <c r="E75" s="56">
        <v>1154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2191</v>
      </c>
      <c r="D76" s="56">
        <v>1050</v>
      </c>
      <c r="E76" s="56">
        <v>1141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2159</v>
      </c>
      <c r="D77" s="56">
        <v>1072</v>
      </c>
      <c r="E77" s="56">
        <v>1087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2078</v>
      </c>
      <c r="D78" s="56">
        <v>999</v>
      </c>
      <c r="E78" s="56">
        <v>1079</v>
      </c>
    </row>
    <row r="79" spans="1:5" x14ac:dyDescent="0.2">
      <c r="A79" s="44" t="s">
        <v>91</v>
      </c>
      <c r="B79" s="55">
        <f>$B$9-59</f>
        <v>1952</v>
      </c>
      <c r="C79" s="56">
        <v>2156</v>
      </c>
      <c r="D79" s="56">
        <v>1070</v>
      </c>
      <c r="E79" s="56">
        <v>1086</v>
      </c>
    </row>
    <row r="80" spans="1:5" x14ac:dyDescent="0.2">
      <c r="A80" s="51" t="s">
        <v>36</v>
      </c>
      <c r="B80" s="57"/>
      <c r="C80" s="56">
        <f>SUM(C75:C79)</f>
        <v>10805</v>
      </c>
      <c r="D80" s="56">
        <f>SUM(D75:D79)</f>
        <v>5258</v>
      </c>
      <c r="E80" s="56">
        <f>SUM(E75:E79)</f>
        <v>5547</v>
      </c>
    </row>
    <row r="81" spans="1:5" x14ac:dyDescent="0.2">
      <c r="A81" s="44" t="s">
        <v>92</v>
      </c>
      <c r="B81" s="55">
        <f>$B$9-60</f>
        <v>1951</v>
      </c>
      <c r="C81" s="56">
        <v>2132</v>
      </c>
      <c r="D81" s="56">
        <v>1036</v>
      </c>
      <c r="E81" s="56">
        <v>1096</v>
      </c>
    </row>
    <row r="82" spans="1:5" x14ac:dyDescent="0.2">
      <c r="A82" s="44" t="s">
        <v>93</v>
      </c>
      <c r="B82" s="55">
        <f>$B$9-61</f>
        <v>1950</v>
      </c>
      <c r="C82" s="56">
        <v>2127</v>
      </c>
      <c r="D82" s="56">
        <v>1048</v>
      </c>
      <c r="E82" s="56">
        <v>1079</v>
      </c>
    </row>
    <row r="83" spans="1:5" x14ac:dyDescent="0.2">
      <c r="A83" s="44" t="s">
        <v>94</v>
      </c>
      <c r="B83" s="55">
        <f>$B$9-62</f>
        <v>1949</v>
      </c>
      <c r="C83" s="56">
        <v>2126</v>
      </c>
      <c r="D83" s="56">
        <v>1016</v>
      </c>
      <c r="E83" s="56">
        <v>1110</v>
      </c>
    </row>
    <row r="84" spans="1:5" x14ac:dyDescent="0.2">
      <c r="A84" s="44" t="s">
        <v>95</v>
      </c>
      <c r="B84" s="55">
        <f>$B$9-63</f>
        <v>1948</v>
      </c>
      <c r="C84" s="56">
        <v>2066</v>
      </c>
      <c r="D84" s="56">
        <v>1034</v>
      </c>
      <c r="E84" s="56">
        <v>1032</v>
      </c>
    </row>
    <row r="85" spans="1:5" x14ac:dyDescent="0.2">
      <c r="A85" s="44" t="s">
        <v>96</v>
      </c>
      <c r="B85" s="55">
        <f>$B$9-64</f>
        <v>1947</v>
      </c>
      <c r="C85" s="56">
        <v>2072</v>
      </c>
      <c r="D85" s="56">
        <v>979</v>
      </c>
      <c r="E85" s="56">
        <v>1093</v>
      </c>
    </row>
    <row r="86" spans="1:5" x14ac:dyDescent="0.2">
      <c r="A86" s="51" t="s">
        <v>36</v>
      </c>
      <c r="B86" s="57"/>
      <c r="C86" s="56">
        <f>SUM(C81:C85)</f>
        <v>10523</v>
      </c>
      <c r="D86" s="56">
        <f>SUM(D81:D85)</f>
        <v>5113</v>
      </c>
      <c r="E86" s="56">
        <f>SUM(E81:E85)</f>
        <v>5410</v>
      </c>
    </row>
    <row r="87" spans="1:5" x14ac:dyDescent="0.2">
      <c r="A87" s="44" t="s">
        <v>97</v>
      </c>
      <c r="B87" s="55">
        <f>$B$9-65</f>
        <v>1946</v>
      </c>
      <c r="C87" s="56">
        <v>1889</v>
      </c>
      <c r="D87" s="56">
        <v>911</v>
      </c>
      <c r="E87" s="56">
        <v>978</v>
      </c>
    </row>
    <row r="88" spans="1:5" x14ac:dyDescent="0.2">
      <c r="A88" s="44" t="s">
        <v>98</v>
      </c>
      <c r="B88" s="55">
        <f>$B$9-66</f>
        <v>1945</v>
      </c>
      <c r="C88" s="56">
        <v>1457</v>
      </c>
      <c r="D88" s="56">
        <v>698</v>
      </c>
      <c r="E88" s="56">
        <v>759</v>
      </c>
    </row>
    <row r="89" spans="1:5" x14ac:dyDescent="0.2">
      <c r="A89" s="44" t="s">
        <v>99</v>
      </c>
      <c r="B89" s="55">
        <f>$B$9-67</f>
        <v>1944</v>
      </c>
      <c r="C89" s="56">
        <v>1985</v>
      </c>
      <c r="D89" s="56">
        <v>946</v>
      </c>
      <c r="E89" s="56">
        <v>1039</v>
      </c>
    </row>
    <row r="90" spans="1:5" x14ac:dyDescent="0.2">
      <c r="A90" s="44" t="s">
        <v>100</v>
      </c>
      <c r="B90" s="55">
        <f>$B$9-68</f>
        <v>1943</v>
      </c>
      <c r="C90" s="56">
        <v>2057</v>
      </c>
      <c r="D90" s="56">
        <v>1024</v>
      </c>
      <c r="E90" s="56">
        <v>1033</v>
      </c>
    </row>
    <row r="91" spans="1:5" x14ac:dyDescent="0.2">
      <c r="A91" s="44" t="s">
        <v>101</v>
      </c>
      <c r="B91" s="55">
        <f>$B$9-69</f>
        <v>1942</v>
      </c>
      <c r="C91" s="56">
        <v>1922</v>
      </c>
      <c r="D91" s="56">
        <v>913</v>
      </c>
      <c r="E91" s="56">
        <v>1009</v>
      </c>
    </row>
    <row r="92" spans="1:5" x14ac:dyDescent="0.2">
      <c r="A92" s="51" t="s">
        <v>36</v>
      </c>
      <c r="B92" s="57"/>
      <c r="C92" s="56">
        <f>SUM(C87:C91)</f>
        <v>9310</v>
      </c>
      <c r="D92" s="56">
        <f>SUM(D87:D91)</f>
        <v>4492</v>
      </c>
      <c r="E92" s="56">
        <f>SUM(E87:E91)</f>
        <v>4818</v>
      </c>
    </row>
    <row r="93" spans="1:5" x14ac:dyDescent="0.2">
      <c r="A93" s="44" t="s">
        <v>102</v>
      </c>
      <c r="B93" s="55">
        <f>$B$9-70</f>
        <v>1941</v>
      </c>
      <c r="C93" s="56">
        <v>2446</v>
      </c>
      <c r="D93" s="56">
        <v>1204</v>
      </c>
      <c r="E93" s="56">
        <v>1242</v>
      </c>
    </row>
    <row r="94" spans="1:5" x14ac:dyDescent="0.2">
      <c r="A94" s="44" t="s">
        <v>103</v>
      </c>
      <c r="B94" s="55">
        <f>$B$9-71</f>
        <v>1940</v>
      </c>
      <c r="C94" s="56">
        <v>2444</v>
      </c>
      <c r="D94" s="56">
        <v>1179</v>
      </c>
      <c r="E94" s="56">
        <v>1265</v>
      </c>
    </row>
    <row r="95" spans="1:5" x14ac:dyDescent="0.2">
      <c r="A95" s="44" t="s">
        <v>104</v>
      </c>
      <c r="B95" s="55">
        <f>$B$9-72</f>
        <v>1939</v>
      </c>
      <c r="C95" s="56">
        <v>2419</v>
      </c>
      <c r="D95" s="56">
        <v>1197</v>
      </c>
      <c r="E95" s="56">
        <v>1222</v>
      </c>
    </row>
    <row r="96" spans="1:5" x14ac:dyDescent="0.2">
      <c r="A96" s="44" t="s">
        <v>105</v>
      </c>
      <c r="B96" s="55">
        <f>$B$9-73</f>
        <v>1938</v>
      </c>
      <c r="C96" s="56">
        <v>2230</v>
      </c>
      <c r="D96" s="56">
        <v>1062</v>
      </c>
      <c r="E96" s="56">
        <v>1168</v>
      </c>
    </row>
    <row r="97" spans="1:5" x14ac:dyDescent="0.2">
      <c r="A97" s="44" t="s">
        <v>106</v>
      </c>
      <c r="B97" s="55">
        <f>$B$9-74</f>
        <v>1937</v>
      </c>
      <c r="C97" s="56">
        <v>1965</v>
      </c>
      <c r="D97" s="56">
        <v>892</v>
      </c>
      <c r="E97" s="56">
        <v>1073</v>
      </c>
    </row>
    <row r="98" spans="1:5" x14ac:dyDescent="0.2">
      <c r="A98" s="51" t="s">
        <v>36</v>
      </c>
      <c r="B98" s="57"/>
      <c r="C98" s="56">
        <f>SUM(C93:C97)</f>
        <v>11504</v>
      </c>
      <c r="D98" s="56">
        <f>SUM(D93:D97)</f>
        <v>5534</v>
      </c>
      <c r="E98" s="56">
        <f>SUM(E93:E97)</f>
        <v>5970</v>
      </c>
    </row>
    <row r="99" spans="1:5" x14ac:dyDescent="0.2">
      <c r="A99" s="44" t="s">
        <v>107</v>
      </c>
      <c r="B99" s="55">
        <f>$B$9-75</f>
        <v>1936</v>
      </c>
      <c r="C99" s="56">
        <v>1749</v>
      </c>
      <c r="D99" s="56">
        <v>812</v>
      </c>
      <c r="E99" s="56">
        <v>937</v>
      </c>
    </row>
    <row r="100" spans="1:5" x14ac:dyDescent="0.2">
      <c r="A100" s="44" t="s">
        <v>108</v>
      </c>
      <c r="B100" s="55">
        <f>$B$9-76</f>
        <v>1935</v>
      </c>
      <c r="C100" s="56">
        <v>1615</v>
      </c>
      <c r="D100" s="56">
        <v>725</v>
      </c>
      <c r="E100" s="56">
        <v>890</v>
      </c>
    </row>
    <row r="101" spans="1:5" x14ac:dyDescent="0.2">
      <c r="A101" s="44" t="s">
        <v>109</v>
      </c>
      <c r="B101" s="55">
        <f>$B$9-77</f>
        <v>1934</v>
      </c>
      <c r="C101" s="56">
        <v>1526</v>
      </c>
      <c r="D101" s="56">
        <v>679</v>
      </c>
      <c r="E101" s="56">
        <v>847</v>
      </c>
    </row>
    <row r="102" spans="1:5" x14ac:dyDescent="0.2">
      <c r="A102" s="44" t="s">
        <v>110</v>
      </c>
      <c r="B102" s="55">
        <f>$B$9-78</f>
        <v>1933</v>
      </c>
      <c r="C102" s="56">
        <v>1101</v>
      </c>
      <c r="D102" s="56">
        <v>473</v>
      </c>
      <c r="E102" s="56">
        <v>628</v>
      </c>
    </row>
    <row r="103" spans="1:5" x14ac:dyDescent="0.2">
      <c r="A103" s="45" t="s">
        <v>111</v>
      </c>
      <c r="B103" s="55">
        <f>$B$9-79</f>
        <v>1932</v>
      </c>
      <c r="C103" s="56">
        <v>1060</v>
      </c>
      <c r="D103" s="56">
        <v>447</v>
      </c>
      <c r="E103" s="56">
        <v>613</v>
      </c>
    </row>
    <row r="104" spans="1:5" x14ac:dyDescent="0.2">
      <c r="A104" s="52" t="s">
        <v>36</v>
      </c>
      <c r="B104" s="58"/>
      <c r="C104" s="56">
        <f>SUM(C99:C103)</f>
        <v>7051</v>
      </c>
      <c r="D104" s="56">
        <f>SUM(D99:D103)</f>
        <v>3136</v>
      </c>
      <c r="E104" s="56">
        <f>SUM(E99:E103)</f>
        <v>3915</v>
      </c>
    </row>
    <row r="105" spans="1:5" x14ac:dyDescent="0.2">
      <c r="A105" s="45" t="s">
        <v>112</v>
      </c>
      <c r="B105" s="55">
        <f>$B$9-80</f>
        <v>1931</v>
      </c>
      <c r="C105" s="56">
        <v>995</v>
      </c>
      <c r="D105" s="56">
        <v>408</v>
      </c>
      <c r="E105" s="56">
        <v>587</v>
      </c>
    </row>
    <row r="106" spans="1:5" x14ac:dyDescent="0.2">
      <c r="A106" s="45" t="s">
        <v>123</v>
      </c>
      <c r="B106" s="55">
        <f>$B$9-81</f>
        <v>1930</v>
      </c>
      <c r="C106" s="56">
        <v>1031</v>
      </c>
      <c r="D106" s="56">
        <v>402</v>
      </c>
      <c r="E106" s="56">
        <v>629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951</v>
      </c>
      <c r="D107" s="56">
        <v>372</v>
      </c>
      <c r="E107" s="56">
        <v>579</v>
      </c>
    </row>
    <row r="108" spans="1:5" x14ac:dyDescent="0.2">
      <c r="A108" s="45" t="s">
        <v>124</v>
      </c>
      <c r="B108" s="55">
        <f>$B$9-83</f>
        <v>1928</v>
      </c>
      <c r="C108" s="56">
        <v>941</v>
      </c>
      <c r="D108" s="56">
        <v>344</v>
      </c>
      <c r="E108" s="56">
        <v>597</v>
      </c>
    </row>
    <row r="109" spans="1:5" x14ac:dyDescent="0.2">
      <c r="A109" s="45" t="s">
        <v>122</v>
      </c>
      <c r="B109" s="55">
        <f>$B$9-84</f>
        <v>1927</v>
      </c>
      <c r="C109" s="56">
        <v>845</v>
      </c>
      <c r="D109" s="56">
        <v>311</v>
      </c>
      <c r="E109" s="56">
        <v>534</v>
      </c>
    </row>
    <row r="110" spans="1:5" x14ac:dyDescent="0.2">
      <c r="A110" s="52" t="s">
        <v>36</v>
      </c>
      <c r="B110" s="58"/>
      <c r="C110" s="56">
        <f>SUM(C105:C109)</f>
        <v>4763</v>
      </c>
      <c r="D110" s="56">
        <f>SUM(D105:D109)</f>
        <v>1837</v>
      </c>
      <c r="E110" s="56">
        <f>SUM(E105:E109)</f>
        <v>2926</v>
      </c>
    </row>
    <row r="111" spans="1:5" x14ac:dyDescent="0.2">
      <c r="A111" s="45" t="s">
        <v>113</v>
      </c>
      <c r="B111" s="55">
        <f>$B$9-85</f>
        <v>1926</v>
      </c>
      <c r="C111" s="56">
        <v>676</v>
      </c>
      <c r="D111" s="56">
        <v>232</v>
      </c>
      <c r="E111" s="56">
        <v>444</v>
      </c>
    </row>
    <row r="112" spans="1:5" x14ac:dyDescent="0.2">
      <c r="A112" s="45" t="s">
        <v>114</v>
      </c>
      <c r="B112" s="55">
        <f>$B$9-86</f>
        <v>1925</v>
      </c>
      <c r="C112" s="56">
        <v>644</v>
      </c>
      <c r="D112" s="56">
        <v>197</v>
      </c>
      <c r="E112" s="56">
        <v>447</v>
      </c>
    </row>
    <row r="113" spans="1:5" x14ac:dyDescent="0.2">
      <c r="A113" s="45" t="s">
        <v>115</v>
      </c>
      <c r="B113" s="55">
        <f>$B$9-87</f>
        <v>1924</v>
      </c>
      <c r="C113" s="56">
        <v>557</v>
      </c>
      <c r="D113" s="56">
        <v>153</v>
      </c>
      <c r="E113" s="56">
        <v>404</v>
      </c>
    </row>
    <row r="114" spans="1:5" x14ac:dyDescent="0.2">
      <c r="A114" s="45" t="s">
        <v>116</v>
      </c>
      <c r="B114" s="55">
        <f>$B$9-88</f>
        <v>1923</v>
      </c>
      <c r="C114" s="56">
        <v>488</v>
      </c>
      <c r="D114" s="56">
        <v>145</v>
      </c>
      <c r="E114" s="56">
        <v>343</v>
      </c>
    </row>
    <row r="115" spans="1:5" x14ac:dyDescent="0.2">
      <c r="A115" s="45" t="s">
        <v>117</v>
      </c>
      <c r="B115" s="55">
        <f>$B$9-89</f>
        <v>1922</v>
      </c>
      <c r="C115" s="56">
        <v>386</v>
      </c>
      <c r="D115" s="56">
        <v>97</v>
      </c>
      <c r="E115" s="56">
        <v>289</v>
      </c>
    </row>
    <row r="116" spans="1:5" x14ac:dyDescent="0.2">
      <c r="A116" s="52" t="s">
        <v>36</v>
      </c>
      <c r="B116" s="59"/>
      <c r="C116" s="56">
        <f>SUM(C111:C115)</f>
        <v>2751</v>
      </c>
      <c r="D116" s="56">
        <f>SUM(D111:D115)</f>
        <v>824</v>
      </c>
      <c r="E116" s="56">
        <f>SUM(E111:E115)</f>
        <v>1927</v>
      </c>
    </row>
    <row r="117" spans="1:5" x14ac:dyDescent="0.2">
      <c r="A117" s="45" t="s">
        <v>118</v>
      </c>
      <c r="B117" s="55">
        <f>$B$9-90</f>
        <v>1921</v>
      </c>
      <c r="C117" s="56">
        <v>1271</v>
      </c>
      <c r="D117" s="56">
        <v>258</v>
      </c>
      <c r="E117" s="56">
        <v>1013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163029</v>
      </c>
      <c r="D119" s="61">
        <v>79200</v>
      </c>
      <c r="E119" s="61">
        <v>83829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132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1325</v>
      </c>
      <c r="D9" s="56">
        <v>651</v>
      </c>
      <c r="E9" s="56">
        <v>674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1367</v>
      </c>
      <c r="D10" s="56">
        <v>714</v>
      </c>
      <c r="E10" s="56">
        <v>653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1362</v>
      </c>
      <c r="D11" s="56">
        <v>662</v>
      </c>
      <c r="E11" s="56">
        <v>700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1403</v>
      </c>
      <c r="D12" s="56">
        <v>712</v>
      </c>
      <c r="E12" s="56">
        <v>691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1412</v>
      </c>
      <c r="D13" s="56">
        <v>732</v>
      </c>
      <c r="E13" s="56">
        <v>680</v>
      </c>
    </row>
    <row r="14" spans="1:8" ht="14.1" customHeight="1" x14ac:dyDescent="0.25">
      <c r="A14" s="50" t="s">
        <v>36</v>
      </c>
      <c r="B14" s="55"/>
      <c r="C14" s="56">
        <f>SUM(C9:C13)</f>
        <v>6869</v>
      </c>
      <c r="D14" s="56">
        <f>SUM(D9:D13)</f>
        <v>3471</v>
      </c>
      <c r="E14" s="56">
        <f>SUM(E9:E13)</f>
        <v>3398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1442</v>
      </c>
      <c r="D15" s="56">
        <v>732</v>
      </c>
      <c r="E15" s="56">
        <v>710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1516</v>
      </c>
      <c r="D16" s="56">
        <v>791</v>
      </c>
      <c r="E16" s="56">
        <v>725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1629</v>
      </c>
      <c r="D17" s="56">
        <v>852</v>
      </c>
      <c r="E17" s="56">
        <v>777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1676</v>
      </c>
      <c r="D18" s="56">
        <v>846</v>
      </c>
      <c r="E18" s="56">
        <v>830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1743</v>
      </c>
      <c r="D19" s="56">
        <v>861</v>
      </c>
      <c r="E19" s="56">
        <v>882</v>
      </c>
    </row>
    <row r="20" spans="1:5" ht="14.1" customHeight="1" x14ac:dyDescent="0.25">
      <c r="A20" s="51" t="s">
        <v>36</v>
      </c>
      <c r="B20" s="57"/>
      <c r="C20" s="56">
        <f>SUM(C15:C19)</f>
        <v>8006</v>
      </c>
      <c r="D20" s="56">
        <f>SUM(D15:D19)</f>
        <v>4082</v>
      </c>
      <c r="E20" s="56">
        <f>SUM(E15:E19)</f>
        <v>3924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1777</v>
      </c>
      <c r="D21" s="56">
        <v>912</v>
      </c>
      <c r="E21" s="56">
        <v>865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1911</v>
      </c>
      <c r="D22" s="56">
        <v>955</v>
      </c>
      <c r="E22" s="56">
        <v>956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1930</v>
      </c>
      <c r="D23" s="56">
        <v>1024</v>
      </c>
      <c r="E23" s="56">
        <v>906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1914</v>
      </c>
      <c r="D24" s="56">
        <v>945</v>
      </c>
      <c r="E24" s="56">
        <v>969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2074</v>
      </c>
      <c r="D25" s="56">
        <v>1085</v>
      </c>
      <c r="E25" s="56">
        <v>989</v>
      </c>
    </row>
    <row r="26" spans="1:5" ht="14.1" customHeight="1" x14ac:dyDescent="0.25">
      <c r="A26" s="51" t="s">
        <v>36</v>
      </c>
      <c r="B26" s="57"/>
      <c r="C26" s="56">
        <f>SUM(C21:C25)</f>
        <v>9606</v>
      </c>
      <c r="D26" s="56">
        <f>SUM(D21:D25)</f>
        <v>4921</v>
      </c>
      <c r="E26" s="56">
        <f>SUM(E21:E25)</f>
        <v>4685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2129</v>
      </c>
      <c r="D27" s="56">
        <v>1100</v>
      </c>
      <c r="E27" s="56">
        <v>1029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2036</v>
      </c>
      <c r="D28" s="56">
        <v>1037</v>
      </c>
      <c r="E28" s="56">
        <v>999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2065</v>
      </c>
      <c r="D29" s="56">
        <v>1058</v>
      </c>
      <c r="E29" s="56">
        <v>1007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2100</v>
      </c>
      <c r="D30" s="56">
        <v>1130</v>
      </c>
      <c r="E30" s="56">
        <v>970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2012</v>
      </c>
      <c r="D31" s="56">
        <v>1025</v>
      </c>
      <c r="E31" s="56">
        <v>987</v>
      </c>
    </row>
    <row r="32" spans="1:5" ht="14.1" customHeight="1" x14ac:dyDescent="0.25">
      <c r="A32" s="51" t="s">
        <v>36</v>
      </c>
      <c r="B32" s="57"/>
      <c r="C32" s="56">
        <f>SUM(C27:C31)</f>
        <v>10342</v>
      </c>
      <c r="D32" s="56">
        <f>SUM(D27:D31)</f>
        <v>5350</v>
      </c>
      <c r="E32" s="56">
        <f>SUM(E27:E31)</f>
        <v>4992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1988</v>
      </c>
      <c r="D33" s="56">
        <v>1050</v>
      </c>
      <c r="E33" s="56">
        <v>938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1905</v>
      </c>
      <c r="D34" s="56">
        <v>1056</v>
      </c>
      <c r="E34" s="56">
        <v>849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1758</v>
      </c>
      <c r="D35" s="56">
        <v>912</v>
      </c>
      <c r="E35" s="56">
        <v>846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1709</v>
      </c>
      <c r="D36" s="56">
        <v>899</v>
      </c>
      <c r="E36" s="56">
        <v>810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1598</v>
      </c>
      <c r="D37" s="56">
        <v>838</v>
      </c>
      <c r="E37" s="56">
        <v>760</v>
      </c>
    </row>
    <row r="38" spans="1:5" ht="14.1" customHeight="1" x14ac:dyDescent="0.2">
      <c r="A38" s="51" t="s">
        <v>36</v>
      </c>
      <c r="B38" s="57"/>
      <c r="C38" s="56">
        <f>SUM(C33:C37)</f>
        <v>8958</v>
      </c>
      <c r="D38" s="56">
        <f>SUM(D33:D37)</f>
        <v>4755</v>
      </c>
      <c r="E38" s="56">
        <f>SUM(E33:E37)</f>
        <v>4203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1595</v>
      </c>
      <c r="D39" s="56">
        <v>808</v>
      </c>
      <c r="E39" s="56">
        <v>787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1475</v>
      </c>
      <c r="D40" s="56">
        <v>750</v>
      </c>
      <c r="E40" s="56">
        <v>725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1562</v>
      </c>
      <c r="D41" s="56">
        <v>784</v>
      </c>
      <c r="E41" s="56">
        <v>778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1636</v>
      </c>
      <c r="D42" s="56">
        <v>823</v>
      </c>
      <c r="E42" s="56">
        <v>813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1709</v>
      </c>
      <c r="D43" s="56">
        <v>823</v>
      </c>
      <c r="E43" s="56">
        <v>886</v>
      </c>
    </row>
    <row r="44" spans="1:5" ht="14.1" customHeight="1" x14ac:dyDescent="0.2">
      <c r="A44" s="51" t="s">
        <v>36</v>
      </c>
      <c r="B44" s="57"/>
      <c r="C44" s="56">
        <f>SUM(C39:C43)</f>
        <v>7977</v>
      </c>
      <c r="D44" s="56">
        <f>SUM(D39:D43)</f>
        <v>3988</v>
      </c>
      <c r="E44" s="56">
        <f>SUM(E39:E43)</f>
        <v>3989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1750</v>
      </c>
      <c r="D45" s="56">
        <v>817</v>
      </c>
      <c r="E45" s="56">
        <v>933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1882</v>
      </c>
      <c r="D46" s="56">
        <v>893</v>
      </c>
      <c r="E46" s="56">
        <v>989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1775</v>
      </c>
      <c r="D47" s="56">
        <v>839</v>
      </c>
      <c r="E47" s="56">
        <v>936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1799</v>
      </c>
      <c r="D48" s="56">
        <v>844</v>
      </c>
      <c r="E48" s="56">
        <v>955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1864</v>
      </c>
      <c r="D49" s="56">
        <v>905</v>
      </c>
      <c r="E49" s="56">
        <v>959</v>
      </c>
    </row>
    <row r="50" spans="1:5" ht="14.1" customHeight="1" x14ac:dyDescent="0.2">
      <c r="A50" s="51" t="s">
        <v>36</v>
      </c>
      <c r="B50" s="57"/>
      <c r="C50" s="56">
        <f>SUM(C45:C49)</f>
        <v>9070</v>
      </c>
      <c r="D50" s="56">
        <f>SUM(D45:D49)</f>
        <v>4298</v>
      </c>
      <c r="E50" s="56">
        <f>SUM(E45:E49)</f>
        <v>4772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1905</v>
      </c>
      <c r="D51" s="56">
        <v>915</v>
      </c>
      <c r="E51" s="56">
        <v>990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1869</v>
      </c>
      <c r="D52" s="56">
        <v>886</v>
      </c>
      <c r="E52" s="56">
        <v>983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2013</v>
      </c>
      <c r="D53" s="56">
        <v>970</v>
      </c>
      <c r="E53" s="56">
        <v>1043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2108</v>
      </c>
      <c r="D54" s="56">
        <v>1015</v>
      </c>
      <c r="E54" s="56">
        <v>1093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2259</v>
      </c>
      <c r="D55" s="56">
        <v>1098</v>
      </c>
      <c r="E55" s="56">
        <v>1161</v>
      </c>
    </row>
    <row r="56" spans="1:5" ht="14.1" customHeight="1" x14ac:dyDescent="0.2">
      <c r="A56" s="50" t="s">
        <v>36</v>
      </c>
      <c r="B56" s="57"/>
      <c r="C56" s="56">
        <f>SUM(C51:C55)</f>
        <v>10154</v>
      </c>
      <c r="D56" s="56">
        <f>SUM(D51:D55)</f>
        <v>4884</v>
      </c>
      <c r="E56" s="56">
        <f>SUM(E51:E55)</f>
        <v>5270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2657</v>
      </c>
      <c r="D57" s="56">
        <v>1243</v>
      </c>
      <c r="E57" s="56">
        <v>1414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2768</v>
      </c>
      <c r="D58" s="56">
        <v>1348</v>
      </c>
      <c r="E58" s="56">
        <v>1420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3159</v>
      </c>
      <c r="D59" s="56">
        <v>1538</v>
      </c>
      <c r="E59" s="56">
        <v>1621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3367</v>
      </c>
      <c r="D60" s="56">
        <v>1652</v>
      </c>
      <c r="E60" s="56">
        <v>1715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3459</v>
      </c>
      <c r="D61" s="56">
        <v>1750</v>
      </c>
      <c r="E61" s="56">
        <v>1709</v>
      </c>
    </row>
    <row r="62" spans="1:5" ht="14.1" customHeight="1" x14ac:dyDescent="0.2">
      <c r="A62" s="51" t="s">
        <v>36</v>
      </c>
      <c r="B62" s="57"/>
      <c r="C62" s="56">
        <f>SUM(C57:C61)</f>
        <v>15410</v>
      </c>
      <c r="D62" s="56">
        <f>SUM(D57:D61)</f>
        <v>7531</v>
      </c>
      <c r="E62" s="56">
        <f>SUM(E57:E61)</f>
        <v>7879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3464</v>
      </c>
      <c r="D63" s="56">
        <v>1679</v>
      </c>
      <c r="E63" s="56">
        <v>1785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3439</v>
      </c>
      <c r="D64" s="56">
        <v>1669</v>
      </c>
      <c r="E64" s="56">
        <v>1770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3553</v>
      </c>
      <c r="D65" s="56">
        <v>1751</v>
      </c>
      <c r="E65" s="56">
        <v>1802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3550</v>
      </c>
      <c r="D66" s="56">
        <v>1734</v>
      </c>
      <c r="E66" s="56">
        <v>1816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3388</v>
      </c>
      <c r="D67" s="56">
        <v>1654</v>
      </c>
      <c r="E67" s="56">
        <v>1734</v>
      </c>
    </row>
    <row r="68" spans="1:5" ht="14.1" customHeight="1" x14ac:dyDescent="0.2">
      <c r="A68" s="51" t="s">
        <v>36</v>
      </c>
      <c r="B68" s="57"/>
      <c r="C68" s="56">
        <f>SUM(C63:C67)</f>
        <v>17394</v>
      </c>
      <c r="D68" s="56">
        <f>SUM(D63:D67)</f>
        <v>8487</v>
      </c>
      <c r="E68" s="56">
        <f>SUM(E63:E67)</f>
        <v>8907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3400</v>
      </c>
      <c r="D69" s="56">
        <v>1679</v>
      </c>
      <c r="E69" s="56">
        <v>1721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3210</v>
      </c>
      <c r="D70" s="56">
        <v>1547</v>
      </c>
      <c r="E70" s="56">
        <v>1663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3141</v>
      </c>
      <c r="D71" s="56">
        <v>1521</v>
      </c>
      <c r="E71" s="56">
        <v>1620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2998</v>
      </c>
      <c r="D72" s="56">
        <v>1499</v>
      </c>
      <c r="E72" s="56">
        <v>1499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2974</v>
      </c>
      <c r="D73" s="56">
        <v>1396</v>
      </c>
      <c r="E73" s="56">
        <v>1578</v>
      </c>
    </row>
    <row r="74" spans="1:5" ht="14.1" customHeight="1" x14ac:dyDescent="0.2">
      <c r="A74" s="51" t="s">
        <v>36</v>
      </c>
      <c r="B74" s="57"/>
      <c r="C74" s="56">
        <f>SUM(C69:C73)</f>
        <v>15723</v>
      </c>
      <c r="D74" s="56">
        <f>SUM(D69:D73)</f>
        <v>7642</v>
      </c>
      <c r="E74" s="56">
        <f>SUM(E69:E73)</f>
        <v>8081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2839</v>
      </c>
      <c r="D75" s="56">
        <v>1369</v>
      </c>
      <c r="E75" s="56">
        <v>1470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2788</v>
      </c>
      <c r="D76" s="56">
        <v>1355</v>
      </c>
      <c r="E76" s="56">
        <v>1433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2800</v>
      </c>
      <c r="D77" s="56">
        <v>1301</v>
      </c>
      <c r="E77" s="56">
        <v>1499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2758</v>
      </c>
      <c r="D78" s="56">
        <v>1313</v>
      </c>
      <c r="E78" s="56">
        <v>1445</v>
      </c>
    </row>
    <row r="79" spans="1:5" x14ac:dyDescent="0.2">
      <c r="A79" s="44" t="s">
        <v>91</v>
      </c>
      <c r="B79" s="55">
        <f>$B$9-59</f>
        <v>1952</v>
      </c>
      <c r="C79" s="56">
        <v>2772</v>
      </c>
      <c r="D79" s="56">
        <v>1337</v>
      </c>
      <c r="E79" s="56">
        <v>1435</v>
      </c>
    </row>
    <row r="80" spans="1:5" x14ac:dyDescent="0.2">
      <c r="A80" s="51" t="s">
        <v>36</v>
      </c>
      <c r="B80" s="57"/>
      <c r="C80" s="56">
        <f>SUM(C75:C79)</f>
        <v>13957</v>
      </c>
      <c r="D80" s="56">
        <f>SUM(D75:D79)</f>
        <v>6675</v>
      </c>
      <c r="E80" s="56">
        <f>SUM(E75:E79)</f>
        <v>7282</v>
      </c>
    </row>
    <row r="81" spans="1:5" x14ac:dyDescent="0.2">
      <c r="A81" s="44" t="s">
        <v>92</v>
      </c>
      <c r="B81" s="55">
        <f>$B$9-60</f>
        <v>1951</v>
      </c>
      <c r="C81" s="56">
        <v>2827</v>
      </c>
      <c r="D81" s="56">
        <v>1407</v>
      </c>
      <c r="E81" s="56">
        <v>1420</v>
      </c>
    </row>
    <row r="82" spans="1:5" x14ac:dyDescent="0.2">
      <c r="A82" s="44" t="s">
        <v>93</v>
      </c>
      <c r="B82" s="55">
        <f>$B$9-61</f>
        <v>1950</v>
      </c>
      <c r="C82" s="56">
        <v>2870</v>
      </c>
      <c r="D82" s="56">
        <v>1436</v>
      </c>
      <c r="E82" s="56">
        <v>1434</v>
      </c>
    </row>
    <row r="83" spans="1:5" x14ac:dyDescent="0.2">
      <c r="A83" s="44" t="s">
        <v>94</v>
      </c>
      <c r="B83" s="55">
        <f>$B$9-62</f>
        <v>1949</v>
      </c>
      <c r="C83" s="56">
        <v>2797</v>
      </c>
      <c r="D83" s="56">
        <v>1385</v>
      </c>
      <c r="E83" s="56">
        <v>1412</v>
      </c>
    </row>
    <row r="84" spans="1:5" x14ac:dyDescent="0.2">
      <c r="A84" s="44" t="s">
        <v>95</v>
      </c>
      <c r="B84" s="55">
        <f>$B$9-63</f>
        <v>1948</v>
      </c>
      <c r="C84" s="56">
        <v>2703</v>
      </c>
      <c r="D84" s="56">
        <v>1333</v>
      </c>
      <c r="E84" s="56">
        <v>1370</v>
      </c>
    </row>
    <row r="85" spans="1:5" x14ac:dyDescent="0.2">
      <c r="A85" s="44" t="s">
        <v>96</v>
      </c>
      <c r="B85" s="55">
        <f>$B$9-64</f>
        <v>1947</v>
      </c>
      <c r="C85" s="56">
        <v>2631</v>
      </c>
      <c r="D85" s="56">
        <v>1279</v>
      </c>
      <c r="E85" s="56">
        <v>1352</v>
      </c>
    </row>
    <row r="86" spans="1:5" x14ac:dyDescent="0.2">
      <c r="A86" s="51" t="s">
        <v>36</v>
      </c>
      <c r="B86" s="57"/>
      <c r="C86" s="56">
        <f>SUM(C81:C85)</f>
        <v>13828</v>
      </c>
      <c r="D86" s="56">
        <f>SUM(D81:D85)</f>
        <v>6840</v>
      </c>
      <c r="E86" s="56">
        <f>SUM(E81:E85)</f>
        <v>6988</v>
      </c>
    </row>
    <row r="87" spans="1:5" x14ac:dyDescent="0.2">
      <c r="A87" s="44" t="s">
        <v>97</v>
      </c>
      <c r="B87" s="55">
        <f>$B$9-65</f>
        <v>1946</v>
      </c>
      <c r="C87" s="56">
        <v>2506</v>
      </c>
      <c r="D87" s="56">
        <v>1197</v>
      </c>
      <c r="E87" s="56">
        <v>1309</v>
      </c>
    </row>
    <row r="88" spans="1:5" x14ac:dyDescent="0.2">
      <c r="A88" s="44" t="s">
        <v>98</v>
      </c>
      <c r="B88" s="55">
        <f>$B$9-66</f>
        <v>1945</v>
      </c>
      <c r="C88" s="56">
        <v>2108</v>
      </c>
      <c r="D88" s="56">
        <v>1017</v>
      </c>
      <c r="E88" s="56">
        <v>1091</v>
      </c>
    </row>
    <row r="89" spans="1:5" x14ac:dyDescent="0.2">
      <c r="A89" s="44" t="s">
        <v>99</v>
      </c>
      <c r="B89" s="55">
        <f>$B$9-67</f>
        <v>1944</v>
      </c>
      <c r="C89" s="56">
        <v>2808</v>
      </c>
      <c r="D89" s="56">
        <v>1345</v>
      </c>
      <c r="E89" s="56">
        <v>1463</v>
      </c>
    </row>
    <row r="90" spans="1:5" x14ac:dyDescent="0.2">
      <c r="A90" s="44" t="s">
        <v>100</v>
      </c>
      <c r="B90" s="55">
        <f>$B$9-68</f>
        <v>1943</v>
      </c>
      <c r="C90" s="56">
        <v>2862</v>
      </c>
      <c r="D90" s="56">
        <v>1407</v>
      </c>
      <c r="E90" s="56">
        <v>1455</v>
      </c>
    </row>
    <row r="91" spans="1:5" x14ac:dyDescent="0.2">
      <c r="A91" s="44" t="s">
        <v>101</v>
      </c>
      <c r="B91" s="55">
        <f>$B$9-69</f>
        <v>1942</v>
      </c>
      <c r="C91" s="56">
        <v>2837</v>
      </c>
      <c r="D91" s="56">
        <v>1337</v>
      </c>
      <c r="E91" s="56">
        <v>1500</v>
      </c>
    </row>
    <row r="92" spans="1:5" x14ac:dyDescent="0.2">
      <c r="A92" s="51" t="s">
        <v>36</v>
      </c>
      <c r="B92" s="57"/>
      <c r="C92" s="56">
        <f>SUM(C87:C91)</f>
        <v>13121</v>
      </c>
      <c r="D92" s="56">
        <f>SUM(D87:D91)</f>
        <v>6303</v>
      </c>
      <c r="E92" s="56">
        <f>SUM(E87:E91)</f>
        <v>6818</v>
      </c>
    </row>
    <row r="93" spans="1:5" x14ac:dyDescent="0.2">
      <c r="A93" s="44" t="s">
        <v>102</v>
      </c>
      <c r="B93" s="55">
        <f>$B$9-70</f>
        <v>1941</v>
      </c>
      <c r="C93" s="56">
        <v>3346</v>
      </c>
      <c r="D93" s="56">
        <v>1580</v>
      </c>
      <c r="E93" s="56">
        <v>1766</v>
      </c>
    </row>
    <row r="94" spans="1:5" x14ac:dyDescent="0.2">
      <c r="A94" s="44" t="s">
        <v>103</v>
      </c>
      <c r="B94" s="55">
        <f>$B$9-71</f>
        <v>1940</v>
      </c>
      <c r="C94" s="56">
        <v>3345</v>
      </c>
      <c r="D94" s="56">
        <v>1630</v>
      </c>
      <c r="E94" s="56">
        <v>1715</v>
      </c>
    </row>
    <row r="95" spans="1:5" x14ac:dyDescent="0.2">
      <c r="A95" s="44" t="s">
        <v>104</v>
      </c>
      <c r="B95" s="55">
        <f>$B$9-72</f>
        <v>1939</v>
      </c>
      <c r="C95" s="56">
        <v>3280</v>
      </c>
      <c r="D95" s="56">
        <v>1591</v>
      </c>
      <c r="E95" s="56">
        <v>1689</v>
      </c>
    </row>
    <row r="96" spans="1:5" x14ac:dyDescent="0.2">
      <c r="A96" s="44" t="s">
        <v>105</v>
      </c>
      <c r="B96" s="55">
        <f>$B$9-73</f>
        <v>1938</v>
      </c>
      <c r="C96" s="56">
        <v>3047</v>
      </c>
      <c r="D96" s="56">
        <v>1435</v>
      </c>
      <c r="E96" s="56">
        <v>1612</v>
      </c>
    </row>
    <row r="97" spans="1:5" x14ac:dyDescent="0.2">
      <c r="A97" s="44" t="s">
        <v>106</v>
      </c>
      <c r="B97" s="55">
        <f>$B$9-74</f>
        <v>1937</v>
      </c>
      <c r="C97" s="56">
        <v>2614</v>
      </c>
      <c r="D97" s="56">
        <v>1260</v>
      </c>
      <c r="E97" s="56">
        <v>1354</v>
      </c>
    </row>
    <row r="98" spans="1:5" x14ac:dyDescent="0.2">
      <c r="A98" s="51" t="s">
        <v>36</v>
      </c>
      <c r="B98" s="57"/>
      <c r="C98" s="56">
        <f>SUM(C93:C97)</f>
        <v>15632</v>
      </c>
      <c r="D98" s="56">
        <f>SUM(D93:D97)</f>
        <v>7496</v>
      </c>
      <c r="E98" s="56">
        <f>SUM(E93:E97)</f>
        <v>8136</v>
      </c>
    </row>
    <row r="99" spans="1:5" x14ac:dyDescent="0.2">
      <c r="A99" s="44" t="s">
        <v>107</v>
      </c>
      <c r="B99" s="55">
        <f>$B$9-75</f>
        <v>1936</v>
      </c>
      <c r="C99" s="56">
        <v>2482</v>
      </c>
      <c r="D99" s="56">
        <v>1175</v>
      </c>
      <c r="E99" s="56">
        <v>1307</v>
      </c>
    </row>
    <row r="100" spans="1:5" x14ac:dyDescent="0.2">
      <c r="A100" s="44" t="s">
        <v>108</v>
      </c>
      <c r="B100" s="55">
        <f>$B$9-76</f>
        <v>1935</v>
      </c>
      <c r="C100" s="56">
        <v>2268</v>
      </c>
      <c r="D100" s="56">
        <v>1033</v>
      </c>
      <c r="E100" s="56">
        <v>1235</v>
      </c>
    </row>
    <row r="101" spans="1:5" x14ac:dyDescent="0.2">
      <c r="A101" s="44" t="s">
        <v>109</v>
      </c>
      <c r="B101" s="55">
        <f>$B$9-77</f>
        <v>1934</v>
      </c>
      <c r="C101" s="56">
        <v>2097</v>
      </c>
      <c r="D101" s="56">
        <v>977</v>
      </c>
      <c r="E101" s="56">
        <v>1120</v>
      </c>
    </row>
    <row r="102" spans="1:5" x14ac:dyDescent="0.2">
      <c r="A102" s="44" t="s">
        <v>110</v>
      </c>
      <c r="B102" s="55">
        <f>$B$9-78</f>
        <v>1933</v>
      </c>
      <c r="C102" s="56">
        <v>1460</v>
      </c>
      <c r="D102" s="56">
        <v>624</v>
      </c>
      <c r="E102" s="56">
        <v>836</v>
      </c>
    </row>
    <row r="103" spans="1:5" x14ac:dyDescent="0.2">
      <c r="A103" s="45" t="s">
        <v>111</v>
      </c>
      <c r="B103" s="55">
        <f>$B$9-79</f>
        <v>1932</v>
      </c>
      <c r="C103" s="56">
        <v>1421</v>
      </c>
      <c r="D103" s="56">
        <v>618</v>
      </c>
      <c r="E103" s="56">
        <v>803</v>
      </c>
    </row>
    <row r="104" spans="1:5" x14ac:dyDescent="0.2">
      <c r="A104" s="52" t="s">
        <v>36</v>
      </c>
      <c r="B104" s="58"/>
      <c r="C104" s="56">
        <f>SUM(C99:C103)</f>
        <v>9728</v>
      </c>
      <c r="D104" s="56">
        <f>SUM(D99:D103)</f>
        <v>4427</v>
      </c>
      <c r="E104" s="56">
        <f>SUM(E99:E103)</f>
        <v>5301</v>
      </c>
    </row>
    <row r="105" spans="1:5" x14ac:dyDescent="0.2">
      <c r="A105" s="45" t="s">
        <v>112</v>
      </c>
      <c r="B105" s="55">
        <f>$B$9-80</f>
        <v>1931</v>
      </c>
      <c r="C105" s="56">
        <v>1380</v>
      </c>
      <c r="D105" s="56">
        <v>558</v>
      </c>
      <c r="E105" s="56">
        <v>822</v>
      </c>
    </row>
    <row r="106" spans="1:5" x14ac:dyDescent="0.2">
      <c r="A106" s="45" t="s">
        <v>123</v>
      </c>
      <c r="B106" s="55">
        <f>$B$9-81</f>
        <v>1930</v>
      </c>
      <c r="C106" s="56">
        <v>1341</v>
      </c>
      <c r="D106" s="56">
        <v>530</v>
      </c>
      <c r="E106" s="56">
        <v>811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1296</v>
      </c>
      <c r="D107" s="56">
        <v>492</v>
      </c>
      <c r="E107" s="56">
        <v>804</v>
      </c>
    </row>
    <row r="108" spans="1:5" x14ac:dyDescent="0.2">
      <c r="A108" s="45" t="s">
        <v>124</v>
      </c>
      <c r="B108" s="55">
        <f>$B$9-83</f>
        <v>1928</v>
      </c>
      <c r="C108" s="56">
        <v>1214</v>
      </c>
      <c r="D108" s="56">
        <v>467</v>
      </c>
      <c r="E108" s="56">
        <v>747</v>
      </c>
    </row>
    <row r="109" spans="1:5" x14ac:dyDescent="0.2">
      <c r="A109" s="45" t="s">
        <v>122</v>
      </c>
      <c r="B109" s="55">
        <f>$B$9-84</f>
        <v>1927</v>
      </c>
      <c r="C109" s="56">
        <v>1089</v>
      </c>
      <c r="D109" s="56">
        <v>383</v>
      </c>
      <c r="E109" s="56">
        <v>706</v>
      </c>
    </row>
    <row r="110" spans="1:5" x14ac:dyDescent="0.2">
      <c r="A110" s="52" t="s">
        <v>36</v>
      </c>
      <c r="B110" s="58"/>
      <c r="C110" s="56">
        <f>SUM(C105:C109)</f>
        <v>6320</v>
      </c>
      <c r="D110" s="56">
        <f>SUM(D105:D109)</f>
        <v>2430</v>
      </c>
      <c r="E110" s="56">
        <f>SUM(E105:E109)</f>
        <v>3890</v>
      </c>
    </row>
    <row r="111" spans="1:5" x14ac:dyDescent="0.2">
      <c r="A111" s="45" t="s">
        <v>113</v>
      </c>
      <c r="B111" s="55">
        <f>$B$9-85</f>
        <v>1926</v>
      </c>
      <c r="C111" s="56">
        <v>944</v>
      </c>
      <c r="D111" s="56">
        <v>318</v>
      </c>
      <c r="E111" s="56">
        <v>626</v>
      </c>
    </row>
    <row r="112" spans="1:5" x14ac:dyDescent="0.2">
      <c r="A112" s="45" t="s">
        <v>114</v>
      </c>
      <c r="B112" s="55">
        <f>$B$9-86</f>
        <v>1925</v>
      </c>
      <c r="C112" s="56">
        <v>988</v>
      </c>
      <c r="D112" s="56">
        <v>305</v>
      </c>
      <c r="E112" s="56">
        <v>683</v>
      </c>
    </row>
    <row r="113" spans="1:5" x14ac:dyDescent="0.2">
      <c r="A113" s="45" t="s">
        <v>115</v>
      </c>
      <c r="B113" s="55">
        <f>$B$9-87</f>
        <v>1924</v>
      </c>
      <c r="C113" s="56">
        <v>786</v>
      </c>
      <c r="D113" s="56">
        <v>202</v>
      </c>
      <c r="E113" s="56">
        <v>584</v>
      </c>
    </row>
    <row r="114" spans="1:5" x14ac:dyDescent="0.2">
      <c r="A114" s="45" t="s">
        <v>116</v>
      </c>
      <c r="B114" s="55">
        <f>$B$9-88</f>
        <v>1923</v>
      </c>
      <c r="C114" s="56">
        <v>662</v>
      </c>
      <c r="D114" s="56">
        <v>182</v>
      </c>
      <c r="E114" s="56">
        <v>480</v>
      </c>
    </row>
    <row r="115" spans="1:5" x14ac:dyDescent="0.2">
      <c r="A115" s="45" t="s">
        <v>117</v>
      </c>
      <c r="B115" s="55">
        <f>$B$9-89</f>
        <v>1922</v>
      </c>
      <c r="C115" s="56">
        <v>628</v>
      </c>
      <c r="D115" s="56">
        <v>162</v>
      </c>
      <c r="E115" s="56">
        <v>466</v>
      </c>
    </row>
    <row r="116" spans="1:5" x14ac:dyDescent="0.2">
      <c r="A116" s="52" t="s">
        <v>36</v>
      </c>
      <c r="B116" s="59"/>
      <c r="C116" s="56">
        <f>SUM(C111:C115)</f>
        <v>4008</v>
      </c>
      <c r="D116" s="56">
        <f>SUM(D111:D115)</f>
        <v>1169</v>
      </c>
      <c r="E116" s="56">
        <f>SUM(E111:E115)</f>
        <v>2839</v>
      </c>
    </row>
    <row r="117" spans="1:5" x14ac:dyDescent="0.2">
      <c r="A117" s="45" t="s">
        <v>118</v>
      </c>
      <c r="B117" s="55">
        <f>$B$9-90</f>
        <v>1921</v>
      </c>
      <c r="C117" s="56">
        <v>1857</v>
      </c>
      <c r="D117" s="56">
        <v>406</v>
      </c>
      <c r="E117" s="56">
        <v>1451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197960</v>
      </c>
      <c r="D119" s="61">
        <v>95155</v>
      </c>
      <c r="E119" s="61">
        <v>102805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133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2380</v>
      </c>
      <c r="D9" s="56">
        <v>1196</v>
      </c>
      <c r="E9" s="56">
        <v>1184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2507</v>
      </c>
      <c r="D10" s="56">
        <v>1262</v>
      </c>
      <c r="E10" s="56">
        <v>1245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2507</v>
      </c>
      <c r="D11" s="56">
        <v>1307</v>
      </c>
      <c r="E11" s="56">
        <v>1200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2674</v>
      </c>
      <c r="D12" s="56">
        <v>1370</v>
      </c>
      <c r="E12" s="56">
        <v>1304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2678</v>
      </c>
      <c r="D13" s="56">
        <v>1352</v>
      </c>
      <c r="E13" s="56">
        <v>1326</v>
      </c>
    </row>
    <row r="14" spans="1:8" ht="14.1" customHeight="1" x14ac:dyDescent="0.25">
      <c r="A14" s="50" t="s">
        <v>36</v>
      </c>
      <c r="B14" s="55"/>
      <c r="C14" s="56">
        <f>SUM(C9:C13)</f>
        <v>12746</v>
      </c>
      <c r="D14" s="56">
        <f>SUM(D9:D13)</f>
        <v>6487</v>
      </c>
      <c r="E14" s="56">
        <f>SUM(E9:E13)</f>
        <v>6259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2607</v>
      </c>
      <c r="D15" s="56">
        <v>1334</v>
      </c>
      <c r="E15" s="56">
        <v>1273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2701</v>
      </c>
      <c r="D16" s="56">
        <v>1387</v>
      </c>
      <c r="E16" s="56">
        <v>1314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2828</v>
      </c>
      <c r="D17" s="56">
        <v>1500</v>
      </c>
      <c r="E17" s="56">
        <v>1328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2809</v>
      </c>
      <c r="D18" s="56">
        <v>1425</v>
      </c>
      <c r="E18" s="56">
        <v>1384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2823</v>
      </c>
      <c r="D19" s="56">
        <v>1456</v>
      </c>
      <c r="E19" s="56">
        <v>1367</v>
      </c>
    </row>
    <row r="20" spans="1:5" ht="14.1" customHeight="1" x14ac:dyDescent="0.25">
      <c r="A20" s="51" t="s">
        <v>36</v>
      </c>
      <c r="B20" s="57"/>
      <c r="C20" s="56">
        <f>SUM(C15:C19)</f>
        <v>13768</v>
      </c>
      <c r="D20" s="56">
        <f>SUM(D15:D19)</f>
        <v>7102</v>
      </c>
      <c r="E20" s="56">
        <f>SUM(E15:E19)</f>
        <v>6666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2980</v>
      </c>
      <c r="D21" s="56">
        <v>1474</v>
      </c>
      <c r="E21" s="56">
        <v>1506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3071</v>
      </c>
      <c r="D22" s="56">
        <v>1561</v>
      </c>
      <c r="E22" s="56">
        <v>1510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3061</v>
      </c>
      <c r="D23" s="56">
        <v>1561</v>
      </c>
      <c r="E23" s="56">
        <v>1500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3228</v>
      </c>
      <c r="D24" s="56">
        <v>1669</v>
      </c>
      <c r="E24" s="56">
        <v>1559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3327</v>
      </c>
      <c r="D25" s="56">
        <v>1736</v>
      </c>
      <c r="E25" s="56">
        <v>1591</v>
      </c>
    </row>
    <row r="26" spans="1:5" ht="14.1" customHeight="1" x14ac:dyDescent="0.25">
      <c r="A26" s="51" t="s">
        <v>36</v>
      </c>
      <c r="B26" s="57"/>
      <c r="C26" s="56">
        <f>SUM(C21:C25)</f>
        <v>15667</v>
      </c>
      <c r="D26" s="56">
        <f>SUM(D21:D25)</f>
        <v>8001</v>
      </c>
      <c r="E26" s="56">
        <f>SUM(E21:E25)</f>
        <v>7666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3344</v>
      </c>
      <c r="D27" s="56">
        <v>1720</v>
      </c>
      <c r="E27" s="56">
        <v>1624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3093</v>
      </c>
      <c r="D28" s="56">
        <v>1584</v>
      </c>
      <c r="E28" s="56">
        <v>1509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3084</v>
      </c>
      <c r="D29" s="56">
        <v>1614</v>
      </c>
      <c r="E29" s="56">
        <v>1470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3009</v>
      </c>
      <c r="D30" s="56">
        <v>1586</v>
      </c>
      <c r="E30" s="56">
        <v>1423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3022</v>
      </c>
      <c r="D31" s="56">
        <v>1589</v>
      </c>
      <c r="E31" s="56">
        <v>1433</v>
      </c>
    </row>
    <row r="32" spans="1:5" ht="14.1" customHeight="1" x14ac:dyDescent="0.25">
      <c r="A32" s="51" t="s">
        <v>36</v>
      </c>
      <c r="B32" s="57"/>
      <c r="C32" s="56">
        <f>SUM(C27:C31)</f>
        <v>15552</v>
      </c>
      <c r="D32" s="56">
        <f>SUM(D27:D31)</f>
        <v>8093</v>
      </c>
      <c r="E32" s="56">
        <f>SUM(E27:E31)</f>
        <v>7459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3071</v>
      </c>
      <c r="D33" s="56">
        <v>1647</v>
      </c>
      <c r="E33" s="56">
        <v>1424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3048</v>
      </c>
      <c r="D34" s="56">
        <v>1630</v>
      </c>
      <c r="E34" s="56">
        <v>1418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2900</v>
      </c>
      <c r="D35" s="56">
        <v>1512</v>
      </c>
      <c r="E35" s="56">
        <v>1388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2992</v>
      </c>
      <c r="D36" s="56">
        <v>1582</v>
      </c>
      <c r="E36" s="56">
        <v>1410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2905</v>
      </c>
      <c r="D37" s="56">
        <v>1559</v>
      </c>
      <c r="E37" s="56">
        <v>1346</v>
      </c>
    </row>
    <row r="38" spans="1:5" ht="14.1" customHeight="1" x14ac:dyDescent="0.2">
      <c r="A38" s="51" t="s">
        <v>36</v>
      </c>
      <c r="B38" s="57"/>
      <c r="C38" s="56">
        <f>SUM(C33:C37)</f>
        <v>14916</v>
      </c>
      <c r="D38" s="56">
        <f>SUM(D33:D37)</f>
        <v>7930</v>
      </c>
      <c r="E38" s="56">
        <f>SUM(E33:E37)</f>
        <v>6986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2830</v>
      </c>
      <c r="D39" s="56">
        <v>1425</v>
      </c>
      <c r="E39" s="56">
        <v>1405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2716</v>
      </c>
      <c r="D40" s="56">
        <v>1373</v>
      </c>
      <c r="E40" s="56">
        <v>1343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2727</v>
      </c>
      <c r="D41" s="56">
        <v>1338</v>
      </c>
      <c r="E41" s="56">
        <v>1389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2839</v>
      </c>
      <c r="D42" s="56">
        <v>1392</v>
      </c>
      <c r="E42" s="56">
        <v>1447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3011</v>
      </c>
      <c r="D43" s="56">
        <v>1464</v>
      </c>
      <c r="E43" s="56">
        <v>1547</v>
      </c>
    </row>
    <row r="44" spans="1:5" ht="14.1" customHeight="1" x14ac:dyDescent="0.2">
      <c r="A44" s="51" t="s">
        <v>36</v>
      </c>
      <c r="B44" s="57"/>
      <c r="C44" s="56">
        <f>SUM(C39:C43)</f>
        <v>14123</v>
      </c>
      <c r="D44" s="56">
        <f>SUM(D39:D43)</f>
        <v>6992</v>
      </c>
      <c r="E44" s="56">
        <f>SUM(E39:E43)</f>
        <v>7131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3114</v>
      </c>
      <c r="D45" s="56">
        <v>1499</v>
      </c>
      <c r="E45" s="56">
        <v>1615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3149</v>
      </c>
      <c r="D46" s="56">
        <v>1507</v>
      </c>
      <c r="E46" s="56">
        <v>1642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3167</v>
      </c>
      <c r="D47" s="56">
        <v>1519</v>
      </c>
      <c r="E47" s="56">
        <v>1648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3182</v>
      </c>
      <c r="D48" s="56">
        <v>1534</v>
      </c>
      <c r="E48" s="56">
        <v>1648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3270</v>
      </c>
      <c r="D49" s="56">
        <v>1562</v>
      </c>
      <c r="E49" s="56">
        <v>1708</v>
      </c>
    </row>
    <row r="50" spans="1:5" ht="14.1" customHeight="1" x14ac:dyDescent="0.2">
      <c r="A50" s="51" t="s">
        <v>36</v>
      </c>
      <c r="B50" s="57"/>
      <c r="C50" s="56">
        <f>SUM(C45:C49)</f>
        <v>15882</v>
      </c>
      <c r="D50" s="56">
        <f>SUM(D45:D49)</f>
        <v>7621</v>
      </c>
      <c r="E50" s="56">
        <f>SUM(E45:E49)</f>
        <v>8261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3340</v>
      </c>
      <c r="D51" s="56">
        <v>1610</v>
      </c>
      <c r="E51" s="56">
        <v>1730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3177</v>
      </c>
      <c r="D52" s="56">
        <v>1531</v>
      </c>
      <c r="E52" s="56">
        <v>1646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3378</v>
      </c>
      <c r="D53" s="56">
        <v>1654</v>
      </c>
      <c r="E53" s="56">
        <v>1724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3448</v>
      </c>
      <c r="D54" s="56">
        <v>1665</v>
      </c>
      <c r="E54" s="56">
        <v>1783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3762</v>
      </c>
      <c r="D55" s="56">
        <v>1805</v>
      </c>
      <c r="E55" s="56">
        <v>1957</v>
      </c>
    </row>
    <row r="56" spans="1:5" ht="14.1" customHeight="1" x14ac:dyDescent="0.2">
      <c r="A56" s="50" t="s">
        <v>36</v>
      </c>
      <c r="B56" s="57"/>
      <c r="C56" s="56">
        <f>SUM(C51:C55)</f>
        <v>17105</v>
      </c>
      <c r="D56" s="56">
        <f>SUM(D51:D55)</f>
        <v>8265</v>
      </c>
      <c r="E56" s="56">
        <f>SUM(E51:E55)</f>
        <v>8840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4333</v>
      </c>
      <c r="D57" s="56">
        <v>2121</v>
      </c>
      <c r="E57" s="56">
        <v>2212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4530</v>
      </c>
      <c r="D58" s="56">
        <v>2250</v>
      </c>
      <c r="E58" s="56">
        <v>2280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4954</v>
      </c>
      <c r="D59" s="56">
        <v>2487</v>
      </c>
      <c r="E59" s="56">
        <v>2467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5388</v>
      </c>
      <c r="D60" s="56">
        <v>2684</v>
      </c>
      <c r="E60" s="56">
        <v>2704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5801</v>
      </c>
      <c r="D61" s="56">
        <v>2845</v>
      </c>
      <c r="E61" s="56">
        <v>2956</v>
      </c>
    </row>
    <row r="62" spans="1:5" ht="14.1" customHeight="1" x14ac:dyDescent="0.2">
      <c r="A62" s="51" t="s">
        <v>36</v>
      </c>
      <c r="B62" s="57"/>
      <c r="C62" s="56">
        <f>SUM(C57:C61)</f>
        <v>25006</v>
      </c>
      <c r="D62" s="56">
        <f>SUM(D57:D61)</f>
        <v>12387</v>
      </c>
      <c r="E62" s="56">
        <f>SUM(E57:E61)</f>
        <v>12619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5857</v>
      </c>
      <c r="D63" s="56">
        <v>2913</v>
      </c>
      <c r="E63" s="56">
        <v>2944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5655</v>
      </c>
      <c r="D64" s="56">
        <v>2801</v>
      </c>
      <c r="E64" s="56">
        <v>2854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5620</v>
      </c>
      <c r="D65" s="56">
        <v>2773</v>
      </c>
      <c r="E65" s="56">
        <v>2847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5484</v>
      </c>
      <c r="D66" s="56">
        <v>2778</v>
      </c>
      <c r="E66" s="56">
        <v>2706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5366</v>
      </c>
      <c r="D67" s="56">
        <v>2680</v>
      </c>
      <c r="E67" s="56">
        <v>2686</v>
      </c>
    </row>
    <row r="68" spans="1:5" ht="14.1" customHeight="1" x14ac:dyDescent="0.2">
      <c r="A68" s="51" t="s">
        <v>36</v>
      </c>
      <c r="B68" s="57"/>
      <c r="C68" s="56">
        <f>SUM(C63:C67)</f>
        <v>27982</v>
      </c>
      <c r="D68" s="56">
        <f>SUM(D63:D67)</f>
        <v>13945</v>
      </c>
      <c r="E68" s="56">
        <f>SUM(E63:E67)</f>
        <v>14037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5139</v>
      </c>
      <c r="D69" s="56">
        <v>2597</v>
      </c>
      <c r="E69" s="56">
        <v>2542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4898</v>
      </c>
      <c r="D70" s="56">
        <v>2411</v>
      </c>
      <c r="E70" s="56">
        <v>2487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4681</v>
      </c>
      <c r="D71" s="56">
        <v>2357</v>
      </c>
      <c r="E71" s="56">
        <v>2324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4469</v>
      </c>
      <c r="D72" s="56">
        <v>2244</v>
      </c>
      <c r="E72" s="56">
        <v>2225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4323</v>
      </c>
      <c r="D73" s="56">
        <v>2126</v>
      </c>
      <c r="E73" s="56">
        <v>2197</v>
      </c>
    </row>
    <row r="74" spans="1:5" ht="14.1" customHeight="1" x14ac:dyDescent="0.2">
      <c r="A74" s="51" t="s">
        <v>36</v>
      </c>
      <c r="B74" s="57"/>
      <c r="C74" s="56">
        <f>SUM(C69:C73)</f>
        <v>23510</v>
      </c>
      <c r="D74" s="56">
        <f>SUM(D69:D73)</f>
        <v>11735</v>
      </c>
      <c r="E74" s="56">
        <f>SUM(E69:E73)</f>
        <v>11775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4015</v>
      </c>
      <c r="D75" s="56">
        <v>1998</v>
      </c>
      <c r="E75" s="56">
        <v>2017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3798</v>
      </c>
      <c r="D76" s="56">
        <v>1846</v>
      </c>
      <c r="E76" s="56">
        <v>1952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3752</v>
      </c>
      <c r="D77" s="56">
        <v>1851</v>
      </c>
      <c r="E77" s="56">
        <v>1901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3649</v>
      </c>
      <c r="D78" s="56">
        <v>1795</v>
      </c>
      <c r="E78" s="56">
        <v>1854</v>
      </c>
    </row>
    <row r="79" spans="1:5" x14ac:dyDescent="0.2">
      <c r="A79" s="44" t="s">
        <v>91</v>
      </c>
      <c r="B79" s="55">
        <f>$B$9-59</f>
        <v>1952</v>
      </c>
      <c r="C79" s="56">
        <v>3538</v>
      </c>
      <c r="D79" s="56">
        <v>1726</v>
      </c>
      <c r="E79" s="56">
        <v>1812</v>
      </c>
    </row>
    <row r="80" spans="1:5" x14ac:dyDescent="0.2">
      <c r="A80" s="51" t="s">
        <v>36</v>
      </c>
      <c r="B80" s="57"/>
      <c r="C80" s="56">
        <f>SUM(C75:C79)</f>
        <v>18752</v>
      </c>
      <c r="D80" s="56">
        <f>SUM(D75:D79)</f>
        <v>9216</v>
      </c>
      <c r="E80" s="56">
        <f>SUM(E75:E79)</f>
        <v>9536</v>
      </c>
    </row>
    <row r="81" spans="1:5" x14ac:dyDescent="0.2">
      <c r="A81" s="44" t="s">
        <v>92</v>
      </c>
      <c r="B81" s="55">
        <f>$B$9-60</f>
        <v>1951</v>
      </c>
      <c r="C81" s="56">
        <v>3578</v>
      </c>
      <c r="D81" s="56">
        <v>1777</v>
      </c>
      <c r="E81" s="56">
        <v>1801</v>
      </c>
    </row>
    <row r="82" spans="1:5" x14ac:dyDescent="0.2">
      <c r="A82" s="44" t="s">
        <v>93</v>
      </c>
      <c r="B82" s="55">
        <f>$B$9-61</f>
        <v>1950</v>
      </c>
      <c r="C82" s="56">
        <v>3681</v>
      </c>
      <c r="D82" s="56">
        <v>1751</v>
      </c>
      <c r="E82" s="56">
        <v>1930</v>
      </c>
    </row>
    <row r="83" spans="1:5" x14ac:dyDescent="0.2">
      <c r="A83" s="44" t="s">
        <v>94</v>
      </c>
      <c r="B83" s="55">
        <f>$B$9-62</f>
        <v>1949</v>
      </c>
      <c r="C83" s="56">
        <v>3667</v>
      </c>
      <c r="D83" s="56">
        <v>1781</v>
      </c>
      <c r="E83" s="56">
        <v>1886</v>
      </c>
    </row>
    <row r="84" spans="1:5" x14ac:dyDescent="0.2">
      <c r="A84" s="44" t="s">
        <v>95</v>
      </c>
      <c r="B84" s="55">
        <f>$B$9-63</f>
        <v>1948</v>
      </c>
      <c r="C84" s="56">
        <v>3594</v>
      </c>
      <c r="D84" s="56">
        <v>1682</v>
      </c>
      <c r="E84" s="56">
        <v>1912</v>
      </c>
    </row>
    <row r="85" spans="1:5" x14ac:dyDescent="0.2">
      <c r="A85" s="44" t="s">
        <v>96</v>
      </c>
      <c r="B85" s="55">
        <f>$B$9-64</f>
        <v>1947</v>
      </c>
      <c r="C85" s="56">
        <v>3528</v>
      </c>
      <c r="D85" s="56">
        <v>1692</v>
      </c>
      <c r="E85" s="56">
        <v>1836</v>
      </c>
    </row>
    <row r="86" spans="1:5" x14ac:dyDescent="0.2">
      <c r="A86" s="51" t="s">
        <v>36</v>
      </c>
      <c r="B86" s="57"/>
      <c r="C86" s="56">
        <f>SUM(C81:C85)</f>
        <v>18048</v>
      </c>
      <c r="D86" s="56">
        <f>SUM(D81:D85)</f>
        <v>8683</v>
      </c>
      <c r="E86" s="56">
        <f>SUM(E81:E85)</f>
        <v>9365</v>
      </c>
    </row>
    <row r="87" spans="1:5" x14ac:dyDescent="0.2">
      <c r="A87" s="44" t="s">
        <v>97</v>
      </c>
      <c r="B87" s="55">
        <f>$B$9-65</f>
        <v>1946</v>
      </c>
      <c r="C87" s="56">
        <v>3195</v>
      </c>
      <c r="D87" s="56">
        <v>1532</v>
      </c>
      <c r="E87" s="56">
        <v>1663</v>
      </c>
    </row>
    <row r="88" spans="1:5" x14ac:dyDescent="0.2">
      <c r="A88" s="44" t="s">
        <v>98</v>
      </c>
      <c r="B88" s="55">
        <f>$B$9-66</f>
        <v>1945</v>
      </c>
      <c r="C88" s="56">
        <v>2733</v>
      </c>
      <c r="D88" s="56">
        <v>1286</v>
      </c>
      <c r="E88" s="56">
        <v>1447</v>
      </c>
    </row>
    <row r="89" spans="1:5" x14ac:dyDescent="0.2">
      <c r="A89" s="44" t="s">
        <v>99</v>
      </c>
      <c r="B89" s="55">
        <f>$B$9-67</f>
        <v>1944</v>
      </c>
      <c r="C89" s="56">
        <v>3623</v>
      </c>
      <c r="D89" s="56">
        <v>1741</v>
      </c>
      <c r="E89" s="56">
        <v>1882</v>
      </c>
    </row>
    <row r="90" spans="1:5" x14ac:dyDescent="0.2">
      <c r="A90" s="44" t="s">
        <v>100</v>
      </c>
      <c r="B90" s="55">
        <f>$B$9-68</f>
        <v>1943</v>
      </c>
      <c r="C90" s="56">
        <v>3706</v>
      </c>
      <c r="D90" s="56">
        <v>1771</v>
      </c>
      <c r="E90" s="56">
        <v>1935</v>
      </c>
    </row>
    <row r="91" spans="1:5" x14ac:dyDescent="0.2">
      <c r="A91" s="44" t="s">
        <v>101</v>
      </c>
      <c r="B91" s="55">
        <f>$B$9-69</f>
        <v>1942</v>
      </c>
      <c r="C91" s="56">
        <v>3522</v>
      </c>
      <c r="D91" s="56">
        <v>1692</v>
      </c>
      <c r="E91" s="56">
        <v>1830</v>
      </c>
    </row>
    <row r="92" spans="1:5" x14ac:dyDescent="0.2">
      <c r="A92" s="51" t="s">
        <v>36</v>
      </c>
      <c r="B92" s="57"/>
      <c r="C92" s="56">
        <f>SUM(C87:C91)</f>
        <v>16779</v>
      </c>
      <c r="D92" s="56">
        <f>SUM(D87:D91)</f>
        <v>8022</v>
      </c>
      <c r="E92" s="56">
        <f>SUM(E87:E91)</f>
        <v>8757</v>
      </c>
    </row>
    <row r="93" spans="1:5" x14ac:dyDescent="0.2">
      <c r="A93" s="44" t="s">
        <v>102</v>
      </c>
      <c r="B93" s="55">
        <f>$B$9-70</f>
        <v>1941</v>
      </c>
      <c r="C93" s="56">
        <v>4140</v>
      </c>
      <c r="D93" s="56">
        <v>1939</v>
      </c>
      <c r="E93" s="56">
        <v>2201</v>
      </c>
    </row>
    <row r="94" spans="1:5" x14ac:dyDescent="0.2">
      <c r="A94" s="44" t="s">
        <v>103</v>
      </c>
      <c r="B94" s="55">
        <f>$B$9-71</f>
        <v>1940</v>
      </c>
      <c r="C94" s="56">
        <v>4169</v>
      </c>
      <c r="D94" s="56">
        <v>1996</v>
      </c>
      <c r="E94" s="56">
        <v>2173</v>
      </c>
    </row>
    <row r="95" spans="1:5" x14ac:dyDescent="0.2">
      <c r="A95" s="44" t="s">
        <v>104</v>
      </c>
      <c r="B95" s="55">
        <f>$B$9-72</f>
        <v>1939</v>
      </c>
      <c r="C95" s="56">
        <v>4277</v>
      </c>
      <c r="D95" s="56">
        <v>1993</v>
      </c>
      <c r="E95" s="56">
        <v>2284</v>
      </c>
    </row>
    <row r="96" spans="1:5" x14ac:dyDescent="0.2">
      <c r="A96" s="44" t="s">
        <v>105</v>
      </c>
      <c r="B96" s="55">
        <f>$B$9-73</f>
        <v>1938</v>
      </c>
      <c r="C96" s="56">
        <v>3854</v>
      </c>
      <c r="D96" s="56">
        <v>1798</v>
      </c>
      <c r="E96" s="56">
        <v>2056</v>
      </c>
    </row>
    <row r="97" spans="1:5" x14ac:dyDescent="0.2">
      <c r="A97" s="44" t="s">
        <v>106</v>
      </c>
      <c r="B97" s="55">
        <f>$B$9-74</f>
        <v>1937</v>
      </c>
      <c r="C97" s="56">
        <v>3435</v>
      </c>
      <c r="D97" s="56">
        <v>1598</v>
      </c>
      <c r="E97" s="56">
        <v>1837</v>
      </c>
    </row>
    <row r="98" spans="1:5" x14ac:dyDescent="0.2">
      <c r="A98" s="51" t="s">
        <v>36</v>
      </c>
      <c r="B98" s="57"/>
      <c r="C98" s="56">
        <f>SUM(C93:C97)</f>
        <v>19875</v>
      </c>
      <c r="D98" s="56">
        <f>SUM(D93:D97)</f>
        <v>9324</v>
      </c>
      <c r="E98" s="56">
        <f>SUM(E93:E97)</f>
        <v>10551</v>
      </c>
    </row>
    <row r="99" spans="1:5" x14ac:dyDescent="0.2">
      <c r="A99" s="44" t="s">
        <v>107</v>
      </c>
      <c r="B99" s="55">
        <f>$B$9-75</f>
        <v>1936</v>
      </c>
      <c r="C99" s="56">
        <v>3346</v>
      </c>
      <c r="D99" s="56">
        <v>1549</v>
      </c>
      <c r="E99" s="56">
        <v>1797</v>
      </c>
    </row>
    <row r="100" spans="1:5" x14ac:dyDescent="0.2">
      <c r="A100" s="44" t="s">
        <v>108</v>
      </c>
      <c r="B100" s="55">
        <f>$B$9-76</f>
        <v>1935</v>
      </c>
      <c r="C100" s="56">
        <v>3096</v>
      </c>
      <c r="D100" s="56">
        <v>1400</v>
      </c>
      <c r="E100" s="56">
        <v>1696</v>
      </c>
    </row>
    <row r="101" spans="1:5" x14ac:dyDescent="0.2">
      <c r="A101" s="44" t="s">
        <v>109</v>
      </c>
      <c r="B101" s="55">
        <f>$B$9-77</f>
        <v>1934</v>
      </c>
      <c r="C101" s="56">
        <v>2642</v>
      </c>
      <c r="D101" s="56">
        <v>1188</v>
      </c>
      <c r="E101" s="56">
        <v>1454</v>
      </c>
    </row>
    <row r="102" spans="1:5" x14ac:dyDescent="0.2">
      <c r="A102" s="44" t="s">
        <v>110</v>
      </c>
      <c r="B102" s="55">
        <f>$B$9-78</f>
        <v>1933</v>
      </c>
      <c r="C102" s="56">
        <v>1964</v>
      </c>
      <c r="D102" s="56">
        <v>850</v>
      </c>
      <c r="E102" s="56">
        <v>1114</v>
      </c>
    </row>
    <row r="103" spans="1:5" x14ac:dyDescent="0.2">
      <c r="A103" s="45" t="s">
        <v>111</v>
      </c>
      <c r="B103" s="55">
        <f>$B$9-79</f>
        <v>1932</v>
      </c>
      <c r="C103" s="56">
        <v>1848</v>
      </c>
      <c r="D103" s="56">
        <v>818</v>
      </c>
      <c r="E103" s="56">
        <v>1030</v>
      </c>
    </row>
    <row r="104" spans="1:5" x14ac:dyDescent="0.2">
      <c r="A104" s="52" t="s">
        <v>36</v>
      </c>
      <c r="B104" s="58"/>
      <c r="C104" s="56">
        <f>SUM(C99:C103)</f>
        <v>12896</v>
      </c>
      <c r="D104" s="56">
        <f>SUM(D99:D103)</f>
        <v>5805</v>
      </c>
      <c r="E104" s="56">
        <f>SUM(E99:E103)</f>
        <v>7091</v>
      </c>
    </row>
    <row r="105" spans="1:5" x14ac:dyDescent="0.2">
      <c r="A105" s="45" t="s">
        <v>112</v>
      </c>
      <c r="B105" s="55">
        <f>$B$9-80</f>
        <v>1931</v>
      </c>
      <c r="C105" s="56">
        <v>1845</v>
      </c>
      <c r="D105" s="56">
        <v>766</v>
      </c>
      <c r="E105" s="56">
        <v>1079</v>
      </c>
    </row>
    <row r="106" spans="1:5" x14ac:dyDescent="0.2">
      <c r="A106" s="45" t="s">
        <v>123</v>
      </c>
      <c r="B106" s="55">
        <f>$B$9-81</f>
        <v>1930</v>
      </c>
      <c r="C106" s="56">
        <v>1763</v>
      </c>
      <c r="D106" s="56">
        <v>710</v>
      </c>
      <c r="E106" s="56">
        <v>1053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1649</v>
      </c>
      <c r="D107" s="56">
        <v>630</v>
      </c>
      <c r="E107" s="56">
        <v>1019</v>
      </c>
    </row>
    <row r="108" spans="1:5" x14ac:dyDescent="0.2">
      <c r="A108" s="45" t="s">
        <v>124</v>
      </c>
      <c r="B108" s="55">
        <f>$B$9-83</f>
        <v>1928</v>
      </c>
      <c r="C108" s="56">
        <v>1513</v>
      </c>
      <c r="D108" s="56">
        <v>630</v>
      </c>
      <c r="E108" s="56">
        <v>883</v>
      </c>
    </row>
    <row r="109" spans="1:5" x14ac:dyDescent="0.2">
      <c r="A109" s="45" t="s">
        <v>122</v>
      </c>
      <c r="B109" s="55">
        <f>$B$9-84</f>
        <v>1927</v>
      </c>
      <c r="C109" s="56">
        <v>1249</v>
      </c>
      <c r="D109" s="56">
        <v>477</v>
      </c>
      <c r="E109" s="56">
        <v>772</v>
      </c>
    </row>
    <row r="110" spans="1:5" x14ac:dyDescent="0.2">
      <c r="A110" s="52" t="s">
        <v>36</v>
      </c>
      <c r="B110" s="58"/>
      <c r="C110" s="56">
        <f>SUM(C105:C109)</f>
        <v>8019</v>
      </c>
      <c r="D110" s="56">
        <f>SUM(D105:D109)</f>
        <v>3213</v>
      </c>
      <c r="E110" s="56">
        <f>SUM(E105:E109)</f>
        <v>4806</v>
      </c>
    </row>
    <row r="111" spans="1:5" x14ac:dyDescent="0.2">
      <c r="A111" s="45" t="s">
        <v>113</v>
      </c>
      <c r="B111" s="55">
        <f>$B$9-85</f>
        <v>1926</v>
      </c>
      <c r="C111" s="56">
        <v>1128</v>
      </c>
      <c r="D111" s="56">
        <v>368</v>
      </c>
      <c r="E111" s="56">
        <v>760</v>
      </c>
    </row>
    <row r="112" spans="1:5" x14ac:dyDescent="0.2">
      <c r="A112" s="45" t="s">
        <v>114</v>
      </c>
      <c r="B112" s="55">
        <f>$B$9-86</f>
        <v>1925</v>
      </c>
      <c r="C112" s="56">
        <v>1085</v>
      </c>
      <c r="D112" s="56">
        <v>330</v>
      </c>
      <c r="E112" s="56">
        <v>755</v>
      </c>
    </row>
    <row r="113" spans="1:5" x14ac:dyDescent="0.2">
      <c r="A113" s="45" t="s">
        <v>115</v>
      </c>
      <c r="B113" s="55">
        <f>$B$9-87</f>
        <v>1924</v>
      </c>
      <c r="C113" s="56">
        <v>863</v>
      </c>
      <c r="D113" s="56">
        <v>265</v>
      </c>
      <c r="E113" s="56">
        <v>598</v>
      </c>
    </row>
    <row r="114" spans="1:5" x14ac:dyDescent="0.2">
      <c r="A114" s="45" t="s">
        <v>116</v>
      </c>
      <c r="B114" s="55">
        <f>$B$9-88</f>
        <v>1923</v>
      </c>
      <c r="C114" s="56">
        <v>794</v>
      </c>
      <c r="D114" s="56">
        <v>213</v>
      </c>
      <c r="E114" s="56">
        <v>581</v>
      </c>
    </row>
    <row r="115" spans="1:5" x14ac:dyDescent="0.2">
      <c r="A115" s="45" t="s">
        <v>117</v>
      </c>
      <c r="B115" s="55">
        <f>$B$9-89</f>
        <v>1922</v>
      </c>
      <c r="C115" s="56">
        <v>672</v>
      </c>
      <c r="D115" s="56">
        <v>181</v>
      </c>
      <c r="E115" s="56">
        <v>491</v>
      </c>
    </row>
    <row r="116" spans="1:5" x14ac:dyDescent="0.2">
      <c r="A116" s="52" t="s">
        <v>36</v>
      </c>
      <c r="B116" s="59"/>
      <c r="C116" s="56">
        <f>SUM(C111:C115)</f>
        <v>4542</v>
      </c>
      <c r="D116" s="56">
        <f>SUM(D111:D115)</f>
        <v>1357</v>
      </c>
      <c r="E116" s="56">
        <f>SUM(E111:E115)</f>
        <v>3185</v>
      </c>
    </row>
    <row r="117" spans="1:5" x14ac:dyDescent="0.2">
      <c r="A117" s="45" t="s">
        <v>118</v>
      </c>
      <c r="B117" s="55">
        <f>$B$9-90</f>
        <v>1921</v>
      </c>
      <c r="C117" s="56">
        <v>2139</v>
      </c>
      <c r="D117" s="56">
        <v>454</v>
      </c>
      <c r="E117" s="56">
        <v>1685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297307</v>
      </c>
      <c r="D119" s="61">
        <v>144632</v>
      </c>
      <c r="E119" s="61">
        <v>152675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">
      <c r="A4" s="99" t="s">
        <v>134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824</v>
      </c>
      <c r="D9" s="56">
        <v>406</v>
      </c>
      <c r="E9" s="56">
        <v>418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931</v>
      </c>
      <c r="D10" s="56">
        <v>448</v>
      </c>
      <c r="E10" s="56">
        <v>483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929</v>
      </c>
      <c r="D11" s="56">
        <v>488</v>
      </c>
      <c r="E11" s="56">
        <v>441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1003</v>
      </c>
      <c r="D12" s="56">
        <v>492</v>
      </c>
      <c r="E12" s="56">
        <v>511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1038</v>
      </c>
      <c r="D13" s="56">
        <v>539</v>
      </c>
      <c r="E13" s="56">
        <v>499</v>
      </c>
    </row>
    <row r="14" spans="1:8" ht="14.1" customHeight="1" x14ac:dyDescent="0.25">
      <c r="A14" s="50" t="s">
        <v>36</v>
      </c>
      <c r="B14" s="55"/>
      <c r="C14" s="56">
        <f>SUM(C9:C13)</f>
        <v>4725</v>
      </c>
      <c r="D14" s="56">
        <f>SUM(D9:D13)</f>
        <v>2373</v>
      </c>
      <c r="E14" s="56">
        <f>SUM(E9:E13)</f>
        <v>2352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1050</v>
      </c>
      <c r="D15" s="56">
        <v>535</v>
      </c>
      <c r="E15" s="56">
        <v>515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1048</v>
      </c>
      <c r="D16" s="56">
        <v>496</v>
      </c>
      <c r="E16" s="56">
        <v>552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1118</v>
      </c>
      <c r="D17" s="56">
        <v>557</v>
      </c>
      <c r="E17" s="56">
        <v>561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1118</v>
      </c>
      <c r="D18" s="56">
        <v>595</v>
      </c>
      <c r="E18" s="56">
        <v>523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1215</v>
      </c>
      <c r="D19" s="56">
        <v>644</v>
      </c>
      <c r="E19" s="56">
        <v>571</v>
      </c>
    </row>
    <row r="20" spans="1:5" ht="14.1" customHeight="1" x14ac:dyDescent="0.25">
      <c r="A20" s="51" t="s">
        <v>36</v>
      </c>
      <c r="B20" s="57"/>
      <c r="C20" s="56">
        <f>SUM(C15:C19)</f>
        <v>5549</v>
      </c>
      <c r="D20" s="56">
        <f>SUM(D15:D19)</f>
        <v>2827</v>
      </c>
      <c r="E20" s="56">
        <f>SUM(E15:E19)</f>
        <v>2722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1280</v>
      </c>
      <c r="D21" s="56">
        <v>669</v>
      </c>
      <c r="E21" s="56">
        <v>611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1337</v>
      </c>
      <c r="D22" s="56">
        <v>672</v>
      </c>
      <c r="E22" s="56">
        <v>665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1457</v>
      </c>
      <c r="D23" s="56">
        <v>745</v>
      </c>
      <c r="E23" s="56">
        <v>712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1466</v>
      </c>
      <c r="D24" s="56">
        <v>773</v>
      </c>
      <c r="E24" s="56">
        <v>693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1476</v>
      </c>
      <c r="D25" s="56">
        <v>765</v>
      </c>
      <c r="E25" s="56">
        <v>711</v>
      </c>
    </row>
    <row r="26" spans="1:5" ht="14.1" customHeight="1" x14ac:dyDescent="0.25">
      <c r="A26" s="51" t="s">
        <v>36</v>
      </c>
      <c r="B26" s="57"/>
      <c r="C26" s="56">
        <f>SUM(C21:C25)</f>
        <v>7016</v>
      </c>
      <c r="D26" s="56">
        <f>SUM(D21:D25)</f>
        <v>3624</v>
      </c>
      <c r="E26" s="56">
        <f>SUM(E21:E25)</f>
        <v>3392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1499</v>
      </c>
      <c r="D27" s="56">
        <v>747</v>
      </c>
      <c r="E27" s="56">
        <v>752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1480</v>
      </c>
      <c r="D28" s="56">
        <v>754</v>
      </c>
      <c r="E28" s="56">
        <v>726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1489</v>
      </c>
      <c r="D29" s="56">
        <v>752</v>
      </c>
      <c r="E29" s="56">
        <v>737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1418</v>
      </c>
      <c r="D30" s="56">
        <v>734</v>
      </c>
      <c r="E30" s="56">
        <v>684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1429</v>
      </c>
      <c r="D31" s="56">
        <v>716</v>
      </c>
      <c r="E31" s="56">
        <v>713</v>
      </c>
    </row>
    <row r="32" spans="1:5" ht="14.1" customHeight="1" x14ac:dyDescent="0.25">
      <c r="A32" s="51" t="s">
        <v>36</v>
      </c>
      <c r="B32" s="57"/>
      <c r="C32" s="56">
        <f>SUM(C27:C31)</f>
        <v>7315</v>
      </c>
      <c r="D32" s="56">
        <f>SUM(D27:D31)</f>
        <v>3703</v>
      </c>
      <c r="E32" s="56">
        <f>SUM(E27:E31)</f>
        <v>3612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1268</v>
      </c>
      <c r="D33" s="56">
        <v>671</v>
      </c>
      <c r="E33" s="56">
        <v>597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1255</v>
      </c>
      <c r="D34" s="56">
        <v>674</v>
      </c>
      <c r="E34" s="56">
        <v>581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1071</v>
      </c>
      <c r="D35" s="56">
        <v>590</v>
      </c>
      <c r="E35" s="56">
        <v>481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1080</v>
      </c>
      <c r="D36" s="56">
        <v>586</v>
      </c>
      <c r="E36" s="56">
        <v>494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950</v>
      </c>
      <c r="D37" s="56">
        <v>484</v>
      </c>
      <c r="E37" s="56">
        <v>466</v>
      </c>
    </row>
    <row r="38" spans="1:5" ht="14.1" customHeight="1" x14ac:dyDescent="0.2">
      <c r="A38" s="51" t="s">
        <v>36</v>
      </c>
      <c r="B38" s="57"/>
      <c r="C38" s="56">
        <f>SUM(C33:C37)</f>
        <v>5624</v>
      </c>
      <c r="D38" s="56">
        <f>SUM(D33:D37)</f>
        <v>3005</v>
      </c>
      <c r="E38" s="56">
        <f>SUM(E33:E37)</f>
        <v>2619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907</v>
      </c>
      <c r="D39" s="56">
        <v>447</v>
      </c>
      <c r="E39" s="56">
        <v>460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908</v>
      </c>
      <c r="D40" s="56">
        <v>429</v>
      </c>
      <c r="E40" s="56">
        <v>479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945</v>
      </c>
      <c r="D41" s="56">
        <v>470</v>
      </c>
      <c r="E41" s="56">
        <v>475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916</v>
      </c>
      <c r="D42" s="56">
        <v>445</v>
      </c>
      <c r="E42" s="56">
        <v>471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1037</v>
      </c>
      <c r="D43" s="56">
        <v>510</v>
      </c>
      <c r="E43" s="56">
        <v>527</v>
      </c>
    </row>
    <row r="44" spans="1:5" ht="14.1" customHeight="1" x14ac:dyDescent="0.2">
      <c r="A44" s="51" t="s">
        <v>36</v>
      </c>
      <c r="B44" s="57"/>
      <c r="C44" s="56">
        <f>SUM(C39:C43)</f>
        <v>4713</v>
      </c>
      <c r="D44" s="56">
        <f>SUM(D39:D43)</f>
        <v>2301</v>
      </c>
      <c r="E44" s="56">
        <f>SUM(E39:E43)</f>
        <v>2412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1044</v>
      </c>
      <c r="D45" s="56">
        <v>519</v>
      </c>
      <c r="E45" s="56">
        <v>525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1115</v>
      </c>
      <c r="D46" s="56">
        <v>551</v>
      </c>
      <c r="E46" s="56">
        <v>564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1109</v>
      </c>
      <c r="D47" s="56">
        <v>527</v>
      </c>
      <c r="E47" s="56">
        <v>582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1132</v>
      </c>
      <c r="D48" s="56">
        <v>555</v>
      </c>
      <c r="E48" s="56">
        <v>577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1146</v>
      </c>
      <c r="D49" s="56">
        <v>577</v>
      </c>
      <c r="E49" s="56">
        <v>569</v>
      </c>
    </row>
    <row r="50" spans="1:5" ht="14.1" customHeight="1" x14ac:dyDescent="0.2">
      <c r="A50" s="51" t="s">
        <v>36</v>
      </c>
      <c r="B50" s="57"/>
      <c r="C50" s="56">
        <f>SUM(C45:C49)</f>
        <v>5546</v>
      </c>
      <c r="D50" s="56">
        <f>SUM(D45:D49)</f>
        <v>2729</v>
      </c>
      <c r="E50" s="56">
        <f>SUM(E45:E49)</f>
        <v>2817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1208</v>
      </c>
      <c r="D51" s="56">
        <v>569</v>
      </c>
      <c r="E51" s="56">
        <v>639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1169</v>
      </c>
      <c r="D52" s="56">
        <v>545</v>
      </c>
      <c r="E52" s="56">
        <v>624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1289</v>
      </c>
      <c r="D53" s="56">
        <v>601</v>
      </c>
      <c r="E53" s="56">
        <v>688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1316</v>
      </c>
      <c r="D54" s="56">
        <v>629</v>
      </c>
      <c r="E54" s="56">
        <v>687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1584</v>
      </c>
      <c r="D55" s="56">
        <v>743</v>
      </c>
      <c r="E55" s="56">
        <v>841</v>
      </c>
    </row>
    <row r="56" spans="1:5" ht="14.1" customHeight="1" x14ac:dyDescent="0.2">
      <c r="A56" s="50" t="s">
        <v>36</v>
      </c>
      <c r="B56" s="57"/>
      <c r="C56" s="56">
        <f>SUM(C51:C55)</f>
        <v>6566</v>
      </c>
      <c r="D56" s="56">
        <f>SUM(D51:D55)</f>
        <v>3087</v>
      </c>
      <c r="E56" s="56">
        <f>SUM(E51:E55)</f>
        <v>3479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1761</v>
      </c>
      <c r="D57" s="56">
        <v>846</v>
      </c>
      <c r="E57" s="56">
        <v>915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1849</v>
      </c>
      <c r="D58" s="56">
        <v>871</v>
      </c>
      <c r="E58" s="56">
        <v>978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2184</v>
      </c>
      <c r="D59" s="56">
        <v>1046</v>
      </c>
      <c r="E59" s="56">
        <v>1138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2234</v>
      </c>
      <c r="D60" s="56">
        <v>1114</v>
      </c>
      <c r="E60" s="56">
        <v>1120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2373</v>
      </c>
      <c r="D61" s="56">
        <v>1147</v>
      </c>
      <c r="E61" s="56">
        <v>1226</v>
      </c>
    </row>
    <row r="62" spans="1:5" ht="14.1" customHeight="1" x14ac:dyDescent="0.2">
      <c r="A62" s="51" t="s">
        <v>36</v>
      </c>
      <c r="B62" s="57"/>
      <c r="C62" s="56">
        <f>SUM(C57:C61)</f>
        <v>10401</v>
      </c>
      <c r="D62" s="56">
        <f>SUM(D57:D61)</f>
        <v>5024</v>
      </c>
      <c r="E62" s="56">
        <f>SUM(E57:E61)</f>
        <v>5377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2336</v>
      </c>
      <c r="D63" s="56">
        <v>1144</v>
      </c>
      <c r="E63" s="56">
        <v>1192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2386</v>
      </c>
      <c r="D64" s="56">
        <v>1192</v>
      </c>
      <c r="E64" s="56">
        <v>1194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2429</v>
      </c>
      <c r="D65" s="56">
        <v>1233</v>
      </c>
      <c r="E65" s="56">
        <v>1196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2302</v>
      </c>
      <c r="D66" s="56">
        <v>1143</v>
      </c>
      <c r="E66" s="56">
        <v>1159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2368</v>
      </c>
      <c r="D67" s="56">
        <v>1158</v>
      </c>
      <c r="E67" s="56">
        <v>1210</v>
      </c>
    </row>
    <row r="68" spans="1:5" ht="14.1" customHeight="1" x14ac:dyDescent="0.2">
      <c r="A68" s="51" t="s">
        <v>36</v>
      </c>
      <c r="B68" s="57"/>
      <c r="C68" s="56">
        <f>SUM(C63:C67)</f>
        <v>11821</v>
      </c>
      <c r="D68" s="56">
        <f>SUM(D63:D67)</f>
        <v>5870</v>
      </c>
      <c r="E68" s="56">
        <f>SUM(E63:E67)</f>
        <v>5951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2269</v>
      </c>
      <c r="D69" s="56">
        <v>1090</v>
      </c>
      <c r="E69" s="56">
        <v>1179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2056</v>
      </c>
      <c r="D70" s="56">
        <v>1035</v>
      </c>
      <c r="E70" s="56">
        <v>1021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2065</v>
      </c>
      <c r="D71" s="56">
        <v>1024</v>
      </c>
      <c r="E71" s="56">
        <v>1041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1858</v>
      </c>
      <c r="D72" s="56">
        <v>927</v>
      </c>
      <c r="E72" s="56">
        <v>931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1890</v>
      </c>
      <c r="D73" s="56">
        <v>920</v>
      </c>
      <c r="E73" s="56">
        <v>970</v>
      </c>
    </row>
    <row r="74" spans="1:5" ht="14.1" customHeight="1" x14ac:dyDescent="0.2">
      <c r="A74" s="51" t="s">
        <v>36</v>
      </c>
      <c r="B74" s="57"/>
      <c r="C74" s="56">
        <f>SUM(C69:C73)</f>
        <v>10138</v>
      </c>
      <c r="D74" s="56">
        <f>SUM(D69:D73)</f>
        <v>4996</v>
      </c>
      <c r="E74" s="56">
        <f>SUM(E69:E73)</f>
        <v>5142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1788</v>
      </c>
      <c r="D75" s="56">
        <v>844</v>
      </c>
      <c r="E75" s="56">
        <v>944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1808</v>
      </c>
      <c r="D76" s="56">
        <v>915</v>
      </c>
      <c r="E76" s="56">
        <v>893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1681</v>
      </c>
      <c r="D77" s="56">
        <v>849</v>
      </c>
      <c r="E77" s="56">
        <v>832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1713</v>
      </c>
      <c r="D78" s="56">
        <v>839</v>
      </c>
      <c r="E78" s="56">
        <v>874</v>
      </c>
    </row>
    <row r="79" spans="1:5" x14ac:dyDescent="0.2">
      <c r="A79" s="44" t="s">
        <v>91</v>
      </c>
      <c r="B79" s="55">
        <f>$B$9-59</f>
        <v>1952</v>
      </c>
      <c r="C79" s="56">
        <v>1646</v>
      </c>
      <c r="D79" s="56">
        <v>786</v>
      </c>
      <c r="E79" s="56">
        <v>860</v>
      </c>
    </row>
    <row r="80" spans="1:5" x14ac:dyDescent="0.2">
      <c r="A80" s="51" t="s">
        <v>36</v>
      </c>
      <c r="B80" s="57"/>
      <c r="C80" s="56">
        <f>SUM(C75:C79)</f>
        <v>8636</v>
      </c>
      <c r="D80" s="56">
        <f>SUM(D75:D79)</f>
        <v>4233</v>
      </c>
      <c r="E80" s="56">
        <f>SUM(E75:E79)</f>
        <v>4403</v>
      </c>
    </row>
    <row r="81" spans="1:5" x14ac:dyDescent="0.2">
      <c r="A81" s="44" t="s">
        <v>92</v>
      </c>
      <c r="B81" s="55">
        <f>$B$9-60</f>
        <v>1951</v>
      </c>
      <c r="C81" s="56">
        <v>1762</v>
      </c>
      <c r="D81" s="56">
        <v>856</v>
      </c>
      <c r="E81" s="56">
        <v>906</v>
      </c>
    </row>
    <row r="82" spans="1:5" x14ac:dyDescent="0.2">
      <c r="A82" s="44" t="s">
        <v>93</v>
      </c>
      <c r="B82" s="55">
        <f>$B$9-61</f>
        <v>1950</v>
      </c>
      <c r="C82" s="56">
        <v>1695</v>
      </c>
      <c r="D82" s="56">
        <v>805</v>
      </c>
      <c r="E82" s="56">
        <v>890</v>
      </c>
    </row>
    <row r="83" spans="1:5" x14ac:dyDescent="0.2">
      <c r="A83" s="44" t="s">
        <v>94</v>
      </c>
      <c r="B83" s="55">
        <f>$B$9-62</f>
        <v>1949</v>
      </c>
      <c r="C83" s="56">
        <v>1800</v>
      </c>
      <c r="D83" s="56">
        <v>902</v>
      </c>
      <c r="E83" s="56">
        <v>898</v>
      </c>
    </row>
    <row r="84" spans="1:5" x14ac:dyDescent="0.2">
      <c r="A84" s="44" t="s">
        <v>95</v>
      </c>
      <c r="B84" s="55">
        <f>$B$9-63</f>
        <v>1948</v>
      </c>
      <c r="C84" s="56">
        <v>1768</v>
      </c>
      <c r="D84" s="56">
        <v>869</v>
      </c>
      <c r="E84" s="56">
        <v>899</v>
      </c>
    </row>
    <row r="85" spans="1:5" x14ac:dyDescent="0.2">
      <c r="A85" s="44" t="s">
        <v>96</v>
      </c>
      <c r="B85" s="55">
        <f>$B$9-64</f>
        <v>1947</v>
      </c>
      <c r="C85" s="56">
        <v>1640</v>
      </c>
      <c r="D85" s="56">
        <v>796</v>
      </c>
      <c r="E85" s="56">
        <v>844</v>
      </c>
    </row>
    <row r="86" spans="1:5" x14ac:dyDescent="0.2">
      <c r="A86" s="51" t="s">
        <v>36</v>
      </c>
      <c r="B86" s="57"/>
      <c r="C86" s="56">
        <f>SUM(C81:C85)</f>
        <v>8665</v>
      </c>
      <c r="D86" s="56">
        <f>SUM(D81:D85)</f>
        <v>4228</v>
      </c>
      <c r="E86" s="56">
        <f>SUM(E81:E85)</f>
        <v>4437</v>
      </c>
    </row>
    <row r="87" spans="1:5" x14ac:dyDescent="0.2">
      <c r="A87" s="44" t="s">
        <v>97</v>
      </c>
      <c r="B87" s="55">
        <f>$B$9-65</f>
        <v>1946</v>
      </c>
      <c r="C87" s="56">
        <v>1532</v>
      </c>
      <c r="D87" s="56">
        <v>735</v>
      </c>
      <c r="E87" s="56">
        <v>797</v>
      </c>
    </row>
    <row r="88" spans="1:5" x14ac:dyDescent="0.2">
      <c r="A88" s="44" t="s">
        <v>98</v>
      </c>
      <c r="B88" s="55">
        <f>$B$9-66</f>
        <v>1945</v>
      </c>
      <c r="C88" s="56">
        <v>1251</v>
      </c>
      <c r="D88" s="56">
        <v>592</v>
      </c>
      <c r="E88" s="56">
        <v>659</v>
      </c>
    </row>
    <row r="89" spans="1:5" x14ac:dyDescent="0.2">
      <c r="A89" s="44" t="s">
        <v>99</v>
      </c>
      <c r="B89" s="55">
        <f>$B$9-67</f>
        <v>1944</v>
      </c>
      <c r="C89" s="56">
        <v>1686</v>
      </c>
      <c r="D89" s="56">
        <v>831</v>
      </c>
      <c r="E89" s="56">
        <v>855</v>
      </c>
    </row>
    <row r="90" spans="1:5" x14ac:dyDescent="0.2">
      <c r="A90" s="44" t="s">
        <v>100</v>
      </c>
      <c r="B90" s="55">
        <f>$B$9-68</f>
        <v>1943</v>
      </c>
      <c r="C90" s="56">
        <v>1818</v>
      </c>
      <c r="D90" s="56">
        <v>851</v>
      </c>
      <c r="E90" s="56">
        <v>967</v>
      </c>
    </row>
    <row r="91" spans="1:5" x14ac:dyDescent="0.2">
      <c r="A91" s="44" t="s">
        <v>101</v>
      </c>
      <c r="B91" s="55">
        <f>$B$9-69</f>
        <v>1942</v>
      </c>
      <c r="C91" s="56">
        <v>1732</v>
      </c>
      <c r="D91" s="56">
        <v>835</v>
      </c>
      <c r="E91" s="56">
        <v>897</v>
      </c>
    </row>
    <row r="92" spans="1:5" x14ac:dyDescent="0.2">
      <c r="A92" s="51" t="s">
        <v>36</v>
      </c>
      <c r="B92" s="57"/>
      <c r="C92" s="56">
        <f>SUM(C87:C91)</f>
        <v>8019</v>
      </c>
      <c r="D92" s="56">
        <f>SUM(D87:D91)</f>
        <v>3844</v>
      </c>
      <c r="E92" s="56">
        <f>SUM(E87:E91)</f>
        <v>4175</v>
      </c>
    </row>
    <row r="93" spans="1:5" x14ac:dyDescent="0.2">
      <c r="A93" s="44" t="s">
        <v>102</v>
      </c>
      <c r="B93" s="55">
        <f>$B$9-70</f>
        <v>1941</v>
      </c>
      <c r="C93" s="56">
        <v>2083</v>
      </c>
      <c r="D93" s="56">
        <v>1035</v>
      </c>
      <c r="E93" s="56">
        <v>1048</v>
      </c>
    </row>
    <row r="94" spans="1:5" x14ac:dyDescent="0.2">
      <c r="A94" s="44" t="s">
        <v>103</v>
      </c>
      <c r="B94" s="55">
        <f>$B$9-71</f>
        <v>1940</v>
      </c>
      <c r="C94" s="56">
        <v>2017</v>
      </c>
      <c r="D94" s="56">
        <v>947</v>
      </c>
      <c r="E94" s="56">
        <v>1070</v>
      </c>
    </row>
    <row r="95" spans="1:5" x14ac:dyDescent="0.2">
      <c r="A95" s="44" t="s">
        <v>104</v>
      </c>
      <c r="B95" s="55">
        <f>$B$9-72</f>
        <v>1939</v>
      </c>
      <c r="C95" s="56">
        <v>2003</v>
      </c>
      <c r="D95" s="56">
        <v>956</v>
      </c>
      <c r="E95" s="56">
        <v>1047</v>
      </c>
    </row>
    <row r="96" spans="1:5" x14ac:dyDescent="0.2">
      <c r="A96" s="44" t="s">
        <v>105</v>
      </c>
      <c r="B96" s="55">
        <f>$B$9-73</f>
        <v>1938</v>
      </c>
      <c r="C96" s="56">
        <v>1872</v>
      </c>
      <c r="D96" s="56">
        <v>902</v>
      </c>
      <c r="E96" s="56">
        <v>970</v>
      </c>
    </row>
    <row r="97" spans="1:5" x14ac:dyDescent="0.2">
      <c r="A97" s="44" t="s">
        <v>106</v>
      </c>
      <c r="B97" s="55">
        <f>$B$9-74</f>
        <v>1937</v>
      </c>
      <c r="C97" s="56">
        <v>1687</v>
      </c>
      <c r="D97" s="56">
        <v>818</v>
      </c>
      <c r="E97" s="56">
        <v>869</v>
      </c>
    </row>
    <row r="98" spans="1:5" x14ac:dyDescent="0.2">
      <c r="A98" s="51" t="s">
        <v>36</v>
      </c>
      <c r="B98" s="57"/>
      <c r="C98" s="56">
        <f>SUM(C93:C97)</f>
        <v>9662</v>
      </c>
      <c r="D98" s="56">
        <f>SUM(D93:D97)</f>
        <v>4658</v>
      </c>
      <c r="E98" s="56">
        <f>SUM(E93:E97)</f>
        <v>5004</v>
      </c>
    </row>
    <row r="99" spans="1:5" x14ac:dyDescent="0.2">
      <c r="A99" s="44" t="s">
        <v>107</v>
      </c>
      <c r="B99" s="55">
        <f>$B$9-75</f>
        <v>1936</v>
      </c>
      <c r="C99" s="56">
        <v>1463</v>
      </c>
      <c r="D99" s="56">
        <v>664</v>
      </c>
      <c r="E99" s="56">
        <v>799</v>
      </c>
    </row>
    <row r="100" spans="1:5" x14ac:dyDescent="0.2">
      <c r="A100" s="44" t="s">
        <v>108</v>
      </c>
      <c r="B100" s="55">
        <f>$B$9-76</f>
        <v>1935</v>
      </c>
      <c r="C100" s="56">
        <v>1389</v>
      </c>
      <c r="D100" s="56">
        <v>617</v>
      </c>
      <c r="E100" s="56">
        <v>772</v>
      </c>
    </row>
    <row r="101" spans="1:5" x14ac:dyDescent="0.2">
      <c r="A101" s="44" t="s">
        <v>109</v>
      </c>
      <c r="B101" s="55">
        <f>$B$9-77</f>
        <v>1934</v>
      </c>
      <c r="C101" s="56">
        <v>1246</v>
      </c>
      <c r="D101" s="56">
        <v>585</v>
      </c>
      <c r="E101" s="56">
        <v>661</v>
      </c>
    </row>
    <row r="102" spans="1:5" x14ac:dyDescent="0.2">
      <c r="A102" s="44" t="s">
        <v>110</v>
      </c>
      <c r="B102" s="55">
        <f>$B$9-78</f>
        <v>1933</v>
      </c>
      <c r="C102" s="56">
        <v>932</v>
      </c>
      <c r="D102" s="56">
        <v>444</v>
      </c>
      <c r="E102" s="56">
        <v>488</v>
      </c>
    </row>
    <row r="103" spans="1:5" x14ac:dyDescent="0.2">
      <c r="A103" s="45" t="s">
        <v>111</v>
      </c>
      <c r="B103" s="55">
        <f>$B$9-79</f>
        <v>1932</v>
      </c>
      <c r="C103" s="56">
        <v>811</v>
      </c>
      <c r="D103" s="56">
        <v>337</v>
      </c>
      <c r="E103" s="56">
        <v>474</v>
      </c>
    </row>
    <row r="104" spans="1:5" x14ac:dyDescent="0.2">
      <c r="A104" s="52" t="s">
        <v>36</v>
      </c>
      <c r="B104" s="58"/>
      <c r="C104" s="56">
        <f>SUM(C99:C103)</f>
        <v>5841</v>
      </c>
      <c r="D104" s="56">
        <f>SUM(D99:D103)</f>
        <v>2647</v>
      </c>
      <c r="E104" s="56">
        <f>SUM(E99:E103)</f>
        <v>3194</v>
      </c>
    </row>
    <row r="105" spans="1:5" x14ac:dyDescent="0.2">
      <c r="A105" s="45" t="s">
        <v>112</v>
      </c>
      <c r="B105" s="55">
        <f>$B$9-80</f>
        <v>1931</v>
      </c>
      <c r="C105" s="56">
        <v>784</v>
      </c>
      <c r="D105" s="56">
        <v>325</v>
      </c>
      <c r="E105" s="56">
        <v>459</v>
      </c>
    </row>
    <row r="106" spans="1:5" x14ac:dyDescent="0.2">
      <c r="A106" s="45" t="s">
        <v>123</v>
      </c>
      <c r="B106" s="55">
        <f>$B$9-81</f>
        <v>1930</v>
      </c>
      <c r="C106" s="56">
        <v>830</v>
      </c>
      <c r="D106" s="56">
        <v>343</v>
      </c>
      <c r="E106" s="56">
        <v>487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716</v>
      </c>
      <c r="D107" s="56">
        <v>300</v>
      </c>
      <c r="E107" s="56">
        <v>416</v>
      </c>
    </row>
    <row r="108" spans="1:5" x14ac:dyDescent="0.2">
      <c r="A108" s="45" t="s">
        <v>124</v>
      </c>
      <c r="B108" s="55">
        <f>$B$9-83</f>
        <v>1928</v>
      </c>
      <c r="C108" s="56">
        <v>714</v>
      </c>
      <c r="D108" s="56">
        <v>277</v>
      </c>
      <c r="E108" s="56">
        <v>437</v>
      </c>
    </row>
    <row r="109" spans="1:5" x14ac:dyDescent="0.2">
      <c r="A109" s="45" t="s">
        <v>122</v>
      </c>
      <c r="B109" s="55">
        <f>$B$9-84</f>
        <v>1927</v>
      </c>
      <c r="C109" s="56">
        <v>622</v>
      </c>
      <c r="D109" s="56">
        <v>226</v>
      </c>
      <c r="E109" s="56">
        <v>396</v>
      </c>
    </row>
    <row r="110" spans="1:5" x14ac:dyDescent="0.2">
      <c r="A110" s="52" t="s">
        <v>36</v>
      </c>
      <c r="B110" s="58"/>
      <c r="C110" s="56">
        <f>SUM(C105:C109)</f>
        <v>3666</v>
      </c>
      <c r="D110" s="56">
        <f>SUM(D105:D109)</f>
        <v>1471</v>
      </c>
      <c r="E110" s="56">
        <f>SUM(E105:E109)</f>
        <v>2195</v>
      </c>
    </row>
    <row r="111" spans="1:5" x14ac:dyDescent="0.2">
      <c r="A111" s="45" t="s">
        <v>113</v>
      </c>
      <c r="B111" s="55">
        <f>$B$9-85</f>
        <v>1926</v>
      </c>
      <c r="C111" s="56">
        <v>509</v>
      </c>
      <c r="D111" s="56">
        <v>171</v>
      </c>
      <c r="E111" s="56">
        <v>338</v>
      </c>
    </row>
    <row r="112" spans="1:5" x14ac:dyDescent="0.2">
      <c r="A112" s="45" t="s">
        <v>114</v>
      </c>
      <c r="B112" s="55">
        <f>$B$9-86</f>
        <v>1925</v>
      </c>
      <c r="C112" s="56">
        <v>551</v>
      </c>
      <c r="D112" s="56">
        <v>168</v>
      </c>
      <c r="E112" s="56">
        <v>383</v>
      </c>
    </row>
    <row r="113" spans="1:5" x14ac:dyDescent="0.2">
      <c r="A113" s="45" t="s">
        <v>115</v>
      </c>
      <c r="B113" s="55">
        <f>$B$9-87</f>
        <v>1924</v>
      </c>
      <c r="C113" s="56">
        <v>422</v>
      </c>
      <c r="D113" s="56">
        <v>112</v>
      </c>
      <c r="E113" s="56">
        <v>310</v>
      </c>
    </row>
    <row r="114" spans="1:5" x14ac:dyDescent="0.2">
      <c r="A114" s="45" t="s">
        <v>116</v>
      </c>
      <c r="B114" s="55">
        <f>$B$9-88</f>
        <v>1923</v>
      </c>
      <c r="C114" s="56">
        <v>363</v>
      </c>
      <c r="D114" s="56">
        <v>100</v>
      </c>
      <c r="E114" s="56">
        <v>263</v>
      </c>
    </row>
    <row r="115" spans="1:5" x14ac:dyDescent="0.2">
      <c r="A115" s="45" t="s">
        <v>117</v>
      </c>
      <c r="B115" s="55">
        <f>$B$9-89</f>
        <v>1922</v>
      </c>
      <c r="C115" s="56">
        <v>345</v>
      </c>
      <c r="D115" s="56">
        <v>81</v>
      </c>
      <c r="E115" s="56">
        <v>264</v>
      </c>
    </row>
    <row r="116" spans="1:5" x14ac:dyDescent="0.2">
      <c r="A116" s="52" t="s">
        <v>36</v>
      </c>
      <c r="B116" s="59"/>
      <c r="C116" s="56">
        <f>SUM(C111:C115)</f>
        <v>2190</v>
      </c>
      <c r="D116" s="56">
        <f>SUM(D111:D115)</f>
        <v>632</v>
      </c>
      <c r="E116" s="56">
        <f>SUM(E111:E115)</f>
        <v>1558</v>
      </c>
    </row>
    <row r="117" spans="1:5" x14ac:dyDescent="0.2">
      <c r="A117" s="45" t="s">
        <v>118</v>
      </c>
      <c r="B117" s="55">
        <f>$B$9-90</f>
        <v>1921</v>
      </c>
      <c r="C117" s="56">
        <v>1119</v>
      </c>
      <c r="D117" s="56">
        <v>245</v>
      </c>
      <c r="E117" s="56">
        <v>874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127212</v>
      </c>
      <c r="D119" s="61">
        <v>61497</v>
      </c>
      <c r="E119" s="61">
        <v>65715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">
      <c r="A4" s="99" t="s">
        <v>135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1978</v>
      </c>
      <c r="D9" s="56">
        <v>977</v>
      </c>
      <c r="E9" s="56">
        <v>1001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2145</v>
      </c>
      <c r="D10" s="56">
        <v>1099</v>
      </c>
      <c r="E10" s="56">
        <v>1046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2113</v>
      </c>
      <c r="D11" s="56">
        <v>1095</v>
      </c>
      <c r="E11" s="56">
        <v>1018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2377</v>
      </c>
      <c r="D12" s="56">
        <v>1169</v>
      </c>
      <c r="E12" s="56">
        <v>1208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2346</v>
      </c>
      <c r="D13" s="56">
        <v>1215</v>
      </c>
      <c r="E13" s="56">
        <v>1131</v>
      </c>
    </row>
    <row r="14" spans="1:8" ht="14.1" customHeight="1" x14ac:dyDescent="0.25">
      <c r="A14" s="50" t="s">
        <v>36</v>
      </c>
      <c r="B14" s="55"/>
      <c r="C14" s="56">
        <f>SUM(C9:C13)</f>
        <v>10959</v>
      </c>
      <c r="D14" s="56">
        <f>SUM(D9:D13)</f>
        <v>5555</v>
      </c>
      <c r="E14" s="56">
        <f>SUM(E9:E13)</f>
        <v>5404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2322</v>
      </c>
      <c r="D15" s="56">
        <v>1193</v>
      </c>
      <c r="E15" s="56">
        <v>1129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2395</v>
      </c>
      <c r="D16" s="56">
        <v>1252</v>
      </c>
      <c r="E16" s="56">
        <v>1143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2557</v>
      </c>
      <c r="D17" s="56">
        <v>1310</v>
      </c>
      <c r="E17" s="56">
        <v>1247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2653</v>
      </c>
      <c r="D18" s="56">
        <v>1339</v>
      </c>
      <c r="E18" s="56">
        <v>1314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2695</v>
      </c>
      <c r="D19" s="56">
        <v>1402</v>
      </c>
      <c r="E19" s="56">
        <v>1293</v>
      </c>
    </row>
    <row r="20" spans="1:5" ht="14.1" customHeight="1" x14ac:dyDescent="0.25">
      <c r="A20" s="51" t="s">
        <v>36</v>
      </c>
      <c r="B20" s="57"/>
      <c r="C20" s="56">
        <f>SUM(C15:C19)</f>
        <v>12622</v>
      </c>
      <c r="D20" s="56">
        <f>SUM(D15:D19)</f>
        <v>6496</v>
      </c>
      <c r="E20" s="56">
        <f>SUM(E15:E19)</f>
        <v>6126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2785</v>
      </c>
      <c r="D21" s="56">
        <v>1446</v>
      </c>
      <c r="E21" s="56">
        <v>1339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2977</v>
      </c>
      <c r="D22" s="56">
        <v>1520</v>
      </c>
      <c r="E22" s="56">
        <v>1457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3171</v>
      </c>
      <c r="D23" s="56">
        <v>1645</v>
      </c>
      <c r="E23" s="56">
        <v>1526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3156</v>
      </c>
      <c r="D24" s="56">
        <v>1651</v>
      </c>
      <c r="E24" s="56">
        <v>1505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3310</v>
      </c>
      <c r="D25" s="56">
        <v>1711</v>
      </c>
      <c r="E25" s="56">
        <v>1599</v>
      </c>
    </row>
    <row r="26" spans="1:5" ht="14.1" customHeight="1" x14ac:dyDescent="0.25">
      <c r="A26" s="51" t="s">
        <v>36</v>
      </c>
      <c r="B26" s="57"/>
      <c r="C26" s="56">
        <f>SUM(C21:C25)</f>
        <v>15399</v>
      </c>
      <c r="D26" s="56">
        <f>SUM(D21:D25)</f>
        <v>7973</v>
      </c>
      <c r="E26" s="56">
        <f>SUM(E21:E25)</f>
        <v>7426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3298</v>
      </c>
      <c r="D27" s="56">
        <v>1677</v>
      </c>
      <c r="E27" s="56">
        <v>1621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3093</v>
      </c>
      <c r="D28" s="56">
        <v>1631</v>
      </c>
      <c r="E28" s="56">
        <v>1462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3180</v>
      </c>
      <c r="D29" s="56">
        <v>1665</v>
      </c>
      <c r="E29" s="56">
        <v>1515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3287</v>
      </c>
      <c r="D30" s="56">
        <v>1680</v>
      </c>
      <c r="E30" s="56">
        <v>1607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3193</v>
      </c>
      <c r="D31" s="56">
        <v>1626</v>
      </c>
      <c r="E31" s="56">
        <v>1567</v>
      </c>
    </row>
    <row r="32" spans="1:5" ht="14.1" customHeight="1" x14ac:dyDescent="0.25">
      <c r="A32" s="51" t="s">
        <v>36</v>
      </c>
      <c r="B32" s="57"/>
      <c r="C32" s="56">
        <f>SUM(C27:C31)</f>
        <v>16051</v>
      </c>
      <c r="D32" s="56">
        <f>SUM(D27:D31)</f>
        <v>8279</v>
      </c>
      <c r="E32" s="56">
        <f>SUM(E27:E31)</f>
        <v>7772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2802</v>
      </c>
      <c r="D33" s="56">
        <v>1512</v>
      </c>
      <c r="E33" s="56">
        <v>1290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2775</v>
      </c>
      <c r="D34" s="56">
        <v>1479</v>
      </c>
      <c r="E34" s="56">
        <v>1296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2533</v>
      </c>
      <c r="D35" s="56">
        <v>1346</v>
      </c>
      <c r="E35" s="56">
        <v>1187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2503</v>
      </c>
      <c r="D36" s="56">
        <v>1364</v>
      </c>
      <c r="E36" s="56">
        <v>1139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2412</v>
      </c>
      <c r="D37" s="56">
        <v>1302</v>
      </c>
      <c r="E37" s="56">
        <v>1110</v>
      </c>
    </row>
    <row r="38" spans="1:5" ht="14.1" customHeight="1" x14ac:dyDescent="0.2">
      <c r="A38" s="51" t="s">
        <v>36</v>
      </c>
      <c r="B38" s="57"/>
      <c r="C38" s="56">
        <f>SUM(C33:C37)</f>
        <v>13025</v>
      </c>
      <c r="D38" s="56">
        <f>SUM(D33:D37)</f>
        <v>7003</v>
      </c>
      <c r="E38" s="56">
        <f>SUM(E33:E37)</f>
        <v>6022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2321</v>
      </c>
      <c r="D39" s="56">
        <v>1212</v>
      </c>
      <c r="E39" s="56">
        <v>1109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2223</v>
      </c>
      <c r="D40" s="56">
        <v>1141</v>
      </c>
      <c r="E40" s="56">
        <v>1082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2195</v>
      </c>
      <c r="D41" s="56">
        <v>1126</v>
      </c>
      <c r="E41" s="56">
        <v>1069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2213</v>
      </c>
      <c r="D42" s="56">
        <v>1086</v>
      </c>
      <c r="E42" s="56">
        <v>1127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2354</v>
      </c>
      <c r="D43" s="56">
        <v>1135</v>
      </c>
      <c r="E43" s="56">
        <v>1219</v>
      </c>
    </row>
    <row r="44" spans="1:5" ht="14.1" customHeight="1" x14ac:dyDescent="0.2">
      <c r="A44" s="51" t="s">
        <v>36</v>
      </c>
      <c r="B44" s="57"/>
      <c r="C44" s="56">
        <f>SUM(C39:C43)</f>
        <v>11306</v>
      </c>
      <c r="D44" s="56">
        <f>SUM(D39:D43)</f>
        <v>5700</v>
      </c>
      <c r="E44" s="56">
        <f>SUM(E39:E43)</f>
        <v>5606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2488</v>
      </c>
      <c r="D45" s="56">
        <v>1219</v>
      </c>
      <c r="E45" s="56">
        <v>1269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2599</v>
      </c>
      <c r="D46" s="56">
        <v>1195</v>
      </c>
      <c r="E46" s="56">
        <v>1404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2473</v>
      </c>
      <c r="D47" s="56">
        <v>1201</v>
      </c>
      <c r="E47" s="56">
        <v>1272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2619</v>
      </c>
      <c r="D48" s="56">
        <v>1260</v>
      </c>
      <c r="E48" s="56">
        <v>1359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2568</v>
      </c>
      <c r="D49" s="56">
        <v>1247</v>
      </c>
      <c r="E49" s="56">
        <v>1321</v>
      </c>
    </row>
    <row r="50" spans="1:5" ht="14.1" customHeight="1" x14ac:dyDescent="0.2">
      <c r="A50" s="51" t="s">
        <v>36</v>
      </c>
      <c r="B50" s="57"/>
      <c r="C50" s="56">
        <f>SUM(C45:C49)</f>
        <v>12747</v>
      </c>
      <c r="D50" s="56">
        <f>SUM(D45:D49)</f>
        <v>6122</v>
      </c>
      <c r="E50" s="56">
        <f>SUM(E45:E49)</f>
        <v>6625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2815</v>
      </c>
      <c r="D51" s="56">
        <v>1359</v>
      </c>
      <c r="E51" s="56">
        <v>1456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2801</v>
      </c>
      <c r="D52" s="56">
        <v>1347</v>
      </c>
      <c r="E52" s="56">
        <v>1454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2732</v>
      </c>
      <c r="D53" s="56">
        <v>1310</v>
      </c>
      <c r="E53" s="56">
        <v>1422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3047</v>
      </c>
      <c r="D54" s="56">
        <v>1478</v>
      </c>
      <c r="E54" s="56">
        <v>1569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3393</v>
      </c>
      <c r="D55" s="56">
        <v>1622</v>
      </c>
      <c r="E55" s="56">
        <v>1771</v>
      </c>
    </row>
    <row r="56" spans="1:5" ht="14.1" customHeight="1" x14ac:dyDescent="0.2">
      <c r="A56" s="50" t="s">
        <v>36</v>
      </c>
      <c r="B56" s="57"/>
      <c r="C56" s="56">
        <f>SUM(C51:C55)</f>
        <v>14788</v>
      </c>
      <c r="D56" s="56">
        <f>SUM(D51:D55)</f>
        <v>7116</v>
      </c>
      <c r="E56" s="56">
        <f>SUM(E51:E55)</f>
        <v>7672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3754</v>
      </c>
      <c r="D57" s="56">
        <v>1878</v>
      </c>
      <c r="E57" s="56">
        <v>1876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3983</v>
      </c>
      <c r="D58" s="56">
        <v>1926</v>
      </c>
      <c r="E58" s="56">
        <v>2057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4588</v>
      </c>
      <c r="D59" s="56">
        <v>2248</v>
      </c>
      <c r="E59" s="56">
        <v>2340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4984</v>
      </c>
      <c r="D60" s="56">
        <v>2472</v>
      </c>
      <c r="E60" s="56">
        <v>2512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5109</v>
      </c>
      <c r="D61" s="56">
        <v>2531</v>
      </c>
      <c r="E61" s="56">
        <v>2578</v>
      </c>
    </row>
    <row r="62" spans="1:5" ht="14.1" customHeight="1" x14ac:dyDescent="0.2">
      <c r="A62" s="51" t="s">
        <v>36</v>
      </c>
      <c r="B62" s="57"/>
      <c r="C62" s="56">
        <f>SUM(C57:C61)</f>
        <v>22418</v>
      </c>
      <c r="D62" s="56">
        <f>SUM(D57:D61)</f>
        <v>11055</v>
      </c>
      <c r="E62" s="56">
        <f>SUM(E57:E61)</f>
        <v>11363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5267</v>
      </c>
      <c r="D63" s="56">
        <v>2632</v>
      </c>
      <c r="E63" s="56">
        <v>2635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5041</v>
      </c>
      <c r="D64" s="56">
        <v>2434</v>
      </c>
      <c r="E64" s="56">
        <v>2607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5203</v>
      </c>
      <c r="D65" s="56">
        <v>2592</v>
      </c>
      <c r="E65" s="56">
        <v>2611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5025</v>
      </c>
      <c r="D66" s="56">
        <v>2506</v>
      </c>
      <c r="E66" s="56">
        <v>2519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4695</v>
      </c>
      <c r="D67" s="56">
        <v>2310</v>
      </c>
      <c r="E67" s="56">
        <v>2385</v>
      </c>
    </row>
    <row r="68" spans="1:5" ht="14.1" customHeight="1" x14ac:dyDescent="0.2">
      <c r="A68" s="51" t="s">
        <v>36</v>
      </c>
      <c r="B68" s="57"/>
      <c r="C68" s="56">
        <f>SUM(C63:C67)</f>
        <v>25231</v>
      </c>
      <c r="D68" s="56">
        <f>SUM(D63:D67)</f>
        <v>12474</v>
      </c>
      <c r="E68" s="56">
        <f>SUM(E63:E67)</f>
        <v>12757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4674</v>
      </c>
      <c r="D69" s="56">
        <v>2350</v>
      </c>
      <c r="E69" s="56">
        <v>2324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4383</v>
      </c>
      <c r="D70" s="56">
        <v>2152</v>
      </c>
      <c r="E70" s="56">
        <v>2231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4274</v>
      </c>
      <c r="D71" s="56">
        <v>2128</v>
      </c>
      <c r="E71" s="56">
        <v>2146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3993</v>
      </c>
      <c r="D72" s="56">
        <v>1970</v>
      </c>
      <c r="E72" s="56">
        <v>2023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3871</v>
      </c>
      <c r="D73" s="56">
        <v>1888</v>
      </c>
      <c r="E73" s="56">
        <v>1983</v>
      </c>
    </row>
    <row r="74" spans="1:5" ht="14.1" customHeight="1" x14ac:dyDescent="0.2">
      <c r="A74" s="51" t="s">
        <v>36</v>
      </c>
      <c r="B74" s="57"/>
      <c r="C74" s="56">
        <f>SUM(C69:C73)</f>
        <v>21195</v>
      </c>
      <c r="D74" s="56">
        <f>SUM(D69:D73)</f>
        <v>10488</v>
      </c>
      <c r="E74" s="56">
        <f>SUM(E69:E73)</f>
        <v>10707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3611</v>
      </c>
      <c r="D75" s="56">
        <v>1782</v>
      </c>
      <c r="E75" s="56">
        <v>1829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3668</v>
      </c>
      <c r="D76" s="56">
        <v>1808</v>
      </c>
      <c r="E76" s="56">
        <v>1860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3685</v>
      </c>
      <c r="D77" s="56">
        <v>1804</v>
      </c>
      <c r="E77" s="56">
        <v>1881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3581</v>
      </c>
      <c r="D78" s="56">
        <v>1783</v>
      </c>
      <c r="E78" s="56">
        <v>1798</v>
      </c>
    </row>
    <row r="79" spans="1:5" x14ac:dyDescent="0.2">
      <c r="A79" s="44" t="s">
        <v>91</v>
      </c>
      <c r="B79" s="55">
        <f>$B$9-59</f>
        <v>1952</v>
      </c>
      <c r="C79" s="56">
        <v>3389</v>
      </c>
      <c r="D79" s="56">
        <v>1707</v>
      </c>
      <c r="E79" s="56">
        <v>1682</v>
      </c>
    </row>
    <row r="80" spans="1:5" x14ac:dyDescent="0.2">
      <c r="A80" s="51" t="s">
        <v>36</v>
      </c>
      <c r="B80" s="57"/>
      <c r="C80" s="56">
        <f>SUM(C75:C79)</f>
        <v>17934</v>
      </c>
      <c r="D80" s="56">
        <f>SUM(D75:D79)</f>
        <v>8884</v>
      </c>
      <c r="E80" s="56">
        <f>SUM(E75:E79)</f>
        <v>9050</v>
      </c>
    </row>
    <row r="81" spans="1:5" x14ac:dyDescent="0.2">
      <c r="A81" s="44" t="s">
        <v>92</v>
      </c>
      <c r="B81" s="55">
        <f>$B$9-60</f>
        <v>1951</v>
      </c>
      <c r="C81" s="56">
        <v>3518</v>
      </c>
      <c r="D81" s="56">
        <v>1751</v>
      </c>
      <c r="E81" s="56">
        <v>1767</v>
      </c>
    </row>
    <row r="82" spans="1:5" x14ac:dyDescent="0.2">
      <c r="A82" s="44" t="s">
        <v>93</v>
      </c>
      <c r="B82" s="55">
        <f>$B$9-61</f>
        <v>1950</v>
      </c>
      <c r="C82" s="56">
        <v>3488</v>
      </c>
      <c r="D82" s="56">
        <v>1753</v>
      </c>
      <c r="E82" s="56">
        <v>1735</v>
      </c>
    </row>
    <row r="83" spans="1:5" x14ac:dyDescent="0.2">
      <c r="A83" s="44" t="s">
        <v>94</v>
      </c>
      <c r="B83" s="55">
        <f>$B$9-62</f>
        <v>1949</v>
      </c>
      <c r="C83" s="56">
        <v>3564</v>
      </c>
      <c r="D83" s="56">
        <v>1759</v>
      </c>
      <c r="E83" s="56">
        <v>1805</v>
      </c>
    </row>
    <row r="84" spans="1:5" x14ac:dyDescent="0.2">
      <c r="A84" s="44" t="s">
        <v>95</v>
      </c>
      <c r="B84" s="55">
        <f>$B$9-63</f>
        <v>1948</v>
      </c>
      <c r="C84" s="56">
        <v>3491</v>
      </c>
      <c r="D84" s="56">
        <v>1728</v>
      </c>
      <c r="E84" s="56">
        <v>1763</v>
      </c>
    </row>
    <row r="85" spans="1:5" x14ac:dyDescent="0.2">
      <c r="A85" s="44" t="s">
        <v>96</v>
      </c>
      <c r="B85" s="55">
        <f>$B$9-64</f>
        <v>1947</v>
      </c>
      <c r="C85" s="56">
        <v>3185</v>
      </c>
      <c r="D85" s="56">
        <v>1582</v>
      </c>
      <c r="E85" s="56">
        <v>1603</v>
      </c>
    </row>
    <row r="86" spans="1:5" x14ac:dyDescent="0.2">
      <c r="A86" s="51" t="s">
        <v>36</v>
      </c>
      <c r="B86" s="57"/>
      <c r="C86" s="56">
        <f>SUM(C81:C85)</f>
        <v>17246</v>
      </c>
      <c r="D86" s="56">
        <f>SUM(D81:D85)</f>
        <v>8573</v>
      </c>
      <c r="E86" s="56">
        <f>SUM(E81:E85)</f>
        <v>8673</v>
      </c>
    </row>
    <row r="87" spans="1:5" x14ac:dyDescent="0.2">
      <c r="A87" s="44" t="s">
        <v>97</v>
      </c>
      <c r="B87" s="55">
        <f>$B$9-65</f>
        <v>1946</v>
      </c>
      <c r="C87" s="56">
        <v>2887</v>
      </c>
      <c r="D87" s="56">
        <v>1408</v>
      </c>
      <c r="E87" s="56">
        <v>1479</v>
      </c>
    </row>
    <row r="88" spans="1:5" x14ac:dyDescent="0.2">
      <c r="A88" s="44" t="s">
        <v>98</v>
      </c>
      <c r="B88" s="55">
        <f>$B$9-66</f>
        <v>1945</v>
      </c>
      <c r="C88" s="56">
        <v>2443</v>
      </c>
      <c r="D88" s="56">
        <v>1189</v>
      </c>
      <c r="E88" s="56">
        <v>1254</v>
      </c>
    </row>
    <row r="89" spans="1:5" x14ac:dyDescent="0.2">
      <c r="A89" s="44" t="s">
        <v>99</v>
      </c>
      <c r="B89" s="55">
        <f>$B$9-67</f>
        <v>1944</v>
      </c>
      <c r="C89" s="56">
        <v>3247</v>
      </c>
      <c r="D89" s="56">
        <v>1604</v>
      </c>
      <c r="E89" s="56">
        <v>1643</v>
      </c>
    </row>
    <row r="90" spans="1:5" x14ac:dyDescent="0.2">
      <c r="A90" s="44" t="s">
        <v>100</v>
      </c>
      <c r="B90" s="55">
        <f>$B$9-68</f>
        <v>1943</v>
      </c>
      <c r="C90" s="56">
        <v>3346</v>
      </c>
      <c r="D90" s="56">
        <v>1628</v>
      </c>
      <c r="E90" s="56">
        <v>1718</v>
      </c>
    </row>
    <row r="91" spans="1:5" x14ac:dyDescent="0.2">
      <c r="A91" s="44" t="s">
        <v>101</v>
      </c>
      <c r="B91" s="55">
        <f>$B$9-69</f>
        <v>1942</v>
      </c>
      <c r="C91" s="56">
        <v>3163</v>
      </c>
      <c r="D91" s="56">
        <v>1604</v>
      </c>
      <c r="E91" s="56">
        <v>1559</v>
      </c>
    </row>
    <row r="92" spans="1:5" x14ac:dyDescent="0.2">
      <c r="A92" s="51" t="s">
        <v>36</v>
      </c>
      <c r="B92" s="57"/>
      <c r="C92" s="56">
        <f>SUM(C87:C91)</f>
        <v>15086</v>
      </c>
      <c r="D92" s="56">
        <f>SUM(D87:D91)</f>
        <v>7433</v>
      </c>
      <c r="E92" s="56">
        <f>SUM(E87:E91)</f>
        <v>7653</v>
      </c>
    </row>
    <row r="93" spans="1:5" x14ac:dyDescent="0.2">
      <c r="A93" s="44" t="s">
        <v>102</v>
      </c>
      <c r="B93" s="55">
        <f>$B$9-70</f>
        <v>1941</v>
      </c>
      <c r="C93" s="56">
        <v>3923</v>
      </c>
      <c r="D93" s="56">
        <v>1866</v>
      </c>
      <c r="E93" s="56">
        <v>2057</v>
      </c>
    </row>
    <row r="94" spans="1:5" x14ac:dyDescent="0.2">
      <c r="A94" s="44" t="s">
        <v>103</v>
      </c>
      <c r="B94" s="55">
        <f>$B$9-71</f>
        <v>1940</v>
      </c>
      <c r="C94" s="56">
        <v>3824</v>
      </c>
      <c r="D94" s="56">
        <v>1922</v>
      </c>
      <c r="E94" s="56">
        <v>1902</v>
      </c>
    </row>
    <row r="95" spans="1:5" x14ac:dyDescent="0.2">
      <c r="A95" s="44" t="s">
        <v>104</v>
      </c>
      <c r="B95" s="55">
        <f>$B$9-72</f>
        <v>1939</v>
      </c>
      <c r="C95" s="56">
        <v>3722</v>
      </c>
      <c r="D95" s="56">
        <v>1761</v>
      </c>
      <c r="E95" s="56">
        <v>1961</v>
      </c>
    </row>
    <row r="96" spans="1:5" x14ac:dyDescent="0.2">
      <c r="A96" s="44" t="s">
        <v>105</v>
      </c>
      <c r="B96" s="55">
        <f>$B$9-73</f>
        <v>1938</v>
      </c>
      <c r="C96" s="56">
        <v>3535</v>
      </c>
      <c r="D96" s="56">
        <v>1710</v>
      </c>
      <c r="E96" s="56">
        <v>1825</v>
      </c>
    </row>
    <row r="97" spans="1:5" x14ac:dyDescent="0.2">
      <c r="A97" s="44" t="s">
        <v>106</v>
      </c>
      <c r="B97" s="55">
        <f>$B$9-74</f>
        <v>1937</v>
      </c>
      <c r="C97" s="56">
        <v>3227</v>
      </c>
      <c r="D97" s="56">
        <v>1560</v>
      </c>
      <c r="E97" s="56">
        <v>1667</v>
      </c>
    </row>
    <row r="98" spans="1:5" x14ac:dyDescent="0.2">
      <c r="A98" s="51" t="s">
        <v>36</v>
      </c>
      <c r="B98" s="57"/>
      <c r="C98" s="56">
        <f>SUM(C93:C97)</f>
        <v>18231</v>
      </c>
      <c r="D98" s="56">
        <f>SUM(D93:D97)</f>
        <v>8819</v>
      </c>
      <c r="E98" s="56">
        <f>SUM(E93:E97)</f>
        <v>9412</v>
      </c>
    </row>
    <row r="99" spans="1:5" x14ac:dyDescent="0.2">
      <c r="A99" s="44" t="s">
        <v>107</v>
      </c>
      <c r="B99" s="55">
        <f>$B$9-75</f>
        <v>1936</v>
      </c>
      <c r="C99" s="56">
        <v>2911</v>
      </c>
      <c r="D99" s="56">
        <v>1411</v>
      </c>
      <c r="E99" s="56">
        <v>1500</v>
      </c>
    </row>
    <row r="100" spans="1:5" x14ac:dyDescent="0.2">
      <c r="A100" s="44" t="s">
        <v>108</v>
      </c>
      <c r="B100" s="55">
        <f>$B$9-76</f>
        <v>1935</v>
      </c>
      <c r="C100" s="56">
        <v>2755</v>
      </c>
      <c r="D100" s="56">
        <v>1282</v>
      </c>
      <c r="E100" s="56">
        <v>1473</v>
      </c>
    </row>
    <row r="101" spans="1:5" x14ac:dyDescent="0.2">
      <c r="A101" s="44" t="s">
        <v>109</v>
      </c>
      <c r="B101" s="55">
        <f>$B$9-77</f>
        <v>1934</v>
      </c>
      <c r="C101" s="56">
        <v>2248</v>
      </c>
      <c r="D101" s="56">
        <v>1018</v>
      </c>
      <c r="E101" s="56">
        <v>1230</v>
      </c>
    </row>
    <row r="102" spans="1:5" x14ac:dyDescent="0.2">
      <c r="A102" s="44" t="s">
        <v>110</v>
      </c>
      <c r="B102" s="55">
        <f>$B$9-78</f>
        <v>1933</v>
      </c>
      <c r="C102" s="56">
        <v>1740</v>
      </c>
      <c r="D102" s="56">
        <v>783</v>
      </c>
      <c r="E102" s="56">
        <v>957</v>
      </c>
    </row>
    <row r="103" spans="1:5" x14ac:dyDescent="0.2">
      <c r="A103" s="45" t="s">
        <v>111</v>
      </c>
      <c r="B103" s="55">
        <f>$B$9-79</f>
        <v>1932</v>
      </c>
      <c r="C103" s="56">
        <v>1633</v>
      </c>
      <c r="D103" s="56">
        <v>664</v>
      </c>
      <c r="E103" s="56">
        <v>969</v>
      </c>
    </row>
    <row r="104" spans="1:5" x14ac:dyDescent="0.2">
      <c r="A104" s="52" t="s">
        <v>36</v>
      </c>
      <c r="B104" s="58"/>
      <c r="C104" s="56">
        <f>SUM(C99:C103)</f>
        <v>11287</v>
      </c>
      <c r="D104" s="56">
        <f>SUM(D99:D103)</f>
        <v>5158</v>
      </c>
      <c r="E104" s="56">
        <f>SUM(E99:E103)</f>
        <v>6129</v>
      </c>
    </row>
    <row r="105" spans="1:5" x14ac:dyDescent="0.2">
      <c r="A105" s="45" t="s">
        <v>112</v>
      </c>
      <c r="B105" s="55">
        <f>$B$9-80</f>
        <v>1931</v>
      </c>
      <c r="C105" s="56">
        <v>1561</v>
      </c>
      <c r="D105" s="56">
        <v>643</v>
      </c>
      <c r="E105" s="56">
        <v>918</v>
      </c>
    </row>
    <row r="106" spans="1:5" x14ac:dyDescent="0.2">
      <c r="A106" s="45" t="s">
        <v>123</v>
      </c>
      <c r="B106" s="55">
        <f>$B$9-81</f>
        <v>1930</v>
      </c>
      <c r="C106" s="56">
        <v>1577</v>
      </c>
      <c r="D106" s="56">
        <v>601</v>
      </c>
      <c r="E106" s="56">
        <v>976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1423</v>
      </c>
      <c r="D107" s="56">
        <v>563</v>
      </c>
      <c r="E107" s="56">
        <v>860</v>
      </c>
    </row>
    <row r="108" spans="1:5" x14ac:dyDescent="0.2">
      <c r="A108" s="45" t="s">
        <v>124</v>
      </c>
      <c r="B108" s="55">
        <f>$B$9-83</f>
        <v>1928</v>
      </c>
      <c r="C108" s="56">
        <v>1336</v>
      </c>
      <c r="D108" s="56">
        <v>528</v>
      </c>
      <c r="E108" s="56">
        <v>808</v>
      </c>
    </row>
    <row r="109" spans="1:5" x14ac:dyDescent="0.2">
      <c r="A109" s="45" t="s">
        <v>122</v>
      </c>
      <c r="B109" s="55">
        <f>$B$9-84</f>
        <v>1927</v>
      </c>
      <c r="C109" s="56">
        <v>1117</v>
      </c>
      <c r="D109" s="56">
        <v>385</v>
      </c>
      <c r="E109" s="56">
        <v>732</v>
      </c>
    </row>
    <row r="110" spans="1:5" x14ac:dyDescent="0.2">
      <c r="A110" s="52" t="s">
        <v>36</v>
      </c>
      <c r="B110" s="58"/>
      <c r="C110" s="56">
        <f>SUM(C105:C109)</f>
        <v>7014</v>
      </c>
      <c r="D110" s="56">
        <f>SUM(D105:D109)</f>
        <v>2720</v>
      </c>
      <c r="E110" s="56">
        <f>SUM(E105:E109)</f>
        <v>4294</v>
      </c>
    </row>
    <row r="111" spans="1:5" x14ac:dyDescent="0.2">
      <c r="A111" s="45" t="s">
        <v>113</v>
      </c>
      <c r="B111" s="55">
        <f>$B$9-85</f>
        <v>1926</v>
      </c>
      <c r="C111" s="56">
        <v>1093</v>
      </c>
      <c r="D111" s="56">
        <v>373</v>
      </c>
      <c r="E111" s="56">
        <v>720</v>
      </c>
    </row>
    <row r="112" spans="1:5" x14ac:dyDescent="0.2">
      <c r="A112" s="45" t="s">
        <v>114</v>
      </c>
      <c r="B112" s="55">
        <f>$B$9-86</f>
        <v>1925</v>
      </c>
      <c r="C112" s="56">
        <v>1021</v>
      </c>
      <c r="D112" s="56">
        <v>316</v>
      </c>
      <c r="E112" s="56">
        <v>705</v>
      </c>
    </row>
    <row r="113" spans="1:5" x14ac:dyDescent="0.2">
      <c r="A113" s="45" t="s">
        <v>115</v>
      </c>
      <c r="B113" s="55">
        <f>$B$9-87</f>
        <v>1924</v>
      </c>
      <c r="C113" s="56">
        <v>849</v>
      </c>
      <c r="D113" s="56">
        <v>233</v>
      </c>
      <c r="E113" s="56">
        <v>616</v>
      </c>
    </row>
    <row r="114" spans="1:5" x14ac:dyDescent="0.2">
      <c r="A114" s="45" t="s">
        <v>116</v>
      </c>
      <c r="B114" s="55">
        <f>$B$9-88</f>
        <v>1923</v>
      </c>
      <c r="C114" s="56">
        <v>787</v>
      </c>
      <c r="D114" s="56">
        <v>231</v>
      </c>
      <c r="E114" s="56">
        <v>556</v>
      </c>
    </row>
    <row r="115" spans="1:5" x14ac:dyDescent="0.2">
      <c r="A115" s="45" t="s">
        <v>117</v>
      </c>
      <c r="B115" s="55">
        <f>$B$9-89</f>
        <v>1922</v>
      </c>
      <c r="C115" s="56">
        <v>631</v>
      </c>
      <c r="D115" s="56">
        <v>167</v>
      </c>
      <c r="E115" s="56">
        <v>464</v>
      </c>
    </row>
    <row r="116" spans="1:5" x14ac:dyDescent="0.2">
      <c r="A116" s="52" t="s">
        <v>36</v>
      </c>
      <c r="B116" s="59"/>
      <c r="C116" s="56">
        <f>SUM(C111:C115)</f>
        <v>4381</v>
      </c>
      <c r="D116" s="56">
        <f>SUM(D111:D115)</f>
        <v>1320</v>
      </c>
      <c r="E116" s="56">
        <f>SUM(E111:E115)</f>
        <v>3061</v>
      </c>
    </row>
    <row r="117" spans="1:5" x14ac:dyDescent="0.2">
      <c r="A117" s="45" t="s">
        <v>118</v>
      </c>
      <c r="B117" s="55">
        <f>$B$9-90</f>
        <v>1921</v>
      </c>
      <c r="C117" s="56">
        <v>1926</v>
      </c>
      <c r="D117" s="56">
        <v>428</v>
      </c>
      <c r="E117" s="56">
        <v>1498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268846</v>
      </c>
      <c r="D119" s="61">
        <v>131596</v>
      </c>
      <c r="E119" s="61">
        <v>137250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136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1415</v>
      </c>
      <c r="D9" s="56">
        <v>758</v>
      </c>
      <c r="E9" s="56">
        <v>657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1578</v>
      </c>
      <c r="D10" s="56">
        <v>825</v>
      </c>
      <c r="E10" s="56">
        <v>753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1687</v>
      </c>
      <c r="D11" s="56">
        <v>869</v>
      </c>
      <c r="E11" s="56">
        <v>818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1643</v>
      </c>
      <c r="D12" s="56">
        <v>836</v>
      </c>
      <c r="E12" s="56">
        <v>807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1662</v>
      </c>
      <c r="D13" s="56">
        <v>894</v>
      </c>
      <c r="E13" s="56">
        <v>768</v>
      </c>
    </row>
    <row r="14" spans="1:8" ht="14.1" customHeight="1" x14ac:dyDescent="0.25">
      <c r="A14" s="50" t="s">
        <v>36</v>
      </c>
      <c r="B14" s="55"/>
      <c r="C14" s="56">
        <f>SUM(C9:C13)</f>
        <v>7985</v>
      </c>
      <c r="D14" s="56">
        <f>SUM(D9:D13)</f>
        <v>4182</v>
      </c>
      <c r="E14" s="56">
        <f>SUM(E9:E13)</f>
        <v>3803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1714</v>
      </c>
      <c r="D15" s="56">
        <v>913</v>
      </c>
      <c r="E15" s="56">
        <v>801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1735</v>
      </c>
      <c r="D16" s="56">
        <v>890</v>
      </c>
      <c r="E16" s="56">
        <v>845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1839</v>
      </c>
      <c r="D17" s="56">
        <v>930</v>
      </c>
      <c r="E17" s="56">
        <v>909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1873</v>
      </c>
      <c r="D18" s="56">
        <v>958</v>
      </c>
      <c r="E18" s="56">
        <v>915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1957</v>
      </c>
      <c r="D19" s="56">
        <v>972</v>
      </c>
      <c r="E19" s="56">
        <v>985</v>
      </c>
    </row>
    <row r="20" spans="1:5" ht="14.1" customHeight="1" x14ac:dyDescent="0.25">
      <c r="A20" s="51" t="s">
        <v>36</v>
      </c>
      <c r="B20" s="57"/>
      <c r="C20" s="56">
        <f>SUM(C15:C19)</f>
        <v>9118</v>
      </c>
      <c r="D20" s="56">
        <f>SUM(D15:D19)</f>
        <v>4663</v>
      </c>
      <c r="E20" s="56">
        <f>SUM(E15:E19)</f>
        <v>4455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2009</v>
      </c>
      <c r="D21" s="56">
        <v>1043</v>
      </c>
      <c r="E21" s="56">
        <v>966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2248</v>
      </c>
      <c r="D22" s="56">
        <v>1130</v>
      </c>
      <c r="E22" s="56">
        <v>1118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2359</v>
      </c>
      <c r="D23" s="56">
        <v>1212</v>
      </c>
      <c r="E23" s="56">
        <v>1147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2319</v>
      </c>
      <c r="D24" s="56">
        <v>1197</v>
      </c>
      <c r="E24" s="56">
        <v>1122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2501</v>
      </c>
      <c r="D25" s="56">
        <v>1296</v>
      </c>
      <c r="E25" s="56">
        <v>1205</v>
      </c>
    </row>
    <row r="26" spans="1:5" ht="14.1" customHeight="1" x14ac:dyDescent="0.25">
      <c r="A26" s="51" t="s">
        <v>36</v>
      </c>
      <c r="B26" s="57"/>
      <c r="C26" s="56">
        <f>SUM(C21:C25)</f>
        <v>11436</v>
      </c>
      <c r="D26" s="56">
        <f>SUM(D21:D25)</f>
        <v>5878</v>
      </c>
      <c r="E26" s="56">
        <f>SUM(E21:E25)</f>
        <v>5558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2440</v>
      </c>
      <c r="D27" s="56">
        <v>1251</v>
      </c>
      <c r="E27" s="56">
        <v>1189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2380</v>
      </c>
      <c r="D28" s="56">
        <v>1165</v>
      </c>
      <c r="E28" s="56">
        <v>1215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2401</v>
      </c>
      <c r="D29" s="56">
        <v>1230</v>
      </c>
      <c r="E29" s="56">
        <v>1171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2512</v>
      </c>
      <c r="D30" s="56">
        <v>1279</v>
      </c>
      <c r="E30" s="56">
        <v>1233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2364</v>
      </c>
      <c r="D31" s="56">
        <v>1238</v>
      </c>
      <c r="E31" s="56">
        <v>1126</v>
      </c>
    </row>
    <row r="32" spans="1:5" ht="14.1" customHeight="1" x14ac:dyDescent="0.25">
      <c r="A32" s="51" t="s">
        <v>36</v>
      </c>
      <c r="B32" s="57"/>
      <c r="C32" s="56">
        <f>SUM(C27:C31)</f>
        <v>12097</v>
      </c>
      <c r="D32" s="56">
        <f>SUM(D27:D31)</f>
        <v>6163</v>
      </c>
      <c r="E32" s="56">
        <f>SUM(E27:E31)</f>
        <v>5934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2267</v>
      </c>
      <c r="D33" s="56">
        <v>1232</v>
      </c>
      <c r="E33" s="56">
        <v>1035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2082</v>
      </c>
      <c r="D34" s="56">
        <v>1151</v>
      </c>
      <c r="E34" s="56">
        <v>931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1821</v>
      </c>
      <c r="D35" s="56">
        <v>950</v>
      </c>
      <c r="E35" s="56">
        <v>871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1899</v>
      </c>
      <c r="D36" s="56">
        <v>1037</v>
      </c>
      <c r="E36" s="56">
        <v>862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1767</v>
      </c>
      <c r="D37" s="56">
        <v>931</v>
      </c>
      <c r="E37" s="56">
        <v>836</v>
      </c>
    </row>
    <row r="38" spans="1:5" ht="14.1" customHeight="1" x14ac:dyDescent="0.2">
      <c r="A38" s="51" t="s">
        <v>36</v>
      </c>
      <c r="B38" s="57"/>
      <c r="C38" s="56">
        <f>SUM(C33:C37)</f>
        <v>9836</v>
      </c>
      <c r="D38" s="56">
        <f>SUM(D33:D37)</f>
        <v>5301</v>
      </c>
      <c r="E38" s="56">
        <f>SUM(E33:E37)</f>
        <v>4535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1694</v>
      </c>
      <c r="D39" s="56">
        <v>899</v>
      </c>
      <c r="E39" s="56">
        <v>795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1645</v>
      </c>
      <c r="D40" s="56">
        <v>837</v>
      </c>
      <c r="E40" s="56">
        <v>808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1609</v>
      </c>
      <c r="D41" s="56">
        <v>805</v>
      </c>
      <c r="E41" s="56">
        <v>804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1628</v>
      </c>
      <c r="D42" s="56">
        <v>834</v>
      </c>
      <c r="E42" s="56">
        <v>794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1773</v>
      </c>
      <c r="D43" s="56">
        <v>848</v>
      </c>
      <c r="E43" s="56">
        <v>925</v>
      </c>
    </row>
    <row r="44" spans="1:5" ht="14.1" customHeight="1" x14ac:dyDescent="0.2">
      <c r="A44" s="51" t="s">
        <v>36</v>
      </c>
      <c r="B44" s="57"/>
      <c r="C44" s="56">
        <f>SUM(C39:C43)</f>
        <v>8349</v>
      </c>
      <c r="D44" s="56">
        <f>SUM(D39:D43)</f>
        <v>4223</v>
      </c>
      <c r="E44" s="56">
        <f>SUM(E39:E43)</f>
        <v>4126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1784</v>
      </c>
      <c r="D45" s="56">
        <v>876</v>
      </c>
      <c r="E45" s="56">
        <v>908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1920</v>
      </c>
      <c r="D46" s="56">
        <v>964</v>
      </c>
      <c r="E46" s="56">
        <v>956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1827</v>
      </c>
      <c r="D47" s="56">
        <v>888</v>
      </c>
      <c r="E47" s="56">
        <v>939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1921</v>
      </c>
      <c r="D48" s="56">
        <v>943</v>
      </c>
      <c r="E48" s="56">
        <v>978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1922</v>
      </c>
      <c r="D49" s="56">
        <v>935</v>
      </c>
      <c r="E49" s="56">
        <v>987</v>
      </c>
    </row>
    <row r="50" spans="1:5" ht="14.1" customHeight="1" x14ac:dyDescent="0.2">
      <c r="A50" s="51" t="s">
        <v>36</v>
      </c>
      <c r="B50" s="57"/>
      <c r="C50" s="56">
        <f>SUM(C45:C49)</f>
        <v>9374</v>
      </c>
      <c r="D50" s="56">
        <f>SUM(D45:D49)</f>
        <v>4606</v>
      </c>
      <c r="E50" s="56">
        <f>SUM(E45:E49)</f>
        <v>4768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2080</v>
      </c>
      <c r="D51" s="56">
        <v>1007</v>
      </c>
      <c r="E51" s="56">
        <v>1073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1902</v>
      </c>
      <c r="D52" s="56">
        <v>926</v>
      </c>
      <c r="E52" s="56">
        <v>976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2062</v>
      </c>
      <c r="D53" s="56">
        <v>1017</v>
      </c>
      <c r="E53" s="56">
        <v>1045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2161</v>
      </c>
      <c r="D54" s="56">
        <v>1075</v>
      </c>
      <c r="E54" s="56">
        <v>1086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2320</v>
      </c>
      <c r="D55" s="56">
        <v>1125</v>
      </c>
      <c r="E55" s="56">
        <v>1195</v>
      </c>
    </row>
    <row r="56" spans="1:5" ht="14.1" customHeight="1" x14ac:dyDescent="0.2">
      <c r="A56" s="50" t="s">
        <v>36</v>
      </c>
      <c r="B56" s="57"/>
      <c r="C56" s="56">
        <f>SUM(C51:C55)</f>
        <v>10525</v>
      </c>
      <c r="D56" s="56">
        <f>SUM(D51:D55)</f>
        <v>5150</v>
      </c>
      <c r="E56" s="56">
        <f>SUM(E51:E55)</f>
        <v>5375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2655</v>
      </c>
      <c r="D57" s="56">
        <v>1309</v>
      </c>
      <c r="E57" s="56">
        <v>1346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2853</v>
      </c>
      <c r="D58" s="56">
        <v>1422</v>
      </c>
      <c r="E58" s="56">
        <v>1431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3266</v>
      </c>
      <c r="D59" s="56">
        <v>1651</v>
      </c>
      <c r="E59" s="56">
        <v>1615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3505</v>
      </c>
      <c r="D60" s="56">
        <v>1698</v>
      </c>
      <c r="E60" s="56">
        <v>1807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3593</v>
      </c>
      <c r="D61" s="56">
        <v>1790</v>
      </c>
      <c r="E61" s="56">
        <v>1803</v>
      </c>
    </row>
    <row r="62" spans="1:5" ht="14.1" customHeight="1" x14ac:dyDescent="0.2">
      <c r="A62" s="51" t="s">
        <v>36</v>
      </c>
      <c r="B62" s="57"/>
      <c r="C62" s="56">
        <f>SUM(C57:C61)</f>
        <v>15872</v>
      </c>
      <c r="D62" s="56">
        <f>SUM(D57:D61)</f>
        <v>7870</v>
      </c>
      <c r="E62" s="56">
        <f>SUM(E57:E61)</f>
        <v>8002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3734</v>
      </c>
      <c r="D63" s="56">
        <v>1894</v>
      </c>
      <c r="E63" s="56">
        <v>1840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3538</v>
      </c>
      <c r="D64" s="56">
        <v>1761</v>
      </c>
      <c r="E64" s="56">
        <v>1777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3656</v>
      </c>
      <c r="D65" s="56">
        <v>1820</v>
      </c>
      <c r="E65" s="56">
        <v>1836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3520</v>
      </c>
      <c r="D66" s="56">
        <v>1760</v>
      </c>
      <c r="E66" s="56">
        <v>1760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3344</v>
      </c>
      <c r="D67" s="56">
        <v>1717</v>
      </c>
      <c r="E67" s="56">
        <v>1627</v>
      </c>
    </row>
    <row r="68" spans="1:5" ht="14.1" customHeight="1" x14ac:dyDescent="0.2">
      <c r="A68" s="51" t="s">
        <v>36</v>
      </c>
      <c r="B68" s="57"/>
      <c r="C68" s="56">
        <f>SUM(C63:C67)</f>
        <v>17792</v>
      </c>
      <c r="D68" s="56">
        <f>SUM(D63:D67)</f>
        <v>8952</v>
      </c>
      <c r="E68" s="56">
        <f>SUM(E63:E67)</f>
        <v>8840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3329</v>
      </c>
      <c r="D69" s="56">
        <v>1670</v>
      </c>
      <c r="E69" s="56">
        <v>1659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3110</v>
      </c>
      <c r="D70" s="56">
        <v>1545</v>
      </c>
      <c r="E70" s="56">
        <v>1565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2955</v>
      </c>
      <c r="D71" s="56">
        <v>1503</v>
      </c>
      <c r="E71" s="56">
        <v>1452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2868</v>
      </c>
      <c r="D72" s="56">
        <v>1450</v>
      </c>
      <c r="E72" s="56">
        <v>1418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2782</v>
      </c>
      <c r="D73" s="56">
        <v>1384</v>
      </c>
      <c r="E73" s="56">
        <v>1398</v>
      </c>
    </row>
    <row r="74" spans="1:5" ht="14.1" customHeight="1" x14ac:dyDescent="0.2">
      <c r="A74" s="51" t="s">
        <v>36</v>
      </c>
      <c r="B74" s="57"/>
      <c r="C74" s="56">
        <f>SUM(C69:C73)</f>
        <v>15044</v>
      </c>
      <c r="D74" s="56">
        <f>SUM(D69:D73)</f>
        <v>7552</v>
      </c>
      <c r="E74" s="56">
        <f>SUM(E69:E73)</f>
        <v>7492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2718</v>
      </c>
      <c r="D75" s="56">
        <v>1350</v>
      </c>
      <c r="E75" s="56">
        <v>1368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2584</v>
      </c>
      <c r="D76" s="56">
        <v>1301</v>
      </c>
      <c r="E76" s="56">
        <v>1283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2567</v>
      </c>
      <c r="D77" s="56">
        <v>1240</v>
      </c>
      <c r="E77" s="56">
        <v>1327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2577</v>
      </c>
      <c r="D78" s="56">
        <v>1302</v>
      </c>
      <c r="E78" s="56">
        <v>1275</v>
      </c>
    </row>
    <row r="79" spans="1:5" x14ac:dyDescent="0.2">
      <c r="A79" s="44" t="s">
        <v>91</v>
      </c>
      <c r="B79" s="55">
        <f>$B$9-59</f>
        <v>1952</v>
      </c>
      <c r="C79" s="56">
        <v>2500</v>
      </c>
      <c r="D79" s="56">
        <v>1235</v>
      </c>
      <c r="E79" s="56">
        <v>1265</v>
      </c>
    </row>
    <row r="80" spans="1:5" x14ac:dyDescent="0.2">
      <c r="A80" s="51" t="s">
        <v>36</v>
      </c>
      <c r="B80" s="57"/>
      <c r="C80" s="56">
        <f>SUM(C75:C79)</f>
        <v>12946</v>
      </c>
      <c r="D80" s="56">
        <f>SUM(D75:D79)</f>
        <v>6428</v>
      </c>
      <c r="E80" s="56">
        <f>SUM(E75:E79)</f>
        <v>6518</v>
      </c>
    </row>
    <row r="81" spans="1:5" x14ac:dyDescent="0.2">
      <c r="A81" s="44" t="s">
        <v>92</v>
      </c>
      <c r="B81" s="55">
        <f>$B$9-60</f>
        <v>1951</v>
      </c>
      <c r="C81" s="56">
        <v>2526</v>
      </c>
      <c r="D81" s="56">
        <v>1276</v>
      </c>
      <c r="E81" s="56">
        <v>1250</v>
      </c>
    </row>
    <row r="82" spans="1:5" x14ac:dyDescent="0.2">
      <c r="A82" s="44" t="s">
        <v>93</v>
      </c>
      <c r="B82" s="55">
        <f>$B$9-61</f>
        <v>1950</v>
      </c>
      <c r="C82" s="56">
        <v>2601</v>
      </c>
      <c r="D82" s="56">
        <v>1264</v>
      </c>
      <c r="E82" s="56">
        <v>1337</v>
      </c>
    </row>
    <row r="83" spans="1:5" x14ac:dyDescent="0.2">
      <c r="A83" s="44" t="s">
        <v>94</v>
      </c>
      <c r="B83" s="55">
        <f>$B$9-62</f>
        <v>1949</v>
      </c>
      <c r="C83" s="56">
        <v>2626</v>
      </c>
      <c r="D83" s="56">
        <v>1323</v>
      </c>
      <c r="E83" s="56">
        <v>1303</v>
      </c>
    </row>
    <row r="84" spans="1:5" x14ac:dyDescent="0.2">
      <c r="A84" s="44" t="s">
        <v>95</v>
      </c>
      <c r="B84" s="55">
        <f>$B$9-63</f>
        <v>1948</v>
      </c>
      <c r="C84" s="56">
        <v>2458</v>
      </c>
      <c r="D84" s="56">
        <v>1243</v>
      </c>
      <c r="E84" s="56">
        <v>1215</v>
      </c>
    </row>
    <row r="85" spans="1:5" x14ac:dyDescent="0.2">
      <c r="A85" s="44" t="s">
        <v>96</v>
      </c>
      <c r="B85" s="55">
        <f>$B$9-64</f>
        <v>1947</v>
      </c>
      <c r="C85" s="56">
        <v>2379</v>
      </c>
      <c r="D85" s="56">
        <v>1161</v>
      </c>
      <c r="E85" s="56">
        <v>1218</v>
      </c>
    </row>
    <row r="86" spans="1:5" x14ac:dyDescent="0.2">
      <c r="A86" s="51" t="s">
        <v>36</v>
      </c>
      <c r="B86" s="57"/>
      <c r="C86" s="56">
        <f>SUM(C81:C85)</f>
        <v>12590</v>
      </c>
      <c r="D86" s="56">
        <f>SUM(D81:D85)</f>
        <v>6267</v>
      </c>
      <c r="E86" s="56">
        <f>SUM(E81:E85)</f>
        <v>6323</v>
      </c>
    </row>
    <row r="87" spans="1:5" x14ac:dyDescent="0.2">
      <c r="A87" s="44" t="s">
        <v>97</v>
      </c>
      <c r="B87" s="55">
        <f>$B$9-65</f>
        <v>1946</v>
      </c>
      <c r="C87" s="56">
        <v>2283</v>
      </c>
      <c r="D87" s="56">
        <v>1174</v>
      </c>
      <c r="E87" s="56">
        <v>1109</v>
      </c>
    </row>
    <row r="88" spans="1:5" x14ac:dyDescent="0.2">
      <c r="A88" s="44" t="s">
        <v>98</v>
      </c>
      <c r="B88" s="55">
        <f>$B$9-66</f>
        <v>1945</v>
      </c>
      <c r="C88" s="56">
        <v>1746</v>
      </c>
      <c r="D88" s="56">
        <v>839</v>
      </c>
      <c r="E88" s="56">
        <v>907</v>
      </c>
    </row>
    <row r="89" spans="1:5" x14ac:dyDescent="0.2">
      <c r="A89" s="44" t="s">
        <v>99</v>
      </c>
      <c r="B89" s="55">
        <f>$B$9-67</f>
        <v>1944</v>
      </c>
      <c r="C89" s="56">
        <v>2365</v>
      </c>
      <c r="D89" s="56">
        <v>1158</v>
      </c>
      <c r="E89" s="56">
        <v>1207</v>
      </c>
    </row>
    <row r="90" spans="1:5" x14ac:dyDescent="0.2">
      <c r="A90" s="44" t="s">
        <v>100</v>
      </c>
      <c r="B90" s="55">
        <f>$B$9-68</f>
        <v>1943</v>
      </c>
      <c r="C90" s="56">
        <v>2443</v>
      </c>
      <c r="D90" s="56">
        <v>1266</v>
      </c>
      <c r="E90" s="56">
        <v>1177</v>
      </c>
    </row>
    <row r="91" spans="1:5" x14ac:dyDescent="0.2">
      <c r="A91" s="44" t="s">
        <v>101</v>
      </c>
      <c r="B91" s="55">
        <f>$B$9-69</f>
        <v>1942</v>
      </c>
      <c r="C91" s="56">
        <v>2287</v>
      </c>
      <c r="D91" s="56">
        <v>1138</v>
      </c>
      <c r="E91" s="56">
        <v>1149</v>
      </c>
    </row>
    <row r="92" spans="1:5" x14ac:dyDescent="0.2">
      <c r="A92" s="51" t="s">
        <v>36</v>
      </c>
      <c r="B92" s="57"/>
      <c r="C92" s="56">
        <f>SUM(C87:C91)</f>
        <v>11124</v>
      </c>
      <c r="D92" s="56">
        <f>SUM(D87:D91)</f>
        <v>5575</v>
      </c>
      <c r="E92" s="56">
        <f>SUM(E87:E91)</f>
        <v>5549</v>
      </c>
    </row>
    <row r="93" spans="1:5" x14ac:dyDescent="0.2">
      <c r="A93" s="44" t="s">
        <v>102</v>
      </c>
      <c r="B93" s="55">
        <f>$B$9-70</f>
        <v>1941</v>
      </c>
      <c r="C93" s="56">
        <v>2806</v>
      </c>
      <c r="D93" s="56">
        <v>1411</v>
      </c>
      <c r="E93" s="56">
        <v>1395</v>
      </c>
    </row>
    <row r="94" spans="1:5" x14ac:dyDescent="0.2">
      <c r="A94" s="44" t="s">
        <v>103</v>
      </c>
      <c r="B94" s="55">
        <f>$B$9-71</f>
        <v>1940</v>
      </c>
      <c r="C94" s="56">
        <v>2815</v>
      </c>
      <c r="D94" s="56">
        <v>1387</v>
      </c>
      <c r="E94" s="56">
        <v>1428</v>
      </c>
    </row>
    <row r="95" spans="1:5" x14ac:dyDescent="0.2">
      <c r="A95" s="44" t="s">
        <v>104</v>
      </c>
      <c r="B95" s="55">
        <f>$B$9-72</f>
        <v>1939</v>
      </c>
      <c r="C95" s="56">
        <v>2839</v>
      </c>
      <c r="D95" s="56">
        <v>1371</v>
      </c>
      <c r="E95" s="56">
        <v>1468</v>
      </c>
    </row>
    <row r="96" spans="1:5" x14ac:dyDescent="0.2">
      <c r="A96" s="44" t="s">
        <v>105</v>
      </c>
      <c r="B96" s="55">
        <f>$B$9-73</f>
        <v>1938</v>
      </c>
      <c r="C96" s="56">
        <v>2653</v>
      </c>
      <c r="D96" s="56">
        <v>1281</v>
      </c>
      <c r="E96" s="56">
        <v>1372</v>
      </c>
    </row>
    <row r="97" spans="1:5" x14ac:dyDescent="0.2">
      <c r="A97" s="44" t="s">
        <v>106</v>
      </c>
      <c r="B97" s="55">
        <f>$B$9-74</f>
        <v>1937</v>
      </c>
      <c r="C97" s="56">
        <v>2373</v>
      </c>
      <c r="D97" s="56">
        <v>1162</v>
      </c>
      <c r="E97" s="56">
        <v>1211</v>
      </c>
    </row>
    <row r="98" spans="1:5" x14ac:dyDescent="0.2">
      <c r="A98" s="51" t="s">
        <v>36</v>
      </c>
      <c r="B98" s="57"/>
      <c r="C98" s="56">
        <f>SUM(C93:C97)</f>
        <v>13486</v>
      </c>
      <c r="D98" s="56">
        <f>SUM(D93:D97)</f>
        <v>6612</v>
      </c>
      <c r="E98" s="56">
        <f>SUM(E93:E97)</f>
        <v>6874</v>
      </c>
    </row>
    <row r="99" spans="1:5" x14ac:dyDescent="0.2">
      <c r="A99" s="44" t="s">
        <v>107</v>
      </c>
      <c r="B99" s="55">
        <f>$B$9-75</f>
        <v>1936</v>
      </c>
      <c r="C99" s="56">
        <v>2141</v>
      </c>
      <c r="D99" s="56">
        <v>1009</v>
      </c>
      <c r="E99" s="56">
        <v>1132</v>
      </c>
    </row>
    <row r="100" spans="1:5" x14ac:dyDescent="0.2">
      <c r="A100" s="44" t="s">
        <v>108</v>
      </c>
      <c r="B100" s="55">
        <f>$B$9-76</f>
        <v>1935</v>
      </c>
      <c r="C100" s="56">
        <v>1859</v>
      </c>
      <c r="D100" s="56">
        <v>866</v>
      </c>
      <c r="E100" s="56">
        <v>993</v>
      </c>
    </row>
    <row r="101" spans="1:5" x14ac:dyDescent="0.2">
      <c r="A101" s="44" t="s">
        <v>109</v>
      </c>
      <c r="B101" s="55">
        <f>$B$9-77</f>
        <v>1934</v>
      </c>
      <c r="C101" s="56">
        <v>1668</v>
      </c>
      <c r="D101" s="56">
        <v>759</v>
      </c>
      <c r="E101" s="56">
        <v>909</v>
      </c>
    </row>
    <row r="102" spans="1:5" x14ac:dyDescent="0.2">
      <c r="A102" s="44" t="s">
        <v>110</v>
      </c>
      <c r="B102" s="55">
        <f>$B$9-78</f>
        <v>1933</v>
      </c>
      <c r="C102" s="56">
        <v>1344</v>
      </c>
      <c r="D102" s="56">
        <v>624</v>
      </c>
      <c r="E102" s="56">
        <v>720</v>
      </c>
    </row>
    <row r="103" spans="1:5" x14ac:dyDescent="0.2">
      <c r="A103" s="45" t="s">
        <v>111</v>
      </c>
      <c r="B103" s="55">
        <f>$B$9-79</f>
        <v>1932</v>
      </c>
      <c r="C103" s="56">
        <v>1214</v>
      </c>
      <c r="D103" s="56">
        <v>545</v>
      </c>
      <c r="E103" s="56">
        <v>669</v>
      </c>
    </row>
    <row r="104" spans="1:5" x14ac:dyDescent="0.2">
      <c r="A104" s="52" t="s">
        <v>36</v>
      </c>
      <c r="B104" s="58"/>
      <c r="C104" s="56">
        <f>SUM(C99:C103)</f>
        <v>8226</v>
      </c>
      <c r="D104" s="56">
        <f>SUM(D99:D103)</f>
        <v>3803</v>
      </c>
      <c r="E104" s="56">
        <f>SUM(E99:E103)</f>
        <v>4423</v>
      </c>
    </row>
    <row r="105" spans="1:5" x14ac:dyDescent="0.2">
      <c r="A105" s="45" t="s">
        <v>112</v>
      </c>
      <c r="B105" s="55">
        <f>$B$9-80</f>
        <v>1931</v>
      </c>
      <c r="C105" s="56">
        <v>1174</v>
      </c>
      <c r="D105" s="56">
        <v>484</v>
      </c>
      <c r="E105" s="56">
        <v>690</v>
      </c>
    </row>
    <row r="106" spans="1:5" x14ac:dyDescent="0.2">
      <c r="A106" s="45" t="s">
        <v>123</v>
      </c>
      <c r="B106" s="55">
        <f>$B$9-81</f>
        <v>1930</v>
      </c>
      <c r="C106" s="56">
        <v>1133</v>
      </c>
      <c r="D106" s="56">
        <v>457</v>
      </c>
      <c r="E106" s="56">
        <v>676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1087</v>
      </c>
      <c r="D107" s="56">
        <v>423</v>
      </c>
      <c r="E107" s="56">
        <v>664</v>
      </c>
    </row>
    <row r="108" spans="1:5" x14ac:dyDescent="0.2">
      <c r="A108" s="45" t="s">
        <v>124</v>
      </c>
      <c r="B108" s="55">
        <f>$B$9-83</f>
        <v>1928</v>
      </c>
      <c r="C108" s="56">
        <v>1011</v>
      </c>
      <c r="D108" s="56">
        <v>379</v>
      </c>
      <c r="E108" s="56">
        <v>632</v>
      </c>
    </row>
    <row r="109" spans="1:5" x14ac:dyDescent="0.2">
      <c r="A109" s="45" t="s">
        <v>122</v>
      </c>
      <c r="B109" s="55">
        <f>$B$9-84</f>
        <v>1927</v>
      </c>
      <c r="C109" s="56">
        <v>868</v>
      </c>
      <c r="D109" s="56">
        <v>305</v>
      </c>
      <c r="E109" s="56">
        <v>563</v>
      </c>
    </row>
    <row r="110" spans="1:5" x14ac:dyDescent="0.2">
      <c r="A110" s="52" t="s">
        <v>36</v>
      </c>
      <c r="B110" s="58"/>
      <c r="C110" s="56">
        <f>SUM(C105:C109)</f>
        <v>5273</v>
      </c>
      <c r="D110" s="56">
        <f>SUM(D105:D109)</f>
        <v>2048</v>
      </c>
      <c r="E110" s="56">
        <f>SUM(E105:E109)</f>
        <v>3225</v>
      </c>
    </row>
    <row r="111" spans="1:5" x14ac:dyDescent="0.2">
      <c r="A111" s="45" t="s">
        <v>113</v>
      </c>
      <c r="B111" s="55">
        <f>$B$9-85</f>
        <v>1926</v>
      </c>
      <c r="C111" s="56">
        <v>826</v>
      </c>
      <c r="D111" s="56">
        <v>291</v>
      </c>
      <c r="E111" s="56">
        <v>535</v>
      </c>
    </row>
    <row r="112" spans="1:5" x14ac:dyDescent="0.2">
      <c r="A112" s="45" t="s">
        <v>114</v>
      </c>
      <c r="B112" s="55">
        <f>$B$9-86</f>
        <v>1925</v>
      </c>
      <c r="C112" s="56">
        <v>744</v>
      </c>
      <c r="D112" s="56">
        <v>218</v>
      </c>
      <c r="E112" s="56">
        <v>526</v>
      </c>
    </row>
    <row r="113" spans="1:5" x14ac:dyDescent="0.2">
      <c r="A113" s="45" t="s">
        <v>115</v>
      </c>
      <c r="B113" s="55">
        <f>$B$9-87</f>
        <v>1924</v>
      </c>
      <c r="C113" s="56">
        <v>600</v>
      </c>
      <c r="D113" s="56">
        <v>162</v>
      </c>
      <c r="E113" s="56">
        <v>438</v>
      </c>
    </row>
    <row r="114" spans="1:5" x14ac:dyDescent="0.2">
      <c r="A114" s="45" t="s">
        <v>116</v>
      </c>
      <c r="B114" s="55">
        <f>$B$9-88</f>
        <v>1923</v>
      </c>
      <c r="C114" s="56">
        <v>522</v>
      </c>
      <c r="D114" s="56">
        <v>125</v>
      </c>
      <c r="E114" s="56">
        <v>397</v>
      </c>
    </row>
    <row r="115" spans="1:5" x14ac:dyDescent="0.2">
      <c r="A115" s="45" t="s">
        <v>117</v>
      </c>
      <c r="B115" s="55">
        <f>$B$9-89</f>
        <v>1922</v>
      </c>
      <c r="C115" s="56">
        <v>484</v>
      </c>
      <c r="D115" s="56">
        <v>133</v>
      </c>
      <c r="E115" s="56">
        <v>351</v>
      </c>
    </row>
    <row r="116" spans="1:5" x14ac:dyDescent="0.2">
      <c r="A116" s="52" t="s">
        <v>36</v>
      </c>
      <c r="B116" s="59"/>
      <c r="C116" s="56">
        <f>SUM(C111:C115)</f>
        <v>3176</v>
      </c>
      <c r="D116" s="56">
        <f>SUM(D111:D115)</f>
        <v>929</v>
      </c>
      <c r="E116" s="56">
        <f>SUM(E111:E115)</f>
        <v>2247</v>
      </c>
    </row>
    <row r="117" spans="1:5" x14ac:dyDescent="0.2">
      <c r="A117" s="45" t="s">
        <v>118</v>
      </c>
      <c r="B117" s="55">
        <f>$B$9-90</f>
        <v>1921</v>
      </c>
      <c r="C117" s="56">
        <v>1472</v>
      </c>
      <c r="D117" s="56">
        <v>326</v>
      </c>
      <c r="E117" s="56">
        <v>1146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195721</v>
      </c>
      <c r="D119" s="61">
        <v>96528</v>
      </c>
      <c r="E119" s="61">
        <v>99193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137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2028</v>
      </c>
      <c r="D9" s="56">
        <v>1057</v>
      </c>
      <c r="E9" s="56">
        <v>971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2207</v>
      </c>
      <c r="D10" s="56">
        <v>1149</v>
      </c>
      <c r="E10" s="56">
        <v>1058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2194</v>
      </c>
      <c r="D11" s="56">
        <v>1155</v>
      </c>
      <c r="E11" s="56">
        <v>1039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2234</v>
      </c>
      <c r="D12" s="56">
        <v>1191</v>
      </c>
      <c r="E12" s="56">
        <v>1043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2374</v>
      </c>
      <c r="D13" s="56">
        <v>1276</v>
      </c>
      <c r="E13" s="56">
        <v>1098</v>
      </c>
    </row>
    <row r="14" spans="1:8" ht="14.1" customHeight="1" x14ac:dyDescent="0.25">
      <c r="A14" s="50" t="s">
        <v>36</v>
      </c>
      <c r="B14" s="55"/>
      <c r="C14" s="56">
        <f>SUM(C9:C13)</f>
        <v>11037</v>
      </c>
      <c r="D14" s="56">
        <f>SUM(D9:D13)</f>
        <v>5828</v>
      </c>
      <c r="E14" s="56">
        <f>SUM(E9:E13)</f>
        <v>5209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2280</v>
      </c>
      <c r="D15" s="56">
        <v>1179</v>
      </c>
      <c r="E15" s="56">
        <v>1101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2387</v>
      </c>
      <c r="D16" s="56">
        <v>1205</v>
      </c>
      <c r="E16" s="56">
        <v>1182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2433</v>
      </c>
      <c r="D17" s="56">
        <v>1267</v>
      </c>
      <c r="E17" s="56">
        <v>1166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2537</v>
      </c>
      <c r="D18" s="56">
        <v>1320</v>
      </c>
      <c r="E18" s="56">
        <v>1217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2523</v>
      </c>
      <c r="D19" s="56">
        <v>1289</v>
      </c>
      <c r="E19" s="56">
        <v>1234</v>
      </c>
    </row>
    <row r="20" spans="1:5" ht="14.1" customHeight="1" x14ac:dyDescent="0.25">
      <c r="A20" s="51" t="s">
        <v>36</v>
      </c>
      <c r="B20" s="57"/>
      <c r="C20" s="56">
        <f>SUM(C15:C19)</f>
        <v>12160</v>
      </c>
      <c r="D20" s="56">
        <f>SUM(D15:D19)</f>
        <v>6260</v>
      </c>
      <c r="E20" s="56">
        <f>SUM(E15:E19)</f>
        <v>5900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2630</v>
      </c>
      <c r="D21" s="56">
        <v>1318</v>
      </c>
      <c r="E21" s="56">
        <v>1312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2798</v>
      </c>
      <c r="D22" s="56">
        <v>1448</v>
      </c>
      <c r="E22" s="56">
        <v>1350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2775</v>
      </c>
      <c r="D23" s="56">
        <v>1430</v>
      </c>
      <c r="E23" s="56">
        <v>1345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2984</v>
      </c>
      <c r="D24" s="56">
        <v>1498</v>
      </c>
      <c r="E24" s="56">
        <v>1486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3061</v>
      </c>
      <c r="D25" s="56">
        <v>1590</v>
      </c>
      <c r="E25" s="56">
        <v>1471</v>
      </c>
    </row>
    <row r="26" spans="1:5" ht="14.1" customHeight="1" x14ac:dyDescent="0.25">
      <c r="A26" s="51" t="s">
        <v>36</v>
      </c>
      <c r="B26" s="57"/>
      <c r="C26" s="56">
        <f>SUM(C21:C25)</f>
        <v>14248</v>
      </c>
      <c r="D26" s="56">
        <f>SUM(D21:D25)</f>
        <v>7284</v>
      </c>
      <c r="E26" s="56">
        <f>SUM(E21:E25)</f>
        <v>6964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2913</v>
      </c>
      <c r="D27" s="56">
        <v>1503</v>
      </c>
      <c r="E27" s="56">
        <v>1410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2759</v>
      </c>
      <c r="D28" s="56">
        <v>1388</v>
      </c>
      <c r="E28" s="56">
        <v>1371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2793</v>
      </c>
      <c r="D29" s="56">
        <v>1456</v>
      </c>
      <c r="E29" s="56">
        <v>1337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2767</v>
      </c>
      <c r="D30" s="56">
        <v>1422</v>
      </c>
      <c r="E30" s="56">
        <v>1345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2691</v>
      </c>
      <c r="D31" s="56">
        <v>1390</v>
      </c>
      <c r="E31" s="56">
        <v>1301</v>
      </c>
    </row>
    <row r="32" spans="1:5" ht="14.1" customHeight="1" x14ac:dyDescent="0.25">
      <c r="A32" s="51" t="s">
        <v>36</v>
      </c>
      <c r="B32" s="57"/>
      <c r="C32" s="56">
        <f>SUM(C27:C31)</f>
        <v>13923</v>
      </c>
      <c r="D32" s="56">
        <f>SUM(D27:D31)</f>
        <v>7159</v>
      </c>
      <c r="E32" s="56">
        <f>SUM(E27:E31)</f>
        <v>6764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2648</v>
      </c>
      <c r="D33" s="56">
        <v>1390</v>
      </c>
      <c r="E33" s="56">
        <v>1258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2641</v>
      </c>
      <c r="D34" s="56">
        <v>1346</v>
      </c>
      <c r="E34" s="56">
        <v>1295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2587</v>
      </c>
      <c r="D35" s="56">
        <v>1298</v>
      </c>
      <c r="E35" s="56">
        <v>1289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2645</v>
      </c>
      <c r="D36" s="56">
        <v>1423</v>
      </c>
      <c r="E36" s="56">
        <v>1222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2543</v>
      </c>
      <c r="D37" s="56">
        <v>1309</v>
      </c>
      <c r="E37" s="56">
        <v>1234</v>
      </c>
    </row>
    <row r="38" spans="1:5" ht="14.1" customHeight="1" x14ac:dyDescent="0.2">
      <c r="A38" s="51" t="s">
        <v>36</v>
      </c>
      <c r="B38" s="57"/>
      <c r="C38" s="56">
        <f>SUM(C33:C37)</f>
        <v>13064</v>
      </c>
      <c r="D38" s="56">
        <f>SUM(D33:D37)</f>
        <v>6766</v>
      </c>
      <c r="E38" s="56">
        <f>SUM(E33:E37)</f>
        <v>6298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2458</v>
      </c>
      <c r="D39" s="56">
        <v>1258</v>
      </c>
      <c r="E39" s="56">
        <v>1200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2445</v>
      </c>
      <c r="D40" s="56">
        <v>1221</v>
      </c>
      <c r="E40" s="56">
        <v>1224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2425</v>
      </c>
      <c r="D41" s="56">
        <v>1223</v>
      </c>
      <c r="E41" s="56">
        <v>1202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2602</v>
      </c>
      <c r="D42" s="56">
        <v>1243</v>
      </c>
      <c r="E42" s="56">
        <v>1359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2696</v>
      </c>
      <c r="D43" s="56">
        <v>1281</v>
      </c>
      <c r="E43" s="56">
        <v>1415</v>
      </c>
    </row>
    <row r="44" spans="1:5" ht="14.1" customHeight="1" x14ac:dyDescent="0.2">
      <c r="A44" s="51" t="s">
        <v>36</v>
      </c>
      <c r="B44" s="57"/>
      <c r="C44" s="56">
        <f>SUM(C39:C43)</f>
        <v>12626</v>
      </c>
      <c r="D44" s="56">
        <f>SUM(D39:D43)</f>
        <v>6226</v>
      </c>
      <c r="E44" s="56">
        <f>SUM(E39:E43)</f>
        <v>6400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2870</v>
      </c>
      <c r="D45" s="56">
        <v>1392</v>
      </c>
      <c r="E45" s="56">
        <v>1478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2872</v>
      </c>
      <c r="D46" s="56">
        <v>1406</v>
      </c>
      <c r="E46" s="56">
        <v>1466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2855</v>
      </c>
      <c r="D47" s="56">
        <v>1399</v>
      </c>
      <c r="E47" s="56">
        <v>1456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2921</v>
      </c>
      <c r="D48" s="56">
        <v>1400</v>
      </c>
      <c r="E48" s="56">
        <v>1521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3033</v>
      </c>
      <c r="D49" s="56">
        <v>1446</v>
      </c>
      <c r="E49" s="56">
        <v>1587</v>
      </c>
    </row>
    <row r="50" spans="1:5" ht="14.1" customHeight="1" x14ac:dyDescent="0.2">
      <c r="A50" s="51" t="s">
        <v>36</v>
      </c>
      <c r="B50" s="57"/>
      <c r="C50" s="56">
        <f>SUM(C45:C49)</f>
        <v>14551</v>
      </c>
      <c r="D50" s="56">
        <f>SUM(D45:D49)</f>
        <v>7043</v>
      </c>
      <c r="E50" s="56">
        <f>SUM(E45:E49)</f>
        <v>7508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2963</v>
      </c>
      <c r="D51" s="56">
        <v>1461</v>
      </c>
      <c r="E51" s="56">
        <v>1502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2904</v>
      </c>
      <c r="D52" s="56">
        <v>1399</v>
      </c>
      <c r="E52" s="56">
        <v>1505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3036</v>
      </c>
      <c r="D53" s="56">
        <v>1512</v>
      </c>
      <c r="E53" s="56">
        <v>1524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3118</v>
      </c>
      <c r="D54" s="56">
        <v>1500</v>
      </c>
      <c r="E54" s="56">
        <v>1618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3337</v>
      </c>
      <c r="D55" s="56">
        <v>1629</v>
      </c>
      <c r="E55" s="56">
        <v>1708</v>
      </c>
    </row>
    <row r="56" spans="1:5" ht="14.1" customHeight="1" x14ac:dyDescent="0.2">
      <c r="A56" s="50" t="s">
        <v>36</v>
      </c>
      <c r="B56" s="57"/>
      <c r="C56" s="56">
        <f>SUM(C51:C55)</f>
        <v>15358</v>
      </c>
      <c r="D56" s="56">
        <f>SUM(D51:D55)</f>
        <v>7501</v>
      </c>
      <c r="E56" s="56">
        <f>SUM(E51:E55)</f>
        <v>7857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3881</v>
      </c>
      <c r="D57" s="56">
        <v>1892</v>
      </c>
      <c r="E57" s="56">
        <v>1989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3903</v>
      </c>
      <c r="D58" s="56">
        <v>1957</v>
      </c>
      <c r="E58" s="56">
        <v>1946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4478</v>
      </c>
      <c r="D59" s="56">
        <v>2219</v>
      </c>
      <c r="E59" s="56">
        <v>2259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4904</v>
      </c>
      <c r="D60" s="56">
        <v>2434</v>
      </c>
      <c r="E60" s="56">
        <v>2470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5099</v>
      </c>
      <c r="D61" s="56">
        <v>2532</v>
      </c>
      <c r="E61" s="56">
        <v>2567</v>
      </c>
    </row>
    <row r="62" spans="1:5" ht="14.1" customHeight="1" x14ac:dyDescent="0.2">
      <c r="A62" s="51" t="s">
        <v>36</v>
      </c>
      <c r="B62" s="57"/>
      <c r="C62" s="56">
        <f>SUM(C57:C61)</f>
        <v>22265</v>
      </c>
      <c r="D62" s="56">
        <f>SUM(D57:D61)</f>
        <v>11034</v>
      </c>
      <c r="E62" s="56">
        <f>SUM(E57:E61)</f>
        <v>11231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5180</v>
      </c>
      <c r="D63" s="56">
        <v>2619</v>
      </c>
      <c r="E63" s="56">
        <v>2561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5060</v>
      </c>
      <c r="D64" s="56">
        <v>2544</v>
      </c>
      <c r="E64" s="56">
        <v>2516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5076</v>
      </c>
      <c r="D65" s="56">
        <v>2594</v>
      </c>
      <c r="E65" s="56">
        <v>2482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4814</v>
      </c>
      <c r="D66" s="56">
        <v>2411</v>
      </c>
      <c r="E66" s="56">
        <v>2403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4570</v>
      </c>
      <c r="D67" s="56">
        <v>2341</v>
      </c>
      <c r="E67" s="56">
        <v>2229</v>
      </c>
    </row>
    <row r="68" spans="1:5" ht="14.1" customHeight="1" x14ac:dyDescent="0.2">
      <c r="A68" s="51" t="s">
        <v>36</v>
      </c>
      <c r="B68" s="57"/>
      <c r="C68" s="56">
        <f>SUM(C63:C67)</f>
        <v>24700</v>
      </c>
      <c r="D68" s="56">
        <f>SUM(D63:D67)</f>
        <v>12509</v>
      </c>
      <c r="E68" s="56">
        <f>SUM(E63:E67)</f>
        <v>12191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4401</v>
      </c>
      <c r="D69" s="56">
        <v>2243</v>
      </c>
      <c r="E69" s="56">
        <v>2158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4239</v>
      </c>
      <c r="D70" s="56">
        <v>2099</v>
      </c>
      <c r="E70" s="56">
        <v>2140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4166</v>
      </c>
      <c r="D71" s="56">
        <v>2027</v>
      </c>
      <c r="E71" s="56">
        <v>2139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3866</v>
      </c>
      <c r="D72" s="56">
        <v>1954</v>
      </c>
      <c r="E72" s="56">
        <v>1912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3907</v>
      </c>
      <c r="D73" s="56">
        <v>1890</v>
      </c>
      <c r="E73" s="56">
        <v>2017</v>
      </c>
    </row>
    <row r="74" spans="1:5" ht="14.1" customHeight="1" x14ac:dyDescent="0.2">
      <c r="A74" s="51" t="s">
        <v>36</v>
      </c>
      <c r="B74" s="57"/>
      <c r="C74" s="56">
        <f>SUM(C69:C73)</f>
        <v>20579</v>
      </c>
      <c r="D74" s="56">
        <f>SUM(D69:D73)</f>
        <v>10213</v>
      </c>
      <c r="E74" s="56">
        <f>SUM(E69:E73)</f>
        <v>10366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3514</v>
      </c>
      <c r="D75" s="56">
        <v>1737</v>
      </c>
      <c r="E75" s="56">
        <v>1777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3411</v>
      </c>
      <c r="D76" s="56">
        <v>1660</v>
      </c>
      <c r="E76" s="56">
        <v>1751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3438</v>
      </c>
      <c r="D77" s="56">
        <v>1685</v>
      </c>
      <c r="E77" s="56">
        <v>1753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3276</v>
      </c>
      <c r="D78" s="56">
        <v>1628</v>
      </c>
      <c r="E78" s="56">
        <v>1648</v>
      </c>
    </row>
    <row r="79" spans="1:5" x14ac:dyDescent="0.2">
      <c r="A79" s="44" t="s">
        <v>91</v>
      </c>
      <c r="B79" s="55">
        <f>$B$9-59</f>
        <v>1952</v>
      </c>
      <c r="C79" s="56">
        <v>3223</v>
      </c>
      <c r="D79" s="56">
        <v>1553</v>
      </c>
      <c r="E79" s="56">
        <v>1670</v>
      </c>
    </row>
    <row r="80" spans="1:5" x14ac:dyDescent="0.2">
      <c r="A80" s="51" t="s">
        <v>36</v>
      </c>
      <c r="B80" s="57"/>
      <c r="C80" s="56">
        <f>SUM(C75:C79)</f>
        <v>16862</v>
      </c>
      <c r="D80" s="56">
        <f>SUM(D75:D79)</f>
        <v>8263</v>
      </c>
      <c r="E80" s="56">
        <f>SUM(E75:E79)</f>
        <v>8599</v>
      </c>
    </row>
    <row r="81" spans="1:5" x14ac:dyDescent="0.2">
      <c r="A81" s="44" t="s">
        <v>92</v>
      </c>
      <c r="B81" s="55">
        <f>$B$9-60</f>
        <v>1951</v>
      </c>
      <c r="C81" s="56">
        <v>3263</v>
      </c>
      <c r="D81" s="56">
        <v>1541</v>
      </c>
      <c r="E81" s="56">
        <v>1722</v>
      </c>
    </row>
    <row r="82" spans="1:5" x14ac:dyDescent="0.2">
      <c r="A82" s="44" t="s">
        <v>93</v>
      </c>
      <c r="B82" s="55">
        <f>$B$9-61</f>
        <v>1950</v>
      </c>
      <c r="C82" s="56">
        <v>3300</v>
      </c>
      <c r="D82" s="56">
        <v>1636</v>
      </c>
      <c r="E82" s="56">
        <v>1664</v>
      </c>
    </row>
    <row r="83" spans="1:5" x14ac:dyDescent="0.2">
      <c r="A83" s="44" t="s">
        <v>94</v>
      </c>
      <c r="B83" s="55">
        <f>$B$9-62</f>
        <v>1949</v>
      </c>
      <c r="C83" s="56">
        <v>3282</v>
      </c>
      <c r="D83" s="56">
        <v>1587</v>
      </c>
      <c r="E83" s="56">
        <v>1695</v>
      </c>
    </row>
    <row r="84" spans="1:5" x14ac:dyDescent="0.2">
      <c r="A84" s="44" t="s">
        <v>95</v>
      </c>
      <c r="B84" s="55">
        <f>$B$9-63</f>
        <v>1948</v>
      </c>
      <c r="C84" s="56">
        <v>3286</v>
      </c>
      <c r="D84" s="56">
        <v>1612</v>
      </c>
      <c r="E84" s="56">
        <v>1674</v>
      </c>
    </row>
    <row r="85" spans="1:5" x14ac:dyDescent="0.2">
      <c r="A85" s="44" t="s">
        <v>96</v>
      </c>
      <c r="B85" s="55">
        <f>$B$9-64</f>
        <v>1947</v>
      </c>
      <c r="C85" s="56">
        <v>3080</v>
      </c>
      <c r="D85" s="56">
        <v>1541</v>
      </c>
      <c r="E85" s="56">
        <v>1539</v>
      </c>
    </row>
    <row r="86" spans="1:5" x14ac:dyDescent="0.2">
      <c r="A86" s="51" t="s">
        <v>36</v>
      </c>
      <c r="B86" s="57"/>
      <c r="C86" s="56">
        <f>SUM(C81:C85)</f>
        <v>16211</v>
      </c>
      <c r="D86" s="56">
        <f>SUM(D81:D85)</f>
        <v>7917</v>
      </c>
      <c r="E86" s="56">
        <f>SUM(E81:E85)</f>
        <v>8294</v>
      </c>
    </row>
    <row r="87" spans="1:5" x14ac:dyDescent="0.2">
      <c r="A87" s="44" t="s">
        <v>97</v>
      </c>
      <c r="B87" s="55">
        <f>$B$9-65</f>
        <v>1946</v>
      </c>
      <c r="C87" s="56">
        <v>2860</v>
      </c>
      <c r="D87" s="56">
        <v>1389</v>
      </c>
      <c r="E87" s="56">
        <v>1471</v>
      </c>
    </row>
    <row r="88" spans="1:5" x14ac:dyDescent="0.2">
      <c r="A88" s="44" t="s">
        <v>98</v>
      </c>
      <c r="B88" s="55">
        <f>$B$9-66</f>
        <v>1945</v>
      </c>
      <c r="C88" s="56">
        <v>2340</v>
      </c>
      <c r="D88" s="56">
        <v>1096</v>
      </c>
      <c r="E88" s="56">
        <v>1244</v>
      </c>
    </row>
    <row r="89" spans="1:5" x14ac:dyDescent="0.2">
      <c r="A89" s="44" t="s">
        <v>99</v>
      </c>
      <c r="B89" s="55">
        <f>$B$9-67</f>
        <v>1944</v>
      </c>
      <c r="C89" s="56">
        <v>3198</v>
      </c>
      <c r="D89" s="56">
        <v>1527</v>
      </c>
      <c r="E89" s="56">
        <v>1671</v>
      </c>
    </row>
    <row r="90" spans="1:5" x14ac:dyDescent="0.2">
      <c r="A90" s="44" t="s">
        <v>100</v>
      </c>
      <c r="B90" s="55">
        <f>$B$9-68</f>
        <v>1943</v>
      </c>
      <c r="C90" s="56">
        <v>3124</v>
      </c>
      <c r="D90" s="56">
        <v>1516</v>
      </c>
      <c r="E90" s="56">
        <v>1608</v>
      </c>
    </row>
    <row r="91" spans="1:5" x14ac:dyDescent="0.2">
      <c r="A91" s="44" t="s">
        <v>101</v>
      </c>
      <c r="B91" s="55">
        <f>$B$9-69</f>
        <v>1942</v>
      </c>
      <c r="C91" s="56">
        <v>3136</v>
      </c>
      <c r="D91" s="56">
        <v>1516</v>
      </c>
      <c r="E91" s="56">
        <v>1620</v>
      </c>
    </row>
    <row r="92" spans="1:5" x14ac:dyDescent="0.2">
      <c r="A92" s="51" t="s">
        <v>36</v>
      </c>
      <c r="B92" s="57"/>
      <c r="C92" s="56">
        <f>SUM(C87:C91)</f>
        <v>14658</v>
      </c>
      <c r="D92" s="56">
        <f>SUM(D87:D91)</f>
        <v>7044</v>
      </c>
      <c r="E92" s="56">
        <f>SUM(E87:E91)</f>
        <v>7614</v>
      </c>
    </row>
    <row r="93" spans="1:5" x14ac:dyDescent="0.2">
      <c r="A93" s="44" t="s">
        <v>102</v>
      </c>
      <c r="B93" s="55">
        <f>$B$9-70</f>
        <v>1941</v>
      </c>
      <c r="C93" s="56">
        <v>3582</v>
      </c>
      <c r="D93" s="56">
        <v>1784</v>
      </c>
      <c r="E93" s="56">
        <v>1798</v>
      </c>
    </row>
    <row r="94" spans="1:5" x14ac:dyDescent="0.2">
      <c r="A94" s="44" t="s">
        <v>103</v>
      </c>
      <c r="B94" s="55">
        <f>$B$9-71</f>
        <v>1940</v>
      </c>
      <c r="C94" s="56">
        <v>3629</v>
      </c>
      <c r="D94" s="56">
        <v>1768</v>
      </c>
      <c r="E94" s="56">
        <v>1861</v>
      </c>
    </row>
    <row r="95" spans="1:5" x14ac:dyDescent="0.2">
      <c r="A95" s="44" t="s">
        <v>104</v>
      </c>
      <c r="B95" s="55">
        <f>$B$9-72</f>
        <v>1939</v>
      </c>
      <c r="C95" s="56">
        <v>3515</v>
      </c>
      <c r="D95" s="56">
        <v>1649</v>
      </c>
      <c r="E95" s="56">
        <v>1866</v>
      </c>
    </row>
    <row r="96" spans="1:5" x14ac:dyDescent="0.2">
      <c r="A96" s="44" t="s">
        <v>105</v>
      </c>
      <c r="B96" s="55">
        <f>$B$9-73</f>
        <v>1938</v>
      </c>
      <c r="C96" s="56">
        <v>3209</v>
      </c>
      <c r="D96" s="56">
        <v>1540</v>
      </c>
      <c r="E96" s="56">
        <v>1669</v>
      </c>
    </row>
    <row r="97" spans="1:5" x14ac:dyDescent="0.2">
      <c r="A97" s="44" t="s">
        <v>106</v>
      </c>
      <c r="B97" s="55">
        <f>$B$9-74</f>
        <v>1937</v>
      </c>
      <c r="C97" s="56">
        <v>2850</v>
      </c>
      <c r="D97" s="56">
        <v>1361</v>
      </c>
      <c r="E97" s="56">
        <v>1489</v>
      </c>
    </row>
    <row r="98" spans="1:5" x14ac:dyDescent="0.2">
      <c r="A98" s="51" t="s">
        <v>36</v>
      </c>
      <c r="B98" s="57"/>
      <c r="C98" s="56">
        <f>SUM(C93:C97)</f>
        <v>16785</v>
      </c>
      <c r="D98" s="56">
        <f>SUM(D93:D97)</f>
        <v>8102</v>
      </c>
      <c r="E98" s="56">
        <f>SUM(E93:E97)</f>
        <v>8683</v>
      </c>
    </row>
    <row r="99" spans="1:5" x14ac:dyDescent="0.2">
      <c r="A99" s="44" t="s">
        <v>107</v>
      </c>
      <c r="B99" s="55">
        <f>$B$9-75</f>
        <v>1936</v>
      </c>
      <c r="C99" s="56">
        <v>2798</v>
      </c>
      <c r="D99" s="56">
        <v>1289</v>
      </c>
      <c r="E99" s="56">
        <v>1509</v>
      </c>
    </row>
    <row r="100" spans="1:5" x14ac:dyDescent="0.2">
      <c r="A100" s="44" t="s">
        <v>108</v>
      </c>
      <c r="B100" s="55">
        <f>$B$9-76</f>
        <v>1935</v>
      </c>
      <c r="C100" s="56">
        <v>2596</v>
      </c>
      <c r="D100" s="56">
        <v>1179</v>
      </c>
      <c r="E100" s="56">
        <v>1417</v>
      </c>
    </row>
    <row r="101" spans="1:5" x14ac:dyDescent="0.2">
      <c r="A101" s="44" t="s">
        <v>109</v>
      </c>
      <c r="B101" s="55">
        <f>$B$9-77</f>
        <v>1934</v>
      </c>
      <c r="C101" s="56">
        <v>2207</v>
      </c>
      <c r="D101" s="56">
        <v>1019</v>
      </c>
      <c r="E101" s="56">
        <v>1188</v>
      </c>
    </row>
    <row r="102" spans="1:5" x14ac:dyDescent="0.2">
      <c r="A102" s="44" t="s">
        <v>110</v>
      </c>
      <c r="B102" s="55">
        <f>$B$9-78</f>
        <v>1933</v>
      </c>
      <c r="C102" s="56">
        <v>1582</v>
      </c>
      <c r="D102" s="56">
        <v>676</v>
      </c>
      <c r="E102" s="56">
        <v>906</v>
      </c>
    </row>
    <row r="103" spans="1:5" x14ac:dyDescent="0.2">
      <c r="A103" s="45" t="s">
        <v>111</v>
      </c>
      <c r="B103" s="55">
        <f>$B$9-79</f>
        <v>1932</v>
      </c>
      <c r="C103" s="56">
        <v>1464</v>
      </c>
      <c r="D103" s="56">
        <v>628</v>
      </c>
      <c r="E103" s="56">
        <v>836</v>
      </c>
    </row>
    <row r="104" spans="1:5" x14ac:dyDescent="0.2">
      <c r="A104" s="52" t="s">
        <v>36</v>
      </c>
      <c r="B104" s="58"/>
      <c r="C104" s="56">
        <f>SUM(C99:C103)</f>
        <v>10647</v>
      </c>
      <c r="D104" s="56">
        <f>SUM(D99:D103)</f>
        <v>4791</v>
      </c>
      <c r="E104" s="56">
        <f>SUM(E99:E103)</f>
        <v>5856</v>
      </c>
    </row>
    <row r="105" spans="1:5" x14ac:dyDescent="0.2">
      <c r="A105" s="45" t="s">
        <v>112</v>
      </c>
      <c r="B105" s="55">
        <f>$B$9-80</f>
        <v>1931</v>
      </c>
      <c r="C105" s="56">
        <v>1460</v>
      </c>
      <c r="D105" s="56">
        <v>620</v>
      </c>
      <c r="E105" s="56">
        <v>840</v>
      </c>
    </row>
    <row r="106" spans="1:5" x14ac:dyDescent="0.2">
      <c r="A106" s="45" t="s">
        <v>123</v>
      </c>
      <c r="B106" s="55">
        <f>$B$9-81</f>
        <v>1930</v>
      </c>
      <c r="C106" s="56">
        <v>1344</v>
      </c>
      <c r="D106" s="56">
        <v>551</v>
      </c>
      <c r="E106" s="56">
        <v>793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1283</v>
      </c>
      <c r="D107" s="56">
        <v>534</v>
      </c>
      <c r="E107" s="56">
        <v>749</v>
      </c>
    </row>
    <row r="108" spans="1:5" x14ac:dyDescent="0.2">
      <c r="A108" s="45" t="s">
        <v>124</v>
      </c>
      <c r="B108" s="55">
        <f>$B$9-83</f>
        <v>1928</v>
      </c>
      <c r="C108" s="56">
        <v>1200</v>
      </c>
      <c r="D108" s="56">
        <v>501</v>
      </c>
      <c r="E108" s="56">
        <v>699</v>
      </c>
    </row>
    <row r="109" spans="1:5" x14ac:dyDescent="0.2">
      <c r="A109" s="45" t="s">
        <v>122</v>
      </c>
      <c r="B109" s="55">
        <f>$B$9-84</f>
        <v>1927</v>
      </c>
      <c r="C109" s="56">
        <v>1036</v>
      </c>
      <c r="D109" s="56">
        <v>352</v>
      </c>
      <c r="E109" s="56">
        <v>684</v>
      </c>
    </row>
    <row r="110" spans="1:5" x14ac:dyDescent="0.2">
      <c r="A110" s="52" t="s">
        <v>36</v>
      </c>
      <c r="B110" s="58"/>
      <c r="C110" s="56">
        <f>SUM(C105:C109)</f>
        <v>6323</v>
      </c>
      <c r="D110" s="56">
        <f>SUM(D105:D109)</f>
        <v>2558</v>
      </c>
      <c r="E110" s="56">
        <f>SUM(E105:E109)</f>
        <v>3765</v>
      </c>
    </row>
    <row r="111" spans="1:5" x14ac:dyDescent="0.2">
      <c r="A111" s="45" t="s">
        <v>113</v>
      </c>
      <c r="B111" s="55">
        <f>$B$9-85</f>
        <v>1926</v>
      </c>
      <c r="C111" s="56">
        <v>869</v>
      </c>
      <c r="D111" s="56">
        <v>283</v>
      </c>
      <c r="E111" s="56">
        <v>586</v>
      </c>
    </row>
    <row r="112" spans="1:5" x14ac:dyDescent="0.2">
      <c r="A112" s="45" t="s">
        <v>114</v>
      </c>
      <c r="B112" s="55">
        <f>$B$9-86</f>
        <v>1925</v>
      </c>
      <c r="C112" s="56">
        <v>804</v>
      </c>
      <c r="D112" s="56">
        <v>252</v>
      </c>
      <c r="E112" s="56">
        <v>552</v>
      </c>
    </row>
    <row r="113" spans="1:5" x14ac:dyDescent="0.2">
      <c r="A113" s="45" t="s">
        <v>115</v>
      </c>
      <c r="B113" s="55">
        <f>$B$9-87</f>
        <v>1924</v>
      </c>
      <c r="C113" s="56">
        <v>673</v>
      </c>
      <c r="D113" s="56">
        <v>206</v>
      </c>
      <c r="E113" s="56">
        <v>467</v>
      </c>
    </row>
    <row r="114" spans="1:5" x14ac:dyDescent="0.2">
      <c r="A114" s="45" t="s">
        <v>116</v>
      </c>
      <c r="B114" s="55">
        <f>$B$9-88</f>
        <v>1923</v>
      </c>
      <c r="C114" s="56">
        <v>593</v>
      </c>
      <c r="D114" s="56">
        <v>147</v>
      </c>
      <c r="E114" s="56">
        <v>446</v>
      </c>
    </row>
    <row r="115" spans="1:5" x14ac:dyDescent="0.2">
      <c r="A115" s="45" t="s">
        <v>117</v>
      </c>
      <c r="B115" s="55">
        <f>$B$9-89</f>
        <v>1922</v>
      </c>
      <c r="C115" s="56">
        <v>569</v>
      </c>
      <c r="D115" s="56">
        <v>146</v>
      </c>
      <c r="E115" s="56">
        <v>423</v>
      </c>
    </row>
    <row r="116" spans="1:5" x14ac:dyDescent="0.2">
      <c r="A116" s="52" t="s">
        <v>36</v>
      </c>
      <c r="B116" s="59"/>
      <c r="C116" s="56">
        <f>SUM(C111:C115)</f>
        <v>3508</v>
      </c>
      <c r="D116" s="56">
        <f>SUM(D111:D115)</f>
        <v>1034</v>
      </c>
      <c r="E116" s="56">
        <f>SUM(E111:E115)</f>
        <v>2474</v>
      </c>
    </row>
    <row r="117" spans="1:5" x14ac:dyDescent="0.2">
      <c r="A117" s="45" t="s">
        <v>118</v>
      </c>
      <c r="B117" s="55">
        <f>$B$9-90</f>
        <v>1921</v>
      </c>
      <c r="C117" s="56">
        <v>1636</v>
      </c>
      <c r="D117" s="56">
        <v>358</v>
      </c>
      <c r="E117" s="56">
        <v>1278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261141</v>
      </c>
      <c r="D119" s="61">
        <v>127890</v>
      </c>
      <c r="E119" s="61">
        <v>133251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C103:E113 C119:E119 C115:E115 C117:E117 C8:E98 A8:B110">
    <cfRule type="expression" dxfId="19" priority="7">
      <formula>MOD(ROW(),2)=1</formula>
    </cfRule>
  </conditionalFormatting>
  <conditionalFormatting sqref="C99:E102">
    <cfRule type="expression" dxfId="18" priority="6">
      <formula>MOD(ROW(),2)=1</formula>
    </cfRule>
  </conditionalFormatting>
  <conditionalFormatting sqref="A116:B116 A117 A119:B119 A111:A115">
    <cfRule type="expression" dxfId="17" priority="3">
      <formula>MOD(ROW(),2)=1</formula>
    </cfRule>
  </conditionalFormatting>
  <conditionalFormatting sqref="B111:B115">
    <cfRule type="expression" dxfId="16" priority="2">
      <formula>MOD(ROW(),2)=1</formula>
    </cfRule>
  </conditionalFormatting>
  <conditionalFormatting sqref="B117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138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943</v>
      </c>
      <c r="D9" s="56">
        <v>483</v>
      </c>
      <c r="E9" s="56">
        <v>460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998</v>
      </c>
      <c r="D10" s="56">
        <v>518</v>
      </c>
      <c r="E10" s="56">
        <v>480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1029</v>
      </c>
      <c r="D11" s="56">
        <v>532</v>
      </c>
      <c r="E11" s="56">
        <v>497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1059</v>
      </c>
      <c r="D12" s="56">
        <v>539</v>
      </c>
      <c r="E12" s="56">
        <v>520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1062</v>
      </c>
      <c r="D13" s="56">
        <v>535</v>
      </c>
      <c r="E13" s="56">
        <v>527</v>
      </c>
    </row>
    <row r="14" spans="1:8" ht="14.1" customHeight="1" x14ac:dyDescent="0.25">
      <c r="A14" s="50" t="s">
        <v>36</v>
      </c>
      <c r="B14" s="55"/>
      <c r="C14" s="56">
        <f>SUM(C9:C13)</f>
        <v>5091</v>
      </c>
      <c r="D14" s="56">
        <f>SUM(D9:D13)</f>
        <v>2607</v>
      </c>
      <c r="E14" s="56">
        <f>SUM(E9:E13)</f>
        <v>2484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1081</v>
      </c>
      <c r="D15" s="56">
        <v>557</v>
      </c>
      <c r="E15" s="56">
        <v>524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1072</v>
      </c>
      <c r="D16" s="56">
        <v>556</v>
      </c>
      <c r="E16" s="56">
        <v>516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1190</v>
      </c>
      <c r="D17" s="56">
        <v>584</v>
      </c>
      <c r="E17" s="56">
        <v>606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1222</v>
      </c>
      <c r="D18" s="56">
        <v>604</v>
      </c>
      <c r="E18" s="56">
        <v>618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1270</v>
      </c>
      <c r="D19" s="56">
        <v>652</v>
      </c>
      <c r="E19" s="56">
        <v>618</v>
      </c>
    </row>
    <row r="20" spans="1:5" ht="14.1" customHeight="1" x14ac:dyDescent="0.25">
      <c r="A20" s="51" t="s">
        <v>36</v>
      </c>
      <c r="B20" s="57"/>
      <c r="C20" s="56">
        <f>SUM(C15:C19)</f>
        <v>5835</v>
      </c>
      <c r="D20" s="56">
        <f>SUM(D15:D19)</f>
        <v>2953</v>
      </c>
      <c r="E20" s="56">
        <f>SUM(E15:E19)</f>
        <v>2882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1328</v>
      </c>
      <c r="D21" s="56">
        <v>669</v>
      </c>
      <c r="E21" s="56">
        <v>659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1415</v>
      </c>
      <c r="D22" s="56">
        <v>712</v>
      </c>
      <c r="E22" s="56">
        <v>703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1525</v>
      </c>
      <c r="D23" s="56">
        <v>775</v>
      </c>
      <c r="E23" s="56">
        <v>750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1508</v>
      </c>
      <c r="D24" s="56">
        <v>776</v>
      </c>
      <c r="E24" s="56">
        <v>732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1557</v>
      </c>
      <c r="D25" s="56">
        <v>823</v>
      </c>
      <c r="E25" s="56">
        <v>734</v>
      </c>
    </row>
    <row r="26" spans="1:5" ht="14.1" customHeight="1" x14ac:dyDescent="0.25">
      <c r="A26" s="51" t="s">
        <v>36</v>
      </c>
      <c r="B26" s="57"/>
      <c r="C26" s="56">
        <f>SUM(C21:C25)</f>
        <v>7333</v>
      </c>
      <c r="D26" s="56">
        <f>SUM(D21:D25)</f>
        <v>3755</v>
      </c>
      <c r="E26" s="56">
        <f>SUM(E21:E25)</f>
        <v>3578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1561</v>
      </c>
      <c r="D27" s="56">
        <v>786</v>
      </c>
      <c r="E27" s="56">
        <v>775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1528</v>
      </c>
      <c r="D28" s="56">
        <v>817</v>
      </c>
      <c r="E28" s="56">
        <v>711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1579</v>
      </c>
      <c r="D29" s="56">
        <v>783</v>
      </c>
      <c r="E29" s="56">
        <v>796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1599</v>
      </c>
      <c r="D30" s="56">
        <v>800</v>
      </c>
      <c r="E30" s="56">
        <v>799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1504</v>
      </c>
      <c r="D31" s="56">
        <v>788</v>
      </c>
      <c r="E31" s="56">
        <v>716</v>
      </c>
    </row>
    <row r="32" spans="1:5" ht="14.1" customHeight="1" x14ac:dyDescent="0.25">
      <c r="A32" s="51" t="s">
        <v>36</v>
      </c>
      <c r="B32" s="57"/>
      <c r="C32" s="56">
        <f>SUM(C27:C31)</f>
        <v>7771</v>
      </c>
      <c r="D32" s="56">
        <f>SUM(D27:D31)</f>
        <v>3974</v>
      </c>
      <c r="E32" s="56">
        <f>SUM(E27:E31)</f>
        <v>3797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1461</v>
      </c>
      <c r="D33" s="56">
        <v>759</v>
      </c>
      <c r="E33" s="56">
        <v>702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1456</v>
      </c>
      <c r="D34" s="56">
        <v>781</v>
      </c>
      <c r="E34" s="56">
        <v>675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1320</v>
      </c>
      <c r="D35" s="56">
        <v>739</v>
      </c>
      <c r="E35" s="56">
        <v>581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1325</v>
      </c>
      <c r="D36" s="56">
        <v>690</v>
      </c>
      <c r="E36" s="56">
        <v>635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1389</v>
      </c>
      <c r="D37" s="56">
        <v>750</v>
      </c>
      <c r="E37" s="56">
        <v>639</v>
      </c>
    </row>
    <row r="38" spans="1:5" ht="14.1" customHeight="1" x14ac:dyDescent="0.2">
      <c r="A38" s="51" t="s">
        <v>36</v>
      </c>
      <c r="B38" s="57"/>
      <c r="C38" s="56">
        <f>SUM(C33:C37)</f>
        <v>6951</v>
      </c>
      <c r="D38" s="56">
        <f>SUM(D33:D37)</f>
        <v>3719</v>
      </c>
      <c r="E38" s="56">
        <f>SUM(E33:E37)</f>
        <v>3232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1212</v>
      </c>
      <c r="D39" s="56">
        <v>623</v>
      </c>
      <c r="E39" s="56">
        <v>589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1086</v>
      </c>
      <c r="D40" s="56">
        <v>533</v>
      </c>
      <c r="E40" s="56">
        <v>553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1097</v>
      </c>
      <c r="D41" s="56">
        <v>577</v>
      </c>
      <c r="E41" s="56">
        <v>520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1099</v>
      </c>
      <c r="D42" s="56">
        <v>559</v>
      </c>
      <c r="E42" s="56">
        <v>540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1179</v>
      </c>
      <c r="D43" s="56">
        <v>590</v>
      </c>
      <c r="E43" s="56">
        <v>589</v>
      </c>
    </row>
    <row r="44" spans="1:5" ht="14.1" customHeight="1" x14ac:dyDescent="0.2">
      <c r="A44" s="51" t="s">
        <v>36</v>
      </c>
      <c r="B44" s="57"/>
      <c r="C44" s="56">
        <f>SUM(C39:C43)</f>
        <v>5673</v>
      </c>
      <c r="D44" s="56">
        <f>SUM(D39:D43)</f>
        <v>2882</v>
      </c>
      <c r="E44" s="56">
        <f>SUM(E39:E43)</f>
        <v>2791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1235</v>
      </c>
      <c r="D45" s="56">
        <v>623</v>
      </c>
      <c r="E45" s="56">
        <v>612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1218</v>
      </c>
      <c r="D46" s="56">
        <v>593</v>
      </c>
      <c r="E46" s="56">
        <v>625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1120</v>
      </c>
      <c r="D47" s="56">
        <v>552</v>
      </c>
      <c r="E47" s="56">
        <v>568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1265</v>
      </c>
      <c r="D48" s="56">
        <v>600</v>
      </c>
      <c r="E48" s="56">
        <v>665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1202</v>
      </c>
      <c r="D49" s="56">
        <v>566</v>
      </c>
      <c r="E49" s="56">
        <v>636</v>
      </c>
    </row>
    <row r="50" spans="1:5" ht="14.1" customHeight="1" x14ac:dyDescent="0.2">
      <c r="A50" s="51" t="s">
        <v>36</v>
      </c>
      <c r="B50" s="57"/>
      <c r="C50" s="56">
        <f>SUM(C45:C49)</f>
        <v>6040</v>
      </c>
      <c r="D50" s="56">
        <f>SUM(D45:D49)</f>
        <v>2934</v>
      </c>
      <c r="E50" s="56">
        <f>SUM(E45:E49)</f>
        <v>3106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1275</v>
      </c>
      <c r="D51" s="56">
        <v>596</v>
      </c>
      <c r="E51" s="56">
        <v>679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1270</v>
      </c>
      <c r="D52" s="56">
        <v>607</v>
      </c>
      <c r="E52" s="56">
        <v>663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1341</v>
      </c>
      <c r="D53" s="56">
        <v>661</v>
      </c>
      <c r="E53" s="56">
        <v>680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1389</v>
      </c>
      <c r="D54" s="56">
        <v>693</v>
      </c>
      <c r="E54" s="56">
        <v>696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1599</v>
      </c>
      <c r="D55" s="56">
        <v>798</v>
      </c>
      <c r="E55" s="56">
        <v>801</v>
      </c>
    </row>
    <row r="56" spans="1:5" ht="14.1" customHeight="1" x14ac:dyDescent="0.2">
      <c r="A56" s="50" t="s">
        <v>36</v>
      </c>
      <c r="B56" s="57"/>
      <c r="C56" s="56">
        <f>SUM(C51:C55)</f>
        <v>6874</v>
      </c>
      <c r="D56" s="56">
        <f>SUM(D51:D55)</f>
        <v>3355</v>
      </c>
      <c r="E56" s="56">
        <f>SUM(E51:E55)</f>
        <v>3519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1865</v>
      </c>
      <c r="D57" s="56">
        <v>930</v>
      </c>
      <c r="E57" s="56">
        <v>935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2043</v>
      </c>
      <c r="D58" s="56">
        <v>1051</v>
      </c>
      <c r="E58" s="56">
        <v>992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2265</v>
      </c>
      <c r="D59" s="56">
        <v>1121</v>
      </c>
      <c r="E59" s="56">
        <v>1144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2465</v>
      </c>
      <c r="D60" s="56">
        <v>1222</v>
      </c>
      <c r="E60" s="56">
        <v>1243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2477</v>
      </c>
      <c r="D61" s="56">
        <v>1178</v>
      </c>
      <c r="E61" s="56">
        <v>1299</v>
      </c>
    </row>
    <row r="62" spans="1:5" ht="14.1" customHeight="1" x14ac:dyDescent="0.2">
      <c r="A62" s="51" t="s">
        <v>36</v>
      </c>
      <c r="B62" s="57"/>
      <c r="C62" s="56">
        <f>SUM(C57:C61)</f>
        <v>11115</v>
      </c>
      <c r="D62" s="56">
        <f>SUM(D57:D61)</f>
        <v>5502</v>
      </c>
      <c r="E62" s="56">
        <f>SUM(E57:E61)</f>
        <v>5613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2564</v>
      </c>
      <c r="D63" s="56">
        <v>1289</v>
      </c>
      <c r="E63" s="56">
        <v>1275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2548</v>
      </c>
      <c r="D64" s="56">
        <v>1284</v>
      </c>
      <c r="E64" s="56">
        <v>1264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2509</v>
      </c>
      <c r="D65" s="56">
        <v>1289</v>
      </c>
      <c r="E65" s="56">
        <v>1220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2584</v>
      </c>
      <c r="D66" s="56">
        <v>1280</v>
      </c>
      <c r="E66" s="56">
        <v>1304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2456</v>
      </c>
      <c r="D67" s="56">
        <v>1234</v>
      </c>
      <c r="E67" s="56">
        <v>1222</v>
      </c>
    </row>
    <row r="68" spans="1:5" ht="14.1" customHeight="1" x14ac:dyDescent="0.2">
      <c r="A68" s="51" t="s">
        <v>36</v>
      </c>
      <c r="B68" s="57"/>
      <c r="C68" s="56">
        <f>SUM(C63:C67)</f>
        <v>12661</v>
      </c>
      <c r="D68" s="56">
        <f>SUM(D63:D67)</f>
        <v>6376</v>
      </c>
      <c r="E68" s="56">
        <f>SUM(E63:E67)</f>
        <v>6285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2292</v>
      </c>
      <c r="D69" s="56">
        <v>1134</v>
      </c>
      <c r="E69" s="56">
        <v>1158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2218</v>
      </c>
      <c r="D70" s="56">
        <v>1143</v>
      </c>
      <c r="E70" s="56">
        <v>1075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2230</v>
      </c>
      <c r="D71" s="56">
        <v>1111</v>
      </c>
      <c r="E71" s="56">
        <v>1119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1988</v>
      </c>
      <c r="D72" s="56">
        <v>1007</v>
      </c>
      <c r="E72" s="56">
        <v>981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1939</v>
      </c>
      <c r="D73" s="56">
        <v>996</v>
      </c>
      <c r="E73" s="56">
        <v>943</v>
      </c>
    </row>
    <row r="74" spans="1:5" ht="14.1" customHeight="1" x14ac:dyDescent="0.2">
      <c r="A74" s="51" t="s">
        <v>36</v>
      </c>
      <c r="B74" s="57"/>
      <c r="C74" s="56">
        <f>SUM(C69:C73)</f>
        <v>10667</v>
      </c>
      <c r="D74" s="56">
        <f>SUM(D69:D73)</f>
        <v>5391</v>
      </c>
      <c r="E74" s="56">
        <f>SUM(E69:E73)</f>
        <v>5276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1805</v>
      </c>
      <c r="D75" s="56">
        <v>939</v>
      </c>
      <c r="E75" s="56">
        <v>866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1772</v>
      </c>
      <c r="D76" s="56">
        <v>893</v>
      </c>
      <c r="E76" s="56">
        <v>879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1703</v>
      </c>
      <c r="D77" s="56">
        <v>897</v>
      </c>
      <c r="E77" s="56">
        <v>806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1562</v>
      </c>
      <c r="D78" s="56">
        <v>801</v>
      </c>
      <c r="E78" s="56">
        <v>761</v>
      </c>
    </row>
    <row r="79" spans="1:5" x14ac:dyDescent="0.2">
      <c r="A79" s="44" t="s">
        <v>91</v>
      </c>
      <c r="B79" s="55">
        <f>$B$9-59</f>
        <v>1952</v>
      </c>
      <c r="C79" s="56">
        <v>1626</v>
      </c>
      <c r="D79" s="56">
        <v>785</v>
      </c>
      <c r="E79" s="56">
        <v>841</v>
      </c>
    </row>
    <row r="80" spans="1:5" x14ac:dyDescent="0.2">
      <c r="A80" s="51" t="s">
        <v>36</v>
      </c>
      <c r="B80" s="57"/>
      <c r="C80" s="56">
        <f>SUM(C75:C79)</f>
        <v>8468</v>
      </c>
      <c r="D80" s="56">
        <f>SUM(D75:D79)</f>
        <v>4315</v>
      </c>
      <c r="E80" s="56">
        <f>SUM(E75:E79)</f>
        <v>4153</v>
      </c>
    </row>
    <row r="81" spans="1:5" x14ac:dyDescent="0.2">
      <c r="A81" s="44" t="s">
        <v>92</v>
      </c>
      <c r="B81" s="55">
        <f>$B$9-60</f>
        <v>1951</v>
      </c>
      <c r="C81" s="56">
        <v>1634</v>
      </c>
      <c r="D81" s="56">
        <v>812</v>
      </c>
      <c r="E81" s="56">
        <v>822</v>
      </c>
    </row>
    <row r="82" spans="1:5" x14ac:dyDescent="0.2">
      <c r="A82" s="44" t="s">
        <v>93</v>
      </c>
      <c r="B82" s="55">
        <f>$B$9-61</f>
        <v>1950</v>
      </c>
      <c r="C82" s="56">
        <v>1668</v>
      </c>
      <c r="D82" s="56">
        <v>818</v>
      </c>
      <c r="E82" s="56">
        <v>850</v>
      </c>
    </row>
    <row r="83" spans="1:5" x14ac:dyDescent="0.2">
      <c r="A83" s="44" t="s">
        <v>94</v>
      </c>
      <c r="B83" s="55">
        <f>$B$9-62</f>
        <v>1949</v>
      </c>
      <c r="C83" s="56">
        <v>1647</v>
      </c>
      <c r="D83" s="56">
        <v>829</v>
      </c>
      <c r="E83" s="56">
        <v>818</v>
      </c>
    </row>
    <row r="84" spans="1:5" x14ac:dyDescent="0.2">
      <c r="A84" s="44" t="s">
        <v>95</v>
      </c>
      <c r="B84" s="55">
        <f>$B$9-63</f>
        <v>1948</v>
      </c>
      <c r="C84" s="56">
        <v>1603</v>
      </c>
      <c r="D84" s="56">
        <v>814</v>
      </c>
      <c r="E84" s="56">
        <v>789</v>
      </c>
    </row>
    <row r="85" spans="1:5" x14ac:dyDescent="0.2">
      <c r="A85" s="44" t="s">
        <v>96</v>
      </c>
      <c r="B85" s="55">
        <f>$B$9-64</f>
        <v>1947</v>
      </c>
      <c r="C85" s="56">
        <v>1456</v>
      </c>
      <c r="D85" s="56">
        <v>731</v>
      </c>
      <c r="E85" s="56">
        <v>725</v>
      </c>
    </row>
    <row r="86" spans="1:5" x14ac:dyDescent="0.2">
      <c r="A86" s="51" t="s">
        <v>36</v>
      </c>
      <c r="B86" s="57"/>
      <c r="C86" s="56">
        <f>SUM(C81:C85)</f>
        <v>8008</v>
      </c>
      <c r="D86" s="56">
        <f>SUM(D81:D85)</f>
        <v>4004</v>
      </c>
      <c r="E86" s="56">
        <f>SUM(E81:E85)</f>
        <v>4004</v>
      </c>
    </row>
    <row r="87" spans="1:5" x14ac:dyDescent="0.2">
      <c r="A87" s="44" t="s">
        <v>97</v>
      </c>
      <c r="B87" s="55">
        <f>$B$9-65</f>
        <v>1946</v>
      </c>
      <c r="C87" s="56">
        <v>1331</v>
      </c>
      <c r="D87" s="56">
        <v>665</v>
      </c>
      <c r="E87" s="56">
        <v>666</v>
      </c>
    </row>
    <row r="88" spans="1:5" x14ac:dyDescent="0.2">
      <c r="A88" s="44" t="s">
        <v>98</v>
      </c>
      <c r="B88" s="55">
        <f>$B$9-66</f>
        <v>1945</v>
      </c>
      <c r="C88" s="56">
        <v>1108</v>
      </c>
      <c r="D88" s="56">
        <v>536</v>
      </c>
      <c r="E88" s="56">
        <v>572</v>
      </c>
    </row>
    <row r="89" spans="1:5" x14ac:dyDescent="0.2">
      <c r="A89" s="44" t="s">
        <v>99</v>
      </c>
      <c r="B89" s="55">
        <f>$B$9-67</f>
        <v>1944</v>
      </c>
      <c r="C89" s="56">
        <v>1523</v>
      </c>
      <c r="D89" s="56">
        <v>756</v>
      </c>
      <c r="E89" s="56">
        <v>767</v>
      </c>
    </row>
    <row r="90" spans="1:5" x14ac:dyDescent="0.2">
      <c r="A90" s="44" t="s">
        <v>100</v>
      </c>
      <c r="B90" s="55">
        <f>$B$9-68</f>
        <v>1943</v>
      </c>
      <c r="C90" s="56">
        <v>1529</v>
      </c>
      <c r="D90" s="56">
        <v>743</v>
      </c>
      <c r="E90" s="56">
        <v>786</v>
      </c>
    </row>
    <row r="91" spans="1:5" x14ac:dyDescent="0.2">
      <c r="A91" s="44" t="s">
        <v>101</v>
      </c>
      <c r="B91" s="55">
        <f>$B$9-69</f>
        <v>1942</v>
      </c>
      <c r="C91" s="56">
        <v>1471</v>
      </c>
      <c r="D91" s="56">
        <v>685</v>
      </c>
      <c r="E91" s="56">
        <v>786</v>
      </c>
    </row>
    <row r="92" spans="1:5" x14ac:dyDescent="0.2">
      <c r="A92" s="51" t="s">
        <v>36</v>
      </c>
      <c r="B92" s="57"/>
      <c r="C92" s="56">
        <f>SUM(C87:C91)</f>
        <v>6962</v>
      </c>
      <c r="D92" s="56">
        <f>SUM(D87:D91)</f>
        <v>3385</v>
      </c>
      <c r="E92" s="56">
        <f>SUM(E87:E91)</f>
        <v>3577</v>
      </c>
    </row>
    <row r="93" spans="1:5" x14ac:dyDescent="0.2">
      <c r="A93" s="44" t="s">
        <v>102</v>
      </c>
      <c r="B93" s="55">
        <f>$B$9-70</f>
        <v>1941</v>
      </c>
      <c r="C93" s="56">
        <v>1898</v>
      </c>
      <c r="D93" s="56">
        <v>920</v>
      </c>
      <c r="E93" s="56">
        <v>978</v>
      </c>
    </row>
    <row r="94" spans="1:5" x14ac:dyDescent="0.2">
      <c r="A94" s="44" t="s">
        <v>103</v>
      </c>
      <c r="B94" s="55">
        <f>$B$9-71</f>
        <v>1940</v>
      </c>
      <c r="C94" s="56">
        <v>1873</v>
      </c>
      <c r="D94" s="56">
        <v>917</v>
      </c>
      <c r="E94" s="56">
        <v>956</v>
      </c>
    </row>
    <row r="95" spans="1:5" x14ac:dyDescent="0.2">
      <c r="A95" s="44" t="s">
        <v>104</v>
      </c>
      <c r="B95" s="55">
        <f>$B$9-72</f>
        <v>1939</v>
      </c>
      <c r="C95" s="56">
        <v>1848</v>
      </c>
      <c r="D95" s="56">
        <v>854</v>
      </c>
      <c r="E95" s="56">
        <v>994</v>
      </c>
    </row>
    <row r="96" spans="1:5" x14ac:dyDescent="0.2">
      <c r="A96" s="44" t="s">
        <v>105</v>
      </c>
      <c r="B96" s="55">
        <f>$B$9-73</f>
        <v>1938</v>
      </c>
      <c r="C96" s="56">
        <v>1735</v>
      </c>
      <c r="D96" s="56">
        <v>824</v>
      </c>
      <c r="E96" s="56">
        <v>911</v>
      </c>
    </row>
    <row r="97" spans="1:5" x14ac:dyDescent="0.2">
      <c r="A97" s="44" t="s">
        <v>106</v>
      </c>
      <c r="B97" s="55">
        <f>$B$9-74</f>
        <v>1937</v>
      </c>
      <c r="C97" s="56">
        <v>1508</v>
      </c>
      <c r="D97" s="56">
        <v>703</v>
      </c>
      <c r="E97" s="56">
        <v>805</v>
      </c>
    </row>
    <row r="98" spans="1:5" x14ac:dyDescent="0.2">
      <c r="A98" s="51" t="s">
        <v>36</v>
      </c>
      <c r="B98" s="57"/>
      <c r="C98" s="56">
        <f>SUM(C93:C97)</f>
        <v>8862</v>
      </c>
      <c r="D98" s="56">
        <f>SUM(D93:D97)</f>
        <v>4218</v>
      </c>
      <c r="E98" s="56">
        <f>SUM(E93:E97)</f>
        <v>4644</v>
      </c>
    </row>
    <row r="99" spans="1:5" x14ac:dyDescent="0.2">
      <c r="A99" s="44" t="s">
        <v>107</v>
      </c>
      <c r="B99" s="55">
        <f>$B$9-75</f>
        <v>1936</v>
      </c>
      <c r="C99" s="56">
        <v>1550</v>
      </c>
      <c r="D99" s="56">
        <v>726</v>
      </c>
      <c r="E99" s="56">
        <v>824</v>
      </c>
    </row>
    <row r="100" spans="1:5" x14ac:dyDescent="0.2">
      <c r="A100" s="44" t="s">
        <v>108</v>
      </c>
      <c r="B100" s="55">
        <f>$B$9-76</f>
        <v>1935</v>
      </c>
      <c r="C100" s="56">
        <v>1311</v>
      </c>
      <c r="D100" s="56">
        <v>573</v>
      </c>
      <c r="E100" s="56">
        <v>738</v>
      </c>
    </row>
    <row r="101" spans="1:5" x14ac:dyDescent="0.2">
      <c r="A101" s="44" t="s">
        <v>109</v>
      </c>
      <c r="B101" s="55">
        <f>$B$9-77</f>
        <v>1934</v>
      </c>
      <c r="C101" s="56">
        <v>1214</v>
      </c>
      <c r="D101" s="56">
        <v>563</v>
      </c>
      <c r="E101" s="56">
        <v>651</v>
      </c>
    </row>
    <row r="102" spans="1:5" x14ac:dyDescent="0.2">
      <c r="A102" s="44" t="s">
        <v>110</v>
      </c>
      <c r="B102" s="55">
        <f>$B$9-78</f>
        <v>1933</v>
      </c>
      <c r="C102" s="56">
        <v>826</v>
      </c>
      <c r="D102" s="56">
        <v>359</v>
      </c>
      <c r="E102" s="56">
        <v>467</v>
      </c>
    </row>
    <row r="103" spans="1:5" x14ac:dyDescent="0.2">
      <c r="A103" s="45" t="s">
        <v>111</v>
      </c>
      <c r="B103" s="55">
        <f>$B$9-79</f>
        <v>1932</v>
      </c>
      <c r="C103" s="56">
        <v>795</v>
      </c>
      <c r="D103" s="56">
        <v>339</v>
      </c>
      <c r="E103" s="56">
        <v>456</v>
      </c>
    </row>
    <row r="104" spans="1:5" x14ac:dyDescent="0.2">
      <c r="A104" s="52" t="s">
        <v>36</v>
      </c>
      <c r="B104" s="58"/>
      <c r="C104" s="56">
        <f>SUM(C99:C103)</f>
        <v>5696</v>
      </c>
      <c r="D104" s="56">
        <f>SUM(D99:D103)</f>
        <v>2560</v>
      </c>
      <c r="E104" s="56">
        <f>SUM(E99:E103)</f>
        <v>3136</v>
      </c>
    </row>
    <row r="105" spans="1:5" x14ac:dyDescent="0.2">
      <c r="A105" s="45" t="s">
        <v>112</v>
      </c>
      <c r="B105" s="55">
        <f>$B$9-80</f>
        <v>1931</v>
      </c>
      <c r="C105" s="56">
        <v>758</v>
      </c>
      <c r="D105" s="56">
        <v>309</v>
      </c>
      <c r="E105" s="56">
        <v>449</v>
      </c>
    </row>
    <row r="106" spans="1:5" x14ac:dyDescent="0.2">
      <c r="A106" s="45" t="s">
        <v>123</v>
      </c>
      <c r="B106" s="55">
        <f>$B$9-81</f>
        <v>1930</v>
      </c>
      <c r="C106" s="56">
        <v>754</v>
      </c>
      <c r="D106" s="56">
        <v>315</v>
      </c>
      <c r="E106" s="56">
        <v>439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714</v>
      </c>
      <c r="D107" s="56">
        <v>279</v>
      </c>
      <c r="E107" s="56">
        <v>435</v>
      </c>
    </row>
    <row r="108" spans="1:5" x14ac:dyDescent="0.2">
      <c r="A108" s="45" t="s">
        <v>124</v>
      </c>
      <c r="B108" s="55">
        <f>$B$9-83</f>
        <v>1928</v>
      </c>
      <c r="C108" s="56">
        <v>671</v>
      </c>
      <c r="D108" s="56">
        <v>255</v>
      </c>
      <c r="E108" s="56">
        <v>416</v>
      </c>
    </row>
    <row r="109" spans="1:5" x14ac:dyDescent="0.2">
      <c r="A109" s="45" t="s">
        <v>122</v>
      </c>
      <c r="B109" s="55">
        <f>$B$9-84</f>
        <v>1927</v>
      </c>
      <c r="C109" s="56">
        <v>602</v>
      </c>
      <c r="D109" s="56">
        <v>202</v>
      </c>
      <c r="E109" s="56">
        <v>400</v>
      </c>
    </row>
    <row r="110" spans="1:5" x14ac:dyDescent="0.2">
      <c r="A110" s="52" t="s">
        <v>36</v>
      </c>
      <c r="B110" s="58"/>
      <c r="C110" s="56">
        <f>SUM(C105:C109)</f>
        <v>3499</v>
      </c>
      <c r="D110" s="56">
        <f>SUM(D105:D109)</f>
        <v>1360</v>
      </c>
      <c r="E110" s="56">
        <f>SUM(E105:E109)</f>
        <v>2139</v>
      </c>
    </row>
    <row r="111" spans="1:5" x14ac:dyDescent="0.2">
      <c r="A111" s="45" t="s">
        <v>113</v>
      </c>
      <c r="B111" s="55">
        <f>$B$9-85</f>
        <v>1926</v>
      </c>
      <c r="C111" s="56">
        <v>525</v>
      </c>
      <c r="D111" s="56">
        <v>155</v>
      </c>
      <c r="E111" s="56">
        <v>370</v>
      </c>
    </row>
    <row r="112" spans="1:5" x14ac:dyDescent="0.2">
      <c r="A112" s="45" t="s">
        <v>114</v>
      </c>
      <c r="B112" s="55">
        <f>$B$9-86</f>
        <v>1925</v>
      </c>
      <c r="C112" s="56">
        <v>491</v>
      </c>
      <c r="D112" s="56">
        <v>148</v>
      </c>
      <c r="E112" s="56">
        <v>343</v>
      </c>
    </row>
    <row r="113" spans="1:5" x14ac:dyDescent="0.2">
      <c r="A113" s="45" t="s">
        <v>115</v>
      </c>
      <c r="B113" s="55">
        <f>$B$9-87</f>
        <v>1924</v>
      </c>
      <c r="C113" s="56">
        <v>404</v>
      </c>
      <c r="D113" s="56">
        <v>110</v>
      </c>
      <c r="E113" s="56">
        <v>294</v>
      </c>
    </row>
    <row r="114" spans="1:5" x14ac:dyDescent="0.2">
      <c r="A114" s="45" t="s">
        <v>116</v>
      </c>
      <c r="B114" s="55">
        <f>$B$9-88</f>
        <v>1923</v>
      </c>
      <c r="C114" s="56">
        <v>367</v>
      </c>
      <c r="D114" s="56">
        <v>100</v>
      </c>
      <c r="E114" s="56">
        <v>267</v>
      </c>
    </row>
    <row r="115" spans="1:5" x14ac:dyDescent="0.2">
      <c r="A115" s="45" t="s">
        <v>117</v>
      </c>
      <c r="B115" s="55">
        <f>$B$9-89</f>
        <v>1922</v>
      </c>
      <c r="C115" s="56">
        <v>321</v>
      </c>
      <c r="D115" s="56">
        <v>75</v>
      </c>
      <c r="E115" s="56">
        <v>246</v>
      </c>
    </row>
    <row r="116" spans="1:5" x14ac:dyDescent="0.2">
      <c r="A116" s="52" t="s">
        <v>36</v>
      </c>
      <c r="B116" s="59"/>
      <c r="C116" s="56">
        <f>SUM(C111:C115)</f>
        <v>2108</v>
      </c>
      <c r="D116" s="56">
        <f>SUM(D111:D115)</f>
        <v>588</v>
      </c>
      <c r="E116" s="56">
        <f>SUM(E111:E115)</f>
        <v>1520</v>
      </c>
    </row>
    <row r="117" spans="1:5" x14ac:dyDescent="0.2">
      <c r="A117" s="45" t="s">
        <v>118</v>
      </c>
      <c r="B117" s="55">
        <f>$B$9-90</f>
        <v>1921</v>
      </c>
      <c r="C117" s="56">
        <v>929</v>
      </c>
      <c r="D117" s="56">
        <v>180</v>
      </c>
      <c r="E117" s="56">
        <v>749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130543</v>
      </c>
      <c r="D119" s="61">
        <v>64058</v>
      </c>
      <c r="E119" s="61">
        <v>66485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C103:E113 C119:E119 C115:E115 C117:E117 C8:E98 A8:B110">
    <cfRule type="expression" dxfId="14" priority="7">
      <formula>MOD(ROW(),2)=1</formula>
    </cfRule>
  </conditionalFormatting>
  <conditionalFormatting sqref="C99:E102">
    <cfRule type="expression" dxfId="13" priority="6">
      <formula>MOD(ROW(),2)=1</formula>
    </cfRule>
  </conditionalFormatting>
  <conditionalFormatting sqref="A116:B116 A117 A119:B119 A111:A115">
    <cfRule type="expression" dxfId="12" priority="3">
      <formula>MOD(ROW(),2)=1</formula>
    </cfRule>
  </conditionalFormatting>
  <conditionalFormatting sqref="B111:B115">
    <cfRule type="expression" dxfId="11" priority="2">
      <formula>MOD(ROW(),2)=1</formula>
    </cfRule>
  </conditionalFormatting>
  <conditionalFormatting sqref="B117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139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1923</v>
      </c>
      <c r="D9" s="56">
        <v>981</v>
      </c>
      <c r="E9" s="56">
        <v>942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1965</v>
      </c>
      <c r="D10" s="56">
        <v>1000</v>
      </c>
      <c r="E10" s="56">
        <v>965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2011</v>
      </c>
      <c r="D11" s="56">
        <v>1027</v>
      </c>
      <c r="E11" s="56">
        <v>984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2141</v>
      </c>
      <c r="D12" s="56">
        <v>1080</v>
      </c>
      <c r="E12" s="56">
        <v>1061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2095</v>
      </c>
      <c r="D13" s="56">
        <v>1053</v>
      </c>
      <c r="E13" s="56">
        <v>1042</v>
      </c>
    </row>
    <row r="14" spans="1:8" ht="14.1" customHeight="1" x14ac:dyDescent="0.25">
      <c r="A14" s="50" t="s">
        <v>36</v>
      </c>
      <c r="B14" s="55"/>
      <c r="C14" s="56">
        <f>SUM(C9:C13)</f>
        <v>10135</v>
      </c>
      <c r="D14" s="56">
        <f>SUM(D9:D13)</f>
        <v>5141</v>
      </c>
      <c r="E14" s="56">
        <f>SUM(E9:E13)</f>
        <v>4994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2095</v>
      </c>
      <c r="D15" s="56">
        <v>1111</v>
      </c>
      <c r="E15" s="56">
        <v>984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2042</v>
      </c>
      <c r="D16" s="56">
        <v>1025</v>
      </c>
      <c r="E16" s="56">
        <v>1017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2218</v>
      </c>
      <c r="D17" s="56">
        <v>1159</v>
      </c>
      <c r="E17" s="56">
        <v>1059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2235</v>
      </c>
      <c r="D18" s="56">
        <v>1132</v>
      </c>
      <c r="E18" s="56">
        <v>1103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2230</v>
      </c>
      <c r="D19" s="56">
        <v>1164</v>
      </c>
      <c r="E19" s="56">
        <v>1066</v>
      </c>
    </row>
    <row r="20" spans="1:5" ht="14.1" customHeight="1" x14ac:dyDescent="0.25">
      <c r="A20" s="51" t="s">
        <v>36</v>
      </c>
      <c r="B20" s="57"/>
      <c r="C20" s="56">
        <f>SUM(C15:C19)</f>
        <v>10820</v>
      </c>
      <c r="D20" s="56">
        <f>SUM(D15:D19)</f>
        <v>5591</v>
      </c>
      <c r="E20" s="56">
        <f>SUM(E15:E19)</f>
        <v>5229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2390</v>
      </c>
      <c r="D21" s="56">
        <v>1196</v>
      </c>
      <c r="E21" s="56">
        <v>1194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2537</v>
      </c>
      <c r="D22" s="56">
        <v>1296</v>
      </c>
      <c r="E22" s="56">
        <v>1241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2569</v>
      </c>
      <c r="D23" s="56">
        <v>1271</v>
      </c>
      <c r="E23" s="56">
        <v>1298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2582</v>
      </c>
      <c r="D24" s="56">
        <v>1300</v>
      </c>
      <c r="E24" s="56">
        <v>1282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2631</v>
      </c>
      <c r="D25" s="56">
        <v>1396</v>
      </c>
      <c r="E25" s="56">
        <v>1235</v>
      </c>
    </row>
    <row r="26" spans="1:5" ht="14.1" customHeight="1" x14ac:dyDescent="0.25">
      <c r="A26" s="51" t="s">
        <v>36</v>
      </c>
      <c r="B26" s="57"/>
      <c r="C26" s="56">
        <f>SUM(C21:C25)</f>
        <v>12709</v>
      </c>
      <c r="D26" s="56">
        <f>SUM(D21:D25)</f>
        <v>6459</v>
      </c>
      <c r="E26" s="56">
        <f>SUM(E21:E25)</f>
        <v>6250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2583</v>
      </c>
      <c r="D27" s="56">
        <v>1357</v>
      </c>
      <c r="E27" s="56">
        <v>1226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2437</v>
      </c>
      <c r="D28" s="56">
        <v>1252</v>
      </c>
      <c r="E28" s="56">
        <v>1185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2384</v>
      </c>
      <c r="D29" s="56">
        <v>1234</v>
      </c>
      <c r="E29" s="56">
        <v>1150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2406</v>
      </c>
      <c r="D30" s="56">
        <v>1228</v>
      </c>
      <c r="E30" s="56">
        <v>1178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2228</v>
      </c>
      <c r="D31" s="56">
        <v>1160</v>
      </c>
      <c r="E31" s="56">
        <v>1068</v>
      </c>
    </row>
    <row r="32" spans="1:5" ht="14.1" customHeight="1" x14ac:dyDescent="0.25">
      <c r="A32" s="51" t="s">
        <v>36</v>
      </c>
      <c r="B32" s="57"/>
      <c r="C32" s="56">
        <f>SUM(C27:C31)</f>
        <v>12038</v>
      </c>
      <c r="D32" s="56">
        <f>SUM(D27:D31)</f>
        <v>6231</v>
      </c>
      <c r="E32" s="56">
        <f>SUM(E27:E31)</f>
        <v>5807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2194</v>
      </c>
      <c r="D33" s="56">
        <v>1157</v>
      </c>
      <c r="E33" s="56">
        <v>1037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2084</v>
      </c>
      <c r="D34" s="56">
        <v>1095</v>
      </c>
      <c r="E34" s="56">
        <v>989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2034</v>
      </c>
      <c r="D35" s="56">
        <v>1081</v>
      </c>
      <c r="E35" s="56">
        <v>953</v>
      </c>
    </row>
    <row r="36" spans="1:5" ht="14.1" customHeight="1" x14ac:dyDescent="0.25">
      <c r="A36" s="44" t="s">
        <v>55</v>
      </c>
      <c r="B36" s="55">
        <f>$B$9-23</f>
        <v>1988</v>
      </c>
      <c r="C36" s="56">
        <v>2020</v>
      </c>
      <c r="D36" s="56">
        <v>1066</v>
      </c>
      <c r="E36" s="56">
        <v>954</v>
      </c>
    </row>
    <row r="37" spans="1:5" ht="14.1" customHeight="1" x14ac:dyDescent="0.25">
      <c r="A37" s="44" t="s">
        <v>56</v>
      </c>
      <c r="B37" s="55">
        <f>$B$9-24</f>
        <v>1987</v>
      </c>
      <c r="C37" s="56">
        <v>1942</v>
      </c>
      <c r="D37" s="56">
        <v>977</v>
      </c>
      <c r="E37" s="56">
        <v>965</v>
      </c>
    </row>
    <row r="38" spans="1:5" ht="14.1" customHeight="1" x14ac:dyDescent="0.2">
      <c r="A38" s="51" t="s">
        <v>36</v>
      </c>
      <c r="B38" s="57"/>
      <c r="C38" s="56">
        <f>SUM(C33:C37)</f>
        <v>10274</v>
      </c>
      <c r="D38" s="56">
        <f>SUM(D33:D37)</f>
        <v>5376</v>
      </c>
      <c r="E38" s="56">
        <f>SUM(E33:E37)</f>
        <v>4898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1930</v>
      </c>
      <c r="D39" s="56">
        <v>977</v>
      </c>
      <c r="E39" s="56">
        <v>953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1854</v>
      </c>
      <c r="D40" s="56">
        <v>890</v>
      </c>
      <c r="E40" s="56">
        <v>964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1908</v>
      </c>
      <c r="D41" s="56">
        <v>882</v>
      </c>
      <c r="E41" s="56">
        <v>1026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1933</v>
      </c>
      <c r="D42" s="56">
        <v>950</v>
      </c>
      <c r="E42" s="56">
        <v>983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2215</v>
      </c>
      <c r="D43" s="56">
        <v>996</v>
      </c>
      <c r="E43" s="56">
        <v>1219</v>
      </c>
    </row>
    <row r="44" spans="1:5" ht="14.1" customHeight="1" x14ac:dyDescent="0.2">
      <c r="A44" s="51" t="s">
        <v>36</v>
      </c>
      <c r="B44" s="57"/>
      <c r="C44" s="56">
        <f>SUM(C39:C43)</f>
        <v>9840</v>
      </c>
      <c r="D44" s="56">
        <f>SUM(D39:D43)</f>
        <v>4695</v>
      </c>
      <c r="E44" s="56">
        <f>SUM(E39:E43)</f>
        <v>5145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2231</v>
      </c>
      <c r="D45" s="56">
        <v>1067</v>
      </c>
      <c r="E45" s="56">
        <v>1164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2464</v>
      </c>
      <c r="D46" s="56">
        <v>1158</v>
      </c>
      <c r="E46" s="56">
        <v>1306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2409</v>
      </c>
      <c r="D47" s="56">
        <v>1139</v>
      </c>
      <c r="E47" s="56">
        <v>1270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2515</v>
      </c>
      <c r="D48" s="56">
        <v>1217</v>
      </c>
      <c r="E48" s="56">
        <v>1298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2485</v>
      </c>
      <c r="D49" s="56">
        <v>1188</v>
      </c>
      <c r="E49" s="56">
        <v>1297</v>
      </c>
    </row>
    <row r="50" spans="1:5" ht="14.1" customHeight="1" x14ac:dyDescent="0.2">
      <c r="A50" s="51" t="s">
        <v>36</v>
      </c>
      <c r="B50" s="57"/>
      <c r="C50" s="56">
        <f>SUM(C45:C49)</f>
        <v>12104</v>
      </c>
      <c r="D50" s="56">
        <f>SUM(D45:D49)</f>
        <v>5769</v>
      </c>
      <c r="E50" s="56">
        <f>SUM(E45:E49)</f>
        <v>6335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2449</v>
      </c>
      <c r="D51" s="56">
        <v>1115</v>
      </c>
      <c r="E51" s="56">
        <v>1334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2505</v>
      </c>
      <c r="D52" s="56">
        <v>1225</v>
      </c>
      <c r="E52" s="56">
        <v>1280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2511</v>
      </c>
      <c r="D53" s="56">
        <v>1242</v>
      </c>
      <c r="E53" s="56">
        <v>1269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2679</v>
      </c>
      <c r="D54" s="56">
        <v>1287</v>
      </c>
      <c r="E54" s="56">
        <v>1392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2908</v>
      </c>
      <c r="D55" s="56">
        <v>1395</v>
      </c>
      <c r="E55" s="56">
        <v>1513</v>
      </c>
    </row>
    <row r="56" spans="1:5" ht="14.1" customHeight="1" x14ac:dyDescent="0.2">
      <c r="A56" s="50" t="s">
        <v>36</v>
      </c>
      <c r="B56" s="57"/>
      <c r="C56" s="56">
        <f>SUM(C51:C55)</f>
        <v>13052</v>
      </c>
      <c r="D56" s="56">
        <f>SUM(D51:D55)</f>
        <v>6264</v>
      </c>
      <c r="E56" s="56">
        <f>SUM(E51:E55)</f>
        <v>6788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3385</v>
      </c>
      <c r="D57" s="56">
        <v>1648</v>
      </c>
      <c r="E57" s="56">
        <v>1737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3586</v>
      </c>
      <c r="D58" s="56">
        <v>1690</v>
      </c>
      <c r="E58" s="56">
        <v>1896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3945</v>
      </c>
      <c r="D59" s="56">
        <v>1919</v>
      </c>
      <c r="E59" s="56">
        <v>2026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4391</v>
      </c>
      <c r="D60" s="56">
        <v>2148</v>
      </c>
      <c r="E60" s="56">
        <v>2243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4611</v>
      </c>
      <c r="D61" s="56">
        <v>2322</v>
      </c>
      <c r="E61" s="56">
        <v>2289</v>
      </c>
    </row>
    <row r="62" spans="1:5" ht="14.1" customHeight="1" x14ac:dyDescent="0.2">
      <c r="A62" s="51" t="s">
        <v>36</v>
      </c>
      <c r="B62" s="57"/>
      <c r="C62" s="56">
        <f>SUM(C57:C61)</f>
        <v>19918</v>
      </c>
      <c r="D62" s="56">
        <f>SUM(D57:D61)</f>
        <v>9727</v>
      </c>
      <c r="E62" s="56">
        <f>SUM(E57:E61)</f>
        <v>10191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4639</v>
      </c>
      <c r="D63" s="56">
        <v>2246</v>
      </c>
      <c r="E63" s="56">
        <v>2393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4404</v>
      </c>
      <c r="D64" s="56">
        <v>2188</v>
      </c>
      <c r="E64" s="56">
        <v>2216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4621</v>
      </c>
      <c r="D65" s="56">
        <v>2335</v>
      </c>
      <c r="E65" s="56">
        <v>2286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4410</v>
      </c>
      <c r="D66" s="56">
        <v>2178</v>
      </c>
      <c r="E66" s="56">
        <v>2232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4117</v>
      </c>
      <c r="D67" s="56">
        <v>2042</v>
      </c>
      <c r="E67" s="56">
        <v>2075</v>
      </c>
    </row>
    <row r="68" spans="1:5" ht="14.1" customHeight="1" x14ac:dyDescent="0.2">
      <c r="A68" s="51" t="s">
        <v>36</v>
      </c>
      <c r="B68" s="57"/>
      <c r="C68" s="56">
        <f>SUM(C63:C67)</f>
        <v>22191</v>
      </c>
      <c r="D68" s="56">
        <f>SUM(D63:D67)</f>
        <v>10989</v>
      </c>
      <c r="E68" s="56">
        <f>SUM(E63:E67)</f>
        <v>11202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3983</v>
      </c>
      <c r="D69" s="56">
        <v>1971</v>
      </c>
      <c r="E69" s="56">
        <v>2012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3767</v>
      </c>
      <c r="D70" s="56">
        <v>1940</v>
      </c>
      <c r="E70" s="56">
        <v>1827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3578</v>
      </c>
      <c r="D71" s="56">
        <v>1769</v>
      </c>
      <c r="E71" s="56">
        <v>1809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3373</v>
      </c>
      <c r="D72" s="56">
        <v>1668</v>
      </c>
      <c r="E72" s="56">
        <v>1705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3367</v>
      </c>
      <c r="D73" s="56">
        <v>1643</v>
      </c>
      <c r="E73" s="56">
        <v>1724</v>
      </c>
    </row>
    <row r="74" spans="1:5" ht="14.1" customHeight="1" x14ac:dyDescent="0.2">
      <c r="A74" s="51" t="s">
        <v>36</v>
      </c>
      <c r="B74" s="57"/>
      <c r="C74" s="56">
        <f>SUM(C69:C73)</f>
        <v>18068</v>
      </c>
      <c r="D74" s="56">
        <f>SUM(D69:D73)</f>
        <v>8991</v>
      </c>
      <c r="E74" s="56">
        <f>SUM(E69:E73)</f>
        <v>9077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3098</v>
      </c>
      <c r="D75" s="56">
        <v>1516</v>
      </c>
      <c r="E75" s="56">
        <v>1582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3077</v>
      </c>
      <c r="D76" s="56">
        <v>1493</v>
      </c>
      <c r="E76" s="56">
        <v>1584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3003</v>
      </c>
      <c r="D77" s="56">
        <v>1451</v>
      </c>
      <c r="E77" s="56">
        <v>1552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2948</v>
      </c>
      <c r="D78" s="56">
        <v>1466</v>
      </c>
      <c r="E78" s="56">
        <v>1482</v>
      </c>
    </row>
    <row r="79" spans="1:5" x14ac:dyDescent="0.2">
      <c r="A79" s="44" t="s">
        <v>91</v>
      </c>
      <c r="B79" s="55">
        <f>$B$9-59</f>
        <v>1952</v>
      </c>
      <c r="C79" s="56">
        <v>2923</v>
      </c>
      <c r="D79" s="56">
        <v>1415</v>
      </c>
      <c r="E79" s="56">
        <v>1508</v>
      </c>
    </row>
    <row r="80" spans="1:5" x14ac:dyDescent="0.2">
      <c r="A80" s="51" t="s">
        <v>36</v>
      </c>
      <c r="B80" s="57"/>
      <c r="C80" s="56">
        <f>SUM(C75:C79)</f>
        <v>15049</v>
      </c>
      <c r="D80" s="56">
        <f>SUM(D75:D79)</f>
        <v>7341</v>
      </c>
      <c r="E80" s="56">
        <f>SUM(E75:E79)</f>
        <v>7708</v>
      </c>
    </row>
    <row r="81" spans="1:5" x14ac:dyDescent="0.2">
      <c r="A81" s="44" t="s">
        <v>92</v>
      </c>
      <c r="B81" s="55">
        <f>$B$9-60</f>
        <v>1951</v>
      </c>
      <c r="C81" s="56">
        <v>2853</v>
      </c>
      <c r="D81" s="56">
        <v>1438</v>
      </c>
      <c r="E81" s="56">
        <v>1415</v>
      </c>
    </row>
    <row r="82" spans="1:5" x14ac:dyDescent="0.2">
      <c r="A82" s="44" t="s">
        <v>93</v>
      </c>
      <c r="B82" s="55">
        <f>$B$9-61</f>
        <v>1950</v>
      </c>
      <c r="C82" s="56">
        <v>2936</v>
      </c>
      <c r="D82" s="56">
        <v>1420</v>
      </c>
      <c r="E82" s="56">
        <v>1516</v>
      </c>
    </row>
    <row r="83" spans="1:5" x14ac:dyDescent="0.2">
      <c r="A83" s="44" t="s">
        <v>94</v>
      </c>
      <c r="B83" s="55">
        <f>$B$9-62</f>
        <v>1949</v>
      </c>
      <c r="C83" s="56">
        <v>2863</v>
      </c>
      <c r="D83" s="56">
        <v>1413</v>
      </c>
      <c r="E83" s="56">
        <v>1450</v>
      </c>
    </row>
    <row r="84" spans="1:5" x14ac:dyDescent="0.2">
      <c r="A84" s="44" t="s">
        <v>95</v>
      </c>
      <c r="B84" s="55">
        <f>$B$9-63</f>
        <v>1948</v>
      </c>
      <c r="C84" s="56">
        <v>2961</v>
      </c>
      <c r="D84" s="56">
        <v>1472</v>
      </c>
      <c r="E84" s="56">
        <v>1489</v>
      </c>
    </row>
    <row r="85" spans="1:5" x14ac:dyDescent="0.2">
      <c r="A85" s="44" t="s">
        <v>96</v>
      </c>
      <c r="B85" s="55">
        <f>$B$9-64</f>
        <v>1947</v>
      </c>
      <c r="C85" s="56">
        <v>2676</v>
      </c>
      <c r="D85" s="56">
        <v>1316</v>
      </c>
      <c r="E85" s="56">
        <v>1360</v>
      </c>
    </row>
    <row r="86" spans="1:5" x14ac:dyDescent="0.2">
      <c r="A86" s="51" t="s">
        <v>36</v>
      </c>
      <c r="B86" s="57"/>
      <c r="C86" s="56">
        <f>SUM(C81:C85)</f>
        <v>14289</v>
      </c>
      <c r="D86" s="56">
        <f>SUM(D81:D85)</f>
        <v>7059</v>
      </c>
      <c r="E86" s="56">
        <f>SUM(E81:E85)</f>
        <v>7230</v>
      </c>
    </row>
    <row r="87" spans="1:5" x14ac:dyDescent="0.2">
      <c r="A87" s="44" t="s">
        <v>97</v>
      </c>
      <c r="B87" s="55">
        <f>$B$9-65</f>
        <v>1946</v>
      </c>
      <c r="C87" s="56">
        <v>2491</v>
      </c>
      <c r="D87" s="56">
        <v>1210</v>
      </c>
      <c r="E87" s="56">
        <v>1281</v>
      </c>
    </row>
    <row r="88" spans="1:5" x14ac:dyDescent="0.2">
      <c r="A88" s="44" t="s">
        <v>98</v>
      </c>
      <c r="B88" s="55">
        <f>$B$9-66</f>
        <v>1945</v>
      </c>
      <c r="C88" s="56">
        <v>2043</v>
      </c>
      <c r="D88" s="56">
        <v>961</v>
      </c>
      <c r="E88" s="56">
        <v>1082</v>
      </c>
    </row>
    <row r="89" spans="1:5" x14ac:dyDescent="0.2">
      <c r="A89" s="44" t="s">
        <v>99</v>
      </c>
      <c r="B89" s="55">
        <f>$B$9-67</f>
        <v>1944</v>
      </c>
      <c r="C89" s="56">
        <v>2883</v>
      </c>
      <c r="D89" s="56">
        <v>1390</v>
      </c>
      <c r="E89" s="56">
        <v>1493</v>
      </c>
    </row>
    <row r="90" spans="1:5" x14ac:dyDescent="0.2">
      <c r="A90" s="44" t="s">
        <v>100</v>
      </c>
      <c r="B90" s="55">
        <f>$B$9-68</f>
        <v>1943</v>
      </c>
      <c r="C90" s="56">
        <v>3042</v>
      </c>
      <c r="D90" s="56">
        <v>1461</v>
      </c>
      <c r="E90" s="56">
        <v>1581</v>
      </c>
    </row>
    <row r="91" spans="1:5" x14ac:dyDescent="0.2">
      <c r="A91" s="44" t="s">
        <v>101</v>
      </c>
      <c r="B91" s="55">
        <f>$B$9-69</f>
        <v>1942</v>
      </c>
      <c r="C91" s="56">
        <v>2816</v>
      </c>
      <c r="D91" s="56">
        <v>1394</v>
      </c>
      <c r="E91" s="56">
        <v>1422</v>
      </c>
    </row>
    <row r="92" spans="1:5" x14ac:dyDescent="0.2">
      <c r="A92" s="51" t="s">
        <v>36</v>
      </c>
      <c r="B92" s="57"/>
      <c r="C92" s="56">
        <f>SUM(C87:C91)</f>
        <v>13275</v>
      </c>
      <c r="D92" s="56">
        <f>SUM(D87:D91)</f>
        <v>6416</v>
      </c>
      <c r="E92" s="56">
        <f>SUM(E87:E91)</f>
        <v>6859</v>
      </c>
    </row>
    <row r="93" spans="1:5" x14ac:dyDescent="0.2">
      <c r="A93" s="44" t="s">
        <v>102</v>
      </c>
      <c r="B93" s="55">
        <f>$B$9-70</f>
        <v>1941</v>
      </c>
      <c r="C93" s="56">
        <v>3294</v>
      </c>
      <c r="D93" s="56">
        <v>1647</v>
      </c>
      <c r="E93" s="56">
        <v>1647</v>
      </c>
    </row>
    <row r="94" spans="1:5" x14ac:dyDescent="0.2">
      <c r="A94" s="44" t="s">
        <v>103</v>
      </c>
      <c r="B94" s="55">
        <f>$B$9-71</f>
        <v>1940</v>
      </c>
      <c r="C94" s="56">
        <v>3356</v>
      </c>
      <c r="D94" s="56">
        <v>1591</v>
      </c>
      <c r="E94" s="56">
        <v>1765</v>
      </c>
    </row>
    <row r="95" spans="1:5" x14ac:dyDescent="0.2">
      <c r="A95" s="44" t="s">
        <v>104</v>
      </c>
      <c r="B95" s="55">
        <f>$B$9-72</f>
        <v>1939</v>
      </c>
      <c r="C95" s="56">
        <v>3181</v>
      </c>
      <c r="D95" s="56">
        <v>1528</v>
      </c>
      <c r="E95" s="56">
        <v>1653</v>
      </c>
    </row>
    <row r="96" spans="1:5" x14ac:dyDescent="0.2">
      <c r="A96" s="44" t="s">
        <v>105</v>
      </c>
      <c r="B96" s="55">
        <f>$B$9-73</f>
        <v>1938</v>
      </c>
      <c r="C96" s="56">
        <v>2937</v>
      </c>
      <c r="D96" s="56">
        <v>1417</v>
      </c>
      <c r="E96" s="56">
        <v>1520</v>
      </c>
    </row>
    <row r="97" spans="1:5" x14ac:dyDescent="0.2">
      <c r="A97" s="44" t="s">
        <v>106</v>
      </c>
      <c r="B97" s="55">
        <f>$B$9-74</f>
        <v>1937</v>
      </c>
      <c r="C97" s="56">
        <v>2761</v>
      </c>
      <c r="D97" s="56">
        <v>1303</v>
      </c>
      <c r="E97" s="56">
        <v>1458</v>
      </c>
    </row>
    <row r="98" spans="1:5" x14ac:dyDescent="0.2">
      <c r="A98" s="51" t="s">
        <v>36</v>
      </c>
      <c r="B98" s="57"/>
      <c r="C98" s="56">
        <f>SUM(C93:C97)</f>
        <v>15529</v>
      </c>
      <c r="D98" s="56">
        <f>SUM(D93:D97)</f>
        <v>7486</v>
      </c>
      <c r="E98" s="56">
        <f>SUM(E93:E97)</f>
        <v>8043</v>
      </c>
    </row>
    <row r="99" spans="1:5" x14ac:dyDescent="0.2">
      <c r="A99" s="44" t="s">
        <v>107</v>
      </c>
      <c r="B99" s="55">
        <f>$B$9-75</f>
        <v>1936</v>
      </c>
      <c r="C99" s="56">
        <v>2581</v>
      </c>
      <c r="D99" s="56">
        <v>1239</v>
      </c>
      <c r="E99" s="56">
        <v>1342</v>
      </c>
    </row>
    <row r="100" spans="1:5" x14ac:dyDescent="0.2">
      <c r="A100" s="44" t="s">
        <v>108</v>
      </c>
      <c r="B100" s="55">
        <f>$B$9-76</f>
        <v>1935</v>
      </c>
      <c r="C100" s="56">
        <v>2443</v>
      </c>
      <c r="D100" s="56">
        <v>1151</v>
      </c>
      <c r="E100" s="56">
        <v>1292</v>
      </c>
    </row>
    <row r="101" spans="1:5" x14ac:dyDescent="0.2">
      <c r="A101" s="44" t="s">
        <v>109</v>
      </c>
      <c r="B101" s="55">
        <f>$B$9-77</f>
        <v>1934</v>
      </c>
      <c r="C101" s="56">
        <v>2140</v>
      </c>
      <c r="D101" s="56">
        <v>936</v>
      </c>
      <c r="E101" s="56">
        <v>1204</v>
      </c>
    </row>
    <row r="102" spans="1:5" x14ac:dyDescent="0.2">
      <c r="A102" s="44" t="s">
        <v>110</v>
      </c>
      <c r="B102" s="55">
        <f>$B$9-78</f>
        <v>1933</v>
      </c>
      <c r="C102" s="56">
        <v>1496</v>
      </c>
      <c r="D102" s="56">
        <v>690</v>
      </c>
      <c r="E102" s="56">
        <v>806</v>
      </c>
    </row>
    <row r="103" spans="1:5" x14ac:dyDescent="0.2">
      <c r="A103" s="45" t="s">
        <v>111</v>
      </c>
      <c r="B103" s="55">
        <f>$B$9-79</f>
        <v>1932</v>
      </c>
      <c r="C103" s="56">
        <v>1383</v>
      </c>
      <c r="D103" s="56">
        <v>568</v>
      </c>
      <c r="E103" s="56">
        <v>815</v>
      </c>
    </row>
    <row r="104" spans="1:5" x14ac:dyDescent="0.2">
      <c r="A104" s="52" t="s">
        <v>36</v>
      </c>
      <c r="B104" s="58"/>
      <c r="C104" s="56">
        <f>SUM(C99:C103)</f>
        <v>10043</v>
      </c>
      <c r="D104" s="56">
        <f>SUM(D99:D103)</f>
        <v>4584</v>
      </c>
      <c r="E104" s="56">
        <f>SUM(E99:E103)</f>
        <v>5459</v>
      </c>
    </row>
    <row r="105" spans="1:5" x14ac:dyDescent="0.2">
      <c r="A105" s="45" t="s">
        <v>112</v>
      </c>
      <c r="B105" s="55">
        <f>$B$9-80</f>
        <v>1931</v>
      </c>
      <c r="C105" s="56">
        <v>1399</v>
      </c>
      <c r="D105" s="56">
        <v>588</v>
      </c>
      <c r="E105" s="56">
        <v>811</v>
      </c>
    </row>
    <row r="106" spans="1:5" x14ac:dyDescent="0.2">
      <c r="A106" s="45" t="s">
        <v>123</v>
      </c>
      <c r="B106" s="55">
        <f>$B$9-81</f>
        <v>1930</v>
      </c>
      <c r="C106" s="56">
        <v>1378</v>
      </c>
      <c r="D106" s="56">
        <v>544</v>
      </c>
      <c r="E106" s="56">
        <v>834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1282</v>
      </c>
      <c r="D107" s="56">
        <v>510</v>
      </c>
      <c r="E107" s="56">
        <v>772</v>
      </c>
    </row>
    <row r="108" spans="1:5" x14ac:dyDescent="0.2">
      <c r="A108" s="45" t="s">
        <v>124</v>
      </c>
      <c r="B108" s="55">
        <f>$B$9-83</f>
        <v>1928</v>
      </c>
      <c r="C108" s="56">
        <v>1200</v>
      </c>
      <c r="D108" s="56">
        <v>484</v>
      </c>
      <c r="E108" s="56">
        <v>716</v>
      </c>
    </row>
    <row r="109" spans="1:5" x14ac:dyDescent="0.2">
      <c r="A109" s="45" t="s">
        <v>122</v>
      </c>
      <c r="B109" s="55">
        <f>$B$9-84</f>
        <v>1927</v>
      </c>
      <c r="C109" s="56">
        <v>1012</v>
      </c>
      <c r="D109" s="56">
        <v>369</v>
      </c>
      <c r="E109" s="56">
        <v>643</v>
      </c>
    </row>
    <row r="110" spans="1:5" x14ac:dyDescent="0.2">
      <c r="A110" s="52" t="s">
        <v>36</v>
      </c>
      <c r="B110" s="58"/>
      <c r="C110" s="56">
        <f>SUM(C105:C109)</f>
        <v>6271</v>
      </c>
      <c r="D110" s="56">
        <f>SUM(D105:D109)</f>
        <v>2495</v>
      </c>
      <c r="E110" s="56">
        <f>SUM(E105:E109)</f>
        <v>3776</v>
      </c>
    </row>
    <row r="111" spans="1:5" x14ac:dyDescent="0.2">
      <c r="A111" s="45" t="s">
        <v>113</v>
      </c>
      <c r="B111" s="55">
        <f>$B$9-85</f>
        <v>1926</v>
      </c>
      <c r="C111" s="56">
        <v>957</v>
      </c>
      <c r="D111" s="56">
        <v>306</v>
      </c>
      <c r="E111" s="56">
        <v>651</v>
      </c>
    </row>
    <row r="112" spans="1:5" x14ac:dyDescent="0.2">
      <c r="A112" s="45" t="s">
        <v>114</v>
      </c>
      <c r="B112" s="55">
        <f>$B$9-86</f>
        <v>1925</v>
      </c>
      <c r="C112" s="56">
        <v>904</v>
      </c>
      <c r="D112" s="56">
        <v>265</v>
      </c>
      <c r="E112" s="56">
        <v>639</v>
      </c>
    </row>
    <row r="113" spans="1:5" x14ac:dyDescent="0.2">
      <c r="A113" s="45" t="s">
        <v>115</v>
      </c>
      <c r="B113" s="55">
        <f>$B$9-87</f>
        <v>1924</v>
      </c>
      <c r="C113" s="56">
        <v>755</v>
      </c>
      <c r="D113" s="56">
        <v>220</v>
      </c>
      <c r="E113" s="56">
        <v>535</v>
      </c>
    </row>
    <row r="114" spans="1:5" x14ac:dyDescent="0.2">
      <c r="A114" s="45" t="s">
        <v>116</v>
      </c>
      <c r="B114" s="55">
        <f>$B$9-88</f>
        <v>1923</v>
      </c>
      <c r="C114" s="56">
        <v>691</v>
      </c>
      <c r="D114" s="56">
        <v>196</v>
      </c>
      <c r="E114" s="56">
        <v>495</v>
      </c>
    </row>
    <row r="115" spans="1:5" x14ac:dyDescent="0.2">
      <c r="A115" s="45" t="s">
        <v>117</v>
      </c>
      <c r="B115" s="55">
        <f>$B$9-89</f>
        <v>1922</v>
      </c>
      <c r="C115" s="56">
        <v>592</v>
      </c>
      <c r="D115" s="56">
        <v>152</v>
      </c>
      <c r="E115" s="56">
        <v>440</v>
      </c>
    </row>
    <row r="116" spans="1:5" x14ac:dyDescent="0.2">
      <c r="A116" s="52" t="s">
        <v>36</v>
      </c>
      <c r="B116" s="59"/>
      <c r="C116" s="56">
        <f>SUM(C111:C115)</f>
        <v>3899</v>
      </c>
      <c r="D116" s="56">
        <f>SUM(D111:D115)</f>
        <v>1139</v>
      </c>
      <c r="E116" s="56">
        <f>SUM(E111:E115)</f>
        <v>2760</v>
      </c>
    </row>
    <row r="117" spans="1:5" x14ac:dyDescent="0.2">
      <c r="A117" s="45" t="s">
        <v>118</v>
      </c>
      <c r="B117" s="55">
        <f>$B$9-90</f>
        <v>1921</v>
      </c>
      <c r="C117" s="56">
        <v>1872</v>
      </c>
      <c r="D117" s="56">
        <v>398</v>
      </c>
      <c r="E117" s="56">
        <v>1474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231376</v>
      </c>
      <c r="D119" s="61">
        <v>112151</v>
      </c>
      <c r="E119" s="61">
        <v>119225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C103:E113 C119:E119 C115:E115 C117:E117 C8:E98 A8:B110">
    <cfRule type="expression" dxfId="9" priority="7">
      <formula>MOD(ROW(),2)=1</formula>
    </cfRule>
  </conditionalFormatting>
  <conditionalFormatting sqref="C99:E102">
    <cfRule type="expression" dxfId="8" priority="6">
      <formula>MOD(ROW(),2)=1</formula>
    </cfRule>
  </conditionalFormatting>
  <conditionalFormatting sqref="A116:B116 A117 A119:B119 A111:A115">
    <cfRule type="expression" dxfId="7" priority="3">
      <formula>MOD(ROW(),2)=1</formula>
    </cfRule>
  </conditionalFormatting>
  <conditionalFormatting sqref="B111:B115">
    <cfRule type="expression" dxfId="6" priority="2">
      <formula>MOD(ROW(),2)=1</formula>
    </cfRule>
  </conditionalFormatting>
  <conditionalFormatting sqref="B11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6" x14ac:dyDescent="0.3">
      <c r="A1" s="87" t="s">
        <v>0</v>
      </c>
      <c r="B1" s="87"/>
      <c r="C1" s="87"/>
      <c r="D1" s="87"/>
      <c r="E1" s="87"/>
      <c r="F1" s="87"/>
      <c r="G1" s="87"/>
    </row>
    <row r="2" spans="1:7" s="12" customFormat="1" ht="15.6" x14ac:dyDescent="0.3">
      <c r="A2" s="41"/>
      <c r="B2" s="41"/>
      <c r="C2" s="41"/>
      <c r="D2" s="41"/>
      <c r="E2" s="41"/>
      <c r="F2" s="41"/>
      <c r="G2" s="41"/>
    </row>
    <row r="3" spans="1:7" s="12" customFormat="1" x14ac:dyDescent="0.25"/>
    <row r="4" spans="1:7" s="12" customFormat="1" ht="15.6" x14ac:dyDescent="0.3">
      <c r="A4" s="88" t="s">
        <v>1</v>
      </c>
      <c r="B4" s="89"/>
      <c r="C4" s="89"/>
      <c r="D4" s="89"/>
      <c r="E4" s="89"/>
      <c r="F4" s="89"/>
      <c r="G4" s="89"/>
    </row>
    <row r="5" spans="1:7" s="12" customFormat="1" x14ac:dyDescent="0.25">
      <c r="A5" s="81"/>
      <c r="B5" s="81"/>
      <c r="C5" s="81"/>
      <c r="D5" s="81"/>
      <c r="E5" s="81"/>
      <c r="F5" s="81"/>
      <c r="G5" s="81"/>
    </row>
    <row r="6" spans="1:7" s="12" customFormat="1" x14ac:dyDescent="0.25">
      <c r="A6" s="28" t="s">
        <v>145</v>
      </c>
      <c r="B6" s="29"/>
      <c r="C6" s="29"/>
      <c r="D6" s="29"/>
      <c r="E6" s="29"/>
      <c r="F6" s="29"/>
      <c r="G6" s="29"/>
    </row>
    <row r="7" spans="1:7" s="12" customFormat="1" ht="12.75" customHeight="1" x14ac:dyDescent="0.25">
      <c r="A7" s="28"/>
      <c r="B7" s="29"/>
      <c r="C7" s="29"/>
      <c r="D7" s="29"/>
      <c r="E7" s="29"/>
      <c r="F7" s="29"/>
      <c r="G7" s="29"/>
    </row>
    <row r="8" spans="1:7" s="12" customFormat="1" ht="12.75" customHeight="1" x14ac:dyDescent="0.2">
      <c r="A8" s="83" t="s">
        <v>27</v>
      </c>
      <c r="B8" s="82"/>
      <c r="C8" s="82"/>
      <c r="D8" s="82"/>
      <c r="E8" s="82"/>
      <c r="F8" s="82"/>
      <c r="G8" s="82"/>
    </row>
    <row r="9" spans="1:7" s="12" customFormat="1" x14ac:dyDescent="0.2">
      <c r="A9" s="82" t="s">
        <v>4</v>
      </c>
      <c r="B9" s="82"/>
      <c r="C9" s="82"/>
      <c r="D9" s="82"/>
      <c r="E9" s="82"/>
      <c r="F9" s="82"/>
      <c r="G9" s="82"/>
    </row>
    <row r="10" spans="1:7" s="12" customFormat="1" x14ac:dyDescent="0.25">
      <c r="A10" s="29"/>
      <c r="B10" s="29"/>
      <c r="C10" s="29"/>
      <c r="D10" s="29"/>
      <c r="E10" s="29"/>
      <c r="F10" s="29"/>
      <c r="G10" s="29"/>
    </row>
    <row r="11" spans="1:7" s="12" customFormat="1" ht="12.75" customHeight="1" x14ac:dyDescent="0.2">
      <c r="A11" s="85" t="s">
        <v>2</v>
      </c>
      <c r="B11" s="85"/>
      <c r="C11" s="85"/>
      <c r="D11" s="85"/>
      <c r="E11" s="85"/>
      <c r="F11" s="85"/>
      <c r="G11" s="85"/>
    </row>
    <row r="12" spans="1:7" s="12" customFormat="1" x14ac:dyDescent="0.25">
      <c r="A12" s="82" t="s">
        <v>3</v>
      </c>
      <c r="B12" s="82"/>
      <c r="C12" s="82"/>
      <c r="D12" s="82"/>
      <c r="E12" s="82"/>
      <c r="F12" s="82"/>
      <c r="G12" s="82"/>
    </row>
    <row r="13" spans="1:7" s="12" customFormat="1" x14ac:dyDescent="0.25">
      <c r="A13" s="29"/>
      <c r="B13" s="29"/>
      <c r="C13" s="29"/>
      <c r="D13" s="29"/>
      <c r="E13" s="29"/>
      <c r="F13" s="29"/>
      <c r="G13" s="29"/>
    </row>
    <row r="14" spans="1:7" s="12" customFormat="1" ht="12.75" customHeight="1" x14ac:dyDescent="0.25">
      <c r="A14" s="29"/>
      <c r="B14" s="29"/>
      <c r="C14" s="29"/>
      <c r="D14" s="29"/>
      <c r="E14" s="29"/>
      <c r="F14" s="29"/>
      <c r="G14" s="29"/>
    </row>
    <row r="15" spans="1:7" s="12" customFormat="1" x14ac:dyDescent="0.2">
      <c r="A15" s="83" t="s">
        <v>28</v>
      </c>
      <c r="B15" s="82"/>
      <c r="C15" s="82"/>
      <c r="D15" s="27"/>
      <c r="E15" s="27"/>
      <c r="F15" s="27"/>
      <c r="G15" s="27"/>
    </row>
    <row r="16" spans="1:7" s="12" customFormat="1" x14ac:dyDescent="0.25">
      <c r="A16" s="27"/>
      <c r="B16" s="30"/>
      <c r="C16" s="30"/>
      <c r="D16" s="27"/>
      <c r="E16" s="27"/>
      <c r="F16" s="27"/>
      <c r="G16" s="27"/>
    </row>
    <row r="17" spans="1:7" s="12" customFormat="1" ht="12.75" customHeight="1" x14ac:dyDescent="0.2">
      <c r="A17" s="84" t="s">
        <v>141</v>
      </c>
      <c r="B17" s="82"/>
      <c r="C17" s="82"/>
      <c r="D17" s="30"/>
      <c r="E17" s="30"/>
      <c r="F17" s="30"/>
      <c r="G17" s="30"/>
    </row>
    <row r="18" spans="1:7" s="12" customFormat="1" ht="12.75" customHeight="1" x14ac:dyDescent="0.25">
      <c r="A18" s="30" t="s">
        <v>146</v>
      </c>
      <c r="B18" s="84" t="s">
        <v>147</v>
      </c>
      <c r="C18" s="82"/>
      <c r="D18" s="30"/>
      <c r="E18" s="30"/>
      <c r="F18" s="30"/>
      <c r="G18" s="30"/>
    </row>
    <row r="19" spans="1:7" s="12" customFormat="1" ht="12.75" customHeight="1" x14ac:dyDescent="0.25">
      <c r="A19" s="30" t="s">
        <v>148</v>
      </c>
      <c r="B19" s="86" t="s">
        <v>149</v>
      </c>
      <c r="C19" s="86"/>
      <c r="D19" s="86"/>
      <c r="E19" s="30"/>
      <c r="F19" s="30"/>
      <c r="G19" s="30"/>
    </row>
    <row r="20" spans="1:7" s="12" customFormat="1" ht="12.75" customHeight="1" x14ac:dyDescent="0.25">
      <c r="A20" s="66"/>
      <c r="B20" s="67"/>
      <c r="C20" s="67"/>
      <c r="D20" s="67"/>
      <c r="E20" s="66"/>
      <c r="F20" s="66"/>
      <c r="G20" s="66"/>
    </row>
    <row r="21" spans="1:7" s="12" customFormat="1" ht="12.75" customHeight="1" x14ac:dyDescent="0.25">
      <c r="A21" s="30"/>
      <c r="B21" s="30"/>
      <c r="C21" s="30"/>
      <c r="D21" s="30"/>
      <c r="E21" s="30"/>
      <c r="F21" s="30"/>
      <c r="G21" s="30"/>
    </row>
    <row r="22" spans="1:7" s="12" customFormat="1" ht="12.75" customHeight="1" x14ac:dyDescent="0.25">
      <c r="A22" s="83" t="s">
        <v>150</v>
      </c>
      <c r="B22" s="82"/>
      <c r="C22" s="39"/>
      <c r="D22" s="39"/>
      <c r="E22" s="39"/>
      <c r="F22" s="39"/>
      <c r="G22" s="39"/>
    </row>
    <row r="23" spans="1:7" s="12" customFormat="1" ht="12.75" customHeight="1" x14ac:dyDescent="0.25">
      <c r="A23" s="27"/>
      <c r="B23" s="30"/>
      <c r="C23" s="27"/>
      <c r="D23" s="27"/>
      <c r="E23" s="27"/>
      <c r="F23" s="27"/>
      <c r="G23" s="27"/>
    </row>
    <row r="24" spans="1:7" s="12" customFormat="1" ht="12.75" customHeight="1" x14ac:dyDescent="0.25">
      <c r="A24" s="30" t="s">
        <v>151</v>
      </c>
      <c r="B24" s="82" t="s">
        <v>152</v>
      </c>
      <c r="C24" s="82"/>
      <c r="D24" s="30"/>
      <c r="E24" s="30"/>
      <c r="F24" s="30"/>
      <c r="G24" s="30"/>
    </row>
    <row r="25" spans="1:7" s="12" customFormat="1" ht="12.75" customHeight="1" x14ac:dyDescent="0.2">
      <c r="A25" s="30" t="s">
        <v>153</v>
      </c>
      <c r="B25" s="82" t="s">
        <v>154</v>
      </c>
      <c r="C25" s="82"/>
      <c r="D25" s="30"/>
      <c r="E25" s="30"/>
      <c r="F25" s="30"/>
      <c r="G25" s="30"/>
    </row>
    <row r="26" spans="1:7" s="12" customFormat="1" ht="12.75" customHeight="1" x14ac:dyDescent="0.25">
      <c r="A26" s="30"/>
      <c r="B26" s="82" t="s">
        <v>155</v>
      </c>
      <c r="C26" s="82"/>
      <c r="D26" s="30"/>
      <c r="E26" s="30"/>
      <c r="F26" s="30"/>
      <c r="G26" s="30"/>
    </row>
    <row r="27" spans="1:7" s="12" customFormat="1" x14ac:dyDescent="0.25">
      <c r="A27" s="29"/>
      <c r="B27" s="29"/>
      <c r="C27" s="29"/>
      <c r="D27" s="29"/>
      <c r="E27" s="29"/>
      <c r="F27" s="29"/>
      <c r="G27" s="29"/>
    </row>
    <row r="28" spans="1:7" s="12" customFormat="1" ht="12.75" customHeight="1" x14ac:dyDescent="0.25">
      <c r="A28" s="29" t="s">
        <v>156</v>
      </c>
      <c r="B28" s="31" t="s">
        <v>157</v>
      </c>
      <c r="C28" s="29"/>
      <c r="D28" s="29"/>
      <c r="E28" s="29"/>
      <c r="F28" s="29"/>
      <c r="G28" s="29"/>
    </row>
    <row r="29" spans="1:7" s="12" customFormat="1" x14ac:dyDescent="0.25">
      <c r="A29" s="29"/>
      <c r="B29" s="29"/>
      <c r="C29" s="29"/>
      <c r="D29" s="29"/>
      <c r="E29" s="29"/>
      <c r="F29" s="29"/>
      <c r="G29" s="29"/>
    </row>
    <row r="30" spans="1:7" s="12" customFormat="1" ht="28.35" customHeight="1" x14ac:dyDescent="0.2">
      <c r="A30" s="84" t="s">
        <v>170</v>
      </c>
      <c r="B30" s="82"/>
      <c r="C30" s="82"/>
      <c r="D30" s="82"/>
      <c r="E30" s="82"/>
      <c r="F30" s="82"/>
      <c r="G30" s="82"/>
    </row>
    <row r="31" spans="1:7" s="12" customFormat="1" ht="45.4" customHeight="1" x14ac:dyDescent="0.2">
      <c r="A31" s="82" t="s">
        <v>158</v>
      </c>
      <c r="B31" s="82"/>
      <c r="C31" s="82"/>
      <c r="D31" s="82"/>
      <c r="E31" s="82"/>
      <c r="F31" s="82"/>
      <c r="G31" s="82"/>
    </row>
    <row r="32" spans="1:7" s="12" customFormat="1" x14ac:dyDescent="0.25">
      <c r="A32" s="29"/>
      <c r="B32" s="29"/>
      <c r="C32" s="29"/>
      <c r="D32" s="29"/>
      <c r="E32" s="29"/>
      <c r="F32" s="29"/>
      <c r="G32" s="29"/>
    </row>
    <row r="33" spans="1:7" s="12" customFormat="1" x14ac:dyDescent="0.25">
      <c r="A33" s="29"/>
      <c r="B33" s="29"/>
      <c r="C33" s="29"/>
      <c r="D33" s="29"/>
      <c r="E33" s="29"/>
      <c r="F33" s="29"/>
      <c r="G33" s="29"/>
    </row>
    <row r="34" spans="1:7" s="12" customFormat="1" x14ac:dyDescent="0.25">
      <c r="A34" s="29"/>
      <c r="B34" s="29"/>
      <c r="C34" s="29"/>
      <c r="D34" s="29"/>
      <c r="E34" s="29"/>
      <c r="F34" s="29"/>
      <c r="G34" s="29"/>
    </row>
    <row r="35" spans="1:7" s="12" customFormat="1" x14ac:dyDescent="0.25">
      <c r="A35" s="29"/>
      <c r="B35" s="29"/>
      <c r="C35" s="29"/>
      <c r="D35" s="29"/>
      <c r="E35" s="29"/>
      <c r="F35" s="29"/>
      <c r="G35" s="29"/>
    </row>
    <row r="36" spans="1:7" s="12" customFormat="1" x14ac:dyDescent="0.25">
      <c r="A36" s="29"/>
      <c r="B36" s="29"/>
      <c r="C36" s="29"/>
      <c r="D36" s="29"/>
      <c r="E36" s="29"/>
      <c r="F36" s="29"/>
      <c r="G36" s="29"/>
    </row>
    <row r="37" spans="1:7" s="12" customFormat="1" x14ac:dyDescent="0.25">
      <c r="A37" s="29"/>
      <c r="B37" s="29"/>
      <c r="C37" s="29"/>
      <c r="D37" s="29"/>
      <c r="E37" s="29"/>
      <c r="F37" s="29"/>
      <c r="G37" s="29"/>
    </row>
    <row r="38" spans="1:7" s="12" customFormat="1" x14ac:dyDescent="0.25">
      <c r="A38" s="29"/>
      <c r="B38" s="29"/>
      <c r="C38" s="29"/>
      <c r="D38" s="29"/>
      <c r="E38" s="29"/>
      <c r="F38" s="29"/>
      <c r="G38" s="29"/>
    </row>
    <row r="39" spans="1:7" s="12" customFormat="1" x14ac:dyDescent="0.25">
      <c r="A39" s="29"/>
      <c r="B39" s="29"/>
      <c r="C39" s="29"/>
      <c r="D39" s="29"/>
      <c r="E39" s="29"/>
      <c r="F39" s="29"/>
      <c r="G39" s="29"/>
    </row>
    <row r="40" spans="1:7" s="12" customFormat="1" x14ac:dyDescent="0.25">
      <c r="A40" s="29"/>
      <c r="B40" s="29"/>
      <c r="C40" s="29"/>
      <c r="D40" s="29"/>
      <c r="E40" s="29"/>
      <c r="F40" s="29"/>
      <c r="G40" s="29"/>
    </row>
    <row r="41" spans="1:7" s="12" customFormat="1" x14ac:dyDescent="0.2">
      <c r="A41" s="81" t="s">
        <v>159</v>
      </c>
      <c r="B41" s="81"/>
      <c r="C41" s="29"/>
      <c r="D41" s="29"/>
      <c r="E41" s="29"/>
      <c r="F41" s="29"/>
      <c r="G41" s="29"/>
    </row>
    <row r="42" spans="1:7" s="12" customFormat="1" x14ac:dyDescent="0.2">
      <c r="A42" s="29"/>
      <c r="B42" s="29"/>
      <c r="C42" s="29"/>
      <c r="D42" s="29"/>
      <c r="E42" s="29"/>
      <c r="F42" s="29"/>
      <c r="G42" s="29"/>
    </row>
    <row r="43" spans="1:7" s="12" customFormat="1" x14ac:dyDescent="0.2">
      <c r="A43" s="6">
        <v>0</v>
      </c>
      <c r="B43" s="7" t="s">
        <v>5</v>
      </c>
      <c r="C43" s="29"/>
      <c r="D43" s="29"/>
      <c r="E43" s="29"/>
      <c r="F43" s="29"/>
      <c r="G43" s="29"/>
    </row>
    <row r="44" spans="1:7" s="12" customFormat="1" x14ac:dyDescent="0.2">
      <c r="A44" s="7" t="s">
        <v>19</v>
      </c>
      <c r="B44" s="7" t="s">
        <v>6</v>
      </c>
      <c r="C44" s="29"/>
      <c r="D44" s="29"/>
      <c r="E44" s="29"/>
      <c r="F44" s="29"/>
      <c r="G44" s="29"/>
    </row>
    <row r="45" spans="1:7" s="12" customFormat="1" x14ac:dyDescent="0.2">
      <c r="A45" s="7" t="s">
        <v>20</v>
      </c>
      <c r="B45" s="7" t="s">
        <v>7</v>
      </c>
      <c r="C45" s="29"/>
      <c r="D45" s="29"/>
      <c r="E45" s="29"/>
      <c r="F45" s="29"/>
      <c r="G45" s="29"/>
    </row>
    <row r="46" spans="1:7" s="12" customFormat="1" x14ac:dyDescent="0.2">
      <c r="A46" s="7" t="s">
        <v>21</v>
      </c>
      <c r="B46" s="7" t="s">
        <v>8</v>
      </c>
      <c r="C46" s="29"/>
      <c r="D46" s="29"/>
      <c r="E46" s="29"/>
      <c r="F46" s="29"/>
      <c r="G46" s="29"/>
    </row>
    <row r="47" spans="1:7" s="12" customFormat="1" x14ac:dyDescent="0.2">
      <c r="A47" s="7" t="s">
        <v>15</v>
      </c>
      <c r="B47" s="7" t="s">
        <v>9</v>
      </c>
      <c r="C47" s="29"/>
      <c r="D47" s="29"/>
      <c r="E47" s="29"/>
      <c r="F47" s="29"/>
      <c r="G47" s="29"/>
    </row>
    <row r="48" spans="1:7" s="12" customFormat="1" x14ac:dyDescent="0.2">
      <c r="A48" s="7" t="s">
        <v>16</v>
      </c>
      <c r="B48" s="7" t="s">
        <v>10</v>
      </c>
      <c r="C48" s="29"/>
      <c r="D48" s="29"/>
      <c r="E48" s="29"/>
      <c r="F48" s="29"/>
      <c r="G48" s="29"/>
    </row>
    <row r="49" spans="1:7" s="12" customFormat="1" x14ac:dyDescent="0.2">
      <c r="A49" s="7" t="s">
        <v>17</v>
      </c>
      <c r="B49" s="7" t="s">
        <v>11</v>
      </c>
      <c r="C49" s="29"/>
      <c r="D49" s="29"/>
      <c r="E49" s="29"/>
      <c r="F49" s="29"/>
      <c r="G49" s="29"/>
    </row>
    <row r="50" spans="1:7" s="12" customFormat="1" x14ac:dyDescent="0.2">
      <c r="A50" s="7" t="s">
        <v>18</v>
      </c>
      <c r="B50" s="7" t="s">
        <v>12</v>
      </c>
      <c r="C50" s="29"/>
      <c r="D50" s="29"/>
      <c r="E50" s="29"/>
      <c r="F50" s="29"/>
      <c r="G50" s="29"/>
    </row>
    <row r="51" spans="1:7" s="12" customFormat="1" x14ac:dyDescent="0.2">
      <c r="A51" s="7" t="s">
        <v>160</v>
      </c>
      <c r="B51" s="7" t="s">
        <v>13</v>
      </c>
      <c r="C51" s="29"/>
      <c r="D51" s="29"/>
      <c r="E51" s="29"/>
      <c r="F51" s="29"/>
      <c r="G51" s="29"/>
    </row>
    <row r="52" spans="1:7" s="12" customFormat="1" x14ac:dyDescent="0.2">
      <c r="A52" s="7" t="s">
        <v>29</v>
      </c>
      <c r="B52" s="7" t="s">
        <v>14</v>
      </c>
      <c r="C52" s="29"/>
      <c r="D52" s="29"/>
      <c r="E52" s="29"/>
      <c r="F52" s="29"/>
      <c r="G52" s="29"/>
    </row>
    <row r="53" spans="1:7" s="12" customFormat="1" x14ac:dyDescent="0.2"/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</sheetData>
  <mergeCells count="18">
    <mergeCell ref="A1:G1"/>
    <mergeCell ref="A4:G4"/>
    <mergeCell ref="A5:G5"/>
    <mergeCell ref="A8:G8"/>
    <mergeCell ref="A30:G30"/>
    <mergeCell ref="B24:C24"/>
    <mergeCell ref="B25:C25"/>
    <mergeCell ref="B26:C26"/>
    <mergeCell ref="A41:B41"/>
    <mergeCell ref="A9:G9"/>
    <mergeCell ref="A12:G12"/>
    <mergeCell ref="A15:C15"/>
    <mergeCell ref="A17:C17"/>
    <mergeCell ref="B18:C18"/>
    <mergeCell ref="A11:G11"/>
    <mergeCell ref="B19:D19"/>
    <mergeCell ref="A31:G31"/>
    <mergeCell ref="A22:B22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3 - j 11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142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21300</v>
      </c>
      <c r="D9" s="56">
        <v>10872</v>
      </c>
      <c r="E9" s="56">
        <v>10428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22783</v>
      </c>
      <c r="D10" s="56">
        <v>11638</v>
      </c>
      <c r="E10" s="56">
        <v>11145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22546</v>
      </c>
      <c r="D11" s="56">
        <v>11663</v>
      </c>
      <c r="E11" s="56">
        <v>10883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23477</v>
      </c>
      <c r="D12" s="56">
        <v>11913</v>
      </c>
      <c r="E12" s="56">
        <v>11564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23843</v>
      </c>
      <c r="D13" s="56">
        <v>12328</v>
      </c>
      <c r="E13" s="56">
        <v>11515</v>
      </c>
    </row>
    <row r="14" spans="1:8" ht="14.1" customHeight="1" x14ac:dyDescent="0.25">
      <c r="A14" s="50" t="s">
        <v>36</v>
      </c>
      <c r="B14" s="55"/>
      <c r="C14" s="56">
        <f>SUM(C9:C13)</f>
        <v>113949</v>
      </c>
      <c r="D14" s="56">
        <f>SUM(D9:D13)</f>
        <v>58414</v>
      </c>
      <c r="E14" s="56">
        <f>SUM(E9:E13)</f>
        <v>55535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23679</v>
      </c>
      <c r="D15" s="56">
        <v>12238</v>
      </c>
      <c r="E15" s="56">
        <v>11441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23916</v>
      </c>
      <c r="D16" s="56">
        <v>12241</v>
      </c>
      <c r="E16" s="56">
        <v>11675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25235</v>
      </c>
      <c r="D17" s="56">
        <v>12986</v>
      </c>
      <c r="E17" s="56">
        <v>12249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25491</v>
      </c>
      <c r="D18" s="56">
        <v>13050</v>
      </c>
      <c r="E18" s="56">
        <v>12441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26177</v>
      </c>
      <c r="D19" s="56">
        <v>13369</v>
      </c>
      <c r="E19" s="56">
        <v>12808</v>
      </c>
    </row>
    <row r="20" spans="1:5" ht="14.1" customHeight="1" x14ac:dyDescent="0.25">
      <c r="A20" s="51" t="s">
        <v>36</v>
      </c>
      <c r="B20" s="57"/>
      <c r="C20" s="56">
        <f>SUM(C15:C19)</f>
        <v>124498</v>
      </c>
      <c r="D20" s="56">
        <f>SUM(D15:D19)</f>
        <v>63884</v>
      </c>
      <c r="E20" s="56">
        <f>SUM(E15:E19)</f>
        <v>60614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27155</v>
      </c>
      <c r="D21" s="56">
        <v>13839</v>
      </c>
      <c r="E21" s="56">
        <v>13316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28779</v>
      </c>
      <c r="D22" s="56">
        <v>14666</v>
      </c>
      <c r="E22" s="56">
        <v>14113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29434</v>
      </c>
      <c r="D23" s="56">
        <v>15073</v>
      </c>
      <c r="E23" s="56">
        <v>14361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29847</v>
      </c>
      <c r="D24" s="56">
        <v>15229</v>
      </c>
      <c r="E24" s="56">
        <v>14618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31126</v>
      </c>
      <c r="D25" s="56">
        <v>16109</v>
      </c>
      <c r="E25" s="56">
        <v>15017</v>
      </c>
    </row>
    <row r="26" spans="1:5" ht="14.1" customHeight="1" x14ac:dyDescent="0.25">
      <c r="A26" s="51" t="s">
        <v>36</v>
      </c>
      <c r="B26" s="57"/>
      <c r="C26" s="56">
        <f>SUM(C21:C25)</f>
        <v>146341</v>
      </c>
      <c r="D26" s="56">
        <f>SUM(D21:D25)</f>
        <v>74916</v>
      </c>
      <c r="E26" s="56">
        <f>SUM(E21:E25)</f>
        <v>71425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30917</v>
      </c>
      <c r="D27" s="56">
        <v>15824</v>
      </c>
      <c r="E27" s="56">
        <v>15093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29642</v>
      </c>
      <c r="D28" s="56">
        <v>15239</v>
      </c>
      <c r="E28" s="56">
        <v>14403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29881</v>
      </c>
      <c r="D29" s="56">
        <v>15409</v>
      </c>
      <c r="E29" s="56">
        <v>14472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30890</v>
      </c>
      <c r="D30" s="56">
        <v>15864</v>
      </c>
      <c r="E30" s="56">
        <v>15026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30912</v>
      </c>
      <c r="D31" s="56">
        <v>15729</v>
      </c>
      <c r="E31" s="56">
        <v>15183</v>
      </c>
    </row>
    <row r="32" spans="1:5" ht="14.1" customHeight="1" x14ac:dyDescent="0.25">
      <c r="A32" s="51" t="s">
        <v>36</v>
      </c>
      <c r="B32" s="57"/>
      <c r="C32" s="56">
        <f>SUM(C27:C31)</f>
        <v>152242</v>
      </c>
      <c r="D32" s="56">
        <f>SUM(D27:D31)</f>
        <v>78065</v>
      </c>
      <c r="E32" s="56">
        <f>SUM(E27:E31)</f>
        <v>74177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31041</v>
      </c>
      <c r="D33" s="56">
        <v>16036</v>
      </c>
      <c r="E33" s="56">
        <v>15005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31775</v>
      </c>
      <c r="D34" s="56">
        <v>16302</v>
      </c>
      <c r="E34" s="56">
        <v>15473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30598</v>
      </c>
      <c r="D35" s="56">
        <v>15607</v>
      </c>
      <c r="E35" s="56">
        <v>14991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31424</v>
      </c>
      <c r="D36" s="56">
        <v>16183</v>
      </c>
      <c r="E36" s="56">
        <v>15241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30517</v>
      </c>
      <c r="D37" s="56">
        <v>15662</v>
      </c>
      <c r="E37" s="56">
        <v>14855</v>
      </c>
    </row>
    <row r="38" spans="1:5" ht="14.1" customHeight="1" x14ac:dyDescent="0.2">
      <c r="A38" s="51" t="s">
        <v>36</v>
      </c>
      <c r="B38" s="57"/>
      <c r="C38" s="56">
        <f>SUM(C33:C37)</f>
        <v>155355</v>
      </c>
      <c r="D38" s="56">
        <f>SUM(D33:D37)</f>
        <v>79790</v>
      </c>
      <c r="E38" s="56">
        <f>SUM(E33:E37)</f>
        <v>75565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29588</v>
      </c>
      <c r="D39" s="56">
        <v>14904</v>
      </c>
      <c r="E39" s="56">
        <v>14684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28217</v>
      </c>
      <c r="D40" s="56">
        <v>14087</v>
      </c>
      <c r="E40" s="56">
        <v>14130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28237</v>
      </c>
      <c r="D41" s="56">
        <v>14182</v>
      </c>
      <c r="E41" s="56">
        <v>14055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28534</v>
      </c>
      <c r="D42" s="56">
        <v>14175</v>
      </c>
      <c r="E42" s="56">
        <v>14359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29677</v>
      </c>
      <c r="D43" s="56">
        <v>14611</v>
      </c>
      <c r="E43" s="56">
        <v>15066</v>
      </c>
    </row>
    <row r="44" spans="1:5" ht="14.1" customHeight="1" x14ac:dyDescent="0.2">
      <c r="A44" s="51" t="s">
        <v>36</v>
      </c>
      <c r="B44" s="57"/>
      <c r="C44" s="56">
        <f>SUM(C39:C43)</f>
        <v>144253</v>
      </c>
      <c r="D44" s="56">
        <f>SUM(D39:D43)</f>
        <v>71959</v>
      </c>
      <c r="E44" s="56">
        <f>SUM(E39:E43)</f>
        <v>72294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29932</v>
      </c>
      <c r="D45" s="56">
        <v>14721</v>
      </c>
      <c r="E45" s="56">
        <v>15211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30455</v>
      </c>
      <c r="D46" s="56">
        <v>14814</v>
      </c>
      <c r="E46" s="56">
        <v>15641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29210</v>
      </c>
      <c r="D47" s="56">
        <v>14198</v>
      </c>
      <c r="E47" s="56">
        <v>15012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29553</v>
      </c>
      <c r="D48" s="56">
        <v>14472</v>
      </c>
      <c r="E48" s="56">
        <v>15081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29696</v>
      </c>
      <c r="D49" s="56">
        <v>14497</v>
      </c>
      <c r="E49" s="56">
        <v>15199</v>
      </c>
    </row>
    <row r="50" spans="1:5" ht="14.1" customHeight="1" x14ac:dyDescent="0.2">
      <c r="A50" s="51" t="s">
        <v>36</v>
      </c>
      <c r="B50" s="57"/>
      <c r="C50" s="56">
        <f>SUM(C45:C49)</f>
        <v>148846</v>
      </c>
      <c r="D50" s="56">
        <f>SUM(D45:D49)</f>
        <v>72702</v>
      </c>
      <c r="E50" s="56">
        <f>SUM(E45:E49)</f>
        <v>76144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30113</v>
      </c>
      <c r="D51" s="56">
        <v>14613</v>
      </c>
      <c r="E51" s="56">
        <v>15500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29477</v>
      </c>
      <c r="D52" s="56">
        <v>14387</v>
      </c>
      <c r="E52" s="56">
        <v>15090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30196</v>
      </c>
      <c r="D53" s="56">
        <v>14860</v>
      </c>
      <c r="E53" s="56">
        <v>15336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31389</v>
      </c>
      <c r="D54" s="56">
        <v>15362</v>
      </c>
      <c r="E54" s="56">
        <v>16027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34441</v>
      </c>
      <c r="D55" s="56">
        <v>16846</v>
      </c>
      <c r="E55" s="56">
        <v>17595</v>
      </c>
    </row>
    <row r="56" spans="1:5" ht="14.1" customHeight="1" x14ac:dyDescent="0.2">
      <c r="A56" s="50" t="s">
        <v>36</v>
      </c>
      <c r="B56" s="57"/>
      <c r="C56" s="56">
        <f>SUM(C51:C55)</f>
        <v>155616</v>
      </c>
      <c r="D56" s="56">
        <f>SUM(D51:D55)</f>
        <v>76068</v>
      </c>
      <c r="E56" s="56">
        <f>SUM(E51:E55)</f>
        <v>79548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39063</v>
      </c>
      <c r="D57" s="56">
        <v>19209</v>
      </c>
      <c r="E57" s="56">
        <v>19854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41018</v>
      </c>
      <c r="D58" s="56">
        <v>20360</v>
      </c>
      <c r="E58" s="56">
        <v>20658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45866</v>
      </c>
      <c r="D59" s="56">
        <v>22806</v>
      </c>
      <c r="E59" s="56">
        <v>23060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49044</v>
      </c>
      <c r="D60" s="56">
        <v>24364</v>
      </c>
      <c r="E60" s="56">
        <v>24680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51069</v>
      </c>
      <c r="D61" s="56">
        <v>25561</v>
      </c>
      <c r="E61" s="56">
        <v>25508</v>
      </c>
    </row>
    <row r="62" spans="1:5" ht="14.1" customHeight="1" x14ac:dyDescent="0.2">
      <c r="A62" s="51" t="s">
        <v>36</v>
      </c>
      <c r="B62" s="57"/>
      <c r="C62" s="56">
        <f>SUM(C57:C61)</f>
        <v>226060</v>
      </c>
      <c r="D62" s="56">
        <f>SUM(D57:D61)</f>
        <v>112300</v>
      </c>
      <c r="E62" s="56">
        <f>SUM(E57:E61)</f>
        <v>113760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51685</v>
      </c>
      <c r="D63" s="56">
        <v>25773</v>
      </c>
      <c r="E63" s="56">
        <v>25912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50785</v>
      </c>
      <c r="D64" s="56">
        <v>25212</v>
      </c>
      <c r="E64" s="56">
        <v>25573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51513</v>
      </c>
      <c r="D65" s="56">
        <v>25870</v>
      </c>
      <c r="E65" s="56">
        <v>25643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50007</v>
      </c>
      <c r="D66" s="56">
        <v>24957</v>
      </c>
      <c r="E66" s="56">
        <v>25050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47897</v>
      </c>
      <c r="D67" s="56">
        <v>23911</v>
      </c>
      <c r="E67" s="56">
        <v>23986</v>
      </c>
    </row>
    <row r="68" spans="1:5" ht="14.1" customHeight="1" x14ac:dyDescent="0.2">
      <c r="A68" s="51" t="s">
        <v>36</v>
      </c>
      <c r="B68" s="57"/>
      <c r="C68" s="56">
        <f>SUM(C63:C67)</f>
        <v>251887</v>
      </c>
      <c r="D68" s="56">
        <f>SUM(D63:D67)</f>
        <v>125723</v>
      </c>
      <c r="E68" s="56">
        <f>SUM(E63:E67)</f>
        <v>126164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46823</v>
      </c>
      <c r="D69" s="56">
        <v>23268</v>
      </c>
      <c r="E69" s="56">
        <v>23555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44557</v>
      </c>
      <c r="D70" s="56">
        <v>22154</v>
      </c>
      <c r="E70" s="56">
        <v>22403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43431</v>
      </c>
      <c r="D71" s="56">
        <v>21551</v>
      </c>
      <c r="E71" s="56">
        <v>21880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40811</v>
      </c>
      <c r="D72" s="56">
        <v>20334</v>
      </c>
      <c r="E72" s="56">
        <v>20477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39820</v>
      </c>
      <c r="D73" s="56">
        <v>19453</v>
      </c>
      <c r="E73" s="56">
        <v>20367</v>
      </c>
    </row>
    <row r="74" spans="1:5" ht="14.1" customHeight="1" x14ac:dyDescent="0.2">
      <c r="A74" s="51" t="s">
        <v>36</v>
      </c>
      <c r="B74" s="57"/>
      <c r="C74" s="56">
        <f>SUM(C69:C73)</f>
        <v>215442</v>
      </c>
      <c r="D74" s="56">
        <f>SUM(D69:D73)</f>
        <v>106760</v>
      </c>
      <c r="E74" s="56">
        <f>SUM(E69:E73)</f>
        <v>108682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37756</v>
      </c>
      <c r="D75" s="56">
        <v>18611</v>
      </c>
      <c r="E75" s="56">
        <v>19145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36752</v>
      </c>
      <c r="D76" s="56">
        <v>18074</v>
      </c>
      <c r="E76" s="56">
        <v>18678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36453</v>
      </c>
      <c r="D77" s="56">
        <v>17778</v>
      </c>
      <c r="E77" s="56">
        <v>18675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35127</v>
      </c>
      <c r="D78" s="56">
        <v>17347</v>
      </c>
      <c r="E78" s="56">
        <v>17780</v>
      </c>
    </row>
    <row r="79" spans="1:5" x14ac:dyDescent="0.2">
      <c r="A79" s="44" t="s">
        <v>91</v>
      </c>
      <c r="B79" s="55">
        <f>$B$9-59</f>
        <v>1952</v>
      </c>
      <c r="C79" s="56">
        <v>34953</v>
      </c>
      <c r="D79" s="56">
        <v>17048</v>
      </c>
      <c r="E79" s="56">
        <v>17905</v>
      </c>
    </row>
    <row r="80" spans="1:5" x14ac:dyDescent="0.2">
      <c r="A80" s="51" t="s">
        <v>36</v>
      </c>
      <c r="B80" s="57"/>
      <c r="C80" s="56">
        <f>SUM(C75:C79)</f>
        <v>181041</v>
      </c>
      <c r="D80" s="56">
        <f>SUM(D75:D79)</f>
        <v>88858</v>
      </c>
      <c r="E80" s="56">
        <f>SUM(E75:E79)</f>
        <v>92183</v>
      </c>
    </row>
    <row r="81" spans="1:5" x14ac:dyDescent="0.2">
      <c r="A81" s="44" t="s">
        <v>92</v>
      </c>
      <c r="B81" s="55">
        <f>$B$9-60</f>
        <v>1951</v>
      </c>
      <c r="C81" s="56">
        <v>35190</v>
      </c>
      <c r="D81" s="56">
        <v>17304</v>
      </c>
      <c r="E81" s="56">
        <v>17886</v>
      </c>
    </row>
    <row r="82" spans="1:5" x14ac:dyDescent="0.2">
      <c r="A82" s="44" t="s">
        <v>93</v>
      </c>
      <c r="B82" s="55">
        <f>$B$9-61</f>
        <v>1950</v>
      </c>
      <c r="C82" s="56">
        <v>35615</v>
      </c>
      <c r="D82" s="56">
        <v>17420</v>
      </c>
      <c r="E82" s="56">
        <v>18195</v>
      </c>
    </row>
    <row r="83" spans="1:5" x14ac:dyDescent="0.2">
      <c r="A83" s="44" t="s">
        <v>94</v>
      </c>
      <c r="B83" s="55">
        <f>$B$9-62</f>
        <v>1949</v>
      </c>
      <c r="C83" s="56">
        <v>35504</v>
      </c>
      <c r="D83" s="56">
        <v>17444</v>
      </c>
      <c r="E83" s="56">
        <v>18060</v>
      </c>
    </row>
    <row r="84" spans="1:5" x14ac:dyDescent="0.2">
      <c r="A84" s="44" t="s">
        <v>95</v>
      </c>
      <c r="B84" s="55">
        <f>$B$9-63</f>
        <v>1948</v>
      </c>
      <c r="C84" s="56">
        <v>34942</v>
      </c>
      <c r="D84" s="56">
        <v>17104</v>
      </c>
      <c r="E84" s="56">
        <v>17838</v>
      </c>
    </row>
    <row r="85" spans="1:5" x14ac:dyDescent="0.2">
      <c r="A85" s="44" t="s">
        <v>96</v>
      </c>
      <c r="B85" s="55">
        <f>$B$9-64</f>
        <v>1947</v>
      </c>
      <c r="C85" s="56">
        <v>32680</v>
      </c>
      <c r="D85" s="56">
        <v>15981</v>
      </c>
      <c r="E85" s="56">
        <v>16699</v>
      </c>
    </row>
    <row r="86" spans="1:5" x14ac:dyDescent="0.2">
      <c r="A86" s="51" t="s">
        <v>36</v>
      </c>
      <c r="B86" s="57"/>
      <c r="C86" s="56">
        <f>SUM(C81:C85)</f>
        <v>173931</v>
      </c>
      <c r="D86" s="56">
        <f>SUM(D81:D85)</f>
        <v>85253</v>
      </c>
      <c r="E86" s="56">
        <f>SUM(E81:E85)</f>
        <v>88678</v>
      </c>
    </row>
    <row r="87" spans="1:5" x14ac:dyDescent="0.2">
      <c r="A87" s="44" t="s">
        <v>97</v>
      </c>
      <c r="B87" s="55">
        <f>$B$9-65</f>
        <v>1946</v>
      </c>
      <c r="C87" s="56">
        <v>30628</v>
      </c>
      <c r="D87" s="56">
        <v>14897</v>
      </c>
      <c r="E87" s="56">
        <v>15731</v>
      </c>
    </row>
    <row r="88" spans="1:5" x14ac:dyDescent="0.2">
      <c r="A88" s="44" t="s">
        <v>98</v>
      </c>
      <c r="B88" s="55">
        <f>$B$9-66</f>
        <v>1945</v>
      </c>
      <c r="C88" s="56">
        <v>25310</v>
      </c>
      <c r="D88" s="56">
        <v>12003</v>
      </c>
      <c r="E88" s="56">
        <v>13307</v>
      </c>
    </row>
    <row r="89" spans="1:5" x14ac:dyDescent="0.2">
      <c r="A89" s="44" t="s">
        <v>99</v>
      </c>
      <c r="B89" s="55">
        <f>$B$9-67</f>
        <v>1944</v>
      </c>
      <c r="C89" s="56">
        <v>33568</v>
      </c>
      <c r="D89" s="56">
        <v>16229</v>
      </c>
      <c r="E89" s="56">
        <v>17339</v>
      </c>
    </row>
    <row r="90" spans="1:5" x14ac:dyDescent="0.2">
      <c r="A90" s="44" t="s">
        <v>100</v>
      </c>
      <c r="B90" s="55">
        <f>$B$9-68</f>
        <v>1943</v>
      </c>
      <c r="C90" s="56">
        <v>34658</v>
      </c>
      <c r="D90" s="56">
        <v>16809</v>
      </c>
      <c r="E90" s="56">
        <v>17849</v>
      </c>
    </row>
    <row r="91" spans="1:5" x14ac:dyDescent="0.2">
      <c r="A91" s="44" t="s">
        <v>101</v>
      </c>
      <c r="B91" s="55">
        <f>$B$9-69</f>
        <v>1942</v>
      </c>
      <c r="C91" s="56">
        <v>33314</v>
      </c>
      <c r="D91" s="56">
        <v>16081</v>
      </c>
      <c r="E91" s="56">
        <v>17233</v>
      </c>
    </row>
    <row r="92" spans="1:5" x14ac:dyDescent="0.2">
      <c r="A92" s="51" t="s">
        <v>36</v>
      </c>
      <c r="B92" s="57"/>
      <c r="C92" s="56">
        <f>SUM(C87:C91)</f>
        <v>157478</v>
      </c>
      <c r="D92" s="56">
        <f>SUM(D87:D91)</f>
        <v>76019</v>
      </c>
      <c r="E92" s="56">
        <f>SUM(E87:E91)</f>
        <v>81459</v>
      </c>
    </row>
    <row r="93" spans="1:5" x14ac:dyDescent="0.2">
      <c r="A93" s="44" t="s">
        <v>102</v>
      </c>
      <c r="B93" s="55">
        <f>$B$9-70</f>
        <v>1941</v>
      </c>
      <c r="C93" s="56">
        <v>40031</v>
      </c>
      <c r="D93" s="56">
        <v>19323</v>
      </c>
      <c r="E93" s="56">
        <v>20708</v>
      </c>
    </row>
    <row r="94" spans="1:5" x14ac:dyDescent="0.2">
      <c r="A94" s="44" t="s">
        <v>103</v>
      </c>
      <c r="B94" s="55">
        <f>$B$9-71</f>
        <v>1940</v>
      </c>
      <c r="C94" s="56">
        <v>40127</v>
      </c>
      <c r="D94" s="56">
        <v>19361</v>
      </c>
      <c r="E94" s="56">
        <v>20766</v>
      </c>
    </row>
    <row r="95" spans="1:5" x14ac:dyDescent="0.2">
      <c r="A95" s="44" t="s">
        <v>104</v>
      </c>
      <c r="B95" s="55">
        <f>$B$9-72</f>
        <v>1939</v>
      </c>
      <c r="C95" s="56">
        <v>39425</v>
      </c>
      <c r="D95" s="56">
        <v>18698</v>
      </c>
      <c r="E95" s="56">
        <v>20727</v>
      </c>
    </row>
    <row r="96" spans="1:5" x14ac:dyDescent="0.2">
      <c r="A96" s="44" t="s">
        <v>105</v>
      </c>
      <c r="B96" s="55">
        <f>$B$9-73</f>
        <v>1938</v>
      </c>
      <c r="C96" s="56">
        <v>36583</v>
      </c>
      <c r="D96" s="56">
        <v>17306</v>
      </c>
      <c r="E96" s="56">
        <v>19277</v>
      </c>
    </row>
    <row r="97" spans="1:5" x14ac:dyDescent="0.2">
      <c r="A97" s="44" t="s">
        <v>106</v>
      </c>
      <c r="B97" s="55">
        <f>$B$9-74</f>
        <v>1937</v>
      </c>
      <c r="C97" s="56">
        <v>33019</v>
      </c>
      <c r="D97" s="56">
        <v>15516</v>
      </c>
      <c r="E97" s="56">
        <v>17503</v>
      </c>
    </row>
    <row r="98" spans="1:5" x14ac:dyDescent="0.2">
      <c r="A98" s="51" t="s">
        <v>36</v>
      </c>
      <c r="B98" s="57"/>
      <c r="C98" s="56">
        <f>SUM(C93:C97)</f>
        <v>189185</v>
      </c>
      <c r="D98" s="56">
        <f>SUM(D93:D97)</f>
        <v>90204</v>
      </c>
      <c r="E98" s="56">
        <f>SUM(E93:E97)</f>
        <v>98981</v>
      </c>
    </row>
    <row r="99" spans="1:5" x14ac:dyDescent="0.2">
      <c r="A99" s="44" t="s">
        <v>107</v>
      </c>
      <c r="B99" s="55">
        <f>$B$9-75</f>
        <v>1936</v>
      </c>
      <c r="C99" s="56">
        <v>30754</v>
      </c>
      <c r="D99" s="56">
        <v>14175</v>
      </c>
      <c r="E99" s="56">
        <v>16579</v>
      </c>
    </row>
    <row r="100" spans="1:5" x14ac:dyDescent="0.2">
      <c r="A100" s="44" t="s">
        <v>108</v>
      </c>
      <c r="B100" s="55">
        <f>$B$9-76</f>
        <v>1935</v>
      </c>
      <c r="C100" s="56">
        <v>28531</v>
      </c>
      <c r="D100" s="56">
        <v>12804</v>
      </c>
      <c r="E100" s="56">
        <v>15727</v>
      </c>
    </row>
    <row r="101" spans="1:5" x14ac:dyDescent="0.2">
      <c r="A101" s="44" t="s">
        <v>109</v>
      </c>
      <c r="B101" s="55">
        <f>$B$9-77</f>
        <v>1934</v>
      </c>
      <c r="C101" s="56">
        <v>25226</v>
      </c>
      <c r="D101" s="56">
        <v>11313</v>
      </c>
      <c r="E101" s="56">
        <v>13913</v>
      </c>
    </row>
    <row r="102" spans="1:5" x14ac:dyDescent="0.2">
      <c r="A102" s="44" t="s">
        <v>110</v>
      </c>
      <c r="B102" s="55">
        <f>$B$9-78</f>
        <v>1933</v>
      </c>
      <c r="C102" s="56">
        <v>18331</v>
      </c>
      <c r="D102" s="56">
        <v>7974</v>
      </c>
      <c r="E102" s="56">
        <v>10357</v>
      </c>
    </row>
    <row r="103" spans="1:5" x14ac:dyDescent="0.2">
      <c r="A103" s="45" t="s">
        <v>111</v>
      </c>
      <c r="B103" s="55">
        <f>$B$9-79</f>
        <v>1932</v>
      </c>
      <c r="C103" s="56">
        <v>17162</v>
      </c>
      <c r="D103" s="56">
        <v>7179</v>
      </c>
      <c r="E103" s="56">
        <v>9983</v>
      </c>
    </row>
    <row r="104" spans="1:5" x14ac:dyDescent="0.2">
      <c r="A104" s="52" t="s">
        <v>36</v>
      </c>
      <c r="B104" s="58"/>
      <c r="C104" s="56">
        <f>SUM(C99:C103)</f>
        <v>120004</v>
      </c>
      <c r="D104" s="56">
        <f>SUM(D99:D103)</f>
        <v>53445</v>
      </c>
      <c r="E104" s="56">
        <f>SUM(E99:E103)</f>
        <v>66559</v>
      </c>
    </row>
    <row r="105" spans="1:5" x14ac:dyDescent="0.2">
      <c r="A105" s="45" t="s">
        <v>112</v>
      </c>
      <c r="B105" s="55">
        <f>$B$9-80</f>
        <v>1931</v>
      </c>
      <c r="C105" s="56">
        <v>16881</v>
      </c>
      <c r="D105" s="56">
        <v>6858</v>
      </c>
      <c r="E105" s="56">
        <v>10023</v>
      </c>
    </row>
    <row r="106" spans="1:5" x14ac:dyDescent="0.2">
      <c r="A106" s="45" t="s">
        <v>123</v>
      </c>
      <c r="B106" s="55">
        <f>$B$9-81</f>
        <v>1930</v>
      </c>
      <c r="C106" s="56">
        <v>16601</v>
      </c>
      <c r="D106" s="56">
        <v>6573</v>
      </c>
      <c r="E106" s="56">
        <v>10028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15575</v>
      </c>
      <c r="D107" s="56">
        <v>6063</v>
      </c>
      <c r="E107" s="56">
        <v>9512</v>
      </c>
    </row>
    <row r="108" spans="1:5" x14ac:dyDescent="0.2">
      <c r="A108" s="45" t="s">
        <v>124</v>
      </c>
      <c r="B108" s="55">
        <f>$B$9-83</f>
        <v>1928</v>
      </c>
      <c r="C108" s="56">
        <v>14855</v>
      </c>
      <c r="D108" s="56">
        <v>5653</v>
      </c>
      <c r="E108" s="56">
        <v>9202</v>
      </c>
    </row>
    <row r="109" spans="1:5" x14ac:dyDescent="0.2">
      <c r="A109" s="45" t="s">
        <v>122</v>
      </c>
      <c r="B109" s="55">
        <f>$B$9-84</f>
        <v>1927</v>
      </c>
      <c r="C109" s="56">
        <v>12863</v>
      </c>
      <c r="D109" s="56">
        <v>4485</v>
      </c>
      <c r="E109" s="56">
        <v>8378</v>
      </c>
    </row>
    <row r="110" spans="1:5" x14ac:dyDescent="0.2">
      <c r="A110" s="52" t="s">
        <v>36</v>
      </c>
      <c r="B110" s="58"/>
      <c r="C110" s="56">
        <f>SUM(C105:C109)</f>
        <v>76775</v>
      </c>
      <c r="D110" s="56">
        <f>SUM(D105:D109)</f>
        <v>29632</v>
      </c>
      <c r="E110" s="56">
        <f>SUM(E105:E109)</f>
        <v>47143</v>
      </c>
    </row>
    <row r="111" spans="1:5" x14ac:dyDescent="0.2">
      <c r="A111" s="45" t="s">
        <v>113</v>
      </c>
      <c r="B111" s="55">
        <f>$B$9-85</f>
        <v>1926</v>
      </c>
      <c r="C111" s="56">
        <v>11616</v>
      </c>
      <c r="D111" s="56">
        <v>3740</v>
      </c>
      <c r="E111" s="56">
        <v>7876</v>
      </c>
    </row>
    <row r="112" spans="1:5" x14ac:dyDescent="0.2">
      <c r="A112" s="45" t="s">
        <v>114</v>
      </c>
      <c r="B112" s="55">
        <f>$B$9-86</f>
        <v>1925</v>
      </c>
      <c r="C112" s="56">
        <v>11032</v>
      </c>
      <c r="D112" s="56">
        <v>3318</v>
      </c>
      <c r="E112" s="56">
        <v>7714</v>
      </c>
    </row>
    <row r="113" spans="1:5" x14ac:dyDescent="0.2">
      <c r="A113" s="45" t="s">
        <v>115</v>
      </c>
      <c r="B113" s="55">
        <f>$B$9-87</f>
        <v>1924</v>
      </c>
      <c r="C113" s="56">
        <v>9134</v>
      </c>
      <c r="D113" s="56">
        <v>2545</v>
      </c>
      <c r="E113" s="56">
        <v>6589</v>
      </c>
    </row>
    <row r="114" spans="1:5" x14ac:dyDescent="0.2">
      <c r="A114" s="45" t="s">
        <v>116</v>
      </c>
      <c r="B114" s="55">
        <f>$B$9-88</f>
        <v>1923</v>
      </c>
      <c r="C114" s="56">
        <v>8087</v>
      </c>
      <c r="D114" s="56">
        <v>2171</v>
      </c>
      <c r="E114" s="56">
        <v>5916</v>
      </c>
    </row>
    <row r="115" spans="1:5" x14ac:dyDescent="0.2">
      <c r="A115" s="45" t="s">
        <v>117</v>
      </c>
      <c r="B115" s="55">
        <f>$B$9-89</f>
        <v>1922</v>
      </c>
      <c r="C115" s="56">
        <v>7131</v>
      </c>
      <c r="D115" s="56">
        <v>1801</v>
      </c>
      <c r="E115" s="56">
        <v>5330</v>
      </c>
    </row>
    <row r="116" spans="1:5" x14ac:dyDescent="0.2">
      <c r="A116" s="52" t="s">
        <v>36</v>
      </c>
      <c r="B116" s="59"/>
      <c r="C116" s="56">
        <f>SUM(C111:C115)</f>
        <v>47000</v>
      </c>
      <c r="D116" s="56">
        <f>SUM(D111:D115)</f>
        <v>13575</v>
      </c>
      <c r="E116" s="56">
        <f>SUM(E111:E115)</f>
        <v>33425</v>
      </c>
    </row>
    <row r="117" spans="1:5" x14ac:dyDescent="0.2">
      <c r="A117" s="45" t="s">
        <v>118</v>
      </c>
      <c r="B117" s="55">
        <f>$B$9-90</f>
        <v>1921</v>
      </c>
      <c r="C117" s="56">
        <v>22363</v>
      </c>
      <c r="D117" s="56">
        <v>4824</v>
      </c>
      <c r="E117" s="56">
        <v>17539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2802266</v>
      </c>
      <c r="D119" s="61">
        <v>1362391</v>
      </c>
      <c r="E119" s="61">
        <v>1439875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C103:E113 C119:E119 C115:E115 C117:E117 C8:E98 A8:B110">
    <cfRule type="expression" dxfId="4" priority="7">
      <formula>MOD(ROW(),2)=1</formula>
    </cfRule>
  </conditionalFormatting>
  <conditionalFormatting sqref="C99:E102">
    <cfRule type="expression" dxfId="3" priority="6">
      <formula>MOD(ROW(),2)=1</formula>
    </cfRule>
  </conditionalFormatting>
  <conditionalFormatting sqref="A116:B116 A117 A119:B119 A111:A115">
    <cfRule type="expression" dxfId="2" priority="3">
      <formula>MOD(ROW(),2)=1</formula>
    </cfRule>
  </conditionalFormatting>
  <conditionalFormatting sqref="B111:B115">
    <cfRule type="expression" dxfId="1" priority="2">
      <formula>MOD(ROW(),2)=1</formula>
    </cfRule>
  </conditionalFormatting>
  <conditionalFormatting sqref="B1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baseColWidth="10" defaultColWidth="11.42578125" defaultRowHeight="12.75" x14ac:dyDescent="0.2"/>
  <cols>
    <col min="1" max="1" width="83.7109375" style="11" customWidth="1"/>
    <col min="2" max="6" width="11.42578125" style="11"/>
    <col min="7" max="7" width="19.5703125" style="11" customWidth="1"/>
    <col min="8" max="16384" width="11.42578125" style="11"/>
  </cols>
  <sheetData>
    <row r="1" spans="1:7" ht="15.6" x14ac:dyDescent="0.3">
      <c r="A1" s="34"/>
      <c r="B1" s="34"/>
      <c r="C1" s="34"/>
      <c r="D1" s="34"/>
      <c r="E1" s="34"/>
      <c r="F1" s="34"/>
      <c r="G1" s="34"/>
    </row>
    <row r="2" spans="1:7" x14ac:dyDescent="0.25">
      <c r="B2" s="26"/>
      <c r="C2" s="26"/>
      <c r="D2" s="26"/>
      <c r="E2" s="26"/>
      <c r="F2" s="26"/>
      <c r="G2" s="26"/>
    </row>
    <row r="3" spans="1:7" x14ac:dyDescent="0.25">
      <c r="A3" s="35"/>
      <c r="B3" s="26"/>
      <c r="C3" s="26"/>
      <c r="D3" s="26"/>
      <c r="E3" s="26"/>
      <c r="F3" s="26"/>
      <c r="G3" s="26"/>
    </row>
    <row r="4" spans="1:7" x14ac:dyDescent="0.25">
      <c r="A4" s="26"/>
      <c r="B4" s="26"/>
      <c r="C4" s="26"/>
      <c r="D4" s="26"/>
      <c r="E4" s="26"/>
      <c r="F4" s="26"/>
      <c r="G4" s="26"/>
    </row>
    <row r="5" spans="1:7" x14ac:dyDescent="0.25">
      <c r="A5" s="36"/>
      <c r="B5" s="37"/>
      <c r="C5" s="37"/>
      <c r="D5" s="37"/>
      <c r="E5" s="37"/>
      <c r="F5" s="37"/>
      <c r="G5" s="37"/>
    </row>
    <row r="6" spans="1:7" x14ac:dyDescent="0.25">
      <c r="A6" s="38"/>
      <c r="B6" s="37"/>
      <c r="C6" s="37"/>
      <c r="D6" s="37"/>
      <c r="E6" s="37"/>
      <c r="F6" s="37"/>
      <c r="G6" s="37"/>
    </row>
    <row r="7" spans="1:7" x14ac:dyDescent="0.25">
      <c r="A7" s="37"/>
      <c r="B7" s="37"/>
      <c r="C7" s="37"/>
      <c r="D7" s="37"/>
      <c r="E7" s="37"/>
      <c r="F7" s="37"/>
      <c r="G7" s="37"/>
    </row>
    <row r="8" spans="1:7" x14ac:dyDescent="0.25">
      <c r="A8" s="26"/>
      <c r="B8" s="26"/>
      <c r="C8" s="26"/>
      <c r="D8" s="26"/>
      <c r="E8" s="26"/>
      <c r="F8" s="26"/>
      <c r="G8" s="26"/>
    </row>
    <row r="17" spans="1:1" ht="15.6" x14ac:dyDescent="0.3">
      <c r="A17" s="34"/>
    </row>
    <row r="18" spans="1:1" x14ac:dyDescent="0.25">
      <c r="A18" s="35"/>
    </row>
  </sheetData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A I 3 - j 11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zoomScaleNormal="100" workbookViewId="0">
      <selection sqref="A1:E1"/>
    </sheetView>
  </sheetViews>
  <sheetFormatPr baseColWidth="10" defaultColWidth="10.28515625" defaultRowHeight="12.75" x14ac:dyDescent="0.2"/>
  <cols>
    <col min="1" max="1" width="26.7109375" style="4" customWidth="1"/>
    <col min="2" max="5" width="16.28515625" customWidth="1"/>
    <col min="6" max="6" width="10.7109375" customWidth="1"/>
    <col min="7" max="7" width="10.7109375" style="11" customWidth="1"/>
    <col min="8" max="25" width="10.7109375" customWidth="1"/>
  </cols>
  <sheetData>
    <row r="1" spans="1:5" ht="14.1" customHeight="1" x14ac:dyDescent="0.2">
      <c r="A1" s="90" t="s">
        <v>171</v>
      </c>
      <c r="B1" s="90"/>
      <c r="C1" s="90"/>
      <c r="D1" s="90"/>
      <c r="E1" s="90"/>
    </row>
    <row r="2" spans="1:5" ht="14.1" customHeight="1" x14ac:dyDescent="0.25"/>
    <row r="3" spans="1:5" s="8" customFormat="1" ht="28.35" customHeight="1" x14ac:dyDescent="0.2">
      <c r="A3" s="96" t="s">
        <v>176</v>
      </c>
      <c r="B3" s="91" t="s">
        <v>172</v>
      </c>
      <c r="C3" s="92"/>
      <c r="D3" s="93"/>
      <c r="E3" s="94" t="s">
        <v>173</v>
      </c>
    </row>
    <row r="4" spans="1:5" s="8" customFormat="1" ht="28.35" customHeight="1" x14ac:dyDescent="0.2">
      <c r="A4" s="97"/>
      <c r="B4" s="69" t="s">
        <v>161</v>
      </c>
      <c r="C4" s="69" t="s">
        <v>162</v>
      </c>
      <c r="D4" s="69" t="s">
        <v>163</v>
      </c>
      <c r="E4" s="95"/>
    </row>
    <row r="5" spans="1:5" s="11" customFormat="1" ht="15.6" customHeight="1" x14ac:dyDescent="0.25">
      <c r="A5" s="13"/>
      <c r="B5" s="16"/>
      <c r="C5" s="16"/>
      <c r="D5" s="16"/>
      <c r="E5" s="15"/>
    </row>
    <row r="6" spans="1:5" s="11" customFormat="1" ht="15.6" customHeight="1" x14ac:dyDescent="0.25">
      <c r="A6" s="13" t="s">
        <v>125</v>
      </c>
      <c r="B6" s="53">
        <v>82801</v>
      </c>
      <c r="C6" s="53">
        <v>40713</v>
      </c>
      <c r="D6" s="53">
        <v>42088</v>
      </c>
      <c r="E6" s="53">
        <v>82258</v>
      </c>
    </row>
    <row r="7" spans="1:5" s="11" customFormat="1" ht="15.6" customHeight="1" x14ac:dyDescent="0.25">
      <c r="A7" s="13" t="s">
        <v>126</v>
      </c>
      <c r="B7" s="53">
        <v>237667</v>
      </c>
      <c r="C7" s="53">
        <v>114654</v>
      </c>
      <c r="D7" s="53">
        <v>123013</v>
      </c>
      <c r="E7" s="53">
        <v>235782</v>
      </c>
    </row>
    <row r="8" spans="1:5" s="8" customFormat="1" ht="15.6" customHeight="1" x14ac:dyDescent="0.2">
      <c r="A8" s="13" t="s">
        <v>127</v>
      </c>
      <c r="B8" s="53">
        <v>210679</v>
      </c>
      <c r="C8" s="53">
        <v>100056</v>
      </c>
      <c r="D8" s="53">
        <v>110623</v>
      </c>
      <c r="E8" s="53">
        <v>210305</v>
      </c>
    </row>
    <row r="9" spans="1:5" s="8" customFormat="1" ht="15.6" customHeight="1" x14ac:dyDescent="0.2">
      <c r="A9" s="13" t="s">
        <v>128</v>
      </c>
      <c r="B9" s="53">
        <v>77201</v>
      </c>
      <c r="C9" s="53">
        <v>37769</v>
      </c>
      <c r="D9" s="53">
        <v>39432</v>
      </c>
      <c r="E9" s="53">
        <v>77249</v>
      </c>
    </row>
    <row r="10" spans="1:5" s="8" customFormat="1" ht="15.6" customHeight="1" x14ac:dyDescent="0.2">
      <c r="A10" s="13" t="s">
        <v>129</v>
      </c>
      <c r="B10" s="53">
        <v>133487</v>
      </c>
      <c r="C10" s="53">
        <v>65393</v>
      </c>
      <c r="D10" s="53">
        <v>68094</v>
      </c>
      <c r="E10" s="53">
        <v>133900</v>
      </c>
    </row>
    <row r="11" spans="1:5" s="8" customFormat="1" ht="15.6" customHeight="1" x14ac:dyDescent="0.2">
      <c r="A11" s="13" t="s">
        <v>130</v>
      </c>
      <c r="B11" s="53">
        <v>187296</v>
      </c>
      <c r="C11" s="53">
        <v>91099</v>
      </c>
      <c r="D11" s="53">
        <v>96197</v>
      </c>
      <c r="E11" s="53">
        <v>187137</v>
      </c>
    </row>
    <row r="12" spans="1:5" s="8" customFormat="1" ht="15.6" customHeight="1" x14ac:dyDescent="0.2">
      <c r="A12" s="13" t="s">
        <v>131</v>
      </c>
      <c r="B12" s="53">
        <v>163029</v>
      </c>
      <c r="C12" s="53">
        <v>79200</v>
      </c>
      <c r="D12" s="53">
        <v>83829</v>
      </c>
      <c r="E12" s="53">
        <v>163665</v>
      </c>
    </row>
    <row r="13" spans="1:5" s="8" customFormat="1" ht="15.6" customHeight="1" x14ac:dyDescent="0.2">
      <c r="A13" s="13" t="s">
        <v>132</v>
      </c>
      <c r="B13" s="53">
        <v>197960</v>
      </c>
      <c r="C13" s="53">
        <v>95155</v>
      </c>
      <c r="D13" s="53">
        <v>102805</v>
      </c>
      <c r="E13" s="53">
        <v>198413</v>
      </c>
    </row>
    <row r="14" spans="1:5" s="8" customFormat="1" ht="15.6" customHeight="1" x14ac:dyDescent="0.2">
      <c r="A14" s="13" t="s">
        <v>133</v>
      </c>
      <c r="B14" s="53">
        <v>297307</v>
      </c>
      <c r="C14" s="53">
        <v>144632</v>
      </c>
      <c r="D14" s="53">
        <v>152675</v>
      </c>
      <c r="E14" s="53">
        <v>296341</v>
      </c>
    </row>
    <row r="15" spans="1:5" s="8" customFormat="1" ht="15.6" customHeight="1" x14ac:dyDescent="0.2">
      <c r="A15" s="13" t="s">
        <v>134</v>
      </c>
      <c r="B15" s="53">
        <v>127212</v>
      </c>
      <c r="C15" s="53">
        <v>61497</v>
      </c>
      <c r="D15" s="53">
        <v>65715</v>
      </c>
      <c r="E15" s="53">
        <v>127676</v>
      </c>
    </row>
    <row r="16" spans="1:5" s="8" customFormat="1" ht="15.6" customHeight="1" x14ac:dyDescent="0.2">
      <c r="A16" s="13" t="s">
        <v>135</v>
      </c>
      <c r="B16" s="53">
        <v>268846</v>
      </c>
      <c r="C16" s="53">
        <v>131596</v>
      </c>
      <c r="D16" s="53">
        <v>137250</v>
      </c>
      <c r="E16" s="53">
        <v>269362</v>
      </c>
    </row>
    <row r="17" spans="1:9" ht="15.6" customHeight="1" x14ac:dyDescent="0.25">
      <c r="A17" s="13" t="s">
        <v>136</v>
      </c>
      <c r="B17" s="53">
        <v>195721</v>
      </c>
      <c r="C17" s="53">
        <v>96528</v>
      </c>
      <c r="D17" s="53">
        <v>99193</v>
      </c>
      <c r="E17" s="53">
        <v>196025</v>
      </c>
      <c r="F17" s="14"/>
      <c r="G17" s="14"/>
      <c r="H17" s="14"/>
      <c r="I17" s="14"/>
    </row>
    <row r="18" spans="1:9" ht="15.6" customHeight="1" x14ac:dyDescent="0.25">
      <c r="A18" s="13" t="s">
        <v>137</v>
      </c>
      <c r="B18" s="53">
        <v>261141</v>
      </c>
      <c r="C18" s="53">
        <v>127890</v>
      </c>
      <c r="D18" s="53">
        <v>133251</v>
      </c>
      <c r="E18" s="53">
        <v>260665</v>
      </c>
      <c r="F18" s="14"/>
      <c r="G18" s="14"/>
      <c r="H18" s="14"/>
      <c r="I18" s="14"/>
    </row>
    <row r="19" spans="1:9" ht="15.6" customHeight="1" x14ac:dyDescent="0.25">
      <c r="A19" s="13" t="s">
        <v>138</v>
      </c>
      <c r="B19" s="53">
        <v>130543</v>
      </c>
      <c r="C19" s="53">
        <v>64058</v>
      </c>
      <c r="D19" s="53">
        <v>66485</v>
      </c>
      <c r="E19" s="53">
        <v>130785</v>
      </c>
      <c r="F19" s="9"/>
      <c r="G19" s="9"/>
      <c r="H19" s="9"/>
      <c r="I19" s="9"/>
    </row>
    <row r="20" spans="1:9" ht="15.6" customHeight="1" x14ac:dyDescent="0.25">
      <c r="A20" s="13" t="s">
        <v>139</v>
      </c>
      <c r="B20" s="53">
        <v>231376</v>
      </c>
      <c r="C20" s="53">
        <v>112151</v>
      </c>
      <c r="D20" s="53">
        <v>119225</v>
      </c>
      <c r="E20" s="53">
        <v>230556</v>
      </c>
    </row>
    <row r="21" spans="1:9" ht="15.6" customHeight="1" x14ac:dyDescent="0.25">
      <c r="A21" s="17" t="s">
        <v>140</v>
      </c>
      <c r="B21" s="54">
        <v>2802266</v>
      </c>
      <c r="C21" s="54">
        <v>1362391</v>
      </c>
      <c r="D21" s="54">
        <v>1439875</v>
      </c>
      <c r="E21" s="54">
        <v>2800119</v>
      </c>
    </row>
    <row r="23" spans="1:9" ht="13.15" customHeight="1" x14ac:dyDescent="0.25">
      <c r="A23" s="98" t="s">
        <v>174</v>
      </c>
      <c r="B23" s="98"/>
      <c r="C23" s="98"/>
    </row>
    <row r="25" spans="1:9" x14ac:dyDescent="0.25">
      <c r="E25" s="11"/>
    </row>
    <row r="26" spans="1:9" s="11" customFormat="1" x14ac:dyDescent="0.25">
      <c r="A26" s="4"/>
    </row>
    <row r="27" spans="1:9" s="11" customFormat="1" x14ac:dyDescent="0.25">
      <c r="A27" s="4"/>
    </row>
    <row r="28" spans="1:9" s="11" customFormat="1" x14ac:dyDescent="0.25">
      <c r="A28" s="4"/>
    </row>
    <row r="29" spans="1:9" s="11" customFormat="1" x14ac:dyDescent="0.25">
      <c r="A29" s="4"/>
    </row>
    <row r="30" spans="1:9" s="11" customFormat="1" x14ac:dyDescent="0.25">
      <c r="A30" s="4"/>
      <c r="E30"/>
    </row>
    <row r="31" spans="1:9" x14ac:dyDescent="0.25">
      <c r="E31" s="11"/>
    </row>
    <row r="32" spans="1:9" x14ac:dyDescent="0.25">
      <c r="A32" s="11"/>
      <c r="B32" s="11"/>
      <c r="C32" s="11"/>
      <c r="D32" s="11"/>
    </row>
  </sheetData>
  <mergeCells count="5">
    <mergeCell ref="A1:E1"/>
    <mergeCell ref="B3:D3"/>
    <mergeCell ref="E3:E4"/>
    <mergeCell ref="A3:A4"/>
    <mergeCell ref="A23:C23"/>
  </mergeCells>
  <conditionalFormatting sqref="A5:C5 E5">
    <cfRule type="expression" dxfId="63" priority="51">
      <formula>MOD(ROW(),2)=0</formula>
    </cfRule>
  </conditionalFormatting>
  <conditionalFormatting sqref="D5">
    <cfRule type="expression" dxfId="62" priority="42">
      <formula>MOD(ROW(),2)=0</formula>
    </cfRule>
  </conditionalFormatting>
  <conditionalFormatting sqref="A6:C7">
    <cfRule type="expression" dxfId="61" priority="41">
      <formula>MOD(ROW(),2)=0</formula>
    </cfRule>
  </conditionalFormatting>
  <conditionalFormatting sqref="D6:D7">
    <cfRule type="expression" dxfId="60" priority="40">
      <formula>MOD(ROW(),2)=0</formula>
    </cfRule>
  </conditionalFormatting>
  <conditionalFormatting sqref="A8:C9">
    <cfRule type="expression" dxfId="59" priority="39">
      <formula>MOD(ROW(),2)=0</formula>
    </cfRule>
  </conditionalFormatting>
  <conditionalFormatting sqref="D8:D9">
    <cfRule type="expression" dxfId="58" priority="38">
      <formula>MOD(ROW(),2)=0</formula>
    </cfRule>
  </conditionalFormatting>
  <conditionalFormatting sqref="A10:C11">
    <cfRule type="expression" dxfId="57" priority="37">
      <formula>MOD(ROW(),2)=0</formula>
    </cfRule>
  </conditionalFormatting>
  <conditionalFormatting sqref="D10:D11">
    <cfRule type="expression" dxfId="56" priority="36">
      <formula>MOD(ROW(),2)=0</formula>
    </cfRule>
  </conditionalFormatting>
  <conditionalFormatting sqref="A12:C13">
    <cfRule type="expression" dxfId="55" priority="35">
      <formula>MOD(ROW(),2)=0</formula>
    </cfRule>
  </conditionalFormatting>
  <conditionalFormatting sqref="D12:D13">
    <cfRule type="expression" dxfId="54" priority="34">
      <formula>MOD(ROW(),2)=0</formula>
    </cfRule>
  </conditionalFormatting>
  <conditionalFormatting sqref="A14:C15">
    <cfRule type="expression" dxfId="53" priority="33">
      <formula>MOD(ROW(),2)=0</formula>
    </cfRule>
  </conditionalFormatting>
  <conditionalFormatting sqref="D14:D15">
    <cfRule type="expression" dxfId="52" priority="32">
      <formula>MOD(ROW(),2)=0</formula>
    </cfRule>
  </conditionalFormatting>
  <conditionalFormatting sqref="A16:C16">
    <cfRule type="expression" dxfId="51" priority="31">
      <formula>MOD(ROW(),2)=0</formula>
    </cfRule>
  </conditionalFormatting>
  <conditionalFormatting sqref="D16">
    <cfRule type="expression" dxfId="50" priority="30">
      <formula>MOD(ROW(),2)=0</formula>
    </cfRule>
  </conditionalFormatting>
  <conditionalFormatting sqref="A17:C18">
    <cfRule type="expression" dxfId="49" priority="29">
      <formula>MOD(ROW(),2)=0</formula>
    </cfRule>
  </conditionalFormatting>
  <conditionalFormatting sqref="D17:D18">
    <cfRule type="expression" dxfId="48" priority="28">
      <formula>MOD(ROW(),2)=0</formula>
    </cfRule>
  </conditionalFormatting>
  <conditionalFormatting sqref="A19:C19">
    <cfRule type="expression" dxfId="47" priority="27">
      <formula>MOD(ROW(),2)=0</formula>
    </cfRule>
  </conditionalFormatting>
  <conditionalFormatting sqref="D19">
    <cfRule type="expression" dxfId="46" priority="26">
      <formula>MOD(ROW(),2)=0</formula>
    </cfRule>
  </conditionalFormatting>
  <conditionalFormatting sqref="A21:C21">
    <cfRule type="expression" dxfId="45" priority="23">
      <formula>MOD(ROW(),2)=0</formula>
    </cfRule>
  </conditionalFormatting>
  <conditionalFormatting sqref="D21">
    <cfRule type="expression" dxfId="44" priority="22">
      <formula>MOD(ROW(),2)=0</formula>
    </cfRule>
  </conditionalFormatting>
  <conditionalFormatting sqref="A20:C20">
    <cfRule type="expression" dxfId="43" priority="21">
      <formula>MOD(ROW(),2)=0</formula>
    </cfRule>
  </conditionalFormatting>
  <conditionalFormatting sqref="D20">
    <cfRule type="expression" dxfId="42" priority="20">
      <formula>MOD(ROW(),2)=0</formula>
    </cfRule>
  </conditionalFormatting>
  <conditionalFormatting sqref="E6:E7">
    <cfRule type="expression" dxfId="41" priority="10">
      <formula>MOD(ROW(),2)=0</formula>
    </cfRule>
  </conditionalFormatting>
  <conditionalFormatting sqref="E8:E9">
    <cfRule type="expression" dxfId="40" priority="9">
      <formula>MOD(ROW(),2)=0</formula>
    </cfRule>
  </conditionalFormatting>
  <conditionalFormatting sqref="E10:E11">
    <cfRule type="expression" dxfId="39" priority="8">
      <formula>MOD(ROW(),2)=0</formula>
    </cfRule>
  </conditionalFormatting>
  <conditionalFormatting sqref="E12:E13">
    <cfRule type="expression" dxfId="38" priority="7">
      <formula>MOD(ROW(),2)=0</formula>
    </cfRule>
  </conditionalFormatting>
  <conditionalFormatting sqref="E14:E15">
    <cfRule type="expression" dxfId="37" priority="6">
      <formula>MOD(ROW(),2)=0</formula>
    </cfRule>
  </conditionalFormatting>
  <conditionalFormatting sqref="E16">
    <cfRule type="expression" dxfId="36" priority="5">
      <formula>MOD(ROW(),2)=0</formula>
    </cfRule>
  </conditionalFormatting>
  <conditionalFormatting sqref="E17:E18">
    <cfRule type="expression" dxfId="35" priority="4">
      <formula>MOD(ROW(),2)=0</formula>
    </cfRule>
  </conditionalFormatting>
  <conditionalFormatting sqref="E19">
    <cfRule type="expression" dxfId="34" priority="3">
      <formula>MOD(ROW(),2)=0</formula>
    </cfRule>
  </conditionalFormatting>
  <conditionalFormatting sqref="E21">
    <cfRule type="expression" dxfId="33" priority="2">
      <formula>MOD(ROW(),2)=0</formula>
    </cfRule>
  </conditionalFormatting>
  <conditionalFormatting sqref="E20">
    <cfRule type="expression" dxfId="3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3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customWidth="1"/>
    <col min="2" max="2" width="14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125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s="11" customFormat="1" ht="14.1" customHeight="1" x14ac:dyDescent="0.25">
      <c r="A8" s="42"/>
      <c r="B8" s="48"/>
      <c r="C8" s="20"/>
      <c r="D8" s="20"/>
      <c r="E8" s="20"/>
    </row>
    <row r="9" spans="1:8" s="11" customFormat="1" ht="14.1" customHeight="1" x14ac:dyDescent="0.25">
      <c r="A9" s="43" t="s">
        <v>31</v>
      </c>
      <c r="B9" s="55">
        <v>2011</v>
      </c>
      <c r="C9" s="56">
        <v>713</v>
      </c>
      <c r="D9" s="56">
        <v>341</v>
      </c>
      <c r="E9" s="56">
        <v>372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745</v>
      </c>
      <c r="D10" s="56">
        <v>392</v>
      </c>
      <c r="E10" s="56">
        <v>353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680</v>
      </c>
      <c r="D11" s="56">
        <v>339</v>
      </c>
      <c r="E11" s="56">
        <v>341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643</v>
      </c>
      <c r="D12" s="56">
        <v>338</v>
      </c>
      <c r="E12" s="56">
        <v>305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708</v>
      </c>
      <c r="D13" s="56">
        <v>375</v>
      </c>
      <c r="E13" s="56">
        <v>333</v>
      </c>
    </row>
    <row r="14" spans="1:8" ht="14.1" customHeight="1" x14ac:dyDescent="0.25">
      <c r="A14" s="50" t="s">
        <v>36</v>
      </c>
      <c r="B14" s="55"/>
      <c r="C14" s="56">
        <f>SUM(C9:C13)</f>
        <v>3489</v>
      </c>
      <c r="D14" s="56">
        <f>SUM(D9:D13)</f>
        <v>1785</v>
      </c>
      <c r="E14" s="56">
        <f>SUM(E9:E13)</f>
        <v>1704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641</v>
      </c>
      <c r="D15" s="56">
        <v>333</v>
      </c>
      <c r="E15" s="56">
        <v>308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641</v>
      </c>
      <c r="D16" s="56">
        <v>330</v>
      </c>
      <c r="E16" s="56">
        <v>311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679</v>
      </c>
      <c r="D17" s="56">
        <v>342</v>
      </c>
      <c r="E17" s="56">
        <v>337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590</v>
      </c>
      <c r="D18" s="56">
        <v>304</v>
      </c>
      <c r="E18" s="56">
        <v>286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674</v>
      </c>
      <c r="D19" s="56">
        <v>356</v>
      </c>
      <c r="E19" s="56">
        <v>318</v>
      </c>
    </row>
    <row r="20" spans="1:5" ht="14.1" customHeight="1" x14ac:dyDescent="0.25">
      <c r="A20" s="51" t="s">
        <v>36</v>
      </c>
      <c r="B20" s="57"/>
      <c r="C20" s="56">
        <f>SUM(C15:C19)</f>
        <v>3225</v>
      </c>
      <c r="D20" s="56">
        <f>SUM(D15:D19)</f>
        <v>1665</v>
      </c>
      <c r="E20" s="56">
        <f>SUM(E15:E19)</f>
        <v>1560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687</v>
      </c>
      <c r="D21" s="56">
        <v>361</v>
      </c>
      <c r="E21" s="56">
        <v>326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693</v>
      </c>
      <c r="D22" s="56">
        <v>362</v>
      </c>
      <c r="E22" s="56">
        <v>331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687</v>
      </c>
      <c r="D23" s="56">
        <v>361</v>
      </c>
      <c r="E23" s="56">
        <v>326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711</v>
      </c>
      <c r="D24" s="56">
        <v>361</v>
      </c>
      <c r="E24" s="56">
        <v>350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765</v>
      </c>
      <c r="D25" s="56">
        <v>391</v>
      </c>
      <c r="E25" s="56">
        <v>374</v>
      </c>
    </row>
    <row r="26" spans="1:5" ht="14.1" customHeight="1" x14ac:dyDescent="0.25">
      <c r="A26" s="51" t="s">
        <v>36</v>
      </c>
      <c r="B26" s="57"/>
      <c r="C26" s="56">
        <f>SUM(C21:C25)</f>
        <v>3543</v>
      </c>
      <c r="D26" s="56">
        <f>SUM(D21:D25)</f>
        <v>1836</v>
      </c>
      <c r="E26" s="56">
        <f>SUM(E21:E25)</f>
        <v>1707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782</v>
      </c>
      <c r="D27" s="56">
        <v>413</v>
      </c>
      <c r="E27" s="56">
        <v>369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729</v>
      </c>
      <c r="D28" s="56">
        <v>380</v>
      </c>
      <c r="E28" s="56">
        <v>349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760</v>
      </c>
      <c r="D29" s="56">
        <v>368</v>
      </c>
      <c r="E29" s="56">
        <v>392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798</v>
      </c>
      <c r="D30" s="56">
        <v>394</v>
      </c>
      <c r="E30" s="56">
        <v>404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1010</v>
      </c>
      <c r="D31" s="56">
        <v>487</v>
      </c>
      <c r="E31" s="56">
        <v>523</v>
      </c>
    </row>
    <row r="32" spans="1:5" ht="14.1" customHeight="1" x14ac:dyDescent="0.25">
      <c r="A32" s="51" t="s">
        <v>36</v>
      </c>
      <c r="B32" s="57"/>
      <c r="C32" s="56">
        <f>SUM(C27:C31)</f>
        <v>4079</v>
      </c>
      <c r="D32" s="56">
        <f>SUM(D27:D31)</f>
        <v>2042</v>
      </c>
      <c r="E32" s="56">
        <f>SUM(E27:E31)</f>
        <v>2037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1227</v>
      </c>
      <c r="D33" s="56">
        <v>589</v>
      </c>
      <c r="E33" s="56">
        <v>638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1414</v>
      </c>
      <c r="D34" s="56">
        <v>630</v>
      </c>
      <c r="E34" s="56">
        <v>784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1497</v>
      </c>
      <c r="D35" s="56">
        <v>748</v>
      </c>
      <c r="E35" s="56">
        <v>749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1599</v>
      </c>
      <c r="D36" s="56">
        <v>801</v>
      </c>
      <c r="E36" s="56">
        <v>798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1528</v>
      </c>
      <c r="D37" s="56">
        <v>786</v>
      </c>
      <c r="E37" s="56">
        <v>742</v>
      </c>
    </row>
    <row r="38" spans="1:5" ht="14.1" customHeight="1" x14ac:dyDescent="0.2">
      <c r="A38" s="51" t="s">
        <v>36</v>
      </c>
      <c r="B38" s="57"/>
      <c r="C38" s="56">
        <f>SUM(C33:C37)</f>
        <v>7265</v>
      </c>
      <c r="D38" s="56">
        <f>SUM(D33:D37)</f>
        <v>3554</v>
      </c>
      <c r="E38" s="56">
        <f>SUM(E33:E37)</f>
        <v>3711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1460</v>
      </c>
      <c r="D39" s="56">
        <v>751</v>
      </c>
      <c r="E39" s="56">
        <v>709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1288</v>
      </c>
      <c r="D40" s="56">
        <v>661</v>
      </c>
      <c r="E40" s="56">
        <v>627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1312</v>
      </c>
      <c r="D41" s="56">
        <v>725</v>
      </c>
      <c r="E41" s="56">
        <v>587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1198</v>
      </c>
      <c r="D42" s="56">
        <v>610</v>
      </c>
      <c r="E42" s="56">
        <v>588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1224</v>
      </c>
      <c r="D43" s="56">
        <v>667</v>
      </c>
      <c r="E43" s="56">
        <v>557</v>
      </c>
    </row>
    <row r="44" spans="1:5" ht="14.1" customHeight="1" x14ac:dyDescent="0.2">
      <c r="A44" s="51" t="s">
        <v>36</v>
      </c>
      <c r="B44" s="57"/>
      <c r="C44" s="56">
        <f>SUM(C39:C43)</f>
        <v>6482</v>
      </c>
      <c r="D44" s="56">
        <f>SUM(D39:D43)</f>
        <v>3414</v>
      </c>
      <c r="E44" s="56">
        <f>SUM(E39:E43)</f>
        <v>3068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1195</v>
      </c>
      <c r="D45" s="56">
        <v>647</v>
      </c>
      <c r="E45" s="56">
        <v>548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1126</v>
      </c>
      <c r="D46" s="56">
        <v>597</v>
      </c>
      <c r="E46" s="56">
        <v>529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1013</v>
      </c>
      <c r="D47" s="56">
        <v>548</v>
      </c>
      <c r="E47" s="56">
        <v>465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979</v>
      </c>
      <c r="D48" s="56">
        <v>533</v>
      </c>
      <c r="E48" s="56">
        <v>446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995</v>
      </c>
      <c r="D49" s="56">
        <v>555</v>
      </c>
      <c r="E49" s="56">
        <v>440</v>
      </c>
    </row>
    <row r="50" spans="1:5" ht="14.1" customHeight="1" x14ac:dyDescent="0.2">
      <c r="A50" s="51" t="s">
        <v>36</v>
      </c>
      <c r="B50" s="57"/>
      <c r="C50" s="56">
        <f>SUM(C45:C49)</f>
        <v>5308</v>
      </c>
      <c r="D50" s="56">
        <f>SUM(D45:D49)</f>
        <v>2880</v>
      </c>
      <c r="E50" s="56">
        <f>SUM(E45:E49)</f>
        <v>2428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952</v>
      </c>
      <c r="D51" s="56">
        <v>484</v>
      </c>
      <c r="E51" s="56">
        <v>468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894</v>
      </c>
      <c r="D52" s="56">
        <v>465</v>
      </c>
      <c r="E52" s="56">
        <v>429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867</v>
      </c>
      <c r="D53" s="56">
        <v>433</v>
      </c>
      <c r="E53" s="56">
        <v>434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878</v>
      </c>
      <c r="D54" s="56">
        <v>438</v>
      </c>
      <c r="E54" s="56">
        <v>440</v>
      </c>
    </row>
    <row r="55" spans="1:5" s="11" customFormat="1" ht="14.1" customHeight="1" x14ac:dyDescent="0.2">
      <c r="A55" s="43" t="s">
        <v>71</v>
      </c>
      <c r="B55" s="55">
        <f>$B$9-39</f>
        <v>1972</v>
      </c>
      <c r="C55" s="56">
        <v>949</v>
      </c>
      <c r="D55" s="56">
        <v>514</v>
      </c>
      <c r="E55" s="56">
        <v>435</v>
      </c>
    </row>
    <row r="56" spans="1:5" s="11" customFormat="1" ht="14.1" customHeight="1" x14ac:dyDescent="0.2">
      <c r="A56" s="50" t="s">
        <v>36</v>
      </c>
      <c r="B56" s="57"/>
      <c r="C56" s="56">
        <f>SUM(C51:C55)</f>
        <v>4540</v>
      </c>
      <c r="D56" s="56">
        <f>SUM(D51:D55)</f>
        <v>2334</v>
      </c>
      <c r="E56" s="56">
        <f>SUM(E51:E55)</f>
        <v>2206</v>
      </c>
    </row>
    <row r="57" spans="1:5" s="11" customFormat="1" ht="14.1" customHeight="1" x14ac:dyDescent="0.2">
      <c r="A57" s="43" t="s">
        <v>72</v>
      </c>
      <c r="B57" s="55">
        <f>$B$9-40</f>
        <v>1971</v>
      </c>
      <c r="C57" s="56">
        <v>1072</v>
      </c>
      <c r="D57" s="56">
        <v>550</v>
      </c>
      <c r="E57" s="56">
        <v>522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1050</v>
      </c>
      <c r="D58" s="56">
        <v>547</v>
      </c>
      <c r="E58" s="56">
        <v>503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1212</v>
      </c>
      <c r="D59" s="56">
        <v>633</v>
      </c>
      <c r="E59" s="56">
        <v>579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1286</v>
      </c>
      <c r="D60" s="56">
        <v>660</v>
      </c>
      <c r="E60" s="56">
        <v>626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1263</v>
      </c>
      <c r="D61" s="56">
        <v>671</v>
      </c>
      <c r="E61" s="56">
        <v>592</v>
      </c>
    </row>
    <row r="62" spans="1:5" ht="14.1" customHeight="1" x14ac:dyDescent="0.2">
      <c r="A62" s="51" t="s">
        <v>36</v>
      </c>
      <c r="B62" s="57"/>
      <c r="C62" s="56">
        <f>SUM(C57:C61)</f>
        <v>5883</v>
      </c>
      <c r="D62" s="56">
        <f>SUM(D57:D61)</f>
        <v>3061</v>
      </c>
      <c r="E62" s="56">
        <f>SUM(E57:E61)</f>
        <v>2822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1321</v>
      </c>
      <c r="D63" s="56">
        <v>679</v>
      </c>
      <c r="E63" s="56">
        <v>642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1305</v>
      </c>
      <c r="D64" s="56">
        <v>666</v>
      </c>
      <c r="E64" s="56">
        <v>639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1246</v>
      </c>
      <c r="D65" s="56">
        <v>652</v>
      </c>
      <c r="E65" s="56">
        <v>594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1236</v>
      </c>
      <c r="D66" s="56">
        <v>642</v>
      </c>
      <c r="E66" s="56">
        <v>594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1232</v>
      </c>
      <c r="D67" s="56">
        <v>628</v>
      </c>
      <c r="E67" s="56">
        <v>604</v>
      </c>
    </row>
    <row r="68" spans="1:5" ht="14.1" customHeight="1" x14ac:dyDescent="0.2">
      <c r="A68" s="51" t="s">
        <v>36</v>
      </c>
      <c r="B68" s="57"/>
      <c r="C68" s="56">
        <f>SUM(C63:C67)</f>
        <v>6340</v>
      </c>
      <c r="D68" s="56">
        <f>SUM(D63:D67)</f>
        <v>3267</v>
      </c>
      <c r="E68" s="56">
        <f>SUM(E63:E67)</f>
        <v>3073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1236</v>
      </c>
      <c r="D69" s="56">
        <v>655</v>
      </c>
      <c r="E69" s="56">
        <v>581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1219</v>
      </c>
      <c r="D70" s="56">
        <v>580</v>
      </c>
      <c r="E70" s="56">
        <v>639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1225</v>
      </c>
      <c r="D71" s="56">
        <v>633</v>
      </c>
      <c r="E71" s="56">
        <v>592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1095</v>
      </c>
      <c r="D72" s="56">
        <v>547</v>
      </c>
      <c r="E72" s="56">
        <v>548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1029</v>
      </c>
      <c r="D73" s="56">
        <v>483</v>
      </c>
      <c r="E73" s="56">
        <v>546</v>
      </c>
    </row>
    <row r="74" spans="1:5" ht="14.1" customHeight="1" x14ac:dyDescent="0.2">
      <c r="A74" s="51" t="s">
        <v>36</v>
      </c>
      <c r="B74" s="57"/>
      <c r="C74" s="56">
        <f>SUM(C69:C73)</f>
        <v>5804</v>
      </c>
      <c r="D74" s="56">
        <f>SUM(D69:D73)</f>
        <v>2898</v>
      </c>
      <c r="E74" s="56">
        <f>SUM(E69:E73)</f>
        <v>2906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1055</v>
      </c>
      <c r="D75" s="56">
        <v>538</v>
      </c>
      <c r="E75" s="56">
        <v>517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986</v>
      </c>
      <c r="D76" s="56">
        <v>490</v>
      </c>
      <c r="E76" s="56">
        <v>496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1046</v>
      </c>
      <c r="D77" s="56">
        <v>523</v>
      </c>
      <c r="E77" s="56">
        <v>523</v>
      </c>
    </row>
    <row r="78" spans="1:5" s="11" customFormat="1" ht="14.1" customHeight="1" x14ac:dyDescent="0.2">
      <c r="A78" s="43" t="s">
        <v>90</v>
      </c>
      <c r="B78" s="55">
        <f>$B$9-58</f>
        <v>1953</v>
      </c>
      <c r="C78" s="56">
        <v>933</v>
      </c>
      <c r="D78" s="56">
        <v>454</v>
      </c>
      <c r="E78" s="56">
        <v>479</v>
      </c>
    </row>
    <row r="79" spans="1:5" x14ac:dyDescent="0.2">
      <c r="A79" s="44" t="s">
        <v>91</v>
      </c>
      <c r="B79" s="55">
        <f>$B$9-59</f>
        <v>1952</v>
      </c>
      <c r="C79" s="56">
        <v>1008</v>
      </c>
      <c r="D79" s="56">
        <v>480</v>
      </c>
      <c r="E79" s="56">
        <v>528</v>
      </c>
    </row>
    <row r="80" spans="1:5" x14ac:dyDescent="0.2">
      <c r="A80" s="51" t="s">
        <v>36</v>
      </c>
      <c r="B80" s="57"/>
      <c r="C80" s="56">
        <f>SUM(C75:C79)</f>
        <v>5028</v>
      </c>
      <c r="D80" s="56">
        <f>SUM(D75:D79)</f>
        <v>2485</v>
      </c>
      <c r="E80" s="56">
        <f>SUM(E75:E79)</f>
        <v>2543</v>
      </c>
    </row>
    <row r="81" spans="1:5" x14ac:dyDescent="0.2">
      <c r="A81" s="44" t="s">
        <v>92</v>
      </c>
      <c r="B81" s="55">
        <f>$B$9-60</f>
        <v>1951</v>
      </c>
      <c r="C81" s="56">
        <v>952</v>
      </c>
      <c r="D81" s="56">
        <v>465</v>
      </c>
      <c r="E81" s="56">
        <v>487</v>
      </c>
    </row>
    <row r="82" spans="1:5" x14ac:dyDescent="0.2">
      <c r="A82" s="44" t="s">
        <v>93</v>
      </c>
      <c r="B82" s="55">
        <f>$B$9-61</f>
        <v>1950</v>
      </c>
      <c r="C82" s="56">
        <v>999</v>
      </c>
      <c r="D82" s="56">
        <v>492</v>
      </c>
      <c r="E82" s="56">
        <v>507</v>
      </c>
    </row>
    <row r="83" spans="1:5" x14ac:dyDescent="0.2">
      <c r="A83" s="44" t="s">
        <v>94</v>
      </c>
      <c r="B83" s="55">
        <f>$B$9-62</f>
        <v>1949</v>
      </c>
      <c r="C83" s="56">
        <v>941</v>
      </c>
      <c r="D83" s="56">
        <v>473</v>
      </c>
      <c r="E83" s="56">
        <v>468</v>
      </c>
    </row>
    <row r="84" spans="1:5" x14ac:dyDescent="0.2">
      <c r="A84" s="44" t="s">
        <v>95</v>
      </c>
      <c r="B84" s="55">
        <f>$B$9-63</f>
        <v>1948</v>
      </c>
      <c r="C84" s="56">
        <v>958</v>
      </c>
      <c r="D84" s="56">
        <v>447</v>
      </c>
      <c r="E84" s="56">
        <v>511</v>
      </c>
    </row>
    <row r="85" spans="1:5" x14ac:dyDescent="0.2">
      <c r="A85" s="44" t="s">
        <v>96</v>
      </c>
      <c r="B85" s="55">
        <f>$B$9-64</f>
        <v>1947</v>
      </c>
      <c r="C85" s="56">
        <v>896</v>
      </c>
      <c r="D85" s="56">
        <v>428</v>
      </c>
      <c r="E85" s="56">
        <v>468</v>
      </c>
    </row>
    <row r="86" spans="1:5" x14ac:dyDescent="0.2">
      <c r="A86" s="51" t="s">
        <v>36</v>
      </c>
      <c r="B86" s="57"/>
      <c r="C86" s="56">
        <f>SUM(C81:C85)</f>
        <v>4746</v>
      </c>
      <c r="D86" s="56">
        <f>SUM(D81:D85)</f>
        <v>2305</v>
      </c>
      <c r="E86" s="56">
        <f>SUM(E81:E85)</f>
        <v>2441</v>
      </c>
    </row>
    <row r="87" spans="1:5" x14ac:dyDescent="0.2">
      <c r="A87" s="44" t="s">
        <v>97</v>
      </c>
      <c r="B87" s="55">
        <f>$B$9-65</f>
        <v>1946</v>
      </c>
      <c r="C87" s="56">
        <v>868</v>
      </c>
      <c r="D87" s="56">
        <v>425</v>
      </c>
      <c r="E87" s="56">
        <v>443</v>
      </c>
    </row>
    <row r="88" spans="1:5" x14ac:dyDescent="0.2">
      <c r="A88" s="44" t="s">
        <v>98</v>
      </c>
      <c r="B88" s="55">
        <f>$B$9-66</f>
        <v>1945</v>
      </c>
      <c r="C88" s="56">
        <v>765</v>
      </c>
      <c r="D88" s="56">
        <v>364</v>
      </c>
      <c r="E88" s="56">
        <v>401</v>
      </c>
    </row>
    <row r="89" spans="1:5" x14ac:dyDescent="0.2">
      <c r="A89" s="44" t="s">
        <v>99</v>
      </c>
      <c r="B89" s="55">
        <f>$B$9-67</f>
        <v>1944</v>
      </c>
      <c r="C89" s="56">
        <v>861</v>
      </c>
      <c r="D89" s="56">
        <v>423</v>
      </c>
      <c r="E89" s="56">
        <v>438</v>
      </c>
    </row>
    <row r="90" spans="1:5" x14ac:dyDescent="0.2">
      <c r="A90" s="44" t="s">
        <v>100</v>
      </c>
      <c r="B90" s="55">
        <f>$B$9-68</f>
        <v>1943</v>
      </c>
      <c r="C90" s="56">
        <v>900</v>
      </c>
      <c r="D90" s="56">
        <v>408</v>
      </c>
      <c r="E90" s="56">
        <v>492</v>
      </c>
    </row>
    <row r="91" spans="1:5" x14ac:dyDescent="0.2">
      <c r="A91" s="44" t="s">
        <v>101</v>
      </c>
      <c r="B91" s="55">
        <f>$B$9-69</f>
        <v>1942</v>
      </c>
      <c r="C91" s="56">
        <v>887</v>
      </c>
      <c r="D91" s="56">
        <v>407</v>
      </c>
      <c r="E91" s="56">
        <v>480</v>
      </c>
    </row>
    <row r="92" spans="1:5" x14ac:dyDescent="0.2">
      <c r="A92" s="51" t="s">
        <v>36</v>
      </c>
      <c r="B92" s="57"/>
      <c r="C92" s="56">
        <f>SUM(C87:C91)</f>
        <v>4281</v>
      </c>
      <c r="D92" s="56">
        <f>SUM(D87:D91)</f>
        <v>2027</v>
      </c>
      <c r="E92" s="56">
        <f>SUM(E87:E91)</f>
        <v>2254</v>
      </c>
    </row>
    <row r="93" spans="1:5" x14ac:dyDescent="0.2">
      <c r="A93" s="44" t="s">
        <v>102</v>
      </c>
      <c r="B93" s="55">
        <f>$B$9-70</f>
        <v>1941</v>
      </c>
      <c r="C93" s="56">
        <v>1044</v>
      </c>
      <c r="D93" s="56">
        <v>514</v>
      </c>
      <c r="E93" s="56">
        <v>530</v>
      </c>
    </row>
    <row r="94" spans="1:5" x14ac:dyDescent="0.2">
      <c r="A94" s="44" t="s">
        <v>103</v>
      </c>
      <c r="B94" s="55">
        <f>$B$9-71</f>
        <v>1940</v>
      </c>
      <c r="C94" s="56">
        <v>1060</v>
      </c>
      <c r="D94" s="56">
        <v>488</v>
      </c>
      <c r="E94" s="56">
        <v>572</v>
      </c>
    </row>
    <row r="95" spans="1:5" x14ac:dyDescent="0.2">
      <c r="A95" s="44" t="s">
        <v>104</v>
      </c>
      <c r="B95" s="55">
        <f>$B$9-72</f>
        <v>1939</v>
      </c>
      <c r="C95" s="56">
        <v>1081</v>
      </c>
      <c r="D95" s="56">
        <v>510</v>
      </c>
      <c r="E95" s="56">
        <v>571</v>
      </c>
    </row>
    <row r="96" spans="1:5" x14ac:dyDescent="0.2">
      <c r="A96" s="44" t="s">
        <v>105</v>
      </c>
      <c r="B96" s="55">
        <f>$B$9-73</f>
        <v>1938</v>
      </c>
      <c r="C96" s="56">
        <v>1017</v>
      </c>
      <c r="D96" s="56">
        <v>485</v>
      </c>
      <c r="E96" s="56">
        <v>532</v>
      </c>
    </row>
    <row r="97" spans="1:5" x14ac:dyDescent="0.2">
      <c r="A97" s="44" t="s">
        <v>106</v>
      </c>
      <c r="B97" s="55">
        <f>$B$9-74</f>
        <v>1937</v>
      </c>
      <c r="C97" s="56">
        <v>949</v>
      </c>
      <c r="D97" s="56">
        <v>461</v>
      </c>
      <c r="E97" s="56">
        <v>488</v>
      </c>
    </row>
    <row r="98" spans="1:5" x14ac:dyDescent="0.2">
      <c r="A98" s="51" t="s">
        <v>36</v>
      </c>
      <c r="B98" s="57"/>
      <c r="C98" s="56">
        <f>SUM(C93:C97)</f>
        <v>5151</v>
      </c>
      <c r="D98" s="56">
        <f>SUM(D93:D97)</f>
        <v>2458</v>
      </c>
      <c r="E98" s="56">
        <f>SUM(E93:E97)</f>
        <v>2693</v>
      </c>
    </row>
    <row r="99" spans="1:5" x14ac:dyDescent="0.2">
      <c r="A99" s="44" t="s">
        <v>107</v>
      </c>
      <c r="B99" s="55">
        <f>$B$9-75</f>
        <v>1936</v>
      </c>
      <c r="C99" s="56">
        <v>856</v>
      </c>
      <c r="D99" s="56">
        <v>369</v>
      </c>
      <c r="E99" s="56">
        <v>487</v>
      </c>
    </row>
    <row r="100" spans="1:5" x14ac:dyDescent="0.2">
      <c r="A100" s="44" t="s">
        <v>108</v>
      </c>
      <c r="B100" s="55">
        <f>$B$9-76</f>
        <v>1935</v>
      </c>
      <c r="C100" s="56">
        <v>754</v>
      </c>
      <c r="D100" s="56">
        <v>317</v>
      </c>
      <c r="E100" s="56">
        <v>437</v>
      </c>
    </row>
    <row r="101" spans="1:5" x14ac:dyDescent="0.2">
      <c r="A101" s="44" t="s">
        <v>109</v>
      </c>
      <c r="B101" s="55">
        <f>$B$9-77</f>
        <v>1934</v>
      </c>
      <c r="C101" s="56">
        <v>670</v>
      </c>
      <c r="D101" s="56">
        <v>287</v>
      </c>
      <c r="E101" s="56">
        <v>383</v>
      </c>
    </row>
    <row r="102" spans="1:5" x14ac:dyDescent="0.2">
      <c r="A102" s="44" t="s">
        <v>110</v>
      </c>
      <c r="B102" s="55">
        <f>$B$9-78</f>
        <v>1933</v>
      </c>
      <c r="C102" s="56">
        <v>504</v>
      </c>
      <c r="D102" s="56">
        <v>188</v>
      </c>
      <c r="E102" s="56">
        <v>316</v>
      </c>
    </row>
    <row r="103" spans="1:5" x14ac:dyDescent="0.2">
      <c r="A103" s="45" t="s">
        <v>111</v>
      </c>
      <c r="B103" s="55">
        <f>$B$9-79</f>
        <v>1932</v>
      </c>
      <c r="C103" s="56">
        <v>453</v>
      </c>
      <c r="D103" s="56">
        <v>184</v>
      </c>
      <c r="E103" s="56">
        <v>269</v>
      </c>
    </row>
    <row r="104" spans="1:5" x14ac:dyDescent="0.2">
      <c r="A104" s="52" t="s">
        <v>36</v>
      </c>
      <c r="B104" s="58"/>
      <c r="C104" s="56">
        <f>SUM(C99:C103)</f>
        <v>3237</v>
      </c>
      <c r="D104" s="56">
        <f>SUM(D99:D103)</f>
        <v>1345</v>
      </c>
      <c r="E104" s="56">
        <f>SUM(E99:E103)</f>
        <v>1892</v>
      </c>
    </row>
    <row r="105" spans="1:5" x14ac:dyDescent="0.2">
      <c r="A105" s="45" t="s">
        <v>112</v>
      </c>
      <c r="B105" s="55">
        <f>$B$9-80</f>
        <v>1931</v>
      </c>
      <c r="C105" s="56">
        <v>489</v>
      </c>
      <c r="D105" s="56">
        <v>188</v>
      </c>
      <c r="E105" s="56">
        <v>301</v>
      </c>
    </row>
    <row r="106" spans="1:5" x14ac:dyDescent="0.2">
      <c r="A106" s="45" t="s">
        <v>123</v>
      </c>
      <c r="B106" s="55">
        <f>$B$9-81</f>
        <v>1930</v>
      </c>
      <c r="C106" s="56">
        <v>446</v>
      </c>
      <c r="D106" s="56">
        <v>186</v>
      </c>
      <c r="E106" s="56">
        <v>260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452</v>
      </c>
      <c r="D107" s="56">
        <v>160</v>
      </c>
      <c r="E107" s="56">
        <v>292</v>
      </c>
    </row>
    <row r="108" spans="1:5" x14ac:dyDescent="0.2">
      <c r="A108" s="45" t="s">
        <v>124</v>
      </c>
      <c r="B108" s="55">
        <f>$B$9-83</f>
        <v>1928</v>
      </c>
      <c r="C108" s="56">
        <v>413</v>
      </c>
      <c r="D108" s="56">
        <v>120</v>
      </c>
      <c r="E108" s="56">
        <v>293</v>
      </c>
    </row>
    <row r="109" spans="1:5" x14ac:dyDescent="0.2">
      <c r="A109" s="45" t="s">
        <v>122</v>
      </c>
      <c r="B109" s="55">
        <f>$B$9-84</f>
        <v>1927</v>
      </c>
      <c r="C109" s="56">
        <v>416</v>
      </c>
      <c r="D109" s="56">
        <v>144</v>
      </c>
      <c r="E109" s="56">
        <v>272</v>
      </c>
    </row>
    <row r="110" spans="1:5" s="11" customFormat="1" x14ac:dyDescent="0.2">
      <c r="A110" s="52" t="s">
        <v>36</v>
      </c>
      <c r="B110" s="58"/>
      <c r="C110" s="56">
        <f>SUM(C105:C109)</f>
        <v>2216</v>
      </c>
      <c r="D110" s="56">
        <f>SUM(D105:D109)</f>
        <v>798</v>
      </c>
      <c r="E110" s="56">
        <f>SUM(E105:E109)</f>
        <v>1418</v>
      </c>
    </row>
    <row r="111" spans="1:5" x14ac:dyDescent="0.2">
      <c r="A111" s="45" t="s">
        <v>113</v>
      </c>
      <c r="B111" s="55">
        <f>$B$9-85</f>
        <v>1926</v>
      </c>
      <c r="C111" s="56">
        <v>351</v>
      </c>
      <c r="D111" s="56">
        <v>103</v>
      </c>
      <c r="E111" s="56">
        <v>248</v>
      </c>
    </row>
    <row r="112" spans="1:5" x14ac:dyDescent="0.2">
      <c r="A112" s="45" t="s">
        <v>114</v>
      </c>
      <c r="B112" s="55">
        <f>$B$9-86</f>
        <v>1925</v>
      </c>
      <c r="C112" s="56">
        <v>348</v>
      </c>
      <c r="D112" s="56">
        <v>88</v>
      </c>
      <c r="E112" s="56">
        <v>260</v>
      </c>
    </row>
    <row r="113" spans="1:5" s="11" customFormat="1" x14ac:dyDescent="0.2">
      <c r="A113" s="45" t="s">
        <v>115</v>
      </c>
      <c r="B113" s="55">
        <f>$B$9-87</f>
        <v>1924</v>
      </c>
      <c r="C113" s="56">
        <v>307</v>
      </c>
      <c r="D113" s="56">
        <v>93</v>
      </c>
      <c r="E113" s="56">
        <v>214</v>
      </c>
    </row>
    <row r="114" spans="1:5" s="11" customFormat="1" x14ac:dyDescent="0.2">
      <c r="A114" s="45" t="s">
        <v>116</v>
      </c>
      <c r="B114" s="55">
        <f>$B$9-88</f>
        <v>1923</v>
      </c>
      <c r="C114" s="56">
        <v>245</v>
      </c>
      <c r="D114" s="56">
        <v>62</v>
      </c>
      <c r="E114" s="56">
        <v>183</v>
      </c>
    </row>
    <row r="115" spans="1:5" s="11" customFormat="1" x14ac:dyDescent="0.2">
      <c r="A115" s="45" t="s">
        <v>117</v>
      </c>
      <c r="B115" s="55">
        <f>$B$9-89</f>
        <v>1922</v>
      </c>
      <c r="C115" s="56">
        <v>207</v>
      </c>
      <c r="D115" s="56">
        <v>53</v>
      </c>
      <c r="E115" s="56">
        <v>154</v>
      </c>
    </row>
    <row r="116" spans="1:5" x14ac:dyDescent="0.2">
      <c r="A116" s="52" t="s">
        <v>36</v>
      </c>
      <c r="B116" s="59"/>
      <c r="C116" s="56">
        <f>SUM(C111:C115)</f>
        <v>1458</v>
      </c>
      <c r="D116" s="56">
        <f>SUM(D111:D115)</f>
        <v>399</v>
      </c>
      <c r="E116" s="56">
        <f>SUM(E111:E115)</f>
        <v>1059</v>
      </c>
    </row>
    <row r="117" spans="1:5" x14ac:dyDescent="0.2">
      <c r="A117" s="45" t="s">
        <v>118</v>
      </c>
      <c r="B117" s="55">
        <f>$B$9-90</f>
        <v>1921</v>
      </c>
      <c r="C117" s="56">
        <v>726</v>
      </c>
      <c r="D117" s="56">
        <v>160</v>
      </c>
      <c r="E117" s="56">
        <v>566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82801</v>
      </c>
      <c r="D119" s="61">
        <v>40713</v>
      </c>
      <c r="E119" s="61">
        <v>42088</v>
      </c>
    </row>
    <row r="120" spans="1:5" x14ac:dyDescent="0.2">
      <c r="A120" s="21"/>
      <c r="C120" s="22"/>
      <c r="D120" s="22"/>
      <c r="E120" s="22"/>
    </row>
    <row r="121" spans="1:5" s="11" customFormat="1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  <c r="C148" s="11"/>
      <c r="D148" s="11"/>
      <c r="E148" s="1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  <row r="153" spans="1:5" x14ac:dyDescent="0.2">
      <c r="A153" s="11"/>
    </row>
  </sheetData>
  <mergeCells count="6">
    <mergeCell ref="A1:E1"/>
    <mergeCell ref="C6:E6"/>
    <mergeCell ref="A2:E2"/>
    <mergeCell ref="A4:E4"/>
    <mergeCell ref="A6:A7"/>
    <mergeCell ref="B6:B7"/>
  </mergeCells>
  <conditionalFormatting sqref="A8:E119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showWhiteSpace="0"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3" width="16.7109375" style="11" customWidth="1"/>
    <col min="4" max="5" width="17.4257812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126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34.1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34.1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65" customHeight="1" x14ac:dyDescent="0.25">
      <c r="A8" s="42"/>
      <c r="B8" s="48"/>
      <c r="C8" s="20"/>
      <c r="D8" s="20"/>
      <c r="E8" s="20"/>
    </row>
    <row r="9" spans="1:8" ht="14.65" customHeight="1" x14ac:dyDescent="0.25">
      <c r="A9" s="43" t="s">
        <v>31</v>
      </c>
      <c r="B9" s="55">
        <v>2011</v>
      </c>
      <c r="C9" s="56">
        <v>2135</v>
      </c>
      <c r="D9" s="56">
        <v>1108</v>
      </c>
      <c r="E9" s="56">
        <v>1027</v>
      </c>
    </row>
    <row r="10" spans="1:8" ht="14.65" customHeight="1" x14ac:dyDescent="0.25">
      <c r="A10" s="43" t="s">
        <v>32</v>
      </c>
      <c r="B10" s="55">
        <f>$B$9-1</f>
        <v>2010</v>
      </c>
      <c r="C10" s="56">
        <v>2130</v>
      </c>
      <c r="D10" s="56">
        <v>1058</v>
      </c>
      <c r="E10" s="56">
        <v>1072</v>
      </c>
    </row>
    <row r="11" spans="1:8" ht="14.65" customHeight="1" x14ac:dyDescent="0.25">
      <c r="A11" s="43" t="s">
        <v>33</v>
      </c>
      <c r="B11" s="55">
        <f>$B$9-2</f>
        <v>2009</v>
      </c>
      <c r="C11" s="56">
        <v>1983</v>
      </c>
      <c r="D11" s="56">
        <v>1056</v>
      </c>
      <c r="E11" s="56">
        <v>927</v>
      </c>
    </row>
    <row r="12" spans="1:8" ht="14.65" customHeight="1" x14ac:dyDescent="0.25">
      <c r="A12" s="43" t="s">
        <v>34</v>
      </c>
      <c r="B12" s="55">
        <f>$B$9-3</f>
        <v>2008</v>
      </c>
      <c r="C12" s="56">
        <v>1957</v>
      </c>
      <c r="D12" s="56">
        <v>983</v>
      </c>
      <c r="E12" s="56">
        <v>974</v>
      </c>
      <c r="H12" s="23"/>
    </row>
    <row r="13" spans="1:8" ht="14.65" customHeight="1" x14ac:dyDescent="0.25">
      <c r="A13" s="43" t="s">
        <v>35</v>
      </c>
      <c r="B13" s="55">
        <f>$B$9-4</f>
        <v>2007</v>
      </c>
      <c r="C13" s="56">
        <v>1943</v>
      </c>
      <c r="D13" s="56">
        <v>996</v>
      </c>
      <c r="E13" s="56">
        <v>947</v>
      </c>
    </row>
    <row r="14" spans="1:8" ht="14.65" customHeight="1" x14ac:dyDescent="0.25">
      <c r="A14" s="50" t="s">
        <v>36</v>
      </c>
      <c r="B14" s="55"/>
      <c r="C14" s="56">
        <f>SUM(C9:C13)</f>
        <v>10148</v>
      </c>
      <c r="D14" s="56">
        <f>SUM(D9:D13)</f>
        <v>5201</v>
      </c>
      <c r="E14" s="56">
        <f>SUM(E9:E13)</f>
        <v>4947</v>
      </c>
    </row>
    <row r="15" spans="1:8" ht="14.65" customHeight="1" x14ac:dyDescent="0.25">
      <c r="A15" s="44" t="s">
        <v>37</v>
      </c>
      <c r="B15" s="55">
        <f>$B$9-5</f>
        <v>2006</v>
      </c>
      <c r="C15" s="56">
        <v>1918</v>
      </c>
      <c r="D15" s="56">
        <v>1007</v>
      </c>
      <c r="E15" s="56">
        <v>911</v>
      </c>
    </row>
    <row r="16" spans="1:8" ht="14.65" customHeight="1" x14ac:dyDescent="0.25">
      <c r="A16" s="44" t="s">
        <v>38</v>
      </c>
      <c r="B16" s="55">
        <f>$B$9-6</f>
        <v>2005</v>
      </c>
      <c r="C16" s="56">
        <v>1834</v>
      </c>
      <c r="D16" s="56">
        <v>937</v>
      </c>
      <c r="E16" s="56">
        <v>897</v>
      </c>
    </row>
    <row r="17" spans="1:5" ht="14.65" customHeight="1" x14ac:dyDescent="0.25">
      <c r="A17" s="44" t="s">
        <v>39</v>
      </c>
      <c r="B17" s="55">
        <f>$B$9-7</f>
        <v>2004</v>
      </c>
      <c r="C17" s="56">
        <v>1852</v>
      </c>
      <c r="D17" s="56">
        <v>979</v>
      </c>
      <c r="E17" s="56">
        <v>873</v>
      </c>
    </row>
    <row r="18" spans="1:5" ht="14.65" customHeight="1" x14ac:dyDescent="0.25">
      <c r="A18" s="44" t="s">
        <v>40</v>
      </c>
      <c r="B18" s="55">
        <f>$B$9-8</f>
        <v>2003</v>
      </c>
      <c r="C18" s="56">
        <v>1771</v>
      </c>
      <c r="D18" s="56">
        <v>938</v>
      </c>
      <c r="E18" s="56">
        <v>833</v>
      </c>
    </row>
    <row r="19" spans="1:5" ht="14.65" customHeight="1" x14ac:dyDescent="0.25">
      <c r="A19" s="44" t="s">
        <v>41</v>
      </c>
      <c r="B19" s="55">
        <f>$B$9-9</f>
        <v>2002</v>
      </c>
      <c r="C19" s="56">
        <v>1895</v>
      </c>
      <c r="D19" s="56">
        <v>1015</v>
      </c>
      <c r="E19" s="56">
        <v>880</v>
      </c>
    </row>
    <row r="20" spans="1:5" ht="14.65" customHeight="1" x14ac:dyDescent="0.25">
      <c r="A20" s="51" t="s">
        <v>36</v>
      </c>
      <c r="B20" s="57"/>
      <c r="C20" s="56">
        <f>SUM(C15:C19)</f>
        <v>9270</v>
      </c>
      <c r="D20" s="56">
        <f>SUM(D15:D19)</f>
        <v>4876</v>
      </c>
      <c r="E20" s="56">
        <f>SUM(E15:E19)</f>
        <v>4394</v>
      </c>
    </row>
    <row r="21" spans="1:5" ht="14.65" customHeight="1" x14ac:dyDescent="0.25">
      <c r="A21" s="44" t="s">
        <v>42</v>
      </c>
      <c r="B21" s="55">
        <f>$B$9-10</f>
        <v>2001</v>
      </c>
      <c r="C21" s="56">
        <v>1784</v>
      </c>
      <c r="D21" s="56">
        <v>918</v>
      </c>
      <c r="E21" s="56">
        <v>866</v>
      </c>
    </row>
    <row r="22" spans="1:5" ht="14.65" customHeight="1" x14ac:dyDescent="0.25">
      <c r="A22" s="44" t="s">
        <v>43</v>
      </c>
      <c r="B22" s="55">
        <f>$B$9-11</f>
        <v>2000</v>
      </c>
      <c r="C22" s="56">
        <v>1902</v>
      </c>
      <c r="D22" s="56">
        <v>973</v>
      </c>
      <c r="E22" s="56">
        <v>929</v>
      </c>
    </row>
    <row r="23" spans="1:5" ht="14.65" customHeight="1" x14ac:dyDescent="0.25">
      <c r="A23" s="44" t="s">
        <v>44</v>
      </c>
      <c r="B23" s="55">
        <f>$B$9-12</f>
        <v>1999</v>
      </c>
      <c r="C23" s="56">
        <v>1829</v>
      </c>
      <c r="D23" s="56">
        <v>935</v>
      </c>
      <c r="E23" s="56">
        <v>894</v>
      </c>
    </row>
    <row r="24" spans="1:5" ht="14.65" customHeight="1" x14ac:dyDescent="0.25">
      <c r="A24" s="44" t="s">
        <v>45</v>
      </c>
      <c r="B24" s="55">
        <f>$B$9-13</f>
        <v>1998</v>
      </c>
      <c r="C24" s="56">
        <v>1852</v>
      </c>
      <c r="D24" s="56">
        <v>964</v>
      </c>
      <c r="E24" s="56">
        <v>888</v>
      </c>
    </row>
    <row r="25" spans="1:5" ht="14.65" customHeight="1" x14ac:dyDescent="0.25">
      <c r="A25" s="44" t="s">
        <v>46</v>
      </c>
      <c r="B25" s="55">
        <f>$B$9-14</f>
        <v>1997</v>
      </c>
      <c r="C25" s="56">
        <v>1858</v>
      </c>
      <c r="D25" s="56">
        <v>973</v>
      </c>
      <c r="E25" s="56">
        <v>885</v>
      </c>
    </row>
    <row r="26" spans="1:5" ht="14.65" customHeight="1" x14ac:dyDescent="0.25">
      <c r="A26" s="51" t="s">
        <v>36</v>
      </c>
      <c r="B26" s="57"/>
      <c r="C26" s="56">
        <f>SUM(C21:C25)</f>
        <v>9225</v>
      </c>
      <c r="D26" s="56">
        <f>SUM(D21:D25)</f>
        <v>4763</v>
      </c>
      <c r="E26" s="56">
        <f>SUM(E21:E25)</f>
        <v>4462</v>
      </c>
    </row>
    <row r="27" spans="1:5" ht="14.65" customHeight="1" x14ac:dyDescent="0.25">
      <c r="A27" s="44" t="s">
        <v>47</v>
      </c>
      <c r="B27" s="55">
        <f>$B$9-15</f>
        <v>1996</v>
      </c>
      <c r="C27" s="56">
        <v>1929</v>
      </c>
      <c r="D27" s="56">
        <v>966</v>
      </c>
      <c r="E27" s="56">
        <v>963</v>
      </c>
    </row>
    <row r="28" spans="1:5" ht="14.65" customHeight="1" x14ac:dyDescent="0.25">
      <c r="A28" s="44" t="s">
        <v>48</v>
      </c>
      <c r="B28" s="55">
        <f>$B$9-16</f>
        <v>1995</v>
      </c>
      <c r="C28" s="56">
        <v>1853</v>
      </c>
      <c r="D28" s="56">
        <v>943</v>
      </c>
      <c r="E28" s="56">
        <v>910</v>
      </c>
    </row>
    <row r="29" spans="1:5" ht="14.65" customHeight="1" x14ac:dyDescent="0.25">
      <c r="A29" s="44" t="s">
        <v>49</v>
      </c>
      <c r="B29" s="55">
        <f>$B$9-17</f>
        <v>1994</v>
      </c>
      <c r="C29" s="56">
        <v>1980</v>
      </c>
      <c r="D29" s="56">
        <v>1001</v>
      </c>
      <c r="E29" s="56">
        <v>979</v>
      </c>
    </row>
    <row r="30" spans="1:5" ht="14.65" customHeight="1" x14ac:dyDescent="0.25">
      <c r="A30" s="44" t="s">
        <v>50</v>
      </c>
      <c r="B30" s="55">
        <f>$B$9-18</f>
        <v>1993</v>
      </c>
      <c r="C30" s="56">
        <v>2199</v>
      </c>
      <c r="D30" s="56">
        <v>1105</v>
      </c>
      <c r="E30" s="56">
        <v>1094</v>
      </c>
    </row>
    <row r="31" spans="1:5" ht="14.65" customHeight="1" x14ac:dyDescent="0.25">
      <c r="A31" s="43" t="s">
        <v>51</v>
      </c>
      <c r="B31" s="55">
        <f>$B$9-19</f>
        <v>1992</v>
      </c>
      <c r="C31" s="56">
        <v>2851</v>
      </c>
      <c r="D31" s="56">
        <v>1337</v>
      </c>
      <c r="E31" s="62">
        <v>1514</v>
      </c>
    </row>
    <row r="32" spans="1:5" ht="14.65" customHeight="1" x14ac:dyDescent="0.25">
      <c r="A32" s="51" t="s">
        <v>36</v>
      </c>
      <c r="B32" s="57"/>
      <c r="C32" s="56">
        <f>SUM(C27:C31)</f>
        <v>10812</v>
      </c>
      <c r="D32" s="56">
        <f>SUM(D27:D31)</f>
        <v>5352</v>
      </c>
      <c r="E32" s="56">
        <f>SUM(E27:E31)</f>
        <v>5460</v>
      </c>
    </row>
    <row r="33" spans="1:5" ht="14.65" customHeight="1" x14ac:dyDescent="0.2">
      <c r="A33" s="44" t="s">
        <v>52</v>
      </c>
      <c r="B33" s="55">
        <f>$B$9-20</f>
        <v>1991</v>
      </c>
      <c r="C33" s="56">
        <v>3558</v>
      </c>
      <c r="D33" s="56">
        <v>1543</v>
      </c>
      <c r="E33" s="56">
        <v>2015</v>
      </c>
    </row>
    <row r="34" spans="1:5" ht="14.65" customHeight="1" x14ac:dyDescent="0.2">
      <c r="A34" s="44" t="s">
        <v>53</v>
      </c>
      <c r="B34" s="55">
        <f>$B$9-21</f>
        <v>1990</v>
      </c>
      <c r="C34" s="56">
        <v>4201</v>
      </c>
      <c r="D34" s="56">
        <v>1853</v>
      </c>
      <c r="E34" s="56">
        <v>2348</v>
      </c>
    </row>
    <row r="35" spans="1:5" ht="14.65" customHeight="1" x14ac:dyDescent="0.2">
      <c r="A35" s="44" t="s">
        <v>54</v>
      </c>
      <c r="B35" s="55">
        <f>$B$9-22</f>
        <v>1989</v>
      </c>
      <c r="C35" s="56">
        <v>4538</v>
      </c>
      <c r="D35" s="56">
        <v>2051</v>
      </c>
      <c r="E35" s="56">
        <v>2487</v>
      </c>
    </row>
    <row r="36" spans="1:5" ht="14.65" customHeight="1" x14ac:dyDescent="0.2">
      <c r="A36" s="44" t="s">
        <v>55</v>
      </c>
      <c r="B36" s="55">
        <f>$B$9-23</f>
        <v>1988</v>
      </c>
      <c r="C36" s="56">
        <v>4916</v>
      </c>
      <c r="D36" s="56">
        <v>2206</v>
      </c>
      <c r="E36" s="56">
        <v>2710</v>
      </c>
    </row>
    <row r="37" spans="1:5" ht="14.65" customHeight="1" x14ac:dyDescent="0.2">
      <c r="A37" s="44" t="s">
        <v>56</v>
      </c>
      <c r="B37" s="55">
        <f>$B$9-24</f>
        <v>1987</v>
      </c>
      <c r="C37" s="56">
        <v>4966</v>
      </c>
      <c r="D37" s="56">
        <v>2307</v>
      </c>
      <c r="E37" s="56">
        <v>2659</v>
      </c>
    </row>
    <row r="38" spans="1:5" ht="14.65" customHeight="1" x14ac:dyDescent="0.2">
      <c r="A38" s="51" t="s">
        <v>36</v>
      </c>
      <c r="B38" s="57"/>
      <c r="C38" s="56">
        <f>SUM(C33:C37)</f>
        <v>22179</v>
      </c>
      <c r="D38" s="56">
        <f>SUM(D33:D37)</f>
        <v>9960</v>
      </c>
      <c r="E38" s="56">
        <f>SUM(E33:E37)</f>
        <v>12219</v>
      </c>
    </row>
    <row r="39" spans="1:5" ht="14.65" customHeight="1" x14ac:dyDescent="0.2">
      <c r="A39" s="44" t="s">
        <v>57</v>
      </c>
      <c r="B39" s="55">
        <f>$B$9-25</f>
        <v>1986</v>
      </c>
      <c r="C39" s="56">
        <v>4901</v>
      </c>
      <c r="D39" s="56">
        <v>2267</v>
      </c>
      <c r="E39" s="56">
        <v>2634</v>
      </c>
    </row>
    <row r="40" spans="1:5" ht="14.65" customHeight="1" x14ac:dyDescent="0.2">
      <c r="A40" s="44" t="s">
        <v>58</v>
      </c>
      <c r="B40" s="55">
        <f>$B$9-26</f>
        <v>1985</v>
      </c>
      <c r="C40" s="56">
        <v>4650</v>
      </c>
      <c r="D40" s="56">
        <v>2249</v>
      </c>
      <c r="E40" s="56">
        <v>2401</v>
      </c>
    </row>
    <row r="41" spans="1:5" ht="14.65" customHeight="1" x14ac:dyDescent="0.2">
      <c r="A41" s="44" t="s">
        <v>59</v>
      </c>
      <c r="B41" s="55">
        <f>$B$9-27</f>
        <v>1984</v>
      </c>
      <c r="C41" s="56">
        <v>4509</v>
      </c>
      <c r="D41" s="56">
        <v>2209</v>
      </c>
      <c r="E41" s="56">
        <v>2300</v>
      </c>
    </row>
    <row r="42" spans="1:5" ht="14.65" customHeight="1" x14ac:dyDescent="0.2">
      <c r="A42" s="44" t="s">
        <v>60</v>
      </c>
      <c r="B42" s="55">
        <f>$B$9-28</f>
        <v>1983</v>
      </c>
      <c r="C42" s="56">
        <v>4422</v>
      </c>
      <c r="D42" s="56">
        <v>2128</v>
      </c>
      <c r="E42" s="56">
        <v>2294</v>
      </c>
    </row>
    <row r="43" spans="1:5" ht="14.65" customHeight="1" x14ac:dyDescent="0.2">
      <c r="A43" s="44" t="s">
        <v>61</v>
      </c>
      <c r="B43" s="55">
        <f>$B$9-29</f>
        <v>1982</v>
      </c>
      <c r="C43" s="56">
        <v>4189</v>
      </c>
      <c r="D43" s="56">
        <v>2114</v>
      </c>
      <c r="E43" s="56">
        <v>2075</v>
      </c>
    </row>
    <row r="44" spans="1:5" ht="14.65" customHeight="1" x14ac:dyDescent="0.2">
      <c r="A44" s="51" t="s">
        <v>36</v>
      </c>
      <c r="B44" s="57"/>
      <c r="C44" s="56">
        <f>SUM(C39:C43)</f>
        <v>22671</v>
      </c>
      <c r="D44" s="56">
        <f>SUM(D39:D43)</f>
        <v>10967</v>
      </c>
      <c r="E44" s="56">
        <f>SUM(E39:E43)</f>
        <v>11704</v>
      </c>
    </row>
    <row r="45" spans="1:5" ht="14.65" customHeight="1" x14ac:dyDescent="0.2">
      <c r="A45" s="44" t="s">
        <v>62</v>
      </c>
      <c r="B45" s="55">
        <f>$B$9-30</f>
        <v>1981</v>
      </c>
      <c r="C45" s="56">
        <v>3987</v>
      </c>
      <c r="D45" s="56">
        <v>1965</v>
      </c>
      <c r="E45" s="56">
        <v>2022</v>
      </c>
    </row>
    <row r="46" spans="1:5" ht="14.65" customHeight="1" x14ac:dyDescent="0.2">
      <c r="A46" s="44" t="s">
        <v>63</v>
      </c>
      <c r="B46" s="55">
        <f>$B$9-31</f>
        <v>1980</v>
      </c>
      <c r="C46" s="56">
        <v>3726</v>
      </c>
      <c r="D46" s="56">
        <v>1868</v>
      </c>
      <c r="E46" s="56">
        <v>1858</v>
      </c>
    </row>
    <row r="47" spans="1:5" ht="14.65" customHeight="1" x14ac:dyDescent="0.2">
      <c r="A47" s="44" t="s">
        <v>64</v>
      </c>
      <c r="B47" s="55">
        <f>$B$9-32</f>
        <v>1979</v>
      </c>
      <c r="C47" s="56">
        <v>3424</v>
      </c>
      <c r="D47" s="56">
        <v>1759</v>
      </c>
      <c r="E47" s="56">
        <v>1665</v>
      </c>
    </row>
    <row r="48" spans="1:5" ht="14.65" customHeight="1" x14ac:dyDescent="0.2">
      <c r="A48" s="44" t="s">
        <v>65</v>
      </c>
      <c r="B48" s="55">
        <f>$B$9-33</f>
        <v>1978</v>
      </c>
      <c r="C48" s="56">
        <v>3323</v>
      </c>
      <c r="D48" s="56">
        <v>1716</v>
      </c>
      <c r="E48" s="56">
        <v>1607</v>
      </c>
    </row>
    <row r="49" spans="1:5" ht="14.65" customHeight="1" x14ac:dyDescent="0.2">
      <c r="A49" s="44" t="s">
        <v>66</v>
      </c>
      <c r="B49" s="55">
        <f>$B$9-34</f>
        <v>1977</v>
      </c>
      <c r="C49" s="56">
        <v>3165</v>
      </c>
      <c r="D49" s="56">
        <v>1640</v>
      </c>
      <c r="E49" s="56">
        <v>1525</v>
      </c>
    </row>
    <row r="50" spans="1:5" ht="14.65" customHeight="1" x14ac:dyDescent="0.2">
      <c r="A50" s="51" t="s">
        <v>36</v>
      </c>
      <c r="B50" s="57"/>
      <c r="C50" s="56">
        <f>SUM(C45:C49)</f>
        <v>17625</v>
      </c>
      <c r="D50" s="56">
        <f>SUM(D45:D49)</f>
        <v>8948</v>
      </c>
      <c r="E50" s="56">
        <f>SUM(E45:E49)</f>
        <v>8677</v>
      </c>
    </row>
    <row r="51" spans="1:5" ht="14.65" customHeight="1" x14ac:dyDescent="0.2">
      <c r="A51" s="44" t="s">
        <v>67</v>
      </c>
      <c r="B51" s="55">
        <f>$B$9-35</f>
        <v>1976</v>
      </c>
      <c r="C51" s="56">
        <v>3024</v>
      </c>
      <c r="D51" s="56">
        <v>1542</v>
      </c>
      <c r="E51" s="56">
        <v>1482</v>
      </c>
    </row>
    <row r="52" spans="1:5" ht="14.65" customHeight="1" x14ac:dyDescent="0.2">
      <c r="A52" s="44" t="s">
        <v>68</v>
      </c>
      <c r="B52" s="55">
        <f>$B$9-36</f>
        <v>1975</v>
      </c>
      <c r="C52" s="56">
        <v>2910</v>
      </c>
      <c r="D52" s="56">
        <v>1516</v>
      </c>
      <c r="E52" s="56">
        <v>1394</v>
      </c>
    </row>
    <row r="53" spans="1:5" ht="14.65" customHeight="1" x14ac:dyDescent="0.2">
      <c r="A53" s="44" t="s">
        <v>69</v>
      </c>
      <c r="B53" s="55">
        <f>$B$9-37</f>
        <v>1974</v>
      </c>
      <c r="C53" s="56">
        <v>2853</v>
      </c>
      <c r="D53" s="56">
        <v>1461</v>
      </c>
      <c r="E53" s="56">
        <v>1392</v>
      </c>
    </row>
    <row r="54" spans="1:5" ht="14.65" customHeight="1" x14ac:dyDescent="0.2">
      <c r="A54" s="44" t="s">
        <v>70</v>
      </c>
      <c r="B54" s="55">
        <f>$B$9-38</f>
        <v>1973</v>
      </c>
      <c r="C54" s="56">
        <v>2761</v>
      </c>
      <c r="D54" s="56">
        <v>1398</v>
      </c>
      <c r="E54" s="56">
        <v>1363</v>
      </c>
    </row>
    <row r="55" spans="1:5" ht="14.65" customHeight="1" x14ac:dyDescent="0.2">
      <c r="A55" s="43" t="s">
        <v>71</v>
      </c>
      <c r="B55" s="55">
        <f>$B$9-39</f>
        <v>1972</v>
      </c>
      <c r="C55" s="56">
        <v>2965</v>
      </c>
      <c r="D55" s="56">
        <v>1531</v>
      </c>
      <c r="E55" s="56">
        <v>1434</v>
      </c>
    </row>
    <row r="56" spans="1:5" ht="14.65" customHeight="1" x14ac:dyDescent="0.2">
      <c r="A56" s="50" t="s">
        <v>36</v>
      </c>
      <c r="B56" s="57"/>
      <c r="C56" s="56">
        <f>SUM(C51:C55)</f>
        <v>14513</v>
      </c>
      <c r="D56" s="56">
        <f>SUM(D51:D55)</f>
        <v>7448</v>
      </c>
      <c r="E56" s="56">
        <f>SUM(E51:E55)</f>
        <v>7065</v>
      </c>
    </row>
    <row r="57" spans="1:5" ht="14.65" customHeight="1" x14ac:dyDescent="0.2">
      <c r="A57" s="43" t="s">
        <v>72</v>
      </c>
      <c r="B57" s="55">
        <f>$B$9-40</f>
        <v>1971</v>
      </c>
      <c r="C57" s="56">
        <v>3160</v>
      </c>
      <c r="D57" s="56">
        <v>1603</v>
      </c>
      <c r="E57" s="56">
        <v>1557</v>
      </c>
    </row>
    <row r="58" spans="1:5" ht="14.65" customHeight="1" x14ac:dyDescent="0.2">
      <c r="A58" s="43" t="s">
        <v>73</v>
      </c>
      <c r="B58" s="55">
        <f>$B$9-41</f>
        <v>1970</v>
      </c>
      <c r="C58" s="56">
        <v>3292</v>
      </c>
      <c r="D58" s="56">
        <v>1715</v>
      </c>
      <c r="E58" s="56">
        <v>1577</v>
      </c>
    </row>
    <row r="59" spans="1:5" ht="14.65" customHeight="1" x14ac:dyDescent="0.2">
      <c r="A59" s="43" t="s">
        <v>74</v>
      </c>
      <c r="B59" s="55">
        <f>$B$9-42</f>
        <v>1969</v>
      </c>
      <c r="C59" s="56">
        <v>3607</v>
      </c>
      <c r="D59" s="56">
        <v>1890</v>
      </c>
      <c r="E59" s="56">
        <v>1717</v>
      </c>
    </row>
    <row r="60" spans="1:5" ht="14.65" customHeight="1" x14ac:dyDescent="0.2">
      <c r="A60" s="43" t="s">
        <v>75</v>
      </c>
      <c r="B60" s="55">
        <f>$B$9-43</f>
        <v>1968</v>
      </c>
      <c r="C60" s="56">
        <v>3802</v>
      </c>
      <c r="D60" s="56">
        <v>2011</v>
      </c>
      <c r="E60" s="56">
        <v>1791</v>
      </c>
    </row>
    <row r="61" spans="1:5" ht="14.65" customHeight="1" x14ac:dyDescent="0.2">
      <c r="A61" s="43" t="s">
        <v>76</v>
      </c>
      <c r="B61" s="55">
        <f>$B$9-44</f>
        <v>1967</v>
      </c>
      <c r="C61" s="56">
        <v>3743</v>
      </c>
      <c r="D61" s="56">
        <v>1947</v>
      </c>
      <c r="E61" s="56">
        <v>1796</v>
      </c>
    </row>
    <row r="62" spans="1:5" ht="14.65" customHeight="1" x14ac:dyDescent="0.2">
      <c r="A62" s="51" t="s">
        <v>36</v>
      </c>
      <c r="B62" s="57"/>
      <c r="C62" s="56">
        <f>SUM(C57:C61)</f>
        <v>17604</v>
      </c>
      <c r="D62" s="56">
        <f>SUM(D57:D61)</f>
        <v>9166</v>
      </c>
      <c r="E62" s="56">
        <f>SUM(E57:E61)</f>
        <v>8438</v>
      </c>
    </row>
    <row r="63" spans="1:5" ht="14.65" customHeight="1" x14ac:dyDescent="0.2">
      <c r="A63" s="44" t="s">
        <v>77</v>
      </c>
      <c r="B63" s="55">
        <f>$B$9-45</f>
        <v>1966</v>
      </c>
      <c r="C63" s="56">
        <v>3761</v>
      </c>
      <c r="D63" s="56">
        <v>1910</v>
      </c>
      <c r="E63" s="56">
        <v>1851</v>
      </c>
    </row>
    <row r="64" spans="1:5" ht="14.65" customHeight="1" x14ac:dyDescent="0.2">
      <c r="A64" s="44" t="s">
        <v>78</v>
      </c>
      <c r="B64" s="55">
        <f>$B$9-46</f>
        <v>1965</v>
      </c>
      <c r="C64" s="56">
        <v>3681</v>
      </c>
      <c r="D64" s="56">
        <v>1840</v>
      </c>
      <c r="E64" s="56">
        <v>1841</v>
      </c>
    </row>
    <row r="65" spans="1:5" ht="14.65" customHeight="1" x14ac:dyDescent="0.2">
      <c r="A65" s="44" t="s">
        <v>79</v>
      </c>
      <c r="B65" s="55">
        <f>$B$9-47</f>
        <v>1964</v>
      </c>
      <c r="C65" s="56">
        <v>3700</v>
      </c>
      <c r="D65" s="56">
        <v>1853</v>
      </c>
      <c r="E65" s="56">
        <v>1847</v>
      </c>
    </row>
    <row r="66" spans="1:5" ht="14.65" customHeight="1" x14ac:dyDescent="0.2">
      <c r="A66" s="44" t="s">
        <v>80</v>
      </c>
      <c r="B66" s="55">
        <f>$B$9-48</f>
        <v>1963</v>
      </c>
      <c r="C66" s="56">
        <v>3679</v>
      </c>
      <c r="D66" s="56">
        <v>1834</v>
      </c>
      <c r="E66" s="56">
        <v>1845</v>
      </c>
    </row>
    <row r="67" spans="1:5" ht="14.65" customHeight="1" x14ac:dyDescent="0.2">
      <c r="A67" s="44" t="s">
        <v>81</v>
      </c>
      <c r="B67" s="55">
        <f>$B$9-49</f>
        <v>1962</v>
      </c>
      <c r="C67" s="56">
        <v>3468</v>
      </c>
      <c r="D67" s="56">
        <v>1725</v>
      </c>
      <c r="E67" s="56">
        <v>1743</v>
      </c>
    </row>
    <row r="68" spans="1:5" ht="14.65" customHeight="1" x14ac:dyDescent="0.2">
      <c r="A68" s="51" t="s">
        <v>36</v>
      </c>
      <c r="B68" s="57"/>
      <c r="C68" s="56">
        <f>SUM(C63:C67)</f>
        <v>18289</v>
      </c>
      <c r="D68" s="56">
        <f>SUM(D63:D67)</f>
        <v>9162</v>
      </c>
      <c r="E68" s="56">
        <f>SUM(E63:E67)</f>
        <v>9127</v>
      </c>
    </row>
    <row r="69" spans="1:5" ht="14.65" customHeight="1" x14ac:dyDescent="0.2">
      <c r="A69" s="44" t="s">
        <v>82</v>
      </c>
      <c r="B69" s="55">
        <f>$B$9-50</f>
        <v>1961</v>
      </c>
      <c r="C69" s="56">
        <v>3328</v>
      </c>
      <c r="D69" s="56">
        <v>1663</v>
      </c>
      <c r="E69" s="56">
        <v>1665</v>
      </c>
    </row>
    <row r="70" spans="1:5" ht="14.65" customHeight="1" x14ac:dyDescent="0.2">
      <c r="A70" s="44" t="s">
        <v>83</v>
      </c>
      <c r="B70" s="55">
        <f>$B$9-51</f>
        <v>1960</v>
      </c>
      <c r="C70" s="56">
        <v>3314</v>
      </c>
      <c r="D70" s="56">
        <v>1648</v>
      </c>
      <c r="E70" s="56">
        <v>1666</v>
      </c>
    </row>
    <row r="71" spans="1:5" ht="14.65" customHeight="1" x14ac:dyDescent="0.2">
      <c r="A71" s="44" t="s">
        <v>84</v>
      </c>
      <c r="B71" s="55">
        <f>$B$9-52</f>
        <v>1959</v>
      </c>
      <c r="C71" s="56">
        <v>3146</v>
      </c>
      <c r="D71" s="56">
        <v>1592</v>
      </c>
      <c r="E71" s="56">
        <v>1554</v>
      </c>
    </row>
    <row r="72" spans="1:5" ht="14.65" customHeight="1" x14ac:dyDescent="0.2">
      <c r="A72" s="44" t="s">
        <v>85</v>
      </c>
      <c r="B72" s="55">
        <f>$B$9-53</f>
        <v>1958</v>
      </c>
      <c r="C72" s="56">
        <v>3108</v>
      </c>
      <c r="D72" s="56">
        <v>1556</v>
      </c>
      <c r="E72" s="56">
        <v>1552</v>
      </c>
    </row>
    <row r="73" spans="1:5" ht="14.65" customHeight="1" x14ac:dyDescent="0.2">
      <c r="A73" s="44" t="s">
        <v>86</v>
      </c>
      <c r="B73" s="55">
        <f>$B$9-54</f>
        <v>1957</v>
      </c>
      <c r="C73" s="56">
        <v>2890</v>
      </c>
      <c r="D73" s="56">
        <v>1409</v>
      </c>
      <c r="E73" s="56">
        <v>1481</v>
      </c>
    </row>
    <row r="74" spans="1:5" ht="14.65" customHeight="1" x14ac:dyDescent="0.2">
      <c r="A74" s="51" t="s">
        <v>36</v>
      </c>
      <c r="B74" s="57"/>
      <c r="C74" s="56">
        <f>SUM(C69:C73)</f>
        <v>15786</v>
      </c>
      <c r="D74" s="56">
        <f>SUM(D69:D73)</f>
        <v>7868</v>
      </c>
      <c r="E74" s="56">
        <f>SUM(E69:E73)</f>
        <v>7918</v>
      </c>
    </row>
    <row r="75" spans="1:5" ht="14.65" customHeight="1" x14ac:dyDescent="0.2">
      <c r="A75" s="44" t="s">
        <v>87</v>
      </c>
      <c r="B75" s="55">
        <f>$B$9-55</f>
        <v>1956</v>
      </c>
      <c r="C75" s="56">
        <v>2906</v>
      </c>
      <c r="D75" s="56">
        <v>1454</v>
      </c>
      <c r="E75" s="56">
        <v>1452</v>
      </c>
    </row>
    <row r="76" spans="1:5" ht="14.65" customHeight="1" x14ac:dyDescent="0.2">
      <c r="A76" s="44" t="s">
        <v>88</v>
      </c>
      <c r="B76" s="55">
        <f>$B$9-56</f>
        <v>1955</v>
      </c>
      <c r="C76" s="56">
        <v>2728</v>
      </c>
      <c r="D76" s="56">
        <v>1359</v>
      </c>
      <c r="E76" s="56">
        <v>1369</v>
      </c>
    </row>
    <row r="77" spans="1:5" ht="14.65" customHeight="1" x14ac:dyDescent="0.2">
      <c r="A77" s="44" t="s">
        <v>89</v>
      </c>
      <c r="B77" s="55">
        <f>$B$9-57</f>
        <v>1954</v>
      </c>
      <c r="C77" s="56">
        <v>2757</v>
      </c>
      <c r="D77" s="56">
        <v>1334</v>
      </c>
      <c r="E77" s="56">
        <v>1423</v>
      </c>
    </row>
    <row r="78" spans="1:5" ht="14.65" customHeight="1" x14ac:dyDescent="0.2">
      <c r="A78" s="43" t="s">
        <v>90</v>
      </c>
      <c r="B78" s="55">
        <f>$B$9-58</f>
        <v>1953</v>
      </c>
      <c r="C78" s="56">
        <v>2534</v>
      </c>
      <c r="D78" s="56">
        <v>1239</v>
      </c>
      <c r="E78" s="56">
        <v>1295</v>
      </c>
    </row>
    <row r="79" spans="1:5" ht="14.65" customHeight="1" x14ac:dyDescent="0.2">
      <c r="A79" s="44" t="s">
        <v>91</v>
      </c>
      <c r="B79" s="55">
        <f>$B$9-59</f>
        <v>1952</v>
      </c>
      <c r="C79" s="56">
        <v>2638</v>
      </c>
      <c r="D79" s="56">
        <v>1277</v>
      </c>
      <c r="E79" s="56">
        <v>1361</v>
      </c>
    </row>
    <row r="80" spans="1:5" ht="14.65" customHeight="1" x14ac:dyDescent="0.2">
      <c r="A80" s="51" t="s">
        <v>36</v>
      </c>
      <c r="B80" s="57"/>
      <c r="C80" s="56">
        <f>SUM(C75:C79)</f>
        <v>13563</v>
      </c>
      <c r="D80" s="56">
        <f>SUM(D75:D79)</f>
        <v>6663</v>
      </c>
      <c r="E80" s="56">
        <f>SUM(E75:E79)</f>
        <v>6900</v>
      </c>
    </row>
    <row r="81" spans="1:5" ht="15" customHeight="1" x14ac:dyDescent="0.2">
      <c r="A81" s="44" t="s">
        <v>92</v>
      </c>
      <c r="B81" s="55">
        <f>$B$9-60</f>
        <v>1951</v>
      </c>
      <c r="C81" s="56">
        <v>2540</v>
      </c>
      <c r="D81" s="56">
        <v>1228</v>
      </c>
      <c r="E81" s="56">
        <v>1312</v>
      </c>
    </row>
    <row r="82" spans="1:5" ht="15" customHeight="1" x14ac:dyDescent="0.2">
      <c r="A82" s="44" t="s">
        <v>93</v>
      </c>
      <c r="B82" s="55">
        <f>$B$9-61</f>
        <v>1950</v>
      </c>
      <c r="C82" s="56">
        <v>2611</v>
      </c>
      <c r="D82" s="56">
        <v>1283</v>
      </c>
      <c r="E82" s="56">
        <v>1328</v>
      </c>
    </row>
    <row r="83" spans="1:5" ht="15" customHeight="1" x14ac:dyDescent="0.2">
      <c r="A83" s="44" t="s">
        <v>94</v>
      </c>
      <c r="B83" s="55">
        <f>$B$9-62</f>
        <v>1949</v>
      </c>
      <c r="C83" s="56">
        <v>2419</v>
      </c>
      <c r="D83" s="56">
        <v>1197</v>
      </c>
      <c r="E83" s="56">
        <v>1222</v>
      </c>
    </row>
    <row r="84" spans="1:5" ht="15" customHeight="1" x14ac:dyDescent="0.2">
      <c r="A84" s="44" t="s">
        <v>95</v>
      </c>
      <c r="B84" s="55">
        <f>$B$9-63</f>
        <v>1948</v>
      </c>
      <c r="C84" s="56">
        <v>2553</v>
      </c>
      <c r="D84" s="56">
        <v>1245</v>
      </c>
      <c r="E84" s="56">
        <v>1308</v>
      </c>
    </row>
    <row r="85" spans="1:5" ht="15" customHeight="1" x14ac:dyDescent="0.2">
      <c r="A85" s="44" t="s">
        <v>96</v>
      </c>
      <c r="B85" s="55">
        <f>$B$9-64</f>
        <v>1947</v>
      </c>
      <c r="C85" s="56">
        <v>2321</v>
      </c>
      <c r="D85" s="56">
        <v>1190</v>
      </c>
      <c r="E85" s="56">
        <v>1131</v>
      </c>
    </row>
    <row r="86" spans="1:5" ht="15" customHeight="1" x14ac:dyDescent="0.2">
      <c r="A86" s="51" t="s">
        <v>36</v>
      </c>
      <c r="B86" s="57"/>
      <c r="C86" s="56">
        <f>SUM(C81:C85)</f>
        <v>12444</v>
      </c>
      <c r="D86" s="56">
        <f>SUM(D81:D85)</f>
        <v>6143</v>
      </c>
      <c r="E86" s="56">
        <f>SUM(E81:E85)</f>
        <v>6301</v>
      </c>
    </row>
    <row r="87" spans="1:5" ht="15" customHeight="1" x14ac:dyDescent="0.2">
      <c r="A87" s="44" t="s">
        <v>97</v>
      </c>
      <c r="B87" s="55">
        <f>$B$9-65</f>
        <v>1946</v>
      </c>
      <c r="C87" s="56">
        <v>2232</v>
      </c>
      <c r="D87" s="56">
        <v>1047</v>
      </c>
      <c r="E87" s="56">
        <v>1185</v>
      </c>
    </row>
    <row r="88" spans="1:5" ht="15" customHeight="1" x14ac:dyDescent="0.2">
      <c r="A88" s="44" t="s">
        <v>98</v>
      </c>
      <c r="B88" s="55">
        <f>$B$9-66</f>
        <v>1945</v>
      </c>
      <c r="C88" s="56">
        <v>1875</v>
      </c>
      <c r="D88" s="56">
        <v>872</v>
      </c>
      <c r="E88" s="56">
        <v>1003</v>
      </c>
    </row>
    <row r="89" spans="1:5" ht="15" customHeight="1" x14ac:dyDescent="0.2">
      <c r="A89" s="44" t="s">
        <v>99</v>
      </c>
      <c r="B89" s="55">
        <f>$B$9-67</f>
        <v>1944</v>
      </c>
      <c r="C89" s="56">
        <v>2370</v>
      </c>
      <c r="D89" s="56">
        <v>1135</v>
      </c>
      <c r="E89" s="56">
        <v>1235</v>
      </c>
    </row>
    <row r="90" spans="1:5" ht="15" customHeight="1" x14ac:dyDescent="0.2">
      <c r="A90" s="44" t="s">
        <v>100</v>
      </c>
      <c r="B90" s="55">
        <f>$B$9-68</f>
        <v>1943</v>
      </c>
      <c r="C90" s="56">
        <v>2396</v>
      </c>
      <c r="D90" s="56">
        <v>1188</v>
      </c>
      <c r="E90" s="56">
        <v>1208</v>
      </c>
    </row>
    <row r="91" spans="1:5" ht="15" customHeight="1" x14ac:dyDescent="0.2">
      <c r="A91" s="44" t="s">
        <v>101</v>
      </c>
      <c r="B91" s="55">
        <f>$B$9-69</f>
        <v>1942</v>
      </c>
      <c r="C91" s="56">
        <v>2451</v>
      </c>
      <c r="D91" s="56">
        <v>1171</v>
      </c>
      <c r="E91" s="56">
        <v>1280</v>
      </c>
    </row>
    <row r="92" spans="1:5" ht="15" customHeight="1" x14ac:dyDescent="0.2">
      <c r="A92" s="51" t="s">
        <v>36</v>
      </c>
      <c r="B92" s="57"/>
      <c r="C92" s="56">
        <f>SUM(C87:C91)</f>
        <v>11324</v>
      </c>
      <c r="D92" s="56">
        <f>SUM(D87:D91)</f>
        <v>5413</v>
      </c>
      <c r="E92" s="56">
        <f>SUM(E87:E91)</f>
        <v>5911</v>
      </c>
    </row>
    <row r="93" spans="1:5" x14ac:dyDescent="0.2">
      <c r="A93" s="44" t="s">
        <v>102</v>
      </c>
      <c r="B93" s="55">
        <f>$B$9-70</f>
        <v>1941</v>
      </c>
      <c r="C93" s="56">
        <v>2844</v>
      </c>
      <c r="D93" s="56">
        <v>1345</v>
      </c>
      <c r="E93" s="56">
        <v>1499</v>
      </c>
    </row>
    <row r="94" spans="1:5" x14ac:dyDescent="0.2">
      <c r="A94" s="44" t="s">
        <v>103</v>
      </c>
      <c r="B94" s="55">
        <f>$B$9-71</f>
        <v>1940</v>
      </c>
      <c r="C94" s="56">
        <v>2738</v>
      </c>
      <c r="D94" s="56">
        <v>1303</v>
      </c>
      <c r="E94" s="56">
        <v>1435</v>
      </c>
    </row>
    <row r="95" spans="1:5" x14ac:dyDescent="0.2">
      <c r="A95" s="44" t="s">
        <v>104</v>
      </c>
      <c r="B95" s="55">
        <f>$B$9-72</f>
        <v>1939</v>
      </c>
      <c r="C95" s="56">
        <v>2610</v>
      </c>
      <c r="D95" s="56">
        <v>1201</v>
      </c>
      <c r="E95" s="56">
        <v>1409</v>
      </c>
    </row>
    <row r="96" spans="1:5" x14ac:dyDescent="0.2">
      <c r="A96" s="44" t="s">
        <v>105</v>
      </c>
      <c r="B96" s="55">
        <f>$B$9-73</f>
        <v>1938</v>
      </c>
      <c r="C96" s="56">
        <v>2509</v>
      </c>
      <c r="D96" s="56">
        <v>1091</v>
      </c>
      <c r="E96" s="56">
        <v>1418</v>
      </c>
    </row>
    <row r="97" spans="1:5" x14ac:dyDescent="0.2">
      <c r="A97" s="44" t="s">
        <v>106</v>
      </c>
      <c r="B97" s="55">
        <f>$B$9-74</f>
        <v>1937</v>
      </c>
      <c r="C97" s="56">
        <v>2311</v>
      </c>
      <c r="D97" s="56">
        <v>1063</v>
      </c>
      <c r="E97" s="56">
        <v>1248</v>
      </c>
    </row>
    <row r="98" spans="1:5" x14ac:dyDescent="0.2">
      <c r="A98" s="51" t="s">
        <v>36</v>
      </c>
      <c r="B98" s="57"/>
      <c r="C98" s="56">
        <f>SUM(C93:C97)</f>
        <v>13012</v>
      </c>
      <c r="D98" s="56">
        <f>SUM(D93:D97)</f>
        <v>6003</v>
      </c>
      <c r="E98" s="56">
        <f>SUM(E93:E97)</f>
        <v>7009</v>
      </c>
    </row>
    <row r="99" spans="1:5" x14ac:dyDescent="0.2">
      <c r="A99" s="44" t="s">
        <v>107</v>
      </c>
      <c r="B99" s="55">
        <f>$B$9-75</f>
        <v>1936</v>
      </c>
      <c r="C99" s="56">
        <v>2031</v>
      </c>
      <c r="D99" s="56">
        <v>904</v>
      </c>
      <c r="E99" s="56">
        <v>1127</v>
      </c>
    </row>
    <row r="100" spans="1:5" x14ac:dyDescent="0.2">
      <c r="A100" s="44" t="s">
        <v>108</v>
      </c>
      <c r="B100" s="55">
        <f>$B$9-76</f>
        <v>1935</v>
      </c>
      <c r="C100" s="56">
        <v>1965</v>
      </c>
      <c r="D100" s="56">
        <v>794</v>
      </c>
      <c r="E100" s="56">
        <v>1171</v>
      </c>
    </row>
    <row r="101" spans="1:5" x14ac:dyDescent="0.2">
      <c r="A101" s="44" t="s">
        <v>109</v>
      </c>
      <c r="B101" s="55">
        <f>$B$9-77</f>
        <v>1934</v>
      </c>
      <c r="C101" s="56">
        <v>1756</v>
      </c>
      <c r="D101" s="56">
        <v>736</v>
      </c>
      <c r="E101" s="56">
        <v>1020</v>
      </c>
    </row>
    <row r="102" spans="1:5" x14ac:dyDescent="0.2">
      <c r="A102" s="44" t="s">
        <v>110</v>
      </c>
      <c r="B102" s="55">
        <f>$B$9-78</f>
        <v>1933</v>
      </c>
      <c r="C102" s="56">
        <v>1238</v>
      </c>
      <c r="D102" s="56">
        <v>511</v>
      </c>
      <c r="E102" s="56">
        <v>727</v>
      </c>
    </row>
    <row r="103" spans="1:5" x14ac:dyDescent="0.2">
      <c r="A103" s="45" t="s">
        <v>111</v>
      </c>
      <c r="B103" s="55">
        <f>$B$9-79</f>
        <v>1932</v>
      </c>
      <c r="C103" s="56">
        <v>1119</v>
      </c>
      <c r="D103" s="56">
        <v>410</v>
      </c>
      <c r="E103" s="56">
        <v>709</v>
      </c>
    </row>
    <row r="104" spans="1:5" x14ac:dyDescent="0.2">
      <c r="A104" s="52" t="s">
        <v>36</v>
      </c>
      <c r="B104" s="58"/>
      <c r="C104" s="56">
        <f>SUM(C99:C103)</f>
        <v>8109</v>
      </c>
      <c r="D104" s="56">
        <f>SUM(D99:D103)</f>
        <v>3355</v>
      </c>
      <c r="E104" s="56">
        <f>SUM(E99:E103)</f>
        <v>4754</v>
      </c>
    </row>
    <row r="105" spans="1:5" x14ac:dyDescent="0.2">
      <c r="A105" s="45" t="s">
        <v>112</v>
      </c>
      <c r="B105" s="55">
        <f>$B$9-80</f>
        <v>1931</v>
      </c>
      <c r="C105" s="56">
        <v>1165</v>
      </c>
      <c r="D105" s="56">
        <v>447</v>
      </c>
      <c r="E105" s="56">
        <v>718</v>
      </c>
    </row>
    <row r="106" spans="1:5" x14ac:dyDescent="0.2">
      <c r="A106" s="45" t="s">
        <v>123</v>
      </c>
      <c r="B106" s="55">
        <f>$B$9-81</f>
        <v>1930</v>
      </c>
      <c r="C106" s="56">
        <v>1209</v>
      </c>
      <c r="D106" s="56">
        <v>452</v>
      </c>
      <c r="E106" s="56">
        <v>757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1125</v>
      </c>
      <c r="D107" s="56">
        <v>411</v>
      </c>
      <c r="E107" s="56">
        <v>714</v>
      </c>
    </row>
    <row r="108" spans="1:5" x14ac:dyDescent="0.2">
      <c r="A108" s="45" t="s">
        <v>124</v>
      </c>
      <c r="B108" s="55">
        <f>$B$9-83</f>
        <v>1928</v>
      </c>
      <c r="C108" s="56">
        <v>1059</v>
      </c>
      <c r="D108" s="56">
        <v>341</v>
      </c>
      <c r="E108" s="56">
        <v>718</v>
      </c>
    </row>
    <row r="109" spans="1:5" x14ac:dyDescent="0.2">
      <c r="A109" s="45" t="s">
        <v>122</v>
      </c>
      <c r="B109" s="55">
        <f>$B$9-84</f>
        <v>1927</v>
      </c>
      <c r="C109" s="56">
        <v>937</v>
      </c>
      <c r="D109" s="56">
        <v>286</v>
      </c>
      <c r="E109" s="56">
        <v>651</v>
      </c>
    </row>
    <row r="110" spans="1:5" x14ac:dyDescent="0.2">
      <c r="A110" s="52" t="s">
        <v>36</v>
      </c>
      <c r="B110" s="58"/>
      <c r="C110" s="56">
        <f>SUM(C105:C109)</f>
        <v>5495</v>
      </c>
      <c r="D110" s="56">
        <f>SUM(D105:D109)</f>
        <v>1937</v>
      </c>
      <c r="E110" s="56">
        <f>SUM(E105:E109)</f>
        <v>3558</v>
      </c>
    </row>
    <row r="111" spans="1:5" x14ac:dyDescent="0.2">
      <c r="A111" s="45" t="s">
        <v>113</v>
      </c>
      <c r="B111" s="55">
        <f>$B$9-85</f>
        <v>1926</v>
      </c>
      <c r="C111" s="56">
        <v>899</v>
      </c>
      <c r="D111" s="56">
        <v>288</v>
      </c>
      <c r="E111" s="56">
        <v>611</v>
      </c>
    </row>
    <row r="112" spans="1:5" x14ac:dyDescent="0.2">
      <c r="A112" s="45" t="s">
        <v>114</v>
      </c>
      <c r="B112" s="55">
        <f>$B$9-86</f>
        <v>1925</v>
      </c>
      <c r="C112" s="56">
        <v>894</v>
      </c>
      <c r="D112" s="56">
        <v>241</v>
      </c>
      <c r="E112" s="56">
        <v>653</v>
      </c>
    </row>
    <row r="113" spans="1:5" x14ac:dyDescent="0.2">
      <c r="A113" s="45" t="s">
        <v>115</v>
      </c>
      <c r="B113" s="55">
        <f>$B$9-87</f>
        <v>1924</v>
      </c>
      <c r="C113" s="56">
        <v>664</v>
      </c>
      <c r="D113" s="56">
        <v>174</v>
      </c>
      <c r="E113" s="56">
        <v>490</v>
      </c>
    </row>
    <row r="114" spans="1:5" x14ac:dyDescent="0.2">
      <c r="A114" s="45" t="s">
        <v>116</v>
      </c>
      <c r="B114" s="55">
        <f>$B$9-88</f>
        <v>1923</v>
      </c>
      <c r="C114" s="56">
        <v>626</v>
      </c>
      <c r="D114" s="56">
        <v>159</v>
      </c>
      <c r="E114" s="56">
        <v>467</v>
      </c>
    </row>
    <row r="115" spans="1:5" x14ac:dyDescent="0.2">
      <c r="A115" s="45" t="s">
        <v>117</v>
      </c>
      <c r="B115" s="55">
        <f>$B$9-89</f>
        <v>1922</v>
      </c>
      <c r="C115" s="56">
        <v>567</v>
      </c>
      <c r="D115" s="56">
        <v>134</v>
      </c>
      <c r="E115" s="56">
        <v>433</v>
      </c>
    </row>
    <row r="116" spans="1:5" x14ac:dyDescent="0.2">
      <c r="A116" s="52" t="s">
        <v>36</v>
      </c>
      <c r="B116" s="59"/>
      <c r="C116" s="56">
        <f>SUM(C111:C115)</f>
        <v>3650</v>
      </c>
      <c r="D116" s="56">
        <f>SUM(D111:D115)</f>
        <v>996</v>
      </c>
      <c r="E116" s="56">
        <f>SUM(E111:E115)</f>
        <v>2654</v>
      </c>
    </row>
    <row r="117" spans="1:5" x14ac:dyDescent="0.2">
      <c r="A117" s="45" t="s">
        <v>118</v>
      </c>
      <c r="B117" s="55">
        <f>$B$9-90</f>
        <v>1921</v>
      </c>
      <c r="C117" s="56">
        <v>1948</v>
      </c>
      <c r="D117" s="56">
        <v>433</v>
      </c>
      <c r="E117" s="56">
        <v>1515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237667</v>
      </c>
      <c r="D119" s="61">
        <v>114654</v>
      </c>
      <c r="E119" s="61">
        <v>123013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">
      <c r="A4" s="99" t="s">
        <v>127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1648</v>
      </c>
      <c r="D9" s="56">
        <v>840</v>
      </c>
      <c r="E9" s="56">
        <v>808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1728</v>
      </c>
      <c r="D10" s="56">
        <v>870</v>
      </c>
      <c r="E10" s="56">
        <v>858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1701</v>
      </c>
      <c r="D11" s="56">
        <v>857</v>
      </c>
      <c r="E11" s="56">
        <v>844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1716</v>
      </c>
      <c r="D12" s="56">
        <v>883</v>
      </c>
      <c r="E12" s="56">
        <v>833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1749</v>
      </c>
      <c r="D13" s="56">
        <v>879</v>
      </c>
      <c r="E13" s="56">
        <v>870</v>
      </c>
    </row>
    <row r="14" spans="1:8" ht="14.1" customHeight="1" x14ac:dyDescent="0.25">
      <c r="A14" s="50" t="s">
        <v>36</v>
      </c>
      <c r="B14" s="55"/>
      <c r="C14" s="56">
        <f>SUM(C9:C13)</f>
        <v>8542</v>
      </c>
      <c r="D14" s="56">
        <f>SUM(D9:D13)</f>
        <v>4329</v>
      </c>
      <c r="E14" s="56">
        <f>SUM(E9:E13)</f>
        <v>4213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1738</v>
      </c>
      <c r="D15" s="56">
        <v>884</v>
      </c>
      <c r="E15" s="56">
        <v>854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1648</v>
      </c>
      <c r="D16" s="56">
        <v>872</v>
      </c>
      <c r="E16" s="56">
        <v>776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1689</v>
      </c>
      <c r="D17" s="56">
        <v>842</v>
      </c>
      <c r="E17" s="56">
        <v>847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1643</v>
      </c>
      <c r="D18" s="56">
        <v>849</v>
      </c>
      <c r="E18" s="56">
        <v>794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1709</v>
      </c>
      <c r="D19" s="56">
        <v>826</v>
      </c>
      <c r="E19" s="56">
        <v>883</v>
      </c>
    </row>
    <row r="20" spans="1:5" ht="14.1" customHeight="1" x14ac:dyDescent="0.25">
      <c r="A20" s="51" t="s">
        <v>36</v>
      </c>
      <c r="B20" s="57"/>
      <c r="C20" s="56">
        <f>SUM(C15:C19)</f>
        <v>8427</v>
      </c>
      <c r="D20" s="56">
        <f>SUM(D15:D19)</f>
        <v>4273</v>
      </c>
      <c r="E20" s="56">
        <f>SUM(E15:E19)</f>
        <v>4154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1728</v>
      </c>
      <c r="D21" s="56">
        <v>856</v>
      </c>
      <c r="E21" s="56">
        <v>872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1855</v>
      </c>
      <c r="D22" s="56">
        <v>951</v>
      </c>
      <c r="E22" s="56">
        <v>904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1804</v>
      </c>
      <c r="D23" s="56">
        <v>930</v>
      </c>
      <c r="E23" s="56">
        <v>874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1886</v>
      </c>
      <c r="D24" s="56">
        <v>944</v>
      </c>
      <c r="E24" s="56">
        <v>942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1872</v>
      </c>
      <c r="D25" s="56">
        <v>948</v>
      </c>
      <c r="E25" s="56">
        <v>924</v>
      </c>
    </row>
    <row r="26" spans="1:5" ht="14.1" customHeight="1" x14ac:dyDescent="0.25">
      <c r="A26" s="51" t="s">
        <v>36</v>
      </c>
      <c r="B26" s="57"/>
      <c r="C26" s="56">
        <f>SUM(C21:C25)</f>
        <v>9145</v>
      </c>
      <c r="D26" s="56">
        <f>SUM(D21:D25)</f>
        <v>4629</v>
      </c>
      <c r="E26" s="56">
        <f>SUM(E21:E25)</f>
        <v>4516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1903</v>
      </c>
      <c r="D27" s="56">
        <v>999</v>
      </c>
      <c r="E27" s="56">
        <v>904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1862</v>
      </c>
      <c r="D28" s="56">
        <v>964</v>
      </c>
      <c r="E28" s="56">
        <v>898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1965</v>
      </c>
      <c r="D29" s="56">
        <v>1017</v>
      </c>
      <c r="E29" s="56">
        <v>948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2091</v>
      </c>
      <c r="D30" s="56">
        <v>1079</v>
      </c>
      <c r="E30" s="56">
        <v>1012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2262</v>
      </c>
      <c r="D31" s="56">
        <v>1069</v>
      </c>
      <c r="E31" s="56">
        <v>1193</v>
      </c>
    </row>
    <row r="32" spans="1:5" ht="14.1" customHeight="1" x14ac:dyDescent="0.25">
      <c r="A32" s="51" t="s">
        <v>36</v>
      </c>
      <c r="B32" s="57"/>
      <c r="C32" s="56">
        <f>SUM(C27:C31)</f>
        <v>10083</v>
      </c>
      <c r="D32" s="56">
        <f>SUM(D27:D31)</f>
        <v>5128</v>
      </c>
      <c r="E32" s="56">
        <f>SUM(E27:E31)</f>
        <v>4955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2345</v>
      </c>
      <c r="D33" s="56">
        <v>1189</v>
      </c>
      <c r="E33" s="56">
        <v>1156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2679</v>
      </c>
      <c r="D34" s="56">
        <v>1284</v>
      </c>
      <c r="E34" s="56">
        <v>1395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2682</v>
      </c>
      <c r="D35" s="56">
        <v>1294</v>
      </c>
      <c r="E35" s="56">
        <v>1388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2868</v>
      </c>
      <c r="D36" s="56">
        <v>1408</v>
      </c>
      <c r="E36" s="56">
        <v>1460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2854</v>
      </c>
      <c r="D37" s="56">
        <v>1424</v>
      </c>
      <c r="E37" s="56">
        <v>1430</v>
      </c>
    </row>
    <row r="38" spans="1:5" ht="14.1" customHeight="1" x14ac:dyDescent="0.2">
      <c r="A38" s="51" t="s">
        <v>36</v>
      </c>
      <c r="B38" s="57"/>
      <c r="C38" s="56">
        <f>SUM(C33:C37)</f>
        <v>13428</v>
      </c>
      <c r="D38" s="56">
        <f>SUM(D33:D37)</f>
        <v>6599</v>
      </c>
      <c r="E38" s="56">
        <f>SUM(E33:E37)</f>
        <v>6829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2793</v>
      </c>
      <c r="D39" s="56">
        <v>1401</v>
      </c>
      <c r="E39" s="56">
        <v>1392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2726</v>
      </c>
      <c r="D40" s="56">
        <v>1373</v>
      </c>
      <c r="E40" s="56">
        <v>1353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2662</v>
      </c>
      <c r="D41" s="56">
        <v>1356</v>
      </c>
      <c r="E41" s="56">
        <v>1306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2742</v>
      </c>
      <c r="D42" s="56">
        <v>1400</v>
      </c>
      <c r="E42" s="56">
        <v>1342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2791</v>
      </c>
      <c r="D43" s="56">
        <v>1395</v>
      </c>
      <c r="E43" s="56">
        <v>1396</v>
      </c>
    </row>
    <row r="44" spans="1:5" ht="14.1" customHeight="1" x14ac:dyDescent="0.2">
      <c r="A44" s="51" t="s">
        <v>36</v>
      </c>
      <c r="B44" s="57"/>
      <c r="C44" s="56">
        <f>SUM(C39:C43)</f>
        <v>13714</v>
      </c>
      <c r="D44" s="56">
        <f>SUM(D39:D43)</f>
        <v>6925</v>
      </c>
      <c r="E44" s="56">
        <f>SUM(E39:E43)</f>
        <v>6789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2703</v>
      </c>
      <c r="D45" s="56">
        <v>1342</v>
      </c>
      <c r="E45" s="56">
        <v>1361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2674</v>
      </c>
      <c r="D46" s="56">
        <v>1316</v>
      </c>
      <c r="E46" s="56">
        <v>1358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2508</v>
      </c>
      <c r="D47" s="56">
        <v>1209</v>
      </c>
      <c r="E47" s="56">
        <v>1299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2394</v>
      </c>
      <c r="D48" s="56">
        <v>1147</v>
      </c>
      <c r="E48" s="56">
        <v>1247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2356</v>
      </c>
      <c r="D49" s="56">
        <v>1140</v>
      </c>
      <c r="E49" s="56">
        <v>1216</v>
      </c>
    </row>
    <row r="50" spans="1:5" ht="14.1" customHeight="1" x14ac:dyDescent="0.2">
      <c r="A50" s="51" t="s">
        <v>36</v>
      </c>
      <c r="B50" s="57"/>
      <c r="C50" s="56">
        <f>SUM(C45:C49)</f>
        <v>12635</v>
      </c>
      <c r="D50" s="56">
        <f>SUM(D45:D49)</f>
        <v>6154</v>
      </c>
      <c r="E50" s="56">
        <f>SUM(E45:E49)</f>
        <v>6481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2402</v>
      </c>
      <c r="D51" s="56">
        <v>1206</v>
      </c>
      <c r="E51" s="56">
        <v>1196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2346</v>
      </c>
      <c r="D52" s="56">
        <v>1143</v>
      </c>
      <c r="E52" s="56">
        <v>1203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2310</v>
      </c>
      <c r="D53" s="56">
        <v>1136</v>
      </c>
      <c r="E53" s="56">
        <v>1174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2326</v>
      </c>
      <c r="D54" s="56">
        <v>1177</v>
      </c>
      <c r="E54" s="56">
        <v>1149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2532</v>
      </c>
      <c r="D55" s="56">
        <v>1258</v>
      </c>
      <c r="E55" s="56">
        <v>1274</v>
      </c>
    </row>
    <row r="56" spans="1:5" ht="14.1" customHeight="1" x14ac:dyDescent="0.2">
      <c r="A56" s="50" t="s">
        <v>36</v>
      </c>
      <c r="B56" s="57"/>
      <c r="C56" s="56">
        <f>SUM(C51:C55)</f>
        <v>11916</v>
      </c>
      <c r="D56" s="56">
        <f>SUM(D51:D55)</f>
        <v>5920</v>
      </c>
      <c r="E56" s="56">
        <f>SUM(E51:E55)</f>
        <v>5996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2909</v>
      </c>
      <c r="D57" s="56">
        <v>1468</v>
      </c>
      <c r="E57" s="56">
        <v>1441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2965</v>
      </c>
      <c r="D58" s="56">
        <v>1520</v>
      </c>
      <c r="E58" s="56">
        <v>1445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3165</v>
      </c>
      <c r="D59" s="56">
        <v>1578</v>
      </c>
      <c r="E59" s="56">
        <v>1587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3347</v>
      </c>
      <c r="D60" s="56">
        <v>1620</v>
      </c>
      <c r="E60" s="56">
        <v>1727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3544</v>
      </c>
      <c r="D61" s="56">
        <v>1788</v>
      </c>
      <c r="E61" s="56">
        <v>1756</v>
      </c>
    </row>
    <row r="62" spans="1:5" ht="14.1" customHeight="1" x14ac:dyDescent="0.2">
      <c r="A62" s="51" t="s">
        <v>36</v>
      </c>
      <c r="B62" s="57"/>
      <c r="C62" s="56">
        <f>SUM(C57:C61)</f>
        <v>15930</v>
      </c>
      <c r="D62" s="56">
        <f>SUM(D57:D61)</f>
        <v>7974</v>
      </c>
      <c r="E62" s="56">
        <f>SUM(E57:E61)</f>
        <v>7956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3500</v>
      </c>
      <c r="D63" s="56">
        <v>1759</v>
      </c>
      <c r="E63" s="56">
        <v>1741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3568</v>
      </c>
      <c r="D64" s="56">
        <v>1750</v>
      </c>
      <c r="E64" s="56">
        <v>1818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3603</v>
      </c>
      <c r="D65" s="56">
        <v>1843</v>
      </c>
      <c r="E65" s="56">
        <v>1760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3414</v>
      </c>
      <c r="D66" s="56">
        <v>1680</v>
      </c>
      <c r="E66" s="56">
        <v>1734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3340</v>
      </c>
      <c r="D67" s="56">
        <v>1654</v>
      </c>
      <c r="E67" s="56">
        <v>1686</v>
      </c>
    </row>
    <row r="68" spans="1:5" ht="14.1" customHeight="1" x14ac:dyDescent="0.2">
      <c r="A68" s="51" t="s">
        <v>36</v>
      </c>
      <c r="B68" s="57"/>
      <c r="C68" s="56">
        <f>SUM(C63:C67)</f>
        <v>17425</v>
      </c>
      <c r="D68" s="56">
        <f>SUM(D63:D67)</f>
        <v>8686</v>
      </c>
      <c r="E68" s="56">
        <f>SUM(E63:E67)</f>
        <v>8739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3283</v>
      </c>
      <c r="D69" s="56">
        <v>1576</v>
      </c>
      <c r="E69" s="56">
        <v>1707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3178</v>
      </c>
      <c r="D70" s="56">
        <v>1585</v>
      </c>
      <c r="E70" s="56">
        <v>1593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3109</v>
      </c>
      <c r="D71" s="56">
        <v>1489</v>
      </c>
      <c r="E71" s="56">
        <v>1620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2847</v>
      </c>
      <c r="D72" s="56">
        <v>1410</v>
      </c>
      <c r="E72" s="56">
        <v>1437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2765</v>
      </c>
      <c r="D73" s="56">
        <v>1340</v>
      </c>
      <c r="E73" s="56">
        <v>1425</v>
      </c>
    </row>
    <row r="74" spans="1:5" ht="14.1" customHeight="1" x14ac:dyDescent="0.2">
      <c r="A74" s="51" t="s">
        <v>36</v>
      </c>
      <c r="B74" s="57"/>
      <c r="C74" s="56">
        <f>SUM(C69:C73)</f>
        <v>15182</v>
      </c>
      <c r="D74" s="56">
        <f>SUM(D69:D73)</f>
        <v>7400</v>
      </c>
      <c r="E74" s="56">
        <f>SUM(E69:E73)</f>
        <v>7782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2745</v>
      </c>
      <c r="D75" s="56">
        <v>1303</v>
      </c>
      <c r="E75" s="56">
        <v>1442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2611</v>
      </c>
      <c r="D76" s="56">
        <v>1255</v>
      </c>
      <c r="E76" s="56">
        <v>1356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2682</v>
      </c>
      <c r="D77" s="56">
        <v>1260</v>
      </c>
      <c r="E77" s="56">
        <v>1422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2521</v>
      </c>
      <c r="D78" s="56">
        <v>1214</v>
      </c>
      <c r="E78" s="56">
        <v>1307</v>
      </c>
    </row>
    <row r="79" spans="1:5" x14ac:dyDescent="0.2">
      <c r="A79" s="44" t="s">
        <v>91</v>
      </c>
      <c r="B79" s="55">
        <f>$B$9-59</f>
        <v>1952</v>
      </c>
      <c r="C79" s="56">
        <v>2452</v>
      </c>
      <c r="D79" s="56">
        <v>1167</v>
      </c>
      <c r="E79" s="56">
        <v>1285</v>
      </c>
    </row>
    <row r="80" spans="1:5" x14ac:dyDescent="0.2">
      <c r="A80" s="51" t="s">
        <v>36</v>
      </c>
      <c r="B80" s="57"/>
      <c r="C80" s="56">
        <f>SUM(C75:C79)</f>
        <v>13011</v>
      </c>
      <c r="D80" s="56">
        <f>SUM(D75:D79)</f>
        <v>6199</v>
      </c>
      <c r="E80" s="56">
        <f>SUM(E75:E79)</f>
        <v>6812</v>
      </c>
    </row>
    <row r="81" spans="1:5" x14ac:dyDescent="0.2">
      <c r="A81" s="44" t="s">
        <v>92</v>
      </c>
      <c r="B81" s="55">
        <f>$B$9-60</f>
        <v>1951</v>
      </c>
      <c r="C81" s="56">
        <v>2493</v>
      </c>
      <c r="D81" s="56">
        <v>1138</v>
      </c>
      <c r="E81" s="56">
        <v>1355</v>
      </c>
    </row>
    <row r="82" spans="1:5" x14ac:dyDescent="0.2">
      <c r="A82" s="44" t="s">
        <v>93</v>
      </c>
      <c r="B82" s="55">
        <f>$B$9-61</f>
        <v>1950</v>
      </c>
      <c r="C82" s="56">
        <v>2601</v>
      </c>
      <c r="D82" s="56">
        <v>1239</v>
      </c>
      <c r="E82" s="56">
        <v>1362</v>
      </c>
    </row>
    <row r="83" spans="1:5" x14ac:dyDescent="0.2">
      <c r="A83" s="44" t="s">
        <v>94</v>
      </c>
      <c r="B83" s="55">
        <f>$B$9-62</f>
        <v>1949</v>
      </c>
      <c r="C83" s="56">
        <v>2628</v>
      </c>
      <c r="D83" s="56">
        <v>1256</v>
      </c>
      <c r="E83" s="56">
        <v>1372</v>
      </c>
    </row>
    <row r="84" spans="1:5" x14ac:dyDescent="0.2">
      <c r="A84" s="44" t="s">
        <v>95</v>
      </c>
      <c r="B84" s="55">
        <f>$B$9-63</f>
        <v>1948</v>
      </c>
      <c r="C84" s="56">
        <v>2503</v>
      </c>
      <c r="D84" s="56">
        <v>1203</v>
      </c>
      <c r="E84" s="56">
        <v>1300</v>
      </c>
    </row>
    <row r="85" spans="1:5" x14ac:dyDescent="0.2">
      <c r="A85" s="44" t="s">
        <v>96</v>
      </c>
      <c r="B85" s="55">
        <f>$B$9-64</f>
        <v>1947</v>
      </c>
      <c r="C85" s="56">
        <v>2369</v>
      </c>
      <c r="D85" s="56">
        <v>1140</v>
      </c>
      <c r="E85" s="56">
        <v>1229</v>
      </c>
    </row>
    <row r="86" spans="1:5" x14ac:dyDescent="0.2">
      <c r="A86" s="51" t="s">
        <v>36</v>
      </c>
      <c r="B86" s="57"/>
      <c r="C86" s="56">
        <f>SUM(C81:C85)</f>
        <v>12594</v>
      </c>
      <c r="D86" s="56">
        <f>SUM(D81:D85)</f>
        <v>5976</v>
      </c>
      <c r="E86" s="56">
        <f>SUM(E81:E85)</f>
        <v>6618</v>
      </c>
    </row>
    <row r="87" spans="1:5" x14ac:dyDescent="0.2">
      <c r="A87" s="44" t="s">
        <v>97</v>
      </c>
      <c r="B87" s="55">
        <f>$B$9-65</f>
        <v>1946</v>
      </c>
      <c r="C87" s="56">
        <v>2295</v>
      </c>
      <c r="D87" s="56">
        <v>1088</v>
      </c>
      <c r="E87" s="56">
        <v>1207</v>
      </c>
    </row>
    <row r="88" spans="1:5" x14ac:dyDescent="0.2">
      <c r="A88" s="44" t="s">
        <v>98</v>
      </c>
      <c r="B88" s="55">
        <f>$B$9-66</f>
        <v>1945</v>
      </c>
      <c r="C88" s="56">
        <v>1950</v>
      </c>
      <c r="D88" s="56">
        <v>891</v>
      </c>
      <c r="E88" s="56">
        <v>1059</v>
      </c>
    </row>
    <row r="89" spans="1:5" x14ac:dyDescent="0.2">
      <c r="A89" s="44" t="s">
        <v>99</v>
      </c>
      <c r="B89" s="55">
        <f>$B$9-67</f>
        <v>1944</v>
      </c>
      <c r="C89" s="56">
        <v>2450</v>
      </c>
      <c r="D89" s="56">
        <v>1117</v>
      </c>
      <c r="E89" s="56">
        <v>1333</v>
      </c>
    </row>
    <row r="90" spans="1:5" x14ac:dyDescent="0.2">
      <c r="A90" s="44" t="s">
        <v>100</v>
      </c>
      <c r="B90" s="55">
        <f>$B$9-68</f>
        <v>1943</v>
      </c>
      <c r="C90" s="56">
        <v>2552</v>
      </c>
      <c r="D90" s="56">
        <v>1168</v>
      </c>
      <c r="E90" s="56">
        <v>1384</v>
      </c>
    </row>
    <row r="91" spans="1:5" x14ac:dyDescent="0.2">
      <c r="A91" s="44" t="s">
        <v>101</v>
      </c>
      <c r="B91" s="55">
        <f>$B$9-69</f>
        <v>1942</v>
      </c>
      <c r="C91" s="56">
        <v>2515</v>
      </c>
      <c r="D91" s="56">
        <v>1156</v>
      </c>
      <c r="E91" s="56">
        <v>1359</v>
      </c>
    </row>
    <row r="92" spans="1:5" x14ac:dyDescent="0.2">
      <c r="A92" s="51" t="s">
        <v>36</v>
      </c>
      <c r="B92" s="57"/>
      <c r="C92" s="56">
        <f>SUM(C87:C91)</f>
        <v>11762</v>
      </c>
      <c r="D92" s="56">
        <f>SUM(D87:D91)</f>
        <v>5420</v>
      </c>
      <c r="E92" s="56">
        <f>SUM(E87:E91)</f>
        <v>6342</v>
      </c>
    </row>
    <row r="93" spans="1:5" x14ac:dyDescent="0.2">
      <c r="A93" s="44" t="s">
        <v>102</v>
      </c>
      <c r="B93" s="55">
        <f>$B$9-70</f>
        <v>1941</v>
      </c>
      <c r="C93" s="56">
        <v>2947</v>
      </c>
      <c r="D93" s="56">
        <v>1355</v>
      </c>
      <c r="E93" s="56">
        <v>1592</v>
      </c>
    </row>
    <row r="94" spans="1:5" x14ac:dyDescent="0.2">
      <c r="A94" s="44" t="s">
        <v>103</v>
      </c>
      <c r="B94" s="55">
        <f>$B$9-71</f>
        <v>1940</v>
      </c>
      <c r="C94" s="56">
        <v>3108</v>
      </c>
      <c r="D94" s="56">
        <v>1436</v>
      </c>
      <c r="E94" s="56">
        <v>1672</v>
      </c>
    </row>
    <row r="95" spans="1:5" x14ac:dyDescent="0.2">
      <c r="A95" s="44" t="s">
        <v>104</v>
      </c>
      <c r="B95" s="55">
        <f>$B$9-72</f>
        <v>1939</v>
      </c>
      <c r="C95" s="56">
        <v>2929</v>
      </c>
      <c r="D95" s="56">
        <v>1293</v>
      </c>
      <c r="E95" s="56">
        <v>1636</v>
      </c>
    </row>
    <row r="96" spans="1:5" x14ac:dyDescent="0.2">
      <c r="A96" s="44" t="s">
        <v>105</v>
      </c>
      <c r="B96" s="55">
        <f>$B$9-73</f>
        <v>1938</v>
      </c>
      <c r="C96" s="56">
        <v>2731</v>
      </c>
      <c r="D96" s="56">
        <v>1277</v>
      </c>
      <c r="E96" s="56">
        <v>1454</v>
      </c>
    </row>
    <row r="97" spans="1:5" x14ac:dyDescent="0.2">
      <c r="A97" s="44" t="s">
        <v>106</v>
      </c>
      <c r="B97" s="55">
        <f>$B$9-74</f>
        <v>1937</v>
      </c>
      <c r="C97" s="56">
        <v>2562</v>
      </c>
      <c r="D97" s="56">
        <v>1115</v>
      </c>
      <c r="E97" s="56">
        <v>1447</v>
      </c>
    </row>
    <row r="98" spans="1:5" x14ac:dyDescent="0.2">
      <c r="A98" s="51" t="s">
        <v>36</v>
      </c>
      <c r="B98" s="57"/>
      <c r="C98" s="56">
        <f>SUM(C93:C97)</f>
        <v>14277</v>
      </c>
      <c r="D98" s="56">
        <f>SUM(D93:D97)</f>
        <v>6476</v>
      </c>
      <c r="E98" s="56">
        <f>SUM(E93:E97)</f>
        <v>7801</v>
      </c>
    </row>
    <row r="99" spans="1:5" x14ac:dyDescent="0.2">
      <c r="A99" s="44" t="s">
        <v>107</v>
      </c>
      <c r="B99" s="55">
        <f>$B$9-75</f>
        <v>1936</v>
      </c>
      <c r="C99" s="56">
        <v>2415</v>
      </c>
      <c r="D99" s="56">
        <v>1019</v>
      </c>
      <c r="E99" s="56">
        <v>1396</v>
      </c>
    </row>
    <row r="100" spans="1:5" x14ac:dyDescent="0.2">
      <c r="A100" s="44" t="s">
        <v>108</v>
      </c>
      <c r="B100" s="55">
        <f>$B$9-76</f>
        <v>1935</v>
      </c>
      <c r="C100" s="56">
        <v>2272</v>
      </c>
      <c r="D100" s="56">
        <v>986</v>
      </c>
      <c r="E100" s="56">
        <v>1286</v>
      </c>
    </row>
    <row r="101" spans="1:5" x14ac:dyDescent="0.2">
      <c r="A101" s="44" t="s">
        <v>109</v>
      </c>
      <c r="B101" s="55">
        <f>$B$9-77</f>
        <v>1934</v>
      </c>
      <c r="C101" s="56">
        <v>2009</v>
      </c>
      <c r="D101" s="56">
        <v>857</v>
      </c>
      <c r="E101" s="56">
        <v>1152</v>
      </c>
    </row>
    <row r="102" spans="1:5" x14ac:dyDescent="0.2">
      <c r="A102" s="44" t="s">
        <v>110</v>
      </c>
      <c r="B102" s="55">
        <f>$B$9-78</f>
        <v>1933</v>
      </c>
      <c r="C102" s="56">
        <v>1481</v>
      </c>
      <c r="D102" s="56">
        <v>614</v>
      </c>
      <c r="E102" s="56">
        <v>867</v>
      </c>
    </row>
    <row r="103" spans="1:5" x14ac:dyDescent="0.2">
      <c r="A103" s="45" t="s">
        <v>111</v>
      </c>
      <c r="B103" s="55">
        <f>$B$9-79</f>
        <v>1932</v>
      </c>
      <c r="C103" s="56">
        <v>1382</v>
      </c>
      <c r="D103" s="56">
        <v>556</v>
      </c>
      <c r="E103" s="56">
        <v>826</v>
      </c>
    </row>
    <row r="104" spans="1:5" x14ac:dyDescent="0.2">
      <c r="A104" s="52" t="s">
        <v>36</v>
      </c>
      <c r="B104" s="58"/>
      <c r="C104" s="56">
        <f>SUM(C99:C103)</f>
        <v>9559</v>
      </c>
      <c r="D104" s="56">
        <f>SUM(D99:D103)</f>
        <v>4032</v>
      </c>
      <c r="E104" s="56">
        <f>SUM(E99:E103)</f>
        <v>5527</v>
      </c>
    </row>
    <row r="105" spans="1:5" x14ac:dyDescent="0.2">
      <c r="A105" s="45" t="s">
        <v>112</v>
      </c>
      <c r="B105" s="55">
        <f>$B$9-80</f>
        <v>1931</v>
      </c>
      <c r="C105" s="56">
        <v>1339</v>
      </c>
      <c r="D105" s="56">
        <v>504</v>
      </c>
      <c r="E105" s="56">
        <v>835</v>
      </c>
    </row>
    <row r="106" spans="1:5" x14ac:dyDescent="0.2">
      <c r="A106" s="45" t="s">
        <v>123</v>
      </c>
      <c r="B106" s="55">
        <f>$B$9-81</f>
        <v>1930</v>
      </c>
      <c r="C106" s="56">
        <v>1326</v>
      </c>
      <c r="D106" s="56">
        <v>486</v>
      </c>
      <c r="E106" s="56">
        <v>840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1318</v>
      </c>
      <c r="D107" s="56">
        <v>476</v>
      </c>
      <c r="E107" s="56">
        <v>842</v>
      </c>
    </row>
    <row r="108" spans="1:5" x14ac:dyDescent="0.2">
      <c r="A108" s="45" t="s">
        <v>124</v>
      </c>
      <c r="B108" s="55">
        <f>$B$9-83</f>
        <v>1928</v>
      </c>
      <c r="C108" s="56">
        <v>1341</v>
      </c>
      <c r="D108" s="56">
        <v>457</v>
      </c>
      <c r="E108" s="56">
        <v>884</v>
      </c>
    </row>
    <row r="109" spans="1:5" x14ac:dyDescent="0.2">
      <c r="A109" s="45" t="s">
        <v>122</v>
      </c>
      <c r="B109" s="55">
        <f>$B$9-84</f>
        <v>1927</v>
      </c>
      <c r="C109" s="56">
        <v>1197</v>
      </c>
      <c r="D109" s="56">
        <v>367</v>
      </c>
      <c r="E109" s="56">
        <v>830</v>
      </c>
    </row>
    <row r="110" spans="1:5" x14ac:dyDescent="0.2">
      <c r="A110" s="52" t="s">
        <v>36</v>
      </c>
      <c r="B110" s="58"/>
      <c r="C110" s="56">
        <f>SUM(C105:C109)</f>
        <v>6521</v>
      </c>
      <c r="D110" s="56">
        <f>SUM(D105:D109)</f>
        <v>2290</v>
      </c>
      <c r="E110" s="56">
        <f>SUM(E105:E109)</f>
        <v>4231</v>
      </c>
    </row>
    <row r="111" spans="1:5" x14ac:dyDescent="0.2">
      <c r="A111" s="45" t="s">
        <v>113</v>
      </c>
      <c r="B111" s="55">
        <f>$B$9-85</f>
        <v>1926</v>
      </c>
      <c r="C111" s="56">
        <v>1111</v>
      </c>
      <c r="D111" s="56">
        <v>306</v>
      </c>
      <c r="E111" s="56">
        <v>805</v>
      </c>
    </row>
    <row r="112" spans="1:5" x14ac:dyDescent="0.2">
      <c r="A112" s="45" t="s">
        <v>114</v>
      </c>
      <c r="B112" s="55">
        <f>$B$9-86</f>
        <v>1925</v>
      </c>
      <c r="C112" s="56">
        <v>975</v>
      </c>
      <c r="D112" s="56">
        <v>276</v>
      </c>
      <c r="E112" s="56">
        <v>699</v>
      </c>
    </row>
    <row r="113" spans="1:5" x14ac:dyDescent="0.2">
      <c r="A113" s="45" t="s">
        <v>115</v>
      </c>
      <c r="B113" s="55">
        <f>$B$9-87</f>
        <v>1924</v>
      </c>
      <c r="C113" s="56">
        <v>833</v>
      </c>
      <c r="D113" s="56">
        <v>228</v>
      </c>
      <c r="E113" s="56">
        <v>605</v>
      </c>
    </row>
    <row r="114" spans="1:5" x14ac:dyDescent="0.2">
      <c r="A114" s="45" t="s">
        <v>116</v>
      </c>
      <c r="B114" s="55">
        <f>$B$9-88</f>
        <v>1923</v>
      </c>
      <c r="C114" s="56">
        <v>783</v>
      </c>
      <c r="D114" s="56">
        <v>197</v>
      </c>
      <c r="E114" s="56">
        <v>586</v>
      </c>
    </row>
    <row r="115" spans="1:5" x14ac:dyDescent="0.2">
      <c r="A115" s="45" t="s">
        <v>117</v>
      </c>
      <c r="B115" s="55">
        <f>$B$9-89</f>
        <v>1922</v>
      </c>
      <c r="C115" s="56">
        <v>691</v>
      </c>
      <c r="D115" s="56">
        <v>166</v>
      </c>
      <c r="E115" s="56">
        <v>525</v>
      </c>
    </row>
    <row r="116" spans="1:5" x14ac:dyDescent="0.2">
      <c r="A116" s="52" t="s">
        <v>36</v>
      </c>
      <c r="B116" s="59"/>
      <c r="C116" s="56">
        <f>SUM(C111:C115)</f>
        <v>4393</v>
      </c>
      <c r="D116" s="56">
        <f>SUM(D111:D115)</f>
        <v>1173</v>
      </c>
      <c r="E116" s="56">
        <f>SUM(E111:E115)</f>
        <v>3220</v>
      </c>
    </row>
    <row r="117" spans="1:5" x14ac:dyDescent="0.2">
      <c r="A117" s="45" t="s">
        <v>118</v>
      </c>
      <c r="B117" s="55">
        <f>$B$9-90</f>
        <v>1921</v>
      </c>
      <c r="C117" s="56">
        <v>2135</v>
      </c>
      <c r="D117" s="56">
        <v>473</v>
      </c>
      <c r="E117" s="56">
        <v>1662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210679</v>
      </c>
      <c r="D119" s="61">
        <v>100056</v>
      </c>
      <c r="E119" s="61">
        <v>110623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">
      <c r="A4" s="99" t="s">
        <v>128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580</v>
      </c>
      <c r="D9" s="56">
        <v>310</v>
      </c>
      <c r="E9" s="56">
        <v>270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657</v>
      </c>
      <c r="D10" s="56">
        <v>348</v>
      </c>
      <c r="E10" s="56">
        <v>309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663</v>
      </c>
      <c r="D11" s="56">
        <v>355</v>
      </c>
      <c r="E11" s="56">
        <v>308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670</v>
      </c>
      <c r="D12" s="56">
        <v>333</v>
      </c>
      <c r="E12" s="56">
        <v>337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669</v>
      </c>
      <c r="D13" s="56">
        <v>340</v>
      </c>
      <c r="E13" s="56">
        <v>329</v>
      </c>
    </row>
    <row r="14" spans="1:8" ht="14.1" customHeight="1" x14ac:dyDescent="0.25">
      <c r="A14" s="50" t="s">
        <v>36</v>
      </c>
      <c r="B14" s="55"/>
      <c r="C14" s="56">
        <f>SUM(C9:C13)</f>
        <v>3239</v>
      </c>
      <c r="D14" s="56">
        <f>SUM(D9:D13)</f>
        <v>1686</v>
      </c>
      <c r="E14" s="56">
        <f>SUM(E9:E13)</f>
        <v>1553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666</v>
      </c>
      <c r="D15" s="56">
        <v>364</v>
      </c>
      <c r="E15" s="56">
        <v>302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635</v>
      </c>
      <c r="D16" s="56">
        <v>310</v>
      </c>
      <c r="E16" s="56">
        <v>325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676</v>
      </c>
      <c r="D17" s="56">
        <v>353</v>
      </c>
      <c r="E17" s="56">
        <v>323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633</v>
      </c>
      <c r="D18" s="56">
        <v>333</v>
      </c>
      <c r="E18" s="56">
        <v>300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659</v>
      </c>
      <c r="D19" s="56">
        <v>341</v>
      </c>
      <c r="E19" s="56">
        <v>318</v>
      </c>
    </row>
    <row r="20" spans="1:5" ht="14.1" customHeight="1" x14ac:dyDescent="0.25">
      <c r="A20" s="51" t="s">
        <v>36</v>
      </c>
      <c r="B20" s="57"/>
      <c r="C20" s="56">
        <f>SUM(C15:C19)</f>
        <v>3269</v>
      </c>
      <c r="D20" s="56">
        <f>SUM(D15:D19)</f>
        <v>1701</v>
      </c>
      <c r="E20" s="56">
        <f>SUM(E15:E19)</f>
        <v>1568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754</v>
      </c>
      <c r="D21" s="56">
        <v>391</v>
      </c>
      <c r="E21" s="56">
        <v>363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779</v>
      </c>
      <c r="D22" s="56">
        <v>397</v>
      </c>
      <c r="E22" s="56">
        <v>382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756</v>
      </c>
      <c r="D23" s="56">
        <v>352</v>
      </c>
      <c r="E23" s="56">
        <v>404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814</v>
      </c>
      <c r="D24" s="56">
        <v>410</v>
      </c>
      <c r="E24" s="56">
        <v>404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823</v>
      </c>
      <c r="D25" s="56">
        <v>411</v>
      </c>
      <c r="E25" s="56">
        <v>412</v>
      </c>
    </row>
    <row r="26" spans="1:5" ht="14.1" customHeight="1" x14ac:dyDescent="0.25">
      <c r="A26" s="51" t="s">
        <v>36</v>
      </c>
      <c r="B26" s="57"/>
      <c r="C26" s="56">
        <f>SUM(C21:C25)</f>
        <v>3926</v>
      </c>
      <c r="D26" s="56">
        <f>SUM(D21:D25)</f>
        <v>1961</v>
      </c>
      <c r="E26" s="56">
        <f>SUM(E21:E25)</f>
        <v>1965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788</v>
      </c>
      <c r="D27" s="56">
        <v>396</v>
      </c>
      <c r="E27" s="56">
        <v>392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792</v>
      </c>
      <c r="D28" s="56">
        <v>434</v>
      </c>
      <c r="E28" s="56">
        <v>358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833</v>
      </c>
      <c r="D29" s="56">
        <v>421</v>
      </c>
      <c r="E29" s="56">
        <v>412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916</v>
      </c>
      <c r="D30" s="56">
        <v>449</v>
      </c>
      <c r="E30" s="56">
        <v>467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925</v>
      </c>
      <c r="D31" s="56">
        <v>483</v>
      </c>
      <c r="E31" s="56">
        <v>442</v>
      </c>
    </row>
    <row r="32" spans="1:5" ht="14.1" customHeight="1" x14ac:dyDescent="0.25">
      <c r="A32" s="51" t="s">
        <v>36</v>
      </c>
      <c r="B32" s="57"/>
      <c r="C32" s="56">
        <f>SUM(C27:C31)</f>
        <v>4254</v>
      </c>
      <c r="D32" s="56">
        <f>SUM(D27:D31)</f>
        <v>2183</v>
      </c>
      <c r="E32" s="56">
        <f>SUM(E27:E31)</f>
        <v>2071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938</v>
      </c>
      <c r="D33" s="56">
        <v>500</v>
      </c>
      <c r="E33" s="56">
        <v>438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1025</v>
      </c>
      <c r="D34" s="56">
        <v>525</v>
      </c>
      <c r="E34" s="56">
        <v>500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1021</v>
      </c>
      <c r="D35" s="56">
        <v>514</v>
      </c>
      <c r="E35" s="56">
        <v>507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1038</v>
      </c>
      <c r="D36" s="56">
        <v>552</v>
      </c>
      <c r="E36" s="56">
        <v>486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955</v>
      </c>
      <c r="D37" s="56">
        <v>503</v>
      </c>
      <c r="E37" s="56">
        <v>452</v>
      </c>
    </row>
    <row r="38" spans="1:5" ht="14.1" customHeight="1" x14ac:dyDescent="0.2">
      <c r="A38" s="51" t="s">
        <v>36</v>
      </c>
      <c r="B38" s="57"/>
      <c r="C38" s="56">
        <f>SUM(C33:C37)</f>
        <v>4977</v>
      </c>
      <c r="D38" s="56">
        <f>SUM(D33:D37)</f>
        <v>2594</v>
      </c>
      <c r="E38" s="56">
        <f>SUM(E33:E37)</f>
        <v>2383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881</v>
      </c>
      <c r="D39" s="56">
        <v>459</v>
      </c>
      <c r="E39" s="56">
        <v>422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875</v>
      </c>
      <c r="D40" s="56">
        <v>436</v>
      </c>
      <c r="E40" s="56">
        <v>439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872</v>
      </c>
      <c r="D41" s="56">
        <v>456</v>
      </c>
      <c r="E41" s="56">
        <v>416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845</v>
      </c>
      <c r="D42" s="56">
        <v>435</v>
      </c>
      <c r="E42" s="56">
        <v>410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916</v>
      </c>
      <c r="D43" s="56">
        <v>490</v>
      </c>
      <c r="E43" s="56">
        <v>426</v>
      </c>
    </row>
    <row r="44" spans="1:5" ht="14.1" customHeight="1" x14ac:dyDescent="0.2">
      <c r="A44" s="51" t="s">
        <v>36</v>
      </c>
      <c r="B44" s="57"/>
      <c r="C44" s="56">
        <f>SUM(C39:C43)</f>
        <v>4389</v>
      </c>
      <c r="D44" s="56">
        <f>SUM(D39:D43)</f>
        <v>2276</v>
      </c>
      <c r="E44" s="56">
        <f>SUM(E39:E43)</f>
        <v>2113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835</v>
      </c>
      <c r="D45" s="56">
        <v>449</v>
      </c>
      <c r="E45" s="56">
        <v>386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857</v>
      </c>
      <c r="D46" s="56">
        <v>424</v>
      </c>
      <c r="E46" s="56">
        <v>433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850</v>
      </c>
      <c r="D47" s="56">
        <v>454</v>
      </c>
      <c r="E47" s="56">
        <v>396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798</v>
      </c>
      <c r="D48" s="56">
        <v>418</v>
      </c>
      <c r="E48" s="56">
        <v>380</v>
      </c>
    </row>
    <row r="49" spans="1:5" ht="14.1" customHeight="1" x14ac:dyDescent="0.2">
      <c r="A49" s="44" t="s">
        <v>66</v>
      </c>
      <c r="B49" s="55">
        <f>$B$9-34</f>
        <v>1977</v>
      </c>
      <c r="C49" s="56">
        <v>806</v>
      </c>
      <c r="D49" s="56">
        <v>395</v>
      </c>
      <c r="E49" s="56">
        <v>411</v>
      </c>
    </row>
    <row r="50" spans="1:5" ht="14.1" customHeight="1" x14ac:dyDescent="0.2">
      <c r="A50" s="51" t="s">
        <v>36</v>
      </c>
      <c r="B50" s="57"/>
      <c r="C50" s="56">
        <f>SUM(C45:C49)</f>
        <v>4146</v>
      </c>
      <c r="D50" s="56">
        <f>SUM(D45:D49)</f>
        <v>2140</v>
      </c>
      <c r="E50" s="56">
        <f>SUM(E45:E49)</f>
        <v>2006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813</v>
      </c>
      <c r="D51" s="56">
        <v>423</v>
      </c>
      <c r="E51" s="56">
        <v>390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838</v>
      </c>
      <c r="D52" s="56">
        <v>424</v>
      </c>
      <c r="E52" s="56">
        <v>414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781</v>
      </c>
      <c r="D53" s="56">
        <v>397</v>
      </c>
      <c r="E53" s="56">
        <v>384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870</v>
      </c>
      <c r="D54" s="56">
        <v>418</v>
      </c>
      <c r="E54" s="56">
        <v>452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947</v>
      </c>
      <c r="D55" s="56">
        <v>467</v>
      </c>
      <c r="E55" s="56">
        <v>480</v>
      </c>
    </row>
    <row r="56" spans="1:5" ht="14.1" customHeight="1" x14ac:dyDescent="0.2">
      <c r="A56" s="50" t="s">
        <v>36</v>
      </c>
      <c r="B56" s="57"/>
      <c r="C56" s="56">
        <f>SUM(C51:C55)</f>
        <v>4249</v>
      </c>
      <c r="D56" s="56">
        <f>SUM(D51:D55)</f>
        <v>2129</v>
      </c>
      <c r="E56" s="56">
        <f>SUM(E51:E55)</f>
        <v>2120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1048</v>
      </c>
      <c r="D57" s="56">
        <v>532</v>
      </c>
      <c r="E57" s="56">
        <v>516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1088</v>
      </c>
      <c r="D58" s="56">
        <v>541</v>
      </c>
      <c r="E58" s="56">
        <v>547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1209</v>
      </c>
      <c r="D59" s="56">
        <v>606</v>
      </c>
      <c r="E59" s="56">
        <v>603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1231</v>
      </c>
      <c r="D60" s="56">
        <v>638</v>
      </c>
      <c r="E60" s="56">
        <v>593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1349</v>
      </c>
      <c r="D61" s="56">
        <v>704</v>
      </c>
      <c r="E61" s="56">
        <v>645</v>
      </c>
    </row>
    <row r="62" spans="1:5" ht="14.1" customHeight="1" x14ac:dyDescent="0.2">
      <c r="A62" s="51" t="s">
        <v>36</v>
      </c>
      <c r="B62" s="57"/>
      <c r="C62" s="56">
        <f>SUM(C57:C61)</f>
        <v>5925</v>
      </c>
      <c r="D62" s="56">
        <f>SUM(D57:D61)</f>
        <v>3021</v>
      </c>
      <c r="E62" s="56">
        <f>SUM(E57:E61)</f>
        <v>2904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1277</v>
      </c>
      <c r="D63" s="56">
        <v>656</v>
      </c>
      <c r="E63" s="56">
        <v>621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1267</v>
      </c>
      <c r="D64" s="56">
        <v>667</v>
      </c>
      <c r="E64" s="56">
        <v>600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1302</v>
      </c>
      <c r="D65" s="56">
        <v>639</v>
      </c>
      <c r="E65" s="56">
        <v>663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1262</v>
      </c>
      <c r="D66" s="56">
        <v>645</v>
      </c>
      <c r="E66" s="56">
        <v>617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1215</v>
      </c>
      <c r="D67" s="56">
        <v>627</v>
      </c>
      <c r="E67" s="56">
        <v>588</v>
      </c>
    </row>
    <row r="68" spans="1:5" ht="14.1" customHeight="1" x14ac:dyDescent="0.2">
      <c r="A68" s="51" t="s">
        <v>36</v>
      </c>
      <c r="B68" s="57"/>
      <c r="C68" s="56">
        <f>SUM(C63:C67)</f>
        <v>6323</v>
      </c>
      <c r="D68" s="56">
        <f>SUM(D63:D67)</f>
        <v>3234</v>
      </c>
      <c r="E68" s="56">
        <f>SUM(E63:E67)</f>
        <v>3089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1333</v>
      </c>
      <c r="D69" s="56">
        <v>651</v>
      </c>
      <c r="E69" s="56">
        <v>682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1228</v>
      </c>
      <c r="D70" s="56">
        <v>628</v>
      </c>
      <c r="E70" s="56">
        <v>600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1180</v>
      </c>
      <c r="D71" s="56">
        <v>605</v>
      </c>
      <c r="E71" s="56">
        <v>575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1087</v>
      </c>
      <c r="D72" s="56">
        <v>543</v>
      </c>
      <c r="E72" s="56">
        <v>544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1052</v>
      </c>
      <c r="D73" s="56">
        <v>531</v>
      </c>
      <c r="E73" s="56">
        <v>521</v>
      </c>
    </row>
    <row r="74" spans="1:5" ht="14.1" customHeight="1" x14ac:dyDescent="0.2">
      <c r="A74" s="51" t="s">
        <v>36</v>
      </c>
      <c r="B74" s="57"/>
      <c r="C74" s="56">
        <f>SUM(C69:C73)</f>
        <v>5880</v>
      </c>
      <c r="D74" s="56">
        <f>SUM(D69:D73)</f>
        <v>2958</v>
      </c>
      <c r="E74" s="56">
        <f>SUM(E69:E73)</f>
        <v>2922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1049</v>
      </c>
      <c r="D75" s="56">
        <v>526</v>
      </c>
      <c r="E75" s="56">
        <v>523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990</v>
      </c>
      <c r="D76" s="56">
        <v>483</v>
      </c>
      <c r="E76" s="56">
        <v>507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973</v>
      </c>
      <c r="D77" s="56">
        <v>455</v>
      </c>
      <c r="E77" s="56">
        <v>518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978</v>
      </c>
      <c r="D78" s="56">
        <v>459</v>
      </c>
      <c r="E78" s="56">
        <v>519</v>
      </c>
    </row>
    <row r="79" spans="1:5" x14ac:dyDescent="0.2">
      <c r="A79" s="44" t="s">
        <v>91</v>
      </c>
      <c r="B79" s="55">
        <f>$B$9-59</f>
        <v>1952</v>
      </c>
      <c r="C79" s="56">
        <v>927</v>
      </c>
      <c r="D79" s="56">
        <v>460</v>
      </c>
      <c r="E79" s="56">
        <v>467</v>
      </c>
    </row>
    <row r="80" spans="1:5" x14ac:dyDescent="0.2">
      <c r="A80" s="51" t="s">
        <v>36</v>
      </c>
      <c r="B80" s="57"/>
      <c r="C80" s="56">
        <f>SUM(C75:C79)</f>
        <v>4917</v>
      </c>
      <c r="D80" s="56">
        <f>SUM(D75:D79)</f>
        <v>2383</v>
      </c>
      <c r="E80" s="56">
        <f>SUM(E75:E79)</f>
        <v>2534</v>
      </c>
    </row>
    <row r="81" spans="1:5" x14ac:dyDescent="0.2">
      <c r="A81" s="44" t="s">
        <v>92</v>
      </c>
      <c r="B81" s="55">
        <f>$B$9-60</f>
        <v>1951</v>
      </c>
      <c r="C81" s="56">
        <v>948</v>
      </c>
      <c r="D81" s="56">
        <v>473</v>
      </c>
      <c r="E81" s="56">
        <v>475</v>
      </c>
    </row>
    <row r="82" spans="1:5" x14ac:dyDescent="0.2">
      <c r="A82" s="44" t="s">
        <v>93</v>
      </c>
      <c r="B82" s="55">
        <f>$B$9-61</f>
        <v>1950</v>
      </c>
      <c r="C82" s="56">
        <v>995</v>
      </c>
      <c r="D82" s="56">
        <v>487</v>
      </c>
      <c r="E82" s="56">
        <v>508</v>
      </c>
    </row>
    <row r="83" spans="1:5" x14ac:dyDescent="0.2">
      <c r="A83" s="44" t="s">
        <v>94</v>
      </c>
      <c r="B83" s="55">
        <f>$B$9-62</f>
        <v>1949</v>
      </c>
      <c r="C83" s="56">
        <v>1029</v>
      </c>
      <c r="D83" s="56">
        <v>507</v>
      </c>
      <c r="E83" s="56">
        <v>522</v>
      </c>
    </row>
    <row r="84" spans="1:5" x14ac:dyDescent="0.2">
      <c r="A84" s="44" t="s">
        <v>95</v>
      </c>
      <c r="B84" s="55">
        <f>$B$9-63</f>
        <v>1948</v>
      </c>
      <c r="C84" s="56">
        <v>895</v>
      </c>
      <c r="D84" s="56">
        <v>444</v>
      </c>
      <c r="E84" s="56">
        <v>451</v>
      </c>
    </row>
    <row r="85" spans="1:5" x14ac:dyDescent="0.2">
      <c r="A85" s="44" t="s">
        <v>96</v>
      </c>
      <c r="B85" s="55">
        <f>$B$9-64</f>
        <v>1947</v>
      </c>
      <c r="C85" s="56">
        <v>798</v>
      </c>
      <c r="D85" s="56">
        <v>385</v>
      </c>
      <c r="E85" s="56">
        <v>413</v>
      </c>
    </row>
    <row r="86" spans="1:5" x14ac:dyDescent="0.2">
      <c r="A86" s="51" t="s">
        <v>36</v>
      </c>
      <c r="B86" s="57"/>
      <c r="C86" s="56">
        <f>SUM(C81:C85)</f>
        <v>4665</v>
      </c>
      <c r="D86" s="56">
        <f>SUM(D81:D85)</f>
        <v>2296</v>
      </c>
      <c r="E86" s="56">
        <f>SUM(E81:E85)</f>
        <v>2369</v>
      </c>
    </row>
    <row r="87" spans="1:5" x14ac:dyDescent="0.2">
      <c r="A87" s="44" t="s">
        <v>97</v>
      </c>
      <c r="B87" s="55">
        <f>$B$9-65</f>
        <v>1946</v>
      </c>
      <c r="C87" s="56">
        <v>806</v>
      </c>
      <c r="D87" s="56">
        <v>394</v>
      </c>
      <c r="E87" s="56">
        <v>412</v>
      </c>
    </row>
    <row r="88" spans="1:5" x14ac:dyDescent="0.2">
      <c r="A88" s="44" t="s">
        <v>98</v>
      </c>
      <c r="B88" s="55">
        <f>$B$9-66</f>
        <v>1945</v>
      </c>
      <c r="C88" s="56">
        <v>707</v>
      </c>
      <c r="D88" s="56">
        <v>339</v>
      </c>
      <c r="E88" s="56">
        <v>368</v>
      </c>
    </row>
    <row r="89" spans="1:5" x14ac:dyDescent="0.2">
      <c r="A89" s="44" t="s">
        <v>99</v>
      </c>
      <c r="B89" s="55">
        <f>$B$9-67</f>
        <v>1944</v>
      </c>
      <c r="C89" s="56">
        <v>881</v>
      </c>
      <c r="D89" s="56">
        <v>417</v>
      </c>
      <c r="E89" s="56">
        <v>464</v>
      </c>
    </row>
    <row r="90" spans="1:5" x14ac:dyDescent="0.2">
      <c r="A90" s="44" t="s">
        <v>100</v>
      </c>
      <c r="B90" s="55">
        <f>$B$9-68</f>
        <v>1943</v>
      </c>
      <c r="C90" s="56">
        <v>917</v>
      </c>
      <c r="D90" s="56">
        <v>433</v>
      </c>
      <c r="E90" s="56">
        <v>484</v>
      </c>
    </row>
    <row r="91" spans="1:5" x14ac:dyDescent="0.2">
      <c r="A91" s="44" t="s">
        <v>101</v>
      </c>
      <c r="B91" s="55">
        <f>$B$9-69</f>
        <v>1942</v>
      </c>
      <c r="C91" s="56">
        <v>874</v>
      </c>
      <c r="D91" s="56">
        <v>424</v>
      </c>
      <c r="E91" s="56">
        <v>450</v>
      </c>
    </row>
    <row r="92" spans="1:5" x14ac:dyDescent="0.2">
      <c r="A92" s="51" t="s">
        <v>36</v>
      </c>
      <c r="B92" s="57"/>
      <c r="C92" s="56">
        <f>SUM(C87:C91)</f>
        <v>4185</v>
      </c>
      <c r="D92" s="56">
        <f>SUM(D87:D91)</f>
        <v>2007</v>
      </c>
      <c r="E92" s="56">
        <f>SUM(E87:E91)</f>
        <v>2178</v>
      </c>
    </row>
    <row r="93" spans="1:5" x14ac:dyDescent="0.2">
      <c r="A93" s="44" t="s">
        <v>102</v>
      </c>
      <c r="B93" s="55">
        <f>$B$9-70</f>
        <v>1941</v>
      </c>
      <c r="C93" s="56">
        <v>1122</v>
      </c>
      <c r="D93" s="56">
        <v>530</v>
      </c>
      <c r="E93" s="56">
        <v>592</v>
      </c>
    </row>
    <row r="94" spans="1:5" x14ac:dyDescent="0.2">
      <c r="A94" s="44" t="s">
        <v>103</v>
      </c>
      <c r="B94" s="55">
        <f>$B$9-71</f>
        <v>1940</v>
      </c>
      <c r="C94" s="56">
        <v>1122</v>
      </c>
      <c r="D94" s="56">
        <v>513</v>
      </c>
      <c r="E94" s="56">
        <v>609</v>
      </c>
    </row>
    <row r="95" spans="1:5" x14ac:dyDescent="0.2">
      <c r="A95" s="44" t="s">
        <v>104</v>
      </c>
      <c r="B95" s="55">
        <f>$B$9-72</f>
        <v>1939</v>
      </c>
      <c r="C95" s="56">
        <v>1048</v>
      </c>
      <c r="D95" s="56">
        <v>517</v>
      </c>
      <c r="E95" s="56">
        <v>531</v>
      </c>
    </row>
    <row r="96" spans="1:5" x14ac:dyDescent="0.2">
      <c r="A96" s="44" t="s">
        <v>105</v>
      </c>
      <c r="B96" s="55">
        <f>$B$9-73</f>
        <v>1938</v>
      </c>
      <c r="C96" s="56">
        <v>1035</v>
      </c>
      <c r="D96" s="56">
        <v>499</v>
      </c>
      <c r="E96" s="56">
        <v>536</v>
      </c>
    </row>
    <row r="97" spans="1:5" x14ac:dyDescent="0.2">
      <c r="A97" s="44" t="s">
        <v>106</v>
      </c>
      <c r="B97" s="55">
        <f>$B$9-74</f>
        <v>1937</v>
      </c>
      <c r="C97" s="56">
        <v>931</v>
      </c>
      <c r="D97" s="56">
        <v>408</v>
      </c>
      <c r="E97" s="56">
        <v>523</v>
      </c>
    </row>
    <row r="98" spans="1:5" x14ac:dyDescent="0.2">
      <c r="A98" s="51" t="s">
        <v>36</v>
      </c>
      <c r="B98" s="57"/>
      <c r="C98" s="56">
        <f>SUM(C93:C97)</f>
        <v>5258</v>
      </c>
      <c r="D98" s="56">
        <f>SUM(D93:D97)</f>
        <v>2467</v>
      </c>
      <c r="E98" s="56">
        <f>SUM(E93:E97)</f>
        <v>2791</v>
      </c>
    </row>
    <row r="99" spans="1:5" x14ac:dyDescent="0.2">
      <c r="A99" s="44" t="s">
        <v>107</v>
      </c>
      <c r="B99" s="55">
        <f>$B$9-75</f>
        <v>1936</v>
      </c>
      <c r="C99" s="56">
        <v>820</v>
      </c>
      <c r="D99" s="56">
        <v>349</v>
      </c>
      <c r="E99" s="56">
        <v>471</v>
      </c>
    </row>
    <row r="100" spans="1:5" x14ac:dyDescent="0.2">
      <c r="A100" s="44" t="s">
        <v>108</v>
      </c>
      <c r="B100" s="55">
        <f>$B$9-76</f>
        <v>1935</v>
      </c>
      <c r="C100" s="56">
        <v>791</v>
      </c>
      <c r="D100" s="56">
        <v>329</v>
      </c>
      <c r="E100" s="56">
        <v>462</v>
      </c>
    </row>
    <row r="101" spans="1:5" x14ac:dyDescent="0.2">
      <c r="A101" s="44" t="s">
        <v>109</v>
      </c>
      <c r="B101" s="55">
        <f>$B$9-77</f>
        <v>1934</v>
      </c>
      <c r="C101" s="56">
        <v>662</v>
      </c>
      <c r="D101" s="56">
        <v>275</v>
      </c>
      <c r="E101" s="56">
        <v>387</v>
      </c>
    </row>
    <row r="102" spans="1:5" x14ac:dyDescent="0.2">
      <c r="A102" s="44" t="s">
        <v>110</v>
      </c>
      <c r="B102" s="55">
        <f>$B$9-78</f>
        <v>1933</v>
      </c>
      <c r="C102" s="56">
        <v>518</v>
      </c>
      <c r="D102" s="56">
        <v>208</v>
      </c>
      <c r="E102" s="56">
        <v>310</v>
      </c>
    </row>
    <row r="103" spans="1:5" x14ac:dyDescent="0.2">
      <c r="A103" s="45" t="s">
        <v>111</v>
      </c>
      <c r="B103" s="55">
        <f>$B$9-79</f>
        <v>1932</v>
      </c>
      <c r="C103" s="56">
        <v>456</v>
      </c>
      <c r="D103" s="56">
        <v>163</v>
      </c>
      <c r="E103" s="56">
        <v>293</v>
      </c>
    </row>
    <row r="104" spans="1:5" x14ac:dyDescent="0.2">
      <c r="A104" s="52" t="s">
        <v>36</v>
      </c>
      <c r="B104" s="58"/>
      <c r="C104" s="56">
        <f>SUM(C99:C103)</f>
        <v>3247</v>
      </c>
      <c r="D104" s="56">
        <f>SUM(D99:D103)</f>
        <v>1324</v>
      </c>
      <c r="E104" s="56">
        <f>SUM(E99:E103)</f>
        <v>1923</v>
      </c>
    </row>
    <row r="105" spans="1:5" x14ac:dyDescent="0.2">
      <c r="A105" s="45" t="s">
        <v>112</v>
      </c>
      <c r="B105" s="55">
        <f>$B$9-80</f>
        <v>1931</v>
      </c>
      <c r="C105" s="56">
        <v>525</v>
      </c>
      <c r="D105" s="56">
        <v>203</v>
      </c>
      <c r="E105" s="56">
        <v>322</v>
      </c>
    </row>
    <row r="106" spans="1:5" x14ac:dyDescent="0.2">
      <c r="A106" s="45" t="s">
        <v>123</v>
      </c>
      <c r="B106" s="55">
        <f>$B$9-81</f>
        <v>1930</v>
      </c>
      <c r="C106" s="56">
        <v>480</v>
      </c>
      <c r="D106" s="56">
        <v>172</v>
      </c>
      <c r="E106" s="56">
        <v>308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450</v>
      </c>
      <c r="D107" s="56">
        <v>159</v>
      </c>
      <c r="E107" s="56">
        <v>291</v>
      </c>
    </row>
    <row r="108" spans="1:5" x14ac:dyDescent="0.2">
      <c r="A108" s="45" t="s">
        <v>124</v>
      </c>
      <c r="B108" s="55">
        <f>$B$9-83</f>
        <v>1928</v>
      </c>
      <c r="C108" s="56">
        <v>468</v>
      </c>
      <c r="D108" s="56">
        <v>180</v>
      </c>
      <c r="E108" s="56">
        <v>288</v>
      </c>
    </row>
    <row r="109" spans="1:5" x14ac:dyDescent="0.2">
      <c r="A109" s="45" t="s">
        <v>122</v>
      </c>
      <c r="B109" s="55">
        <f>$B$9-84</f>
        <v>1927</v>
      </c>
      <c r="C109" s="56">
        <v>376</v>
      </c>
      <c r="D109" s="56">
        <v>126</v>
      </c>
      <c r="E109" s="56">
        <v>250</v>
      </c>
    </row>
    <row r="110" spans="1:5" x14ac:dyDescent="0.2">
      <c r="A110" s="52" t="s">
        <v>36</v>
      </c>
      <c r="B110" s="58"/>
      <c r="C110" s="56">
        <f>SUM(C105:C109)</f>
        <v>2299</v>
      </c>
      <c r="D110" s="56">
        <f>SUM(D105:D109)</f>
        <v>840</v>
      </c>
      <c r="E110" s="56">
        <f>SUM(E105:E109)</f>
        <v>1459</v>
      </c>
    </row>
    <row r="111" spans="1:5" x14ac:dyDescent="0.2">
      <c r="A111" s="45" t="s">
        <v>113</v>
      </c>
      <c r="B111" s="55">
        <f>$B$9-85</f>
        <v>1926</v>
      </c>
      <c r="C111" s="56">
        <v>345</v>
      </c>
      <c r="D111" s="56">
        <v>100</v>
      </c>
      <c r="E111" s="56">
        <v>245</v>
      </c>
    </row>
    <row r="112" spans="1:5" x14ac:dyDescent="0.2">
      <c r="A112" s="45" t="s">
        <v>114</v>
      </c>
      <c r="B112" s="55">
        <f>$B$9-86</f>
        <v>1925</v>
      </c>
      <c r="C112" s="56">
        <v>331</v>
      </c>
      <c r="D112" s="56">
        <v>116</v>
      </c>
      <c r="E112" s="56">
        <v>215</v>
      </c>
    </row>
    <row r="113" spans="1:5" x14ac:dyDescent="0.2">
      <c r="A113" s="45" t="s">
        <v>115</v>
      </c>
      <c r="B113" s="55">
        <f>$B$9-87</f>
        <v>1924</v>
      </c>
      <c r="C113" s="56">
        <v>285</v>
      </c>
      <c r="D113" s="56">
        <v>78</v>
      </c>
      <c r="E113" s="56">
        <v>207</v>
      </c>
    </row>
    <row r="114" spans="1:5" x14ac:dyDescent="0.2">
      <c r="A114" s="45" t="s">
        <v>116</v>
      </c>
      <c r="B114" s="55">
        <f>$B$9-88</f>
        <v>1923</v>
      </c>
      <c r="C114" s="56">
        <v>241</v>
      </c>
      <c r="D114" s="56">
        <v>70</v>
      </c>
      <c r="E114" s="56">
        <v>171</v>
      </c>
    </row>
    <row r="115" spans="1:5" x14ac:dyDescent="0.2">
      <c r="A115" s="45" t="s">
        <v>117</v>
      </c>
      <c r="B115" s="55">
        <f>$B$9-89</f>
        <v>1922</v>
      </c>
      <c r="C115" s="56">
        <v>190</v>
      </c>
      <c r="D115" s="56">
        <v>47</v>
      </c>
      <c r="E115" s="56">
        <v>143</v>
      </c>
    </row>
    <row r="116" spans="1:5" x14ac:dyDescent="0.2">
      <c r="A116" s="52" t="s">
        <v>36</v>
      </c>
      <c r="B116" s="59"/>
      <c r="C116" s="56">
        <f>SUM(C111:C115)</f>
        <v>1392</v>
      </c>
      <c r="D116" s="56">
        <f>SUM(D111:D115)</f>
        <v>411</v>
      </c>
      <c r="E116" s="56">
        <f>SUM(E111:E115)</f>
        <v>981</v>
      </c>
    </row>
    <row r="117" spans="1:5" x14ac:dyDescent="0.2">
      <c r="A117" s="45" t="s">
        <v>118</v>
      </c>
      <c r="B117" s="55">
        <f>$B$9-90</f>
        <v>1921</v>
      </c>
      <c r="C117" s="56">
        <v>661</v>
      </c>
      <c r="D117" s="56">
        <v>158</v>
      </c>
      <c r="E117" s="56">
        <v>503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77201</v>
      </c>
      <c r="D119" s="61">
        <v>37769</v>
      </c>
      <c r="E119" s="61">
        <v>39432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25.57031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165</v>
      </c>
      <c r="B1" s="99"/>
      <c r="C1" s="100"/>
      <c r="D1" s="100"/>
      <c r="E1" s="100"/>
    </row>
    <row r="2" spans="1:8" s="10" customFormat="1" ht="14.1" customHeight="1" x14ac:dyDescent="0.2">
      <c r="A2" s="103" t="s">
        <v>167</v>
      </c>
      <c r="B2" s="103"/>
      <c r="C2" s="103"/>
      <c r="D2" s="103"/>
      <c r="E2" s="103"/>
    </row>
    <row r="3" spans="1:8" s="10" customFormat="1" ht="14.1" customHeight="1" x14ac:dyDescent="0.25">
      <c r="A3" s="68"/>
      <c r="B3" s="68"/>
      <c r="C3" s="68"/>
      <c r="D3" s="68"/>
      <c r="E3" s="68"/>
    </row>
    <row r="4" spans="1:8" s="10" customFormat="1" ht="14.1" customHeight="1" x14ac:dyDescent="0.25">
      <c r="A4" s="99" t="s">
        <v>129</v>
      </c>
      <c r="B4" s="99"/>
      <c r="C4" s="99"/>
      <c r="D4" s="99"/>
      <c r="E4" s="99"/>
    </row>
    <row r="5" spans="1:8" s="10" customFormat="1" ht="14.1" customHeight="1" x14ac:dyDescent="0.25">
      <c r="A5" s="25"/>
      <c r="B5" s="25"/>
      <c r="C5" s="25"/>
      <c r="D5" s="25"/>
      <c r="E5" s="25"/>
    </row>
    <row r="6" spans="1:8" ht="28.35" customHeight="1" x14ac:dyDescent="0.2">
      <c r="A6" s="104" t="s">
        <v>164</v>
      </c>
      <c r="B6" s="106" t="s">
        <v>166</v>
      </c>
      <c r="C6" s="101" t="s">
        <v>30</v>
      </c>
      <c r="D6" s="101" t="s">
        <v>22</v>
      </c>
      <c r="E6" s="102" t="s">
        <v>23</v>
      </c>
    </row>
    <row r="7" spans="1:8" ht="28.35" customHeight="1" x14ac:dyDescent="0.2">
      <c r="A7" s="105"/>
      <c r="B7" s="107"/>
      <c r="C7" s="18" t="s">
        <v>161</v>
      </c>
      <c r="D7" s="18" t="s">
        <v>162</v>
      </c>
      <c r="E7" s="19" t="s">
        <v>163</v>
      </c>
    </row>
    <row r="8" spans="1:8" ht="14.1" customHeight="1" x14ac:dyDescent="0.25">
      <c r="A8" s="42"/>
      <c r="B8" s="48"/>
      <c r="C8" s="20"/>
      <c r="D8" s="20"/>
      <c r="E8" s="20"/>
    </row>
    <row r="9" spans="1:8" ht="14.1" customHeight="1" x14ac:dyDescent="0.25">
      <c r="A9" s="43" t="s">
        <v>31</v>
      </c>
      <c r="B9" s="55">
        <v>2011</v>
      </c>
      <c r="C9" s="56">
        <v>949</v>
      </c>
      <c r="D9" s="56">
        <v>495</v>
      </c>
      <c r="E9" s="56">
        <v>454</v>
      </c>
    </row>
    <row r="10" spans="1:8" ht="14.1" customHeight="1" x14ac:dyDescent="0.25">
      <c r="A10" s="43" t="s">
        <v>32</v>
      </c>
      <c r="B10" s="55">
        <f>$B$9-1</f>
        <v>2010</v>
      </c>
      <c r="C10" s="56">
        <v>1064</v>
      </c>
      <c r="D10" s="56">
        <v>524</v>
      </c>
      <c r="E10" s="56">
        <v>540</v>
      </c>
    </row>
    <row r="11" spans="1:8" ht="14.1" customHeight="1" x14ac:dyDescent="0.25">
      <c r="A11" s="43" t="s">
        <v>33</v>
      </c>
      <c r="B11" s="55">
        <f>$B$9-2</f>
        <v>2009</v>
      </c>
      <c r="C11" s="56">
        <v>1037</v>
      </c>
      <c r="D11" s="56">
        <v>537</v>
      </c>
      <c r="E11" s="56">
        <v>500</v>
      </c>
    </row>
    <row r="12" spans="1:8" ht="14.1" customHeight="1" x14ac:dyDescent="0.25">
      <c r="A12" s="43" t="s">
        <v>34</v>
      </c>
      <c r="B12" s="55">
        <f>$B$9-3</f>
        <v>2008</v>
      </c>
      <c r="C12" s="56">
        <v>1050</v>
      </c>
      <c r="D12" s="56">
        <v>510</v>
      </c>
      <c r="E12" s="56">
        <v>540</v>
      </c>
      <c r="H12" s="23"/>
    </row>
    <row r="13" spans="1:8" ht="14.1" customHeight="1" x14ac:dyDescent="0.25">
      <c r="A13" s="43" t="s">
        <v>35</v>
      </c>
      <c r="B13" s="55">
        <f>$B$9-4</f>
        <v>2007</v>
      </c>
      <c r="C13" s="56">
        <v>1093</v>
      </c>
      <c r="D13" s="56">
        <v>583</v>
      </c>
      <c r="E13" s="56">
        <v>510</v>
      </c>
    </row>
    <row r="14" spans="1:8" ht="14.1" customHeight="1" x14ac:dyDescent="0.25">
      <c r="A14" s="50" t="s">
        <v>36</v>
      </c>
      <c r="B14" s="55"/>
      <c r="C14" s="56">
        <f>SUM(C9:C13)</f>
        <v>5193</v>
      </c>
      <c r="D14" s="56">
        <f>SUM(D9:D13)</f>
        <v>2649</v>
      </c>
      <c r="E14" s="56">
        <f>SUM(E9:E13)</f>
        <v>2544</v>
      </c>
    </row>
    <row r="15" spans="1:8" ht="14.1" customHeight="1" x14ac:dyDescent="0.25">
      <c r="A15" s="44" t="s">
        <v>37</v>
      </c>
      <c r="B15" s="55">
        <f>$B$9-5</f>
        <v>2006</v>
      </c>
      <c r="C15" s="56">
        <v>1089</v>
      </c>
      <c r="D15" s="56">
        <v>552</v>
      </c>
      <c r="E15" s="56">
        <v>537</v>
      </c>
    </row>
    <row r="16" spans="1:8" ht="14.1" customHeight="1" x14ac:dyDescent="0.25">
      <c r="A16" s="44" t="s">
        <v>38</v>
      </c>
      <c r="B16" s="55">
        <f>$B$9-6</f>
        <v>2005</v>
      </c>
      <c r="C16" s="56">
        <v>1109</v>
      </c>
      <c r="D16" s="56">
        <v>552</v>
      </c>
      <c r="E16" s="56">
        <v>557</v>
      </c>
    </row>
    <row r="17" spans="1:5" ht="14.1" customHeight="1" x14ac:dyDescent="0.25">
      <c r="A17" s="44" t="s">
        <v>39</v>
      </c>
      <c r="B17" s="55">
        <f>$B$9-7</f>
        <v>2004</v>
      </c>
      <c r="C17" s="56">
        <v>1176</v>
      </c>
      <c r="D17" s="56">
        <v>594</v>
      </c>
      <c r="E17" s="56">
        <v>582</v>
      </c>
    </row>
    <row r="18" spans="1:5" ht="14.1" customHeight="1" x14ac:dyDescent="0.25">
      <c r="A18" s="44" t="s">
        <v>40</v>
      </c>
      <c r="B18" s="55">
        <f>$B$9-8</f>
        <v>2003</v>
      </c>
      <c r="C18" s="56">
        <v>1284</v>
      </c>
      <c r="D18" s="56">
        <v>648</v>
      </c>
      <c r="E18" s="56">
        <v>636</v>
      </c>
    </row>
    <row r="19" spans="1:5" ht="14.1" customHeight="1" x14ac:dyDescent="0.25">
      <c r="A19" s="44" t="s">
        <v>41</v>
      </c>
      <c r="B19" s="55">
        <f>$B$9-9</f>
        <v>2002</v>
      </c>
      <c r="C19" s="56">
        <v>1285</v>
      </c>
      <c r="D19" s="56">
        <v>644</v>
      </c>
      <c r="E19" s="56">
        <v>641</v>
      </c>
    </row>
    <row r="20" spans="1:5" ht="14.1" customHeight="1" x14ac:dyDescent="0.25">
      <c r="A20" s="51" t="s">
        <v>36</v>
      </c>
      <c r="B20" s="57"/>
      <c r="C20" s="56">
        <f>SUM(C15:C19)</f>
        <v>5943</v>
      </c>
      <c r="D20" s="56">
        <f>SUM(D15:D19)</f>
        <v>2990</v>
      </c>
      <c r="E20" s="56">
        <f>SUM(E15:E19)</f>
        <v>2953</v>
      </c>
    </row>
    <row r="21" spans="1:5" ht="14.1" customHeight="1" x14ac:dyDescent="0.25">
      <c r="A21" s="44" t="s">
        <v>42</v>
      </c>
      <c r="B21" s="55">
        <f>$B$9-10</f>
        <v>2001</v>
      </c>
      <c r="C21" s="56">
        <v>1296</v>
      </c>
      <c r="D21" s="56">
        <v>673</v>
      </c>
      <c r="E21" s="56">
        <v>623</v>
      </c>
    </row>
    <row r="22" spans="1:5" ht="14.1" customHeight="1" x14ac:dyDescent="0.25">
      <c r="A22" s="44" t="s">
        <v>43</v>
      </c>
      <c r="B22" s="55">
        <f>$B$9-11</f>
        <v>2000</v>
      </c>
      <c r="C22" s="56">
        <v>1486</v>
      </c>
      <c r="D22" s="56">
        <v>756</v>
      </c>
      <c r="E22" s="56">
        <v>730</v>
      </c>
    </row>
    <row r="23" spans="1:5" ht="14.1" customHeight="1" x14ac:dyDescent="0.25">
      <c r="A23" s="44" t="s">
        <v>44</v>
      </c>
      <c r="B23" s="55">
        <f>$B$9-12</f>
        <v>1999</v>
      </c>
      <c r="C23" s="56">
        <v>1463</v>
      </c>
      <c r="D23" s="56">
        <v>761</v>
      </c>
      <c r="E23" s="56">
        <v>702</v>
      </c>
    </row>
    <row r="24" spans="1:5" ht="14.1" customHeight="1" x14ac:dyDescent="0.25">
      <c r="A24" s="44" t="s">
        <v>45</v>
      </c>
      <c r="B24" s="55">
        <f>$B$9-13</f>
        <v>1998</v>
      </c>
      <c r="C24" s="56">
        <v>1538</v>
      </c>
      <c r="D24" s="56">
        <v>742</v>
      </c>
      <c r="E24" s="56">
        <v>796</v>
      </c>
    </row>
    <row r="25" spans="1:5" ht="14.1" customHeight="1" x14ac:dyDescent="0.25">
      <c r="A25" s="44" t="s">
        <v>46</v>
      </c>
      <c r="B25" s="55">
        <f>$B$9-14</f>
        <v>1997</v>
      </c>
      <c r="C25" s="56">
        <v>1674</v>
      </c>
      <c r="D25" s="56">
        <v>835</v>
      </c>
      <c r="E25" s="56">
        <v>839</v>
      </c>
    </row>
    <row r="26" spans="1:5" ht="14.1" customHeight="1" x14ac:dyDescent="0.25">
      <c r="A26" s="51" t="s">
        <v>36</v>
      </c>
      <c r="B26" s="57"/>
      <c r="C26" s="56">
        <f>SUM(C21:C25)</f>
        <v>7457</v>
      </c>
      <c r="D26" s="56">
        <f>SUM(D21:D25)</f>
        <v>3767</v>
      </c>
      <c r="E26" s="56">
        <f>SUM(E21:E25)</f>
        <v>3690</v>
      </c>
    </row>
    <row r="27" spans="1:5" ht="14.1" customHeight="1" x14ac:dyDescent="0.25">
      <c r="A27" s="44" t="s">
        <v>47</v>
      </c>
      <c r="B27" s="55">
        <f>$B$9-15</f>
        <v>1996</v>
      </c>
      <c r="C27" s="56">
        <v>1676</v>
      </c>
      <c r="D27" s="56">
        <v>862</v>
      </c>
      <c r="E27" s="56">
        <v>814</v>
      </c>
    </row>
    <row r="28" spans="1:5" ht="14.1" customHeight="1" x14ac:dyDescent="0.25">
      <c r="A28" s="44" t="s">
        <v>48</v>
      </c>
      <c r="B28" s="55">
        <f>$B$9-16</f>
        <v>1995</v>
      </c>
      <c r="C28" s="56">
        <v>1616</v>
      </c>
      <c r="D28" s="56">
        <v>826</v>
      </c>
      <c r="E28" s="56">
        <v>790</v>
      </c>
    </row>
    <row r="29" spans="1:5" ht="14.1" customHeight="1" x14ac:dyDescent="0.25">
      <c r="A29" s="44" t="s">
        <v>49</v>
      </c>
      <c r="B29" s="55">
        <f>$B$9-17</f>
        <v>1994</v>
      </c>
      <c r="C29" s="56">
        <v>1542</v>
      </c>
      <c r="D29" s="56">
        <v>798</v>
      </c>
      <c r="E29" s="56">
        <v>744</v>
      </c>
    </row>
    <row r="30" spans="1:5" ht="14.1" customHeight="1" x14ac:dyDescent="0.25">
      <c r="A30" s="44" t="s">
        <v>50</v>
      </c>
      <c r="B30" s="55">
        <f>$B$9-18</f>
        <v>1993</v>
      </c>
      <c r="C30" s="56">
        <v>1668</v>
      </c>
      <c r="D30" s="56">
        <v>877</v>
      </c>
      <c r="E30" s="56">
        <v>791</v>
      </c>
    </row>
    <row r="31" spans="1:5" ht="14.1" customHeight="1" x14ac:dyDescent="0.25">
      <c r="A31" s="43" t="s">
        <v>51</v>
      </c>
      <c r="B31" s="55">
        <f>$B$9-19</f>
        <v>1992</v>
      </c>
      <c r="C31" s="56">
        <v>1498</v>
      </c>
      <c r="D31" s="56">
        <v>780</v>
      </c>
      <c r="E31" s="56">
        <v>718</v>
      </c>
    </row>
    <row r="32" spans="1:5" ht="14.1" customHeight="1" x14ac:dyDescent="0.25">
      <c r="A32" s="51" t="s">
        <v>36</v>
      </c>
      <c r="B32" s="57"/>
      <c r="C32" s="56">
        <f>SUM(C27:C31)</f>
        <v>8000</v>
      </c>
      <c r="D32" s="56">
        <f>SUM(D27:D31)</f>
        <v>4143</v>
      </c>
      <c r="E32" s="56">
        <f>SUM(E27:E31)</f>
        <v>3857</v>
      </c>
    </row>
    <row r="33" spans="1:5" ht="14.1" customHeight="1" x14ac:dyDescent="0.25">
      <c r="A33" s="44" t="s">
        <v>52</v>
      </c>
      <c r="B33" s="55">
        <f>$B$9-20</f>
        <v>1991</v>
      </c>
      <c r="C33" s="56">
        <v>1498</v>
      </c>
      <c r="D33" s="56">
        <v>805</v>
      </c>
      <c r="E33" s="56">
        <v>693</v>
      </c>
    </row>
    <row r="34" spans="1:5" ht="14.1" customHeight="1" x14ac:dyDescent="0.25">
      <c r="A34" s="44" t="s">
        <v>53</v>
      </c>
      <c r="B34" s="55">
        <f>$B$9-21</f>
        <v>1990</v>
      </c>
      <c r="C34" s="56">
        <v>1420</v>
      </c>
      <c r="D34" s="56">
        <v>743</v>
      </c>
      <c r="E34" s="56">
        <v>677</v>
      </c>
    </row>
    <row r="35" spans="1:5" ht="14.1" customHeight="1" x14ac:dyDescent="0.25">
      <c r="A35" s="44" t="s">
        <v>54</v>
      </c>
      <c r="B35" s="55">
        <f>$B$9-22</f>
        <v>1989</v>
      </c>
      <c r="C35" s="56">
        <v>1316</v>
      </c>
      <c r="D35" s="56">
        <v>717</v>
      </c>
      <c r="E35" s="56">
        <v>599</v>
      </c>
    </row>
    <row r="36" spans="1:5" ht="14.1" customHeight="1" x14ac:dyDescent="0.2">
      <c r="A36" s="44" t="s">
        <v>55</v>
      </c>
      <c r="B36" s="55">
        <f>$B$9-23</f>
        <v>1988</v>
      </c>
      <c r="C36" s="56">
        <v>1390</v>
      </c>
      <c r="D36" s="56">
        <v>715</v>
      </c>
      <c r="E36" s="56">
        <v>675</v>
      </c>
    </row>
    <row r="37" spans="1:5" ht="14.1" customHeight="1" x14ac:dyDescent="0.2">
      <c r="A37" s="44" t="s">
        <v>56</v>
      </c>
      <c r="B37" s="55">
        <f>$B$9-24</f>
        <v>1987</v>
      </c>
      <c r="C37" s="56">
        <v>1332</v>
      </c>
      <c r="D37" s="56">
        <v>688</v>
      </c>
      <c r="E37" s="56">
        <v>644</v>
      </c>
    </row>
    <row r="38" spans="1:5" ht="14.1" customHeight="1" x14ac:dyDescent="0.2">
      <c r="A38" s="51" t="s">
        <v>36</v>
      </c>
      <c r="B38" s="57"/>
      <c r="C38" s="56">
        <f>SUM(C33:C37)</f>
        <v>6956</v>
      </c>
      <c r="D38" s="56">
        <f>SUM(D33:D37)</f>
        <v>3668</v>
      </c>
      <c r="E38" s="56">
        <f>SUM(E33:E37)</f>
        <v>3288</v>
      </c>
    </row>
    <row r="39" spans="1:5" ht="14.1" customHeight="1" x14ac:dyDescent="0.2">
      <c r="A39" s="44" t="s">
        <v>57</v>
      </c>
      <c r="B39" s="55">
        <f>$B$9-25</f>
        <v>1986</v>
      </c>
      <c r="C39" s="56">
        <v>1284</v>
      </c>
      <c r="D39" s="56">
        <v>679</v>
      </c>
      <c r="E39" s="56">
        <v>605</v>
      </c>
    </row>
    <row r="40" spans="1:5" ht="14.1" customHeight="1" x14ac:dyDescent="0.2">
      <c r="A40" s="44" t="s">
        <v>58</v>
      </c>
      <c r="B40" s="55">
        <f>$B$9-26</f>
        <v>1985</v>
      </c>
      <c r="C40" s="56">
        <v>1198</v>
      </c>
      <c r="D40" s="56">
        <v>644</v>
      </c>
      <c r="E40" s="56">
        <v>554</v>
      </c>
    </row>
    <row r="41" spans="1:5" ht="14.1" customHeight="1" x14ac:dyDescent="0.2">
      <c r="A41" s="44" t="s">
        <v>59</v>
      </c>
      <c r="B41" s="55">
        <f>$B$9-27</f>
        <v>1984</v>
      </c>
      <c r="C41" s="56">
        <v>1195</v>
      </c>
      <c r="D41" s="56">
        <v>593</v>
      </c>
      <c r="E41" s="56">
        <v>602</v>
      </c>
    </row>
    <row r="42" spans="1:5" ht="14.1" customHeight="1" x14ac:dyDescent="0.2">
      <c r="A42" s="44" t="s">
        <v>60</v>
      </c>
      <c r="B42" s="55">
        <f>$B$9-28</f>
        <v>1983</v>
      </c>
      <c r="C42" s="56">
        <v>1212</v>
      </c>
      <c r="D42" s="56">
        <v>654</v>
      </c>
      <c r="E42" s="56">
        <v>558</v>
      </c>
    </row>
    <row r="43" spans="1:5" ht="14.1" customHeight="1" x14ac:dyDescent="0.2">
      <c r="A43" s="44" t="s">
        <v>61</v>
      </c>
      <c r="B43" s="55">
        <f>$B$9-29</f>
        <v>1982</v>
      </c>
      <c r="C43" s="56">
        <v>1237</v>
      </c>
      <c r="D43" s="56">
        <v>621</v>
      </c>
      <c r="E43" s="56">
        <v>616</v>
      </c>
    </row>
    <row r="44" spans="1:5" ht="14.1" customHeight="1" x14ac:dyDescent="0.2">
      <c r="A44" s="51" t="s">
        <v>36</v>
      </c>
      <c r="B44" s="57"/>
      <c r="C44" s="56">
        <f>SUM(C39:C43)</f>
        <v>6126</v>
      </c>
      <c r="D44" s="56">
        <f>SUM(D39:D43)</f>
        <v>3191</v>
      </c>
      <c r="E44" s="56">
        <f>SUM(E39:E43)</f>
        <v>2935</v>
      </c>
    </row>
    <row r="45" spans="1:5" ht="14.1" customHeight="1" x14ac:dyDescent="0.2">
      <c r="A45" s="44" t="s">
        <v>62</v>
      </c>
      <c r="B45" s="55">
        <f>$B$9-30</f>
        <v>1981</v>
      </c>
      <c r="C45" s="56">
        <v>1267</v>
      </c>
      <c r="D45" s="56">
        <v>622</v>
      </c>
      <c r="E45" s="56">
        <v>645</v>
      </c>
    </row>
    <row r="46" spans="1:5" ht="14.1" customHeight="1" x14ac:dyDescent="0.2">
      <c r="A46" s="44" t="s">
        <v>63</v>
      </c>
      <c r="B46" s="55">
        <f>$B$9-31</f>
        <v>1980</v>
      </c>
      <c r="C46" s="56">
        <v>1261</v>
      </c>
      <c r="D46" s="56">
        <v>594</v>
      </c>
      <c r="E46" s="56">
        <v>667</v>
      </c>
    </row>
    <row r="47" spans="1:5" ht="14.1" customHeight="1" x14ac:dyDescent="0.2">
      <c r="A47" s="44" t="s">
        <v>64</v>
      </c>
      <c r="B47" s="55">
        <f>$B$9-32</f>
        <v>1979</v>
      </c>
      <c r="C47" s="56">
        <v>1219</v>
      </c>
      <c r="D47" s="56">
        <v>582</v>
      </c>
      <c r="E47" s="56">
        <v>637</v>
      </c>
    </row>
    <row r="48" spans="1:5" ht="14.1" customHeight="1" x14ac:dyDescent="0.2">
      <c r="A48" s="44" t="s">
        <v>65</v>
      </c>
      <c r="B48" s="55">
        <f>$B$9-33</f>
        <v>1978</v>
      </c>
      <c r="C48" s="56">
        <v>1267</v>
      </c>
      <c r="D48" s="56">
        <v>643</v>
      </c>
      <c r="E48" s="56">
        <v>624</v>
      </c>
    </row>
    <row r="49" spans="1:5" ht="14.1" customHeight="1" x14ac:dyDescent="0.2">
      <c r="A49" s="44" t="s">
        <v>66</v>
      </c>
      <c r="B49" s="70">
        <f>$B$9-34</f>
        <v>1977</v>
      </c>
      <c r="C49" s="56">
        <v>1280</v>
      </c>
      <c r="D49" s="56">
        <v>635</v>
      </c>
      <c r="E49" s="56">
        <v>645</v>
      </c>
    </row>
    <row r="50" spans="1:5" ht="14.1" customHeight="1" x14ac:dyDescent="0.2">
      <c r="A50" s="51" t="s">
        <v>36</v>
      </c>
      <c r="B50" s="57"/>
      <c r="C50" s="56">
        <f>SUM(C45:C49)</f>
        <v>6294</v>
      </c>
      <c r="D50" s="56">
        <f>SUM(D45:D49)</f>
        <v>3076</v>
      </c>
      <c r="E50" s="56">
        <f>SUM(E45:E49)</f>
        <v>3218</v>
      </c>
    </row>
    <row r="51" spans="1:5" ht="14.1" customHeight="1" x14ac:dyDescent="0.2">
      <c r="A51" s="44" t="s">
        <v>67</v>
      </c>
      <c r="B51" s="55">
        <f>$B$9-35</f>
        <v>1976</v>
      </c>
      <c r="C51" s="56">
        <v>1319</v>
      </c>
      <c r="D51" s="56">
        <v>640</v>
      </c>
      <c r="E51" s="56">
        <v>679</v>
      </c>
    </row>
    <row r="52" spans="1:5" ht="14.1" customHeight="1" x14ac:dyDescent="0.2">
      <c r="A52" s="44" t="s">
        <v>68</v>
      </c>
      <c r="B52" s="55">
        <f>$B$9-36</f>
        <v>1975</v>
      </c>
      <c r="C52" s="56">
        <v>1281</v>
      </c>
      <c r="D52" s="56">
        <v>638</v>
      </c>
      <c r="E52" s="56">
        <v>643</v>
      </c>
    </row>
    <row r="53" spans="1:5" ht="14.1" customHeight="1" x14ac:dyDescent="0.2">
      <c r="A53" s="44" t="s">
        <v>69</v>
      </c>
      <c r="B53" s="55">
        <f>$B$9-37</f>
        <v>1974</v>
      </c>
      <c r="C53" s="56">
        <v>1318</v>
      </c>
      <c r="D53" s="56">
        <v>678</v>
      </c>
      <c r="E53" s="56">
        <v>640</v>
      </c>
    </row>
    <row r="54" spans="1:5" ht="14.1" customHeight="1" x14ac:dyDescent="0.2">
      <c r="A54" s="44" t="s">
        <v>70</v>
      </c>
      <c r="B54" s="55">
        <f>$B$9-38</f>
        <v>1973</v>
      </c>
      <c r="C54" s="56">
        <v>1429</v>
      </c>
      <c r="D54" s="56">
        <v>735</v>
      </c>
      <c r="E54" s="56">
        <v>694</v>
      </c>
    </row>
    <row r="55" spans="1:5" ht="14.1" customHeight="1" x14ac:dyDescent="0.2">
      <c r="A55" s="43" t="s">
        <v>71</v>
      </c>
      <c r="B55" s="55">
        <f>$B$9-39</f>
        <v>1972</v>
      </c>
      <c r="C55" s="56">
        <v>1545</v>
      </c>
      <c r="D55" s="56">
        <v>763</v>
      </c>
      <c r="E55" s="56">
        <v>782</v>
      </c>
    </row>
    <row r="56" spans="1:5" ht="14.1" customHeight="1" x14ac:dyDescent="0.2">
      <c r="A56" s="50" t="s">
        <v>36</v>
      </c>
      <c r="B56" s="57"/>
      <c r="C56" s="56">
        <f>SUM(C51:C55)</f>
        <v>6892</v>
      </c>
      <c r="D56" s="56">
        <f>SUM(D51:D55)</f>
        <v>3454</v>
      </c>
      <c r="E56" s="56">
        <f>SUM(E51:E55)</f>
        <v>3438</v>
      </c>
    </row>
    <row r="57" spans="1:5" ht="14.1" customHeight="1" x14ac:dyDescent="0.2">
      <c r="A57" s="43" t="s">
        <v>72</v>
      </c>
      <c r="B57" s="55">
        <f>$B$9-40</f>
        <v>1971</v>
      </c>
      <c r="C57" s="56">
        <v>1757</v>
      </c>
      <c r="D57" s="56">
        <v>897</v>
      </c>
      <c r="E57" s="56">
        <v>860</v>
      </c>
    </row>
    <row r="58" spans="1:5" ht="14.1" customHeight="1" x14ac:dyDescent="0.2">
      <c r="A58" s="43" t="s">
        <v>73</v>
      </c>
      <c r="B58" s="55">
        <f>$B$9-41</f>
        <v>1970</v>
      </c>
      <c r="C58" s="56">
        <v>1940</v>
      </c>
      <c r="D58" s="56">
        <v>954</v>
      </c>
      <c r="E58" s="56">
        <v>986</v>
      </c>
    </row>
    <row r="59" spans="1:5" ht="14.1" customHeight="1" x14ac:dyDescent="0.2">
      <c r="A59" s="43" t="s">
        <v>74</v>
      </c>
      <c r="B59" s="55">
        <f>$B$9-42</f>
        <v>1969</v>
      </c>
      <c r="C59" s="56">
        <v>2173</v>
      </c>
      <c r="D59" s="56">
        <v>1058</v>
      </c>
      <c r="E59" s="56">
        <v>1115</v>
      </c>
    </row>
    <row r="60" spans="1:5" ht="14.1" customHeight="1" x14ac:dyDescent="0.2">
      <c r="A60" s="43" t="s">
        <v>75</v>
      </c>
      <c r="B60" s="55">
        <f>$B$9-43</f>
        <v>1968</v>
      </c>
      <c r="C60" s="56">
        <v>2208</v>
      </c>
      <c r="D60" s="56">
        <v>1114</v>
      </c>
      <c r="E60" s="56">
        <v>1094</v>
      </c>
    </row>
    <row r="61" spans="1:5" ht="14.1" customHeight="1" x14ac:dyDescent="0.2">
      <c r="A61" s="43" t="s">
        <v>76</v>
      </c>
      <c r="B61" s="55">
        <f>$B$9-44</f>
        <v>1967</v>
      </c>
      <c r="C61" s="56">
        <v>2258</v>
      </c>
      <c r="D61" s="56">
        <v>1128</v>
      </c>
      <c r="E61" s="56">
        <v>1130</v>
      </c>
    </row>
    <row r="62" spans="1:5" ht="14.1" customHeight="1" x14ac:dyDescent="0.2">
      <c r="A62" s="51" t="s">
        <v>36</v>
      </c>
      <c r="B62" s="57"/>
      <c r="C62" s="56">
        <f>SUM(C57:C61)</f>
        <v>10336</v>
      </c>
      <c r="D62" s="56">
        <f>SUM(D57:D61)</f>
        <v>5151</v>
      </c>
      <c r="E62" s="56">
        <f>SUM(E57:E61)</f>
        <v>5185</v>
      </c>
    </row>
    <row r="63" spans="1:5" ht="14.1" customHeight="1" x14ac:dyDescent="0.2">
      <c r="A63" s="44" t="s">
        <v>77</v>
      </c>
      <c r="B63" s="55">
        <f>$B$9-45</f>
        <v>1966</v>
      </c>
      <c r="C63" s="56">
        <v>2270</v>
      </c>
      <c r="D63" s="56">
        <v>1129</v>
      </c>
      <c r="E63" s="56">
        <v>1141</v>
      </c>
    </row>
    <row r="64" spans="1:5" ht="14.1" customHeight="1" x14ac:dyDescent="0.2">
      <c r="A64" s="44" t="s">
        <v>78</v>
      </c>
      <c r="B64" s="55">
        <f>$B$9-46</f>
        <v>1965</v>
      </c>
      <c r="C64" s="56">
        <v>2291</v>
      </c>
      <c r="D64" s="56">
        <v>1146</v>
      </c>
      <c r="E64" s="56">
        <v>1145</v>
      </c>
    </row>
    <row r="65" spans="1:5" ht="14.1" customHeight="1" x14ac:dyDescent="0.2">
      <c r="A65" s="44" t="s">
        <v>79</v>
      </c>
      <c r="B65" s="55">
        <f>$B$9-47</f>
        <v>1964</v>
      </c>
      <c r="C65" s="56">
        <v>2283</v>
      </c>
      <c r="D65" s="56">
        <v>1142</v>
      </c>
      <c r="E65" s="56">
        <v>1141</v>
      </c>
    </row>
    <row r="66" spans="1:5" ht="14.1" customHeight="1" x14ac:dyDescent="0.2">
      <c r="A66" s="44" t="s">
        <v>80</v>
      </c>
      <c r="B66" s="55">
        <f>$B$9-48</f>
        <v>1963</v>
      </c>
      <c r="C66" s="56">
        <v>2346</v>
      </c>
      <c r="D66" s="56">
        <v>1204</v>
      </c>
      <c r="E66" s="56">
        <v>1142</v>
      </c>
    </row>
    <row r="67" spans="1:5" ht="14.1" customHeight="1" x14ac:dyDescent="0.2">
      <c r="A67" s="44" t="s">
        <v>81</v>
      </c>
      <c r="B67" s="55">
        <f>$B$9-49</f>
        <v>1962</v>
      </c>
      <c r="C67" s="56">
        <v>2214</v>
      </c>
      <c r="D67" s="56">
        <v>1094</v>
      </c>
      <c r="E67" s="56">
        <v>1120</v>
      </c>
    </row>
    <row r="68" spans="1:5" ht="14.1" customHeight="1" x14ac:dyDescent="0.2">
      <c r="A68" s="51" t="s">
        <v>36</v>
      </c>
      <c r="B68" s="57"/>
      <c r="C68" s="56">
        <f>SUM(C63:C67)</f>
        <v>11404</v>
      </c>
      <c r="D68" s="56">
        <f>SUM(D63:D67)</f>
        <v>5715</v>
      </c>
      <c r="E68" s="56">
        <f>SUM(E63:E67)</f>
        <v>5689</v>
      </c>
    </row>
    <row r="69" spans="1:5" ht="14.1" customHeight="1" x14ac:dyDescent="0.2">
      <c r="A69" s="44" t="s">
        <v>82</v>
      </c>
      <c r="B69" s="55">
        <f>$B$9-50</f>
        <v>1961</v>
      </c>
      <c r="C69" s="56">
        <v>2180</v>
      </c>
      <c r="D69" s="56">
        <v>1086</v>
      </c>
      <c r="E69" s="56">
        <v>1094</v>
      </c>
    </row>
    <row r="70" spans="1:5" ht="14.1" customHeight="1" x14ac:dyDescent="0.2">
      <c r="A70" s="44" t="s">
        <v>83</v>
      </c>
      <c r="B70" s="55">
        <f>$B$9-51</f>
        <v>1960</v>
      </c>
      <c r="C70" s="56">
        <v>2101</v>
      </c>
      <c r="D70" s="56">
        <v>1037</v>
      </c>
      <c r="E70" s="56">
        <v>1064</v>
      </c>
    </row>
    <row r="71" spans="1:5" ht="14.1" customHeight="1" x14ac:dyDescent="0.2">
      <c r="A71" s="44" t="s">
        <v>84</v>
      </c>
      <c r="B71" s="55">
        <f>$B$9-52</f>
        <v>1959</v>
      </c>
      <c r="C71" s="56">
        <v>2124</v>
      </c>
      <c r="D71" s="56">
        <v>1038</v>
      </c>
      <c r="E71" s="56">
        <v>1086</v>
      </c>
    </row>
    <row r="72" spans="1:5" ht="14.1" customHeight="1" x14ac:dyDescent="0.2">
      <c r="A72" s="44" t="s">
        <v>85</v>
      </c>
      <c r="B72" s="55">
        <f>$B$9-53</f>
        <v>1958</v>
      </c>
      <c r="C72" s="56">
        <v>2004</v>
      </c>
      <c r="D72" s="56">
        <v>992</v>
      </c>
      <c r="E72" s="56">
        <v>1012</v>
      </c>
    </row>
    <row r="73" spans="1:5" ht="14.1" customHeight="1" x14ac:dyDescent="0.2">
      <c r="A73" s="44" t="s">
        <v>86</v>
      </c>
      <c r="B73" s="55">
        <f>$B$9-54</f>
        <v>1957</v>
      </c>
      <c r="C73" s="56">
        <v>1886</v>
      </c>
      <c r="D73" s="56">
        <v>940</v>
      </c>
      <c r="E73" s="56">
        <v>946</v>
      </c>
    </row>
    <row r="74" spans="1:5" ht="14.1" customHeight="1" x14ac:dyDescent="0.2">
      <c r="A74" s="51" t="s">
        <v>36</v>
      </c>
      <c r="B74" s="57"/>
      <c r="C74" s="56">
        <f>SUM(C69:C73)</f>
        <v>10295</v>
      </c>
      <c r="D74" s="56">
        <f>SUM(D69:D73)</f>
        <v>5093</v>
      </c>
      <c r="E74" s="56">
        <f>SUM(E69:E73)</f>
        <v>5202</v>
      </c>
    </row>
    <row r="75" spans="1:5" ht="14.1" customHeight="1" x14ac:dyDescent="0.2">
      <c r="A75" s="44" t="s">
        <v>87</v>
      </c>
      <c r="B75" s="55">
        <f>$B$9-55</f>
        <v>1956</v>
      </c>
      <c r="C75" s="56">
        <v>1812</v>
      </c>
      <c r="D75" s="56">
        <v>891</v>
      </c>
      <c r="E75" s="56">
        <v>921</v>
      </c>
    </row>
    <row r="76" spans="1:5" ht="14.1" customHeight="1" x14ac:dyDescent="0.2">
      <c r="A76" s="44" t="s">
        <v>88</v>
      </c>
      <c r="B76" s="55">
        <f>$B$9-56</f>
        <v>1955</v>
      </c>
      <c r="C76" s="56">
        <v>1837</v>
      </c>
      <c r="D76" s="56">
        <v>918</v>
      </c>
      <c r="E76" s="56">
        <v>919</v>
      </c>
    </row>
    <row r="77" spans="1:5" ht="13.15" customHeight="1" x14ac:dyDescent="0.2">
      <c r="A77" s="44" t="s">
        <v>89</v>
      </c>
      <c r="B77" s="55">
        <f>$B$9-57</f>
        <v>1954</v>
      </c>
      <c r="C77" s="56">
        <v>1855</v>
      </c>
      <c r="D77" s="56">
        <v>890</v>
      </c>
      <c r="E77" s="56">
        <v>965</v>
      </c>
    </row>
    <row r="78" spans="1:5" ht="14.1" customHeight="1" x14ac:dyDescent="0.2">
      <c r="A78" s="43" t="s">
        <v>90</v>
      </c>
      <c r="B78" s="55">
        <f>$B$9-58</f>
        <v>1953</v>
      </c>
      <c r="C78" s="56">
        <v>1750</v>
      </c>
      <c r="D78" s="56">
        <v>893</v>
      </c>
      <c r="E78" s="56">
        <v>857</v>
      </c>
    </row>
    <row r="79" spans="1:5" x14ac:dyDescent="0.2">
      <c r="A79" s="44" t="s">
        <v>91</v>
      </c>
      <c r="B79" s="55">
        <f>$B$9-59</f>
        <v>1952</v>
      </c>
      <c r="C79" s="56">
        <v>1819</v>
      </c>
      <c r="D79" s="56">
        <v>908</v>
      </c>
      <c r="E79" s="56">
        <v>911</v>
      </c>
    </row>
    <row r="80" spans="1:5" x14ac:dyDescent="0.2">
      <c r="A80" s="51" t="s">
        <v>36</v>
      </c>
      <c r="B80" s="57"/>
      <c r="C80" s="56">
        <f>SUM(C75:C79)</f>
        <v>9073</v>
      </c>
      <c r="D80" s="56">
        <f>SUM(D75:D79)</f>
        <v>4500</v>
      </c>
      <c r="E80" s="56">
        <f>SUM(E75:E79)</f>
        <v>4573</v>
      </c>
    </row>
    <row r="81" spans="1:5" x14ac:dyDescent="0.2">
      <c r="A81" s="44" t="s">
        <v>92</v>
      </c>
      <c r="B81" s="55">
        <f>$B$9-60</f>
        <v>1951</v>
      </c>
      <c r="C81" s="56">
        <v>1810</v>
      </c>
      <c r="D81" s="56">
        <v>885</v>
      </c>
      <c r="E81" s="56">
        <v>925</v>
      </c>
    </row>
    <row r="82" spans="1:5" x14ac:dyDescent="0.2">
      <c r="A82" s="44" t="s">
        <v>93</v>
      </c>
      <c r="B82" s="55">
        <f>$B$9-61</f>
        <v>1950</v>
      </c>
      <c r="C82" s="56">
        <v>1762</v>
      </c>
      <c r="D82" s="56">
        <v>877</v>
      </c>
      <c r="E82" s="56">
        <v>885</v>
      </c>
    </row>
    <row r="83" spans="1:5" x14ac:dyDescent="0.2">
      <c r="A83" s="44" t="s">
        <v>94</v>
      </c>
      <c r="B83" s="55">
        <f>$B$9-62</f>
        <v>1949</v>
      </c>
      <c r="C83" s="56">
        <v>1837</v>
      </c>
      <c r="D83" s="56">
        <v>907</v>
      </c>
      <c r="E83" s="56">
        <v>930</v>
      </c>
    </row>
    <row r="84" spans="1:5" x14ac:dyDescent="0.2">
      <c r="A84" s="44" t="s">
        <v>95</v>
      </c>
      <c r="B84" s="55">
        <f>$B$9-63</f>
        <v>1948</v>
      </c>
      <c r="C84" s="56">
        <v>1772</v>
      </c>
      <c r="D84" s="56">
        <v>862</v>
      </c>
      <c r="E84" s="56">
        <v>910</v>
      </c>
    </row>
    <row r="85" spans="1:5" x14ac:dyDescent="0.2">
      <c r="A85" s="44" t="s">
        <v>96</v>
      </c>
      <c r="B85" s="55">
        <f>$B$9-64</f>
        <v>1947</v>
      </c>
      <c r="C85" s="56">
        <v>1548</v>
      </c>
      <c r="D85" s="56">
        <v>767</v>
      </c>
      <c r="E85" s="56">
        <v>781</v>
      </c>
    </row>
    <row r="86" spans="1:5" x14ac:dyDescent="0.2">
      <c r="A86" s="51" t="s">
        <v>36</v>
      </c>
      <c r="B86" s="57"/>
      <c r="C86" s="56">
        <f>SUM(C81:C85)</f>
        <v>8729</v>
      </c>
      <c r="D86" s="56">
        <f>SUM(D81:D85)</f>
        <v>4298</v>
      </c>
      <c r="E86" s="56">
        <f>SUM(E81:E85)</f>
        <v>4431</v>
      </c>
    </row>
    <row r="87" spans="1:5" x14ac:dyDescent="0.2">
      <c r="A87" s="44" t="s">
        <v>97</v>
      </c>
      <c r="B87" s="55">
        <f>$B$9-65</f>
        <v>1946</v>
      </c>
      <c r="C87" s="56">
        <v>1569</v>
      </c>
      <c r="D87" s="56">
        <v>771</v>
      </c>
      <c r="E87" s="56">
        <v>798</v>
      </c>
    </row>
    <row r="88" spans="1:5" x14ac:dyDescent="0.2">
      <c r="A88" s="44" t="s">
        <v>98</v>
      </c>
      <c r="B88" s="55">
        <f>$B$9-66</f>
        <v>1945</v>
      </c>
      <c r="C88" s="56">
        <v>1191</v>
      </c>
      <c r="D88" s="56">
        <v>610</v>
      </c>
      <c r="E88" s="56">
        <v>581</v>
      </c>
    </row>
    <row r="89" spans="1:5" x14ac:dyDescent="0.2">
      <c r="A89" s="44" t="s">
        <v>99</v>
      </c>
      <c r="B89" s="55">
        <f>$B$9-67</f>
        <v>1944</v>
      </c>
      <c r="C89" s="56">
        <v>1615</v>
      </c>
      <c r="D89" s="56">
        <v>810</v>
      </c>
      <c r="E89" s="56">
        <v>805</v>
      </c>
    </row>
    <row r="90" spans="1:5" x14ac:dyDescent="0.2">
      <c r="A90" s="44" t="s">
        <v>100</v>
      </c>
      <c r="B90" s="55">
        <f>$B$9-68</f>
        <v>1943</v>
      </c>
      <c r="C90" s="56">
        <v>1671</v>
      </c>
      <c r="D90" s="56">
        <v>833</v>
      </c>
      <c r="E90" s="56">
        <v>838</v>
      </c>
    </row>
    <row r="91" spans="1:5" x14ac:dyDescent="0.2">
      <c r="A91" s="44" t="s">
        <v>101</v>
      </c>
      <c r="B91" s="55">
        <f>$B$9-69</f>
        <v>1942</v>
      </c>
      <c r="C91" s="56">
        <v>1621</v>
      </c>
      <c r="D91" s="56">
        <v>806</v>
      </c>
      <c r="E91" s="56">
        <v>815</v>
      </c>
    </row>
    <row r="92" spans="1:5" x14ac:dyDescent="0.2">
      <c r="A92" s="51" t="s">
        <v>36</v>
      </c>
      <c r="B92" s="57"/>
      <c r="C92" s="56">
        <f>SUM(C87:C91)</f>
        <v>7667</v>
      </c>
      <c r="D92" s="56">
        <f>SUM(D87:D91)</f>
        <v>3830</v>
      </c>
      <c r="E92" s="56">
        <f>SUM(E87:E91)</f>
        <v>3837</v>
      </c>
    </row>
    <row r="93" spans="1:5" x14ac:dyDescent="0.2">
      <c r="A93" s="44" t="s">
        <v>102</v>
      </c>
      <c r="B93" s="55">
        <f>$B$9-70</f>
        <v>1941</v>
      </c>
      <c r="C93" s="56">
        <v>1903</v>
      </c>
      <c r="D93" s="56">
        <v>915</v>
      </c>
      <c r="E93" s="56">
        <v>988</v>
      </c>
    </row>
    <row r="94" spans="1:5" x14ac:dyDescent="0.2">
      <c r="A94" s="44" t="s">
        <v>103</v>
      </c>
      <c r="B94" s="55">
        <f>$B$9-71</f>
        <v>1940</v>
      </c>
      <c r="C94" s="56">
        <v>2009</v>
      </c>
      <c r="D94" s="56">
        <v>967</v>
      </c>
      <c r="E94" s="56">
        <v>1042</v>
      </c>
    </row>
    <row r="95" spans="1:5" x14ac:dyDescent="0.2">
      <c r="A95" s="44" t="s">
        <v>104</v>
      </c>
      <c r="B95" s="55">
        <f>$B$9-72</f>
        <v>1939</v>
      </c>
      <c r="C95" s="56">
        <v>2080</v>
      </c>
      <c r="D95" s="56">
        <v>1029</v>
      </c>
      <c r="E95" s="56">
        <v>1051</v>
      </c>
    </row>
    <row r="96" spans="1:5" x14ac:dyDescent="0.2">
      <c r="A96" s="44" t="s">
        <v>105</v>
      </c>
      <c r="B96" s="55">
        <f>$B$9-73</f>
        <v>1938</v>
      </c>
      <c r="C96" s="56">
        <v>1797</v>
      </c>
      <c r="D96" s="56">
        <v>855</v>
      </c>
      <c r="E96" s="56">
        <v>942</v>
      </c>
    </row>
    <row r="97" spans="1:5" x14ac:dyDescent="0.2">
      <c r="A97" s="44" t="s">
        <v>106</v>
      </c>
      <c r="B97" s="55">
        <f>$B$9-74</f>
        <v>1937</v>
      </c>
      <c r="C97" s="56">
        <v>1641</v>
      </c>
      <c r="D97" s="56">
        <v>798</v>
      </c>
      <c r="E97" s="56">
        <v>843</v>
      </c>
    </row>
    <row r="98" spans="1:5" x14ac:dyDescent="0.2">
      <c r="A98" s="51" t="s">
        <v>36</v>
      </c>
      <c r="B98" s="57"/>
      <c r="C98" s="56">
        <f>SUM(C93:C97)</f>
        <v>9430</v>
      </c>
      <c r="D98" s="56">
        <f>SUM(D93:D97)</f>
        <v>4564</v>
      </c>
      <c r="E98" s="56">
        <f>SUM(E93:E97)</f>
        <v>4866</v>
      </c>
    </row>
    <row r="99" spans="1:5" x14ac:dyDescent="0.2">
      <c r="A99" s="44" t="s">
        <v>107</v>
      </c>
      <c r="B99" s="55">
        <f>$B$9-75</f>
        <v>1936</v>
      </c>
      <c r="C99" s="56">
        <v>1558</v>
      </c>
      <c r="D99" s="56">
        <v>709</v>
      </c>
      <c r="E99" s="56">
        <v>849</v>
      </c>
    </row>
    <row r="100" spans="1:5" x14ac:dyDescent="0.2">
      <c r="A100" s="44" t="s">
        <v>108</v>
      </c>
      <c r="B100" s="55">
        <f>$B$9-76</f>
        <v>1935</v>
      </c>
      <c r="C100" s="56">
        <v>1415</v>
      </c>
      <c r="D100" s="56">
        <v>627</v>
      </c>
      <c r="E100" s="56">
        <v>788</v>
      </c>
    </row>
    <row r="101" spans="1:5" x14ac:dyDescent="0.2">
      <c r="A101" s="44" t="s">
        <v>109</v>
      </c>
      <c r="B101" s="55">
        <f>$B$9-77</f>
        <v>1934</v>
      </c>
      <c r="C101" s="56">
        <v>1356</v>
      </c>
      <c r="D101" s="56">
        <v>614</v>
      </c>
      <c r="E101" s="56">
        <v>742</v>
      </c>
    </row>
    <row r="102" spans="1:5" x14ac:dyDescent="0.2">
      <c r="A102" s="44" t="s">
        <v>110</v>
      </c>
      <c r="B102" s="55">
        <f>$B$9-78</f>
        <v>1933</v>
      </c>
      <c r="C102" s="56">
        <v>974</v>
      </c>
      <c r="D102" s="56">
        <v>437</v>
      </c>
      <c r="E102" s="56">
        <v>537</v>
      </c>
    </row>
    <row r="103" spans="1:5" x14ac:dyDescent="0.2">
      <c r="A103" s="45" t="s">
        <v>111</v>
      </c>
      <c r="B103" s="55">
        <f>$B$9-79</f>
        <v>1932</v>
      </c>
      <c r="C103" s="56">
        <v>940</v>
      </c>
      <c r="D103" s="56">
        <v>387</v>
      </c>
      <c r="E103" s="56">
        <v>553</v>
      </c>
    </row>
    <row r="104" spans="1:5" x14ac:dyDescent="0.2">
      <c r="A104" s="52" t="s">
        <v>36</v>
      </c>
      <c r="B104" s="58"/>
      <c r="C104" s="56">
        <f>SUM(C99:C103)</f>
        <v>6243</v>
      </c>
      <c r="D104" s="56">
        <f>SUM(D99:D103)</f>
        <v>2774</v>
      </c>
      <c r="E104" s="56">
        <f>SUM(E99:E103)</f>
        <v>3469</v>
      </c>
    </row>
    <row r="105" spans="1:5" x14ac:dyDescent="0.2">
      <c r="A105" s="45" t="s">
        <v>112</v>
      </c>
      <c r="B105" s="55">
        <f>$B$9-80</f>
        <v>1931</v>
      </c>
      <c r="C105" s="56">
        <v>899</v>
      </c>
      <c r="D105" s="56">
        <v>376</v>
      </c>
      <c r="E105" s="56">
        <v>523</v>
      </c>
    </row>
    <row r="106" spans="1:5" x14ac:dyDescent="0.2">
      <c r="A106" s="45" t="s">
        <v>123</v>
      </c>
      <c r="B106" s="55">
        <f>$B$9-81</f>
        <v>1930</v>
      </c>
      <c r="C106" s="56">
        <v>865</v>
      </c>
      <c r="D106" s="56">
        <v>355</v>
      </c>
      <c r="E106" s="56">
        <v>510</v>
      </c>
    </row>
    <row r="107" spans="1:5" s="24" customFormat="1" x14ac:dyDescent="0.2">
      <c r="A107" s="45" t="s">
        <v>121</v>
      </c>
      <c r="B107" s="55">
        <f>$B$9-82</f>
        <v>1929</v>
      </c>
      <c r="C107" s="56">
        <v>810</v>
      </c>
      <c r="D107" s="56">
        <v>336</v>
      </c>
      <c r="E107" s="56">
        <v>474</v>
      </c>
    </row>
    <row r="108" spans="1:5" x14ac:dyDescent="0.2">
      <c r="A108" s="45" t="s">
        <v>124</v>
      </c>
      <c r="B108" s="55">
        <f>$B$9-83</f>
        <v>1928</v>
      </c>
      <c r="C108" s="56">
        <v>756</v>
      </c>
      <c r="D108" s="56">
        <v>295</v>
      </c>
      <c r="E108" s="56">
        <v>461</v>
      </c>
    </row>
    <row r="109" spans="1:5" x14ac:dyDescent="0.2">
      <c r="A109" s="45" t="s">
        <v>122</v>
      </c>
      <c r="B109" s="55">
        <f>$B$9-84</f>
        <v>1927</v>
      </c>
      <c r="C109" s="56">
        <v>649</v>
      </c>
      <c r="D109" s="56">
        <v>245</v>
      </c>
      <c r="E109" s="56">
        <v>404</v>
      </c>
    </row>
    <row r="110" spans="1:5" x14ac:dyDescent="0.2">
      <c r="A110" s="52" t="s">
        <v>36</v>
      </c>
      <c r="B110" s="58"/>
      <c r="C110" s="56">
        <f>SUM(C105:C109)</f>
        <v>3979</v>
      </c>
      <c r="D110" s="56">
        <f>SUM(D105:D109)</f>
        <v>1607</v>
      </c>
      <c r="E110" s="56">
        <f>SUM(E105:E109)</f>
        <v>2372</v>
      </c>
    </row>
    <row r="111" spans="1:5" x14ac:dyDescent="0.2">
      <c r="A111" s="45" t="s">
        <v>113</v>
      </c>
      <c r="B111" s="55">
        <f>$B$9-85</f>
        <v>1926</v>
      </c>
      <c r="C111" s="56">
        <v>610</v>
      </c>
      <c r="D111" s="56">
        <v>194</v>
      </c>
      <c r="E111" s="56">
        <v>416</v>
      </c>
    </row>
    <row r="112" spans="1:5" x14ac:dyDescent="0.2">
      <c r="A112" s="45" t="s">
        <v>114</v>
      </c>
      <c r="B112" s="55">
        <f>$B$9-86</f>
        <v>1925</v>
      </c>
      <c r="C112" s="56">
        <v>489</v>
      </c>
      <c r="D112" s="56">
        <v>150</v>
      </c>
      <c r="E112" s="56">
        <v>339</v>
      </c>
    </row>
    <row r="113" spans="1:5" x14ac:dyDescent="0.2">
      <c r="A113" s="45" t="s">
        <v>115</v>
      </c>
      <c r="B113" s="55">
        <f>$B$9-87</f>
        <v>1924</v>
      </c>
      <c r="C113" s="56">
        <v>495</v>
      </c>
      <c r="D113" s="56">
        <v>128</v>
      </c>
      <c r="E113" s="56">
        <v>367</v>
      </c>
    </row>
    <row r="114" spans="1:5" x14ac:dyDescent="0.2">
      <c r="A114" s="45" t="s">
        <v>116</v>
      </c>
      <c r="B114" s="55">
        <f>$B$9-88</f>
        <v>1923</v>
      </c>
      <c r="C114" s="56">
        <v>433</v>
      </c>
      <c r="D114" s="56">
        <v>102</v>
      </c>
      <c r="E114" s="56">
        <v>331</v>
      </c>
    </row>
    <row r="115" spans="1:5" x14ac:dyDescent="0.2">
      <c r="A115" s="45" t="s">
        <v>117</v>
      </c>
      <c r="B115" s="55">
        <f>$B$9-89</f>
        <v>1922</v>
      </c>
      <c r="C115" s="56">
        <v>377</v>
      </c>
      <c r="D115" s="56">
        <v>102</v>
      </c>
      <c r="E115" s="56">
        <v>275</v>
      </c>
    </row>
    <row r="116" spans="1:5" x14ac:dyDescent="0.2">
      <c r="A116" s="52" t="s">
        <v>36</v>
      </c>
      <c r="B116" s="59"/>
      <c r="C116" s="56">
        <f>SUM(C111:C115)</f>
        <v>2404</v>
      </c>
      <c r="D116" s="56">
        <f>SUM(D111:D115)</f>
        <v>676</v>
      </c>
      <c r="E116" s="56">
        <f>SUM(E111:E115)</f>
        <v>1728</v>
      </c>
    </row>
    <row r="117" spans="1:5" x14ac:dyDescent="0.2">
      <c r="A117" s="45" t="s">
        <v>118</v>
      </c>
      <c r="B117" s="55">
        <f>$B$9-90</f>
        <v>1921</v>
      </c>
      <c r="C117" s="56">
        <v>1066</v>
      </c>
      <c r="D117" s="56">
        <v>247</v>
      </c>
      <c r="E117" s="56">
        <v>819</v>
      </c>
    </row>
    <row r="118" spans="1:5" x14ac:dyDescent="0.2">
      <c r="A118" s="46"/>
      <c r="B118" s="49" t="s">
        <v>119</v>
      </c>
      <c r="C118" s="22"/>
      <c r="D118" s="22"/>
      <c r="E118" s="22"/>
    </row>
    <row r="119" spans="1:5" x14ac:dyDescent="0.2">
      <c r="A119" s="47" t="s">
        <v>120</v>
      </c>
      <c r="B119" s="60"/>
      <c r="C119" s="61">
        <v>133487</v>
      </c>
      <c r="D119" s="61">
        <v>65393</v>
      </c>
      <c r="E119" s="61">
        <v>68094</v>
      </c>
    </row>
    <row r="120" spans="1:5" x14ac:dyDescent="0.2">
      <c r="A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  <c r="C146" s="22"/>
      <c r="D146" s="22"/>
      <c r="E146" s="22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  <c r="B150" s="21"/>
    </row>
    <row r="151" spans="1:5" x14ac:dyDescent="0.2">
      <c r="A151" s="21"/>
    </row>
  </sheetData>
  <mergeCells count="6">
    <mergeCell ref="A1:E1"/>
    <mergeCell ref="A2:E2"/>
    <mergeCell ref="A4:E4"/>
    <mergeCell ref="C6:E6"/>
    <mergeCell ref="A6:A7"/>
    <mergeCell ref="B6:B7"/>
  </mergeCells>
  <conditionalFormatting sqref="A8:E119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11 SH</oddFooter>
  </headerFooter>
  <rowBreaks count="2" manualBreakCount="2">
    <brk id="5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16</vt:i4>
      </vt:variant>
    </vt:vector>
  </HeadingPairs>
  <TitlesOfParts>
    <vt:vector size="37" baseType="lpstr">
      <vt:lpstr>A I 3 - j11 SH_endg.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Tabelle1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2015-02-09T12:56:51Z</cp:lastPrinted>
  <dcterms:created xsi:type="dcterms:W3CDTF">2012-03-28T07:56:08Z</dcterms:created>
  <dcterms:modified xsi:type="dcterms:W3CDTF">2015-06-04T09:47:37Z</dcterms:modified>
  <cp:category>LIS-Bericht</cp:category>
</cp:coreProperties>
</file>