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3_j_SH\"/>
    </mc:Choice>
  </mc:AlternateContent>
  <xr:revisionPtr revIDLastSave="0" documentId="13_ncr:1_{613F120F-7240-4103-9283-6B83225CBB7E}" xr6:coauthVersionLast="36" xr6:coauthVersionMax="36" xr10:uidLastSave="{00000000-0000-0000-0000-000000000000}"/>
  <bookViews>
    <workbookView xWindow="-15" yWindow="-15" windowWidth="19290" windowHeight="10890" tabRatio="890" xr2:uid="{00000000-000D-0000-FFFF-FFFF00000000}"/>
  </bookViews>
  <sheets>
    <sheet name="V0_1" sheetId="46" r:id="rId1"/>
    <sheet name="V0_2" sheetId="47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</sheets>
  <definedNames>
    <definedName name="_xlnm.Print_Area" localSheetId="0">V0_1!$A$1:$G$50</definedName>
    <definedName name="_xlnm.Print_Area" localSheetId="2">V0_3!$A$1:$A$60</definedName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Storman_1!$1:$7</definedName>
  </definedNames>
  <calcPr calcId="191029"/>
</workbook>
</file>

<file path=xl/calcChain.xml><?xml version="1.0" encoding="utf-8"?>
<calcChain xmlns="http://schemas.openxmlformats.org/spreadsheetml/2006/main">
  <c r="E115" i="44" l="1"/>
  <c r="D115" i="44"/>
  <c r="C115" i="44"/>
  <c r="E109" i="44"/>
  <c r="D109" i="44"/>
  <c r="C109" i="44"/>
  <c r="E103" i="44"/>
  <c r="D103" i="44"/>
  <c r="C103" i="44"/>
  <c r="E97" i="44"/>
  <c r="D97" i="44"/>
  <c r="C97" i="44"/>
  <c r="E91" i="44"/>
  <c r="D91" i="44"/>
  <c r="C91" i="44"/>
  <c r="E85" i="44"/>
  <c r="D85" i="44"/>
  <c r="C85" i="44"/>
  <c r="E79" i="44"/>
  <c r="D79" i="44"/>
  <c r="C79" i="44"/>
  <c r="E73" i="44"/>
  <c r="D73" i="44"/>
  <c r="C73" i="44"/>
  <c r="E67" i="44"/>
  <c r="D67" i="44"/>
  <c r="C67" i="44"/>
  <c r="E61" i="44"/>
  <c r="D61" i="44"/>
  <c r="C61" i="44"/>
  <c r="E55" i="44"/>
  <c r="D55" i="44"/>
  <c r="C55" i="44"/>
  <c r="E49" i="44"/>
  <c r="D49" i="44"/>
  <c r="C49" i="44"/>
  <c r="E43" i="44"/>
  <c r="D43" i="44"/>
  <c r="C43" i="44"/>
  <c r="E37" i="44"/>
  <c r="D37" i="44"/>
  <c r="C37" i="44"/>
  <c r="E31" i="44"/>
  <c r="D31" i="44"/>
  <c r="C31" i="44"/>
  <c r="E25" i="44"/>
  <c r="D25" i="44"/>
  <c r="C25" i="44"/>
  <c r="E19" i="44"/>
  <c r="D19" i="44"/>
  <c r="C19" i="44"/>
  <c r="E13" i="44"/>
  <c r="D13" i="44"/>
  <c r="C13" i="44"/>
  <c r="E115" i="43"/>
  <c r="D115" i="43"/>
  <c r="C115" i="43"/>
  <c r="E109" i="43"/>
  <c r="D109" i="43"/>
  <c r="C109" i="43"/>
  <c r="E103" i="43"/>
  <c r="D103" i="43"/>
  <c r="C103" i="43"/>
  <c r="E97" i="43"/>
  <c r="D97" i="43"/>
  <c r="C97" i="43"/>
  <c r="E91" i="43"/>
  <c r="D91" i="43"/>
  <c r="C91" i="43"/>
  <c r="E85" i="43"/>
  <c r="D85" i="43"/>
  <c r="C85" i="43"/>
  <c r="E79" i="43"/>
  <c r="D79" i="43"/>
  <c r="C79" i="43"/>
  <c r="E73" i="43"/>
  <c r="D73" i="43"/>
  <c r="C73" i="43"/>
  <c r="E67" i="43"/>
  <c r="D67" i="43"/>
  <c r="C67" i="43"/>
  <c r="E61" i="43"/>
  <c r="D61" i="43"/>
  <c r="C61" i="43"/>
  <c r="E55" i="43"/>
  <c r="D55" i="43"/>
  <c r="C55" i="43"/>
  <c r="E49" i="43"/>
  <c r="D49" i="43"/>
  <c r="C49" i="43"/>
  <c r="E43" i="43"/>
  <c r="D43" i="43"/>
  <c r="C43" i="43"/>
  <c r="E37" i="43"/>
  <c r="D37" i="43"/>
  <c r="C37" i="43"/>
  <c r="E31" i="43"/>
  <c r="D31" i="43"/>
  <c r="C31" i="43"/>
  <c r="E25" i="43"/>
  <c r="D25" i="43"/>
  <c r="C25" i="43"/>
  <c r="E19" i="43"/>
  <c r="D19" i="43"/>
  <c r="C19" i="43"/>
  <c r="E13" i="43"/>
  <c r="D13" i="43"/>
  <c r="C13" i="43"/>
  <c r="E115" i="42"/>
  <c r="D115" i="42"/>
  <c r="C115" i="42"/>
  <c r="E109" i="42"/>
  <c r="D109" i="42"/>
  <c r="C109" i="42"/>
  <c r="E103" i="42"/>
  <c r="D103" i="42"/>
  <c r="C103" i="42"/>
  <c r="E97" i="42"/>
  <c r="D97" i="42"/>
  <c r="C97" i="42"/>
  <c r="E91" i="42"/>
  <c r="D91" i="42"/>
  <c r="C91" i="42"/>
  <c r="E85" i="42"/>
  <c r="D85" i="42"/>
  <c r="C85" i="42"/>
  <c r="E79" i="42"/>
  <c r="D79" i="42"/>
  <c r="C79" i="42"/>
  <c r="E73" i="42"/>
  <c r="D73" i="42"/>
  <c r="C73" i="42"/>
  <c r="E67" i="42"/>
  <c r="D67" i="42"/>
  <c r="C67" i="42"/>
  <c r="E61" i="42"/>
  <c r="D61" i="42"/>
  <c r="C61" i="42"/>
  <c r="E55" i="42"/>
  <c r="D55" i="42"/>
  <c r="C55" i="42"/>
  <c r="E49" i="42"/>
  <c r="D49" i="42"/>
  <c r="C49" i="42"/>
  <c r="E43" i="42"/>
  <c r="D43" i="42"/>
  <c r="C43" i="42"/>
  <c r="E37" i="42"/>
  <c r="D37" i="42"/>
  <c r="C37" i="42"/>
  <c r="E31" i="42"/>
  <c r="D31" i="42"/>
  <c r="C31" i="42"/>
  <c r="E25" i="42"/>
  <c r="D25" i="42"/>
  <c r="C25" i="42"/>
  <c r="E19" i="42"/>
  <c r="D19" i="42"/>
  <c r="C19" i="42"/>
  <c r="E13" i="42"/>
  <c r="D13" i="42"/>
  <c r="C13" i="42"/>
  <c r="E115" i="41"/>
  <c r="D115" i="41"/>
  <c r="C115" i="41"/>
  <c r="E109" i="41"/>
  <c r="D109" i="41"/>
  <c r="C109" i="41"/>
  <c r="E103" i="41"/>
  <c r="D103" i="41"/>
  <c r="C103" i="41"/>
  <c r="E97" i="41"/>
  <c r="D97" i="41"/>
  <c r="C97" i="41"/>
  <c r="E91" i="41"/>
  <c r="D91" i="41"/>
  <c r="C91" i="41"/>
  <c r="E85" i="41"/>
  <c r="D85" i="41"/>
  <c r="C85" i="41"/>
  <c r="E79" i="41"/>
  <c r="D79" i="41"/>
  <c r="C79" i="41"/>
  <c r="E73" i="41"/>
  <c r="D73" i="41"/>
  <c r="C73" i="41"/>
  <c r="E67" i="41"/>
  <c r="D67" i="41"/>
  <c r="C67" i="41"/>
  <c r="E61" i="41"/>
  <c r="D61" i="41"/>
  <c r="C61" i="41"/>
  <c r="E55" i="41"/>
  <c r="D55" i="41"/>
  <c r="C55" i="41"/>
  <c r="E49" i="41"/>
  <c r="D49" i="41"/>
  <c r="C49" i="41"/>
  <c r="E43" i="41"/>
  <c r="D43" i="41"/>
  <c r="C43" i="41"/>
  <c r="E37" i="41"/>
  <c r="D37" i="41"/>
  <c r="C37" i="41"/>
  <c r="E31" i="41"/>
  <c r="D31" i="41"/>
  <c r="C31" i="41"/>
  <c r="E25" i="41"/>
  <c r="D25" i="41"/>
  <c r="C25" i="41"/>
  <c r="E19" i="41"/>
  <c r="D19" i="41"/>
  <c r="C19" i="41"/>
  <c r="E13" i="41"/>
  <c r="D13" i="41"/>
  <c r="C13" i="41"/>
  <c r="E115" i="40"/>
  <c r="D115" i="40"/>
  <c r="C115" i="40"/>
  <c r="E109" i="40"/>
  <c r="D109" i="40"/>
  <c r="C109" i="40"/>
  <c r="E103" i="40"/>
  <c r="D103" i="40"/>
  <c r="C103" i="40"/>
  <c r="E97" i="40"/>
  <c r="D97" i="40"/>
  <c r="C97" i="40"/>
  <c r="E91" i="40"/>
  <c r="D91" i="40"/>
  <c r="C91" i="40"/>
  <c r="E85" i="40"/>
  <c r="D85" i="40"/>
  <c r="C85" i="40"/>
  <c r="E79" i="40"/>
  <c r="D79" i="40"/>
  <c r="C79" i="40"/>
  <c r="E73" i="40"/>
  <c r="D73" i="40"/>
  <c r="C73" i="40"/>
  <c r="E67" i="40"/>
  <c r="D67" i="40"/>
  <c r="C67" i="40"/>
  <c r="E61" i="40"/>
  <c r="D61" i="40"/>
  <c r="C61" i="40"/>
  <c r="E55" i="40"/>
  <c r="D55" i="40"/>
  <c r="C55" i="40"/>
  <c r="E49" i="40"/>
  <c r="D49" i="40"/>
  <c r="C49" i="40"/>
  <c r="E43" i="40"/>
  <c r="D43" i="40"/>
  <c r="C43" i="40"/>
  <c r="E37" i="40"/>
  <c r="D37" i="40"/>
  <c r="C37" i="40"/>
  <c r="E31" i="40"/>
  <c r="D31" i="40"/>
  <c r="C31" i="40"/>
  <c r="E25" i="40"/>
  <c r="D25" i="40"/>
  <c r="C25" i="40"/>
  <c r="E19" i="40"/>
  <c r="D19" i="40"/>
  <c r="C19" i="40"/>
  <c r="E13" i="40"/>
  <c r="D13" i="40"/>
  <c r="C13" i="40"/>
  <c r="E115" i="39"/>
  <c r="D115" i="39"/>
  <c r="C115" i="39"/>
  <c r="E109" i="39"/>
  <c r="D109" i="39"/>
  <c r="C109" i="39"/>
  <c r="E103" i="39"/>
  <c r="D103" i="39"/>
  <c r="C103" i="39"/>
  <c r="E97" i="39"/>
  <c r="D97" i="39"/>
  <c r="C97" i="39"/>
  <c r="E91" i="39"/>
  <c r="D91" i="39"/>
  <c r="C91" i="39"/>
  <c r="E85" i="39"/>
  <c r="D85" i="39"/>
  <c r="C85" i="39"/>
  <c r="E79" i="39"/>
  <c r="D79" i="39"/>
  <c r="C79" i="39"/>
  <c r="E73" i="39"/>
  <c r="D73" i="39"/>
  <c r="C73" i="39"/>
  <c r="E67" i="39"/>
  <c r="D67" i="39"/>
  <c r="C67" i="39"/>
  <c r="E61" i="39"/>
  <c r="D61" i="39"/>
  <c r="C61" i="39"/>
  <c r="E55" i="39"/>
  <c r="D55" i="39"/>
  <c r="C55" i="39"/>
  <c r="E49" i="39"/>
  <c r="D49" i="39"/>
  <c r="C49" i="39"/>
  <c r="E43" i="39"/>
  <c r="D43" i="39"/>
  <c r="C43" i="39"/>
  <c r="E37" i="39"/>
  <c r="D37" i="39"/>
  <c r="C37" i="39"/>
  <c r="E31" i="39"/>
  <c r="D31" i="39"/>
  <c r="C31" i="39"/>
  <c r="E25" i="39"/>
  <c r="D25" i="39"/>
  <c r="C25" i="39"/>
  <c r="E19" i="39"/>
  <c r="D19" i="39"/>
  <c r="C19" i="39"/>
  <c r="E13" i="39"/>
  <c r="D13" i="39"/>
  <c r="C13" i="39"/>
  <c r="E115" i="38"/>
  <c r="D115" i="38"/>
  <c r="C115" i="38"/>
  <c r="E109" i="38"/>
  <c r="D109" i="38"/>
  <c r="C109" i="38"/>
  <c r="E103" i="38"/>
  <c r="D103" i="38"/>
  <c r="C103" i="38"/>
  <c r="E97" i="38"/>
  <c r="D97" i="38"/>
  <c r="C97" i="38"/>
  <c r="E91" i="38"/>
  <c r="D91" i="38"/>
  <c r="C91" i="38"/>
  <c r="E85" i="38"/>
  <c r="D85" i="38"/>
  <c r="C85" i="38"/>
  <c r="E79" i="38"/>
  <c r="D79" i="38"/>
  <c r="C79" i="38"/>
  <c r="E73" i="38"/>
  <c r="D73" i="38"/>
  <c r="C73" i="38"/>
  <c r="E67" i="38"/>
  <c r="D67" i="38"/>
  <c r="C67" i="38"/>
  <c r="E61" i="38"/>
  <c r="D61" i="38"/>
  <c r="C61" i="38"/>
  <c r="E55" i="38"/>
  <c r="D55" i="38"/>
  <c r="C55" i="38"/>
  <c r="E49" i="38"/>
  <c r="D49" i="38"/>
  <c r="C49" i="38"/>
  <c r="E43" i="38"/>
  <c r="D43" i="38"/>
  <c r="C43" i="38"/>
  <c r="E37" i="38"/>
  <c r="D37" i="38"/>
  <c r="C37" i="38"/>
  <c r="E31" i="38"/>
  <c r="D31" i="38"/>
  <c r="C31" i="38"/>
  <c r="E25" i="38"/>
  <c r="D25" i="38"/>
  <c r="C25" i="38"/>
  <c r="E19" i="38"/>
  <c r="D19" i="38"/>
  <c r="C19" i="38"/>
  <c r="E13" i="38"/>
  <c r="D13" i="38"/>
  <c r="C13" i="38"/>
  <c r="E115" i="37"/>
  <c r="D115" i="37"/>
  <c r="C115" i="37"/>
  <c r="E109" i="37"/>
  <c r="D109" i="37"/>
  <c r="C109" i="37"/>
  <c r="E103" i="37"/>
  <c r="D103" i="37"/>
  <c r="C103" i="37"/>
  <c r="E97" i="37"/>
  <c r="D97" i="37"/>
  <c r="C97" i="37"/>
  <c r="E91" i="37"/>
  <c r="D91" i="37"/>
  <c r="C91" i="37"/>
  <c r="E85" i="37"/>
  <c r="D85" i="37"/>
  <c r="C85" i="37"/>
  <c r="E79" i="37"/>
  <c r="D79" i="37"/>
  <c r="C79" i="37"/>
  <c r="E73" i="37"/>
  <c r="D73" i="37"/>
  <c r="C73" i="37"/>
  <c r="E67" i="37"/>
  <c r="D67" i="37"/>
  <c r="C67" i="37"/>
  <c r="E61" i="37"/>
  <c r="D61" i="37"/>
  <c r="C61" i="37"/>
  <c r="E55" i="37"/>
  <c r="D55" i="37"/>
  <c r="C55" i="37"/>
  <c r="E49" i="37"/>
  <c r="D49" i="37"/>
  <c r="C49" i="37"/>
  <c r="E43" i="37"/>
  <c r="D43" i="37"/>
  <c r="C43" i="37"/>
  <c r="E37" i="37"/>
  <c r="D37" i="37"/>
  <c r="C37" i="37"/>
  <c r="E31" i="37"/>
  <c r="D31" i="37"/>
  <c r="C31" i="37"/>
  <c r="E25" i="37"/>
  <c r="D25" i="37"/>
  <c r="C25" i="37"/>
  <c r="E19" i="37"/>
  <c r="D19" i="37"/>
  <c r="C19" i="37"/>
  <c r="E13" i="37"/>
  <c r="D13" i="37"/>
  <c r="C13" i="37"/>
  <c r="E115" i="36"/>
  <c r="D115" i="36"/>
  <c r="C115" i="36"/>
  <c r="E109" i="36"/>
  <c r="D109" i="36"/>
  <c r="C109" i="36"/>
  <c r="E103" i="36"/>
  <c r="D103" i="36"/>
  <c r="C103" i="36"/>
  <c r="E97" i="36"/>
  <c r="D97" i="36"/>
  <c r="C97" i="36"/>
  <c r="E91" i="36"/>
  <c r="D91" i="36"/>
  <c r="C91" i="36"/>
  <c r="E85" i="36"/>
  <c r="D85" i="36"/>
  <c r="C85" i="36"/>
  <c r="E79" i="36"/>
  <c r="D79" i="36"/>
  <c r="C79" i="36"/>
  <c r="E73" i="36"/>
  <c r="D73" i="36"/>
  <c r="C73" i="36"/>
  <c r="E67" i="36"/>
  <c r="D67" i="36"/>
  <c r="C67" i="36"/>
  <c r="E61" i="36"/>
  <c r="D61" i="36"/>
  <c r="C61" i="36"/>
  <c r="E55" i="36"/>
  <c r="D55" i="36"/>
  <c r="C55" i="36"/>
  <c r="E49" i="36"/>
  <c r="D49" i="36"/>
  <c r="C49" i="36"/>
  <c r="E43" i="36"/>
  <c r="D43" i="36"/>
  <c r="C43" i="36"/>
  <c r="E37" i="36"/>
  <c r="D37" i="36"/>
  <c r="C37" i="36"/>
  <c r="E31" i="36"/>
  <c r="D31" i="36"/>
  <c r="C31" i="36"/>
  <c r="E25" i="36"/>
  <c r="D25" i="36"/>
  <c r="C25" i="36"/>
  <c r="E19" i="36"/>
  <c r="D19" i="36"/>
  <c r="C19" i="36"/>
  <c r="E13" i="36"/>
  <c r="D13" i="36"/>
  <c r="C13" i="36"/>
  <c r="E115" i="35"/>
  <c r="D115" i="35"/>
  <c r="C115" i="35"/>
  <c r="E109" i="35"/>
  <c r="D109" i="35"/>
  <c r="C109" i="35"/>
  <c r="E103" i="35"/>
  <c r="D103" i="35"/>
  <c r="C103" i="35"/>
  <c r="E97" i="35"/>
  <c r="D97" i="35"/>
  <c r="C97" i="35"/>
  <c r="E91" i="35"/>
  <c r="D91" i="35"/>
  <c r="C91" i="35"/>
  <c r="E85" i="35"/>
  <c r="D85" i="35"/>
  <c r="C85" i="35"/>
  <c r="E79" i="35"/>
  <c r="D79" i="35"/>
  <c r="C79" i="35"/>
  <c r="E73" i="35"/>
  <c r="D73" i="35"/>
  <c r="C73" i="35"/>
  <c r="E67" i="35"/>
  <c r="D67" i="35"/>
  <c r="C67" i="35"/>
  <c r="E61" i="35"/>
  <c r="D61" i="35"/>
  <c r="C61" i="35"/>
  <c r="E55" i="35"/>
  <c r="D55" i="35"/>
  <c r="C55" i="35"/>
  <c r="E49" i="35"/>
  <c r="D49" i="35"/>
  <c r="C49" i="35"/>
  <c r="E43" i="35"/>
  <c r="D43" i="35"/>
  <c r="C43" i="35"/>
  <c r="E37" i="35"/>
  <c r="D37" i="35"/>
  <c r="C37" i="35"/>
  <c r="E31" i="35"/>
  <c r="D31" i="35"/>
  <c r="C31" i="35"/>
  <c r="E25" i="35"/>
  <c r="D25" i="35"/>
  <c r="C25" i="35"/>
  <c r="E19" i="35"/>
  <c r="D19" i="35"/>
  <c r="C19" i="35"/>
  <c r="E13" i="35"/>
  <c r="D13" i="35"/>
  <c r="C13" i="35"/>
  <c r="E115" i="34"/>
  <c r="D115" i="34"/>
  <c r="C115" i="34"/>
  <c r="E109" i="34"/>
  <c r="D109" i="34"/>
  <c r="C109" i="34"/>
  <c r="E103" i="34"/>
  <c r="D103" i="34"/>
  <c r="C103" i="34"/>
  <c r="E97" i="34"/>
  <c r="D97" i="34"/>
  <c r="C97" i="34"/>
  <c r="E91" i="34"/>
  <c r="D91" i="34"/>
  <c r="C91" i="34"/>
  <c r="E85" i="34"/>
  <c r="D85" i="34"/>
  <c r="C85" i="34"/>
  <c r="E79" i="34"/>
  <c r="D79" i="34"/>
  <c r="C79" i="34"/>
  <c r="E73" i="34"/>
  <c r="D73" i="34"/>
  <c r="C73" i="34"/>
  <c r="E67" i="34"/>
  <c r="D67" i="34"/>
  <c r="C67" i="34"/>
  <c r="E61" i="34"/>
  <c r="D61" i="34"/>
  <c r="C61" i="34"/>
  <c r="E55" i="34"/>
  <c r="D55" i="34"/>
  <c r="C55" i="34"/>
  <c r="E49" i="34"/>
  <c r="D49" i="34"/>
  <c r="C49" i="34"/>
  <c r="E43" i="34"/>
  <c r="D43" i="34"/>
  <c r="C43" i="34"/>
  <c r="E37" i="34"/>
  <c r="D37" i="34"/>
  <c r="C37" i="34"/>
  <c r="E31" i="34"/>
  <c r="D31" i="34"/>
  <c r="C31" i="34"/>
  <c r="E25" i="34"/>
  <c r="D25" i="34"/>
  <c r="C25" i="34"/>
  <c r="E19" i="34"/>
  <c r="D19" i="34"/>
  <c r="C19" i="34"/>
  <c r="E13" i="34"/>
  <c r="D13" i="34"/>
  <c r="C13" i="34"/>
  <c r="E115" i="33"/>
  <c r="D115" i="33"/>
  <c r="C115" i="33"/>
  <c r="E109" i="33"/>
  <c r="D109" i="33"/>
  <c r="C109" i="33"/>
  <c r="E103" i="33"/>
  <c r="D103" i="33"/>
  <c r="C103" i="33"/>
  <c r="E97" i="33"/>
  <c r="D97" i="33"/>
  <c r="C97" i="33"/>
  <c r="E91" i="33"/>
  <c r="D91" i="33"/>
  <c r="C91" i="33"/>
  <c r="E85" i="33"/>
  <c r="D85" i="33"/>
  <c r="C85" i="33"/>
  <c r="E79" i="33"/>
  <c r="D79" i="33"/>
  <c r="C79" i="33"/>
  <c r="E73" i="33"/>
  <c r="D73" i="33"/>
  <c r="C73" i="33"/>
  <c r="E67" i="33"/>
  <c r="D67" i="33"/>
  <c r="C67" i="33"/>
  <c r="E61" i="33"/>
  <c r="D61" i="33"/>
  <c r="C61" i="33"/>
  <c r="E55" i="33"/>
  <c r="D55" i="33"/>
  <c r="C55" i="33"/>
  <c r="E49" i="33"/>
  <c r="D49" i="33"/>
  <c r="C49" i="33"/>
  <c r="E43" i="33"/>
  <c r="D43" i="33"/>
  <c r="C43" i="33"/>
  <c r="E37" i="33"/>
  <c r="D37" i="33"/>
  <c r="C37" i="33"/>
  <c r="E31" i="33"/>
  <c r="D31" i="33"/>
  <c r="C31" i="33"/>
  <c r="E25" i="33"/>
  <c r="D25" i="33"/>
  <c r="C25" i="33"/>
  <c r="E19" i="33"/>
  <c r="D19" i="33"/>
  <c r="C19" i="33"/>
  <c r="E13" i="33"/>
  <c r="D13" i="33"/>
  <c r="C13" i="33"/>
  <c r="E115" i="32"/>
  <c r="D115" i="32"/>
  <c r="C115" i="32"/>
  <c r="E109" i="32"/>
  <c r="D109" i="32"/>
  <c r="C109" i="32"/>
  <c r="E103" i="32"/>
  <c r="D103" i="32"/>
  <c r="C103" i="32"/>
  <c r="E97" i="32"/>
  <c r="D97" i="32"/>
  <c r="C97" i="32"/>
  <c r="E91" i="32"/>
  <c r="D91" i="32"/>
  <c r="C91" i="32"/>
  <c r="E85" i="32"/>
  <c r="D85" i="32"/>
  <c r="C85" i="32"/>
  <c r="E79" i="32"/>
  <c r="D79" i="32"/>
  <c r="C79" i="32"/>
  <c r="E73" i="32"/>
  <c r="D73" i="32"/>
  <c r="C73" i="32"/>
  <c r="E67" i="32"/>
  <c r="D67" i="32"/>
  <c r="C67" i="32"/>
  <c r="E61" i="32"/>
  <c r="D61" i="32"/>
  <c r="C61" i="32"/>
  <c r="E55" i="32"/>
  <c r="D55" i="32"/>
  <c r="C55" i="32"/>
  <c r="E49" i="32"/>
  <c r="D49" i="32"/>
  <c r="C49" i="32"/>
  <c r="E43" i="32"/>
  <c r="D43" i="32"/>
  <c r="C43" i="32"/>
  <c r="E37" i="32"/>
  <c r="D37" i="32"/>
  <c r="C37" i="32"/>
  <c r="E31" i="32"/>
  <c r="D31" i="32"/>
  <c r="C31" i="32"/>
  <c r="E25" i="32"/>
  <c r="D25" i="32"/>
  <c r="C25" i="32"/>
  <c r="E19" i="32"/>
  <c r="D19" i="32"/>
  <c r="C19" i="32"/>
  <c r="E13" i="32"/>
  <c r="D13" i="32"/>
  <c r="C13" i="32"/>
  <c r="E115" i="31"/>
  <c r="D115" i="31"/>
  <c r="C115" i="31"/>
  <c r="E109" i="31"/>
  <c r="D109" i="31"/>
  <c r="C109" i="31"/>
  <c r="E103" i="31"/>
  <c r="D103" i="31"/>
  <c r="C103" i="31"/>
  <c r="E97" i="31"/>
  <c r="D97" i="31"/>
  <c r="C97" i="31"/>
  <c r="E91" i="31"/>
  <c r="D91" i="31"/>
  <c r="C91" i="31"/>
  <c r="E85" i="31"/>
  <c r="D85" i="31"/>
  <c r="C85" i="31"/>
  <c r="E79" i="31"/>
  <c r="D79" i="31"/>
  <c r="C79" i="31"/>
  <c r="E73" i="31"/>
  <c r="D73" i="31"/>
  <c r="C73" i="31"/>
  <c r="E67" i="31"/>
  <c r="D67" i="31"/>
  <c r="C67" i="31"/>
  <c r="E61" i="31"/>
  <c r="D61" i="31"/>
  <c r="C61" i="31"/>
  <c r="E55" i="31"/>
  <c r="D55" i="31"/>
  <c r="C55" i="31"/>
  <c r="E49" i="31"/>
  <c r="D49" i="31"/>
  <c r="C49" i="31"/>
  <c r="E43" i="31"/>
  <c r="D43" i="31"/>
  <c r="C43" i="31"/>
  <c r="E37" i="31"/>
  <c r="D37" i="31"/>
  <c r="C37" i="31"/>
  <c r="E31" i="31"/>
  <c r="D31" i="31"/>
  <c r="C31" i="31"/>
  <c r="E25" i="31"/>
  <c r="D25" i="31"/>
  <c r="C25" i="31"/>
  <c r="E19" i="31"/>
  <c r="D19" i="31"/>
  <c r="C19" i="31"/>
  <c r="E13" i="31"/>
  <c r="D13" i="31"/>
  <c r="C13" i="31"/>
  <c r="E115" i="30"/>
  <c r="D115" i="30"/>
  <c r="C115" i="30"/>
  <c r="E109" i="30"/>
  <c r="D109" i="30"/>
  <c r="C109" i="30"/>
  <c r="E103" i="30"/>
  <c r="D103" i="30"/>
  <c r="C103" i="30"/>
  <c r="E97" i="30"/>
  <c r="D97" i="30"/>
  <c r="C97" i="30"/>
  <c r="E91" i="30"/>
  <c r="D91" i="30"/>
  <c r="C91" i="30"/>
  <c r="E85" i="30"/>
  <c r="D85" i="30"/>
  <c r="C85" i="30"/>
  <c r="E79" i="30"/>
  <c r="D79" i="30"/>
  <c r="C79" i="30"/>
  <c r="E73" i="30"/>
  <c r="D73" i="30"/>
  <c r="C73" i="30"/>
  <c r="E67" i="30"/>
  <c r="D67" i="30"/>
  <c r="C67" i="30"/>
  <c r="E61" i="30"/>
  <c r="D61" i="30"/>
  <c r="C61" i="30"/>
  <c r="E55" i="30"/>
  <c r="D55" i="30"/>
  <c r="C55" i="30"/>
  <c r="E49" i="30"/>
  <c r="D49" i="30"/>
  <c r="C49" i="30"/>
  <c r="E43" i="30"/>
  <c r="D43" i="30"/>
  <c r="C43" i="30"/>
  <c r="E37" i="30"/>
  <c r="D37" i="30"/>
  <c r="C37" i="30"/>
  <c r="E31" i="30"/>
  <c r="D31" i="30"/>
  <c r="C31" i="30"/>
  <c r="E25" i="30"/>
  <c r="D25" i="30"/>
  <c r="C25" i="30"/>
  <c r="E19" i="30"/>
  <c r="D19" i="30"/>
  <c r="C19" i="30"/>
  <c r="E13" i="30"/>
  <c r="D13" i="30"/>
  <c r="C13" i="30"/>
  <c r="E115" i="10"/>
  <c r="D115" i="10"/>
  <c r="C115" i="10"/>
  <c r="E109" i="10"/>
  <c r="D109" i="10"/>
  <c r="C109" i="10"/>
  <c r="E103" i="10"/>
  <c r="D103" i="10"/>
  <c r="C103" i="10"/>
  <c r="E97" i="10"/>
  <c r="D97" i="10"/>
  <c r="C97" i="10"/>
  <c r="E91" i="10"/>
  <c r="D91" i="10"/>
  <c r="C91" i="10"/>
  <c r="E85" i="10"/>
  <c r="D85" i="10"/>
  <c r="C85" i="10"/>
  <c r="E79" i="10"/>
  <c r="D79" i="10"/>
  <c r="C79" i="10"/>
  <c r="E73" i="10"/>
  <c r="D73" i="10"/>
  <c r="C73" i="10"/>
  <c r="E67" i="10"/>
  <c r="D67" i="10"/>
  <c r="C67" i="10"/>
  <c r="E61" i="10"/>
  <c r="D61" i="10"/>
  <c r="C61" i="10"/>
  <c r="E55" i="10"/>
  <c r="D55" i="10"/>
  <c r="C55" i="10"/>
  <c r="E49" i="10"/>
  <c r="D49" i="10"/>
  <c r="C49" i="10"/>
  <c r="E43" i="10"/>
  <c r="D43" i="10"/>
  <c r="C43" i="10"/>
  <c r="E37" i="10"/>
  <c r="D37" i="10"/>
  <c r="C37" i="10"/>
  <c r="E31" i="10"/>
  <c r="D31" i="10"/>
  <c r="C31" i="10"/>
  <c r="E25" i="10"/>
  <c r="D25" i="10"/>
  <c r="C25" i="10"/>
  <c r="E19" i="10"/>
  <c r="D19" i="10"/>
  <c r="C19" i="10"/>
  <c r="E13" i="10"/>
  <c r="D13" i="10"/>
  <c r="C13" i="10"/>
  <c r="B116" i="44" l="1"/>
  <c r="B114" i="44"/>
  <c r="B113" i="44"/>
  <c r="B112" i="44"/>
  <c r="B111" i="44"/>
  <c r="B110" i="44"/>
  <c r="B108" i="44"/>
  <c r="B107" i="44"/>
  <c r="B106" i="44"/>
  <c r="B105" i="44"/>
  <c r="B104" i="44"/>
  <c r="B102" i="44"/>
  <c r="B101" i="44"/>
  <c r="B100" i="44"/>
  <c r="B99" i="44"/>
  <c r="B98" i="44"/>
  <c r="B96" i="44"/>
  <c r="B95" i="44"/>
  <c r="B94" i="44"/>
  <c r="B93" i="44"/>
  <c r="B92" i="44"/>
  <c r="B90" i="44"/>
  <c r="B89" i="44"/>
  <c r="B88" i="44"/>
  <c r="B87" i="44"/>
  <c r="B86" i="44"/>
  <c r="B84" i="44"/>
  <c r="B83" i="44"/>
  <c r="B82" i="44"/>
  <c r="B81" i="44"/>
  <c r="B80" i="44"/>
  <c r="B78" i="44"/>
  <c r="B77" i="44"/>
  <c r="B76" i="44"/>
  <c r="B75" i="44"/>
  <c r="B74" i="44"/>
  <c r="B72" i="44"/>
  <c r="B71" i="44"/>
  <c r="B70" i="44"/>
  <c r="B69" i="44"/>
  <c r="B68" i="44"/>
  <c r="B66" i="44"/>
  <c r="B65" i="44"/>
  <c r="B64" i="44"/>
  <c r="B63" i="44"/>
  <c r="B62" i="44"/>
  <c r="B60" i="44"/>
  <c r="B59" i="44"/>
  <c r="B58" i="44"/>
  <c r="B57" i="44"/>
  <c r="B56" i="44"/>
  <c r="B54" i="44"/>
  <c r="B53" i="44"/>
  <c r="B52" i="44"/>
  <c r="B51" i="44"/>
  <c r="B50" i="44"/>
  <c r="B48" i="44"/>
  <c r="B47" i="44"/>
  <c r="B46" i="44"/>
  <c r="B45" i="44"/>
  <c r="B44" i="44"/>
  <c r="B42" i="44"/>
  <c r="B41" i="44"/>
  <c r="B40" i="44"/>
  <c r="B39" i="44"/>
  <c r="B38" i="44"/>
  <c r="B36" i="44"/>
  <c r="B35" i="44"/>
  <c r="B34" i="44"/>
  <c r="B33" i="44"/>
  <c r="B32" i="44"/>
  <c r="B30" i="44"/>
  <c r="B29" i="44"/>
  <c r="B28" i="44"/>
  <c r="B27" i="44"/>
  <c r="B26" i="44"/>
  <c r="B24" i="44"/>
  <c r="B23" i="44"/>
  <c r="B22" i="44"/>
  <c r="B21" i="44"/>
  <c r="B20" i="44"/>
  <c r="B18" i="44"/>
  <c r="B17" i="44"/>
  <c r="B16" i="44"/>
  <c r="B15" i="44"/>
  <c r="B14" i="44"/>
  <c r="B12" i="44"/>
  <c r="B11" i="44"/>
  <c r="B10" i="44"/>
  <c r="B9" i="44"/>
  <c r="B116" i="43"/>
  <c r="B114" i="43"/>
  <c r="B113" i="43"/>
  <c r="B112" i="43"/>
  <c r="B111" i="43"/>
  <c r="B110" i="43"/>
  <c r="B108" i="43"/>
  <c r="B107" i="43"/>
  <c r="B106" i="43"/>
  <c r="B105" i="43"/>
  <c r="B104" i="43"/>
  <c r="B102" i="43"/>
  <c r="B101" i="43"/>
  <c r="B100" i="43"/>
  <c r="B99" i="43"/>
  <c r="B98" i="43"/>
  <c r="B96" i="43"/>
  <c r="B95" i="43"/>
  <c r="B94" i="43"/>
  <c r="B93" i="43"/>
  <c r="B92" i="43"/>
  <c r="B90" i="43"/>
  <c r="B89" i="43"/>
  <c r="B88" i="43"/>
  <c r="B87" i="43"/>
  <c r="B86" i="43"/>
  <c r="B84" i="43"/>
  <c r="B83" i="43"/>
  <c r="B82" i="43"/>
  <c r="B81" i="43"/>
  <c r="B80" i="43"/>
  <c r="B78" i="43"/>
  <c r="B77" i="43"/>
  <c r="B76" i="43"/>
  <c r="B75" i="43"/>
  <c r="B74" i="43"/>
  <c r="B72" i="43"/>
  <c r="B71" i="43"/>
  <c r="B70" i="43"/>
  <c r="B69" i="43"/>
  <c r="B68" i="43"/>
  <c r="B66" i="43"/>
  <c r="B65" i="43"/>
  <c r="B64" i="43"/>
  <c r="B63" i="43"/>
  <c r="B62" i="43"/>
  <c r="B60" i="43"/>
  <c r="B59" i="43"/>
  <c r="B58" i="43"/>
  <c r="B57" i="43"/>
  <c r="B56" i="43"/>
  <c r="B54" i="43"/>
  <c r="B53" i="43"/>
  <c r="B52" i="43"/>
  <c r="B51" i="43"/>
  <c r="B50" i="43"/>
  <c r="B48" i="43"/>
  <c r="B47" i="43"/>
  <c r="B46" i="43"/>
  <c r="B45" i="43"/>
  <c r="B44" i="43"/>
  <c r="B42" i="43"/>
  <c r="B41" i="43"/>
  <c r="B40" i="43"/>
  <c r="B39" i="43"/>
  <c r="B38" i="43"/>
  <c r="B36" i="43"/>
  <c r="B35" i="43"/>
  <c r="B34" i="43"/>
  <c r="B33" i="43"/>
  <c r="B32" i="43"/>
  <c r="B30" i="43"/>
  <c r="B29" i="43"/>
  <c r="B28" i="43"/>
  <c r="B27" i="43"/>
  <c r="B26" i="43"/>
  <c r="B24" i="43"/>
  <c r="B23" i="43"/>
  <c r="B22" i="43"/>
  <c r="B21" i="43"/>
  <c r="B20" i="43"/>
  <c r="B18" i="43"/>
  <c r="B17" i="43"/>
  <c r="B16" i="43"/>
  <c r="B15" i="43"/>
  <c r="B14" i="43"/>
  <c r="B12" i="43"/>
  <c r="B11" i="43"/>
  <c r="B10" i="43"/>
  <c r="B9" i="43"/>
  <c r="B116" i="42"/>
  <c r="B114" i="42"/>
  <c r="B113" i="42"/>
  <c r="B112" i="42"/>
  <c r="B111" i="42"/>
  <c r="B110" i="42"/>
  <c r="B108" i="42"/>
  <c r="B107" i="42"/>
  <c r="B106" i="42"/>
  <c r="B105" i="42"/>
  <c r="B104" i="42"/>
  <c r="B102" i="42"/>
  <c r="B101" i="42"/>
  <c r="B100" i="42"/>
  <c r="B99" i="42"/>
  <c r="B98" i="42"/>
  <c r="B96" i="42"/>
  <c r="B95" i="42"/>
  <c r="B94" i="42"/>
  <c r="B93" i="42"/>
  <c r="B92" i="42"/>
  <c r="B90" i="42"/>
  <c r="B89" i="42"/>
  <c r="B88" i="42"/>
  <c r="B87" i="42"/>
  <c r="B86" i="42"/>
  <c r="B84" i="42"/>
  <c r="B83" i="42"/>
  <c r="B82" i="42"/>
  <c r="B81" i="42"/>
  <c r="B80" i="42"/>
  <c r="B78" i="42"/>
  <c r="B77" i="42"/>
  <c r="B76" i="42"/>
  <c r="B75" i="42"/>
  <c r="B74" i="42"/>
  <c r="B72" i="42"/>
  <c r="B71" i="42"/>
  <c r="B70" i="42"/>
  <c r="B69" i="42"/>
  <c r="B68" i="42"/>
  <c r="B66" i="42"/>
  <c r="B65" i="42"/>
  <c r="B64" i="42"/>
  <c r="B63" i="42"/>
  <c r="B62" i="42"/>
  <c r="B60" i="42"/>
  <c r="B59" i="42"/>
  <c r="B58" i="42"/>
  <c r="B57" i="42"/>
  <c r="B56" i="42"/>
  <c r="B54" i="42"/>
  <c r="B53" i="42"/>
  <c r="B52" i="42"/>
  <c r="B51" i="42"/>
  <c r="B50" i="42"/>
  <c r="B48" i="42"/>
  <c r="B47" i="42"/>
  <c r="B46" i="42"/>
  <c r="B45" i="42"/>
  <c r="B44" i="42"/>
  <c r="B42" i="42"/>
  <c r="B41" i="42"/>
  <c r="B40" i="42"/>
  <c r="B39" i="42"/>
  <c r="B38" i="42"/>
  <c r="B36" i="42"/>
  <c r="B35" i="42"/>
  <c r="B34" i="42"/>
  <c r="B33" i="42"/>
  <c r="B32" i="42"/>
  <c r="B30" i="42"/>
  <c r="B29" i="42"/>
  <c r="B28" i="42"/>
  <c r="B27" i="42"/>
  <c r="B26" i="42"/>
  <c r="B24" i="42"/>
  <c r="B23" i="42"/>
  <c r="B22" i="42"/>
  <c r="B21" i="42"/>
  <c r="B20" i="42"/>
  <c r="B18" i="42"/>
  <c r="B17" i="42"/>
  <c r="B16" i="42"/>
  <c r="B15" i="42"/>
  <c r="B14" i="42"/>
  <c r="B12" i="42"/>
  <c r="B11" i="42"/>
  <c r="B10" i="42"/>
  <c r="B9" i="42"/>
  <c r="B116" i="41"/>
  <c r="B114" i="41"/>
  <c r="B113" i="41"/>
  <c r="B112" i="41"/>
  <c r="B111" i="41"/>
  <c r="B110" i="41"/>
  <c r="B108" i="41"/>
  <c r="B107" i="41"/>
  <c r="B106" i="41"/>
  <c r="B105" i="41"/>
  <c r="B104" i="41"/>
  <c r="B102" i="41"/>
  <c r="B101" i="41"/>
  <c r="B100" i="41"/>
  <c r="B99" i="41"/>
  <c r="B98" i="41"/>
  <c r="B96" i="41"/>
  <c r="B95" i="41"/>
  <c r="B94" i="41"/>
  <c r="B93" i="41"/>
  <c r="B92" i="41"/>
  <c r="B90" i="41"/>
  <c r="B89" i="41"/>
  <c r="B88" i="41"/>
  <c r="B87" i="41"/>
  <c r="B86" i="41"/>
  <c r="B84" i="41"/>
  <c r="B83" i="41"/>
  <c r="B82" i="41"/>
  <c r="B81" i="41"/>
  <c r="B80" i="41"/>
  <c r="B78" i="41"/>
  <c r="B77" i="41"/>
  <c r="B76" i="41"/>
  <c r="B75" i="41"/>
  <c r="B74" i="41"/>
  <c r="B72" i="41"/>
  <c r="B71" i="41"/>
  <c r="B70" i="41"/>
  <c r="B69" i="41"/>
  <c r="B68" i="41"/>
  <c r="B66" i="41"/>
  <c r="B65" i="41"/>
  <c r="B64" i="41"/>
  <c r="B63" i="41"/>
  <c r="B62" i="41"/>
  <c r="B60" i="41"/>
  <c r="B59" i="41"/>
  <c r="B58" i="41"/>
  <c r="B57" i="41"/>
  <c r="B56" i="41"/>
  <c r="B54" i="41"/>
  <c r="B53" i="41"/>
  <c r="B52" i="41"/>
  <c r="B51" i="41"/>
  <c r="B50" i="41"/>
  <c r="B48" i="41"/>
  <c r="B47" i="41"/>
  <c r="B46" i="41"/>
  <c r="B45" i="41"/>
  <c r="B44" i="41"/>
  <c r="B42" i="41"/>
  <c r="B41" i="41"/>
  <c r="B40" i="41"/>
  <c r="B39" i="41"/>
  <c r="B38" i="41"/>
  <c r="B36" i="41"/>
  <c r="B35" i="41"/>
  <c r="B34" i="41"/>
  <c r="B33" i="41"/>
  <c r="B32" i="41"/>
  <c r="B30" i="41"/>
  <c r="B29" i="41"/>
  <c r="B28" i="41"/>
  <c r="B27" i="41"/>
  <c r="B26" i="41"/>
  <c r="B24" i="41"/>
  <c r="B23" i="41"/>
  <c r="B22" i="41"/>
  <c r="B21" i="41"/>
  <c r="B20" i="41"/>
  <c r="B18" i="41"/>
  <c r="B17" i="41"/>
  <c r="B16" i="41"/>
  <c r="B15" i="41"/>
  <c r="B14" i="41"/>
  <c r="B12" i="41"/>
  <c r="B11" i="41"/>
  <c r="B10" i="41"/>
  <c r="B9" i="41"/>
  <c r="B116" i="40"/>
  <c r="B114" i="40"/>
  <c r="B113" i="40"/>
  <c r="B112" i="40"/>
  <c r="B111" i="40"/>
  <c r="B110" i="40"/>
  <c r="B108" i="40"/>
  <c r="B107" i="40"/>
  <c r="B106" i="40"/>
  <c r="B105" i="40"/>
  <c r="B104" i="40"/>
  <c r="B102" i="40"/>
  <c r="B101" i="40"/>
  <c r="B100" i="40"/>
  <c r="B99" i="40"/>
  <c r="B98" i="40"/>
  <c r="B96" i="40"/>
  <c r="B95" i="40"/>
  <c r="B94" i="40"/>
  <c r="B93" i="40"/>
  <c r="B92" i="40"/>
  <c r="B90" i="40"/>
  <c r="B89" i="40"/>
  <c r="B88" i="40"/>
  <c r="B87" i="40"/>
  <c r="B86" i="40"/>
  <c r="B84" i="40"/>
  <c r="B83" i="40"/>
  <c r="B82" i="40"/>
  <c r="B81" i="40"/>
  <c r="B80" i="40"/>
  <c r="B78" i="40"/>
  <c r="B77" i="40"/>
  <c r="B76" i="40"/>
  <c r="B75" i="40"/>
  <c r="B74" i="40"/>
  <c r="B72" i="40"/>
  <c r="B71" i="40"/>
  <c r="B70" i="40"/>
  <c r="B69" i="40"/>
  <c r="B68" i="40"/>
  <c r="B66" i="40"/>
  <c r="B65" i="40"/>
  <c r="B64" i="40"/>
  <c r="B63" i="40"/>
  <c r="B62" i="40"/>
  <c r="B60" i="40"/>
  <c r="B59" i="40"/>
  <c r="B58" i="40"/>
  <c r="B57" i="40"/>
  <c r="B56" i="40"/>
  <c r="B54" i="40"/>
  <c r="B53" i="40"/>
  <c r="B52" i="40"/>
  <c r="B51" i="40"/>
  <c r="B50" i="40"/>
  <c r="B48" i="40"/>
  <c r="B47" i="40"/>
  <c r="B46" i="40"/>
  <c r="B45" i="40"/>
  <c r="B44" i="40"/>
  <c r="B42" i="40"/>
  <c r="B41" i="40"/>
  <c r="B40" i="40"/>
  <c r="B39" i="40"/>
  <c r="B38" i="40"/>
  <c r="B36" i="40"/>
  <c r="B35" i="40"/>
  <c r="B34" i="40"/>
  <c r="B33" i="40"/>
  <c r="B32" i="40"/>
  <c r="B30" i="40"/>
  <c r="B29" i="40"/>
  <c r="B28" i="40"/>
  <c r="B27" i="40"/>
  <c r="B26" i="40"/>
  <c r="B24" i="40"/>
  <c r="B23" i="40"/>
  <c r="B22" i="40"/>
  <c r="B21" i="40"/>
  <c r="B20" i="40"/>
  <c r="B18" i="40"/>
  <c r="B17" i="40"/>
  <c r="B16" i="40"/>
  <c r="B15" i="40"/>
  <c r="B14" i="40"/>
  <c r="B12" i="40"/>
  <c r="B11" i="40"/>
  <c r="B10" i="40"/>
  <c r="B9" i="40"/>
  <c r="B116" i="39"/>
  <c r="B114" i="39"/>
  <c r="B113" i="39"/>
  <c r="B112" i="39"/>
  <c r="B111" i="39"/>
  <c r="B110" i="39"/>
  <c r="B108" i="39"/>
  <c r="B107" i="39"/>
  <c r="B106" i="39"/>
  <c r="B105" i="39"/>
  <c r="B104" i="39"/>
  <c r="B102" i="39"/>
  <c r="B101" i="39"/>
  <c r="B100" i="39"/>
  <c r="B99" i="39"/>
  <c r="B98" i="39"/>
  <c r="B96" i="39"/>
  <c r="B95" i="39"/>
  <c r="B94" i="39"/>
  <c r="B93" i="39"/>
  <c r="B92" i="39"/>
  <c r="B90" i="39"/>
  <c r="B89" i="39"/>
  <c r="B88" i="39"/>
  <c r="B87" i="39"/>
  <c r="B86" i="39"/>
  <c r="B84" i="39"/>
  <c r="B83" i="39"/>
  <c r="B82" i="39"/>
  <c r="B81" i="39"/>
  <c r="B80" i="39"/>
  <c r="B78" i="39"/>
  <c r="B77" i="39"/>
  <c r="B76" i="39"/>
  <c r="B75" i="39"/>
  <c r="B74" i="39"/>
  <c r="B72" i="39"/>
  <c r="B71" i="39"/>
  <c r="B70" i="39"/>
  <c r="B69" i="39"/>
  <c r="B68" i="39"/>
  <c r="B66" i="39"/>
  <c r="B65" i="39"/>
  <c r="B64" i="39"/>
  <c r="B63" i="39"/>
  <c r="B62" i="39"/>
  <c r="B60" i="39"/>
  <c r="B59" i="39"/>
  <c r="B58" i="39"/>
  <c r="B57" i="39"/>
  <c r="B56" i="39"/>
  <c r="B54" i="39"/>
  <c r="B53" i="39"/>
  <c r="B52" i="39"/>
  <c r="B51" i="39"/>
  <c r="B50" i="39"/>
  <c r="B48" i="39"/>
  <c r="B47" i="39"/>
  <c r="B46" i="39"/>
  <c r="B45" i="39"/>
  <c r="B44" i="39"/>
  <c r="B42" i="39"/>
  <c r="B41" i="39"/>
  <c r="B40" i="39"/>
  <c r="B39" i="39"/>
  <c r="B38" i="39"/>
  <c r="B36" i="39"/>
  <c r="B35" i="39"/>
  <c r="B34" i="39"/>
  <c r="B33" i="39"/>
  <c r="B32" i="39"/>
  <c r="B30" i="39"/>
  <c r="B29" i="39"/>
  <c r="B28" i="39"/>
  <c r="B27" i="39"/>
  <c r="B26" i="39"/>
  <c r="B24" i="39"/>
  <c r="B23" i="39"/>
  <c r="B22" i="39"/>
  <c r="B21" i="39"/>
  <c r="B20" i="39"/>
  <c r="B18" i="39"/>
  <c r="B17" i="39"/>
  <c r="B16" i="39"/>
  <c r="B15" i="39"/>
  <c r="B14" i="39"/>
  <c r="B12" i="39"/>
  <c r="B11" i="39"/>
  <c r="B10" i="39"/>
  <c r="B9" i="39"/>
  <c r="B116" i="38"/>
  <c r="B114" i="38"/>
  <c r="B113" i="38"/>
  <c r="B112" i="38"/>
  <c r="B111" i="38"/>
  <c r="B110" i="38"/>
  <c r="B108" i="38"/>
  <c r="B107" i="38"/>
  <c r="B106" i="38"/>
  <c r="B105" i="38"/>
  <c r="B104" i="38"/>
  <c r="B102" i="38"/>
  <c r="B101" i="38"/>
  <c r="B100" i="38"/>
  <c r="B99" i="38"/>
  <c r="B98" i="38"/>
  <c r="B96" i="38"/>
  <c r="B95" i="38"/>
  <c r="B94" i="38"/>
  <c r="B93" i="38"/>
  <c r="B92" i="38"/>
  <c r="B90" i="38"/>
  <c r="B89" i="38"/>
  <c r="B88" i="38"/>
  <c r="B87" i="38"/>
  <c r="B86" i="38"/>
  <c r="B84" i="38"/>
  <c r="B83" i="38"/>
  <c r="B82" i="38"/>
  <c r="B81" i="38"/>
  <c r="B80" i="38"/>
  <c r="B78" i="38"/>
  <c r="B77" i="38"/>
  <c r="B76" i="38"/>
  <c r="B75" i="38"/>
  <c r="B74" i="38"/>
  <c r="B72" i="38"/>
  <c r="B71" i="38"/>
  <c r="B70" i="38"/>
  <c r="B69" i="38"/>
  <c r="B68" i="38"/>
  <c r="B66" i="38"/>
  <c r="B65" i="38"/>
  <c r="B64" i="38"/>
  <c r="B63" i="38"/>
  <c r="B62" i="38"/>
  <c r="B60" i="38"/>
  <c r="B59" i="38"/>
  <c r="B58" i="38"/>
  <c r="B57" i="38"/>
  <c r="B56" i="38"/>
  <c r="B54" i="38"/>
  <c r="B53" i="38"/>
  <c r="B52" i="38"/>
  <c r="B51" i="38"/>
  <c r="B50" i="38"/>
  <c r="B48" i="38"/>
  <c r="B47" i="38"/>
  <c r="B46" i="38"/>
  <c r="B45" i="38"/>
  <c r="B44" i="38"/>
  <c r="B42" i="38"/>
  <c r="B41" i="38"/>
  <c r="B40" i="38"/>
  <c r="B39" i="38"/>
  <c r="B38" i="38"/>
  <c r="B36" i="38"/>
  <c r="B35" i="38"/>
  <c r="B34" i="38"/>
  <c r="B33" i="38"/>
  <c r="B32" i="38"/>
  <c r="B30" i="38"/>
  <c r="B29" i="38"/>
  <c r="B28" i="38"/>
  <c r="B27" i="38"/>
  <c r="B26" i="38"/>
  <c r="B24" i="38"/>
  <c r="B23" i="38"/>
  <c r="B22" i="38"/>
  <c r="B21" i="38"/>
  <c r="B20" i="38"/>
  <c r="B18" i="38"/>
  <c r="B17" i="38"/>
  <c r="B16" i="38"/>
  <c r="B15" i="38"/>
  <c r="B14" i="38"/>
  <c r="B12" i="38"/>
  <c r="B11" i="38"/>
  <c r="B10" i="38"/>
  <c r="B9" i="38"/>
  <c r="B116" i="37"/>
  <c r="B114" i="37"/>
  <c r="B113" i="37"/>
  <c r="B112" i="37"/>
  <c r="B111" i="37"/>
  <c r="B110" i="37"/>
  <c r="B108" i="37"/>
  <c r="B107" i="37"/>
  <c r="B106" i="37"/>
  <c r="B105" i="37"/>
  <c r="B104" i="37"/>
  <c r="B102" i="37"/>
  <c r="B101" i="37"/>
  <c r="B100" i="37"/>
  <c r="B99" i="37"/>
  <c r="B98" i="37"/>
  <c r="B96" i="37"/>
  <c r="B95" i="37"/>
  <c r="B94" i="37"/>
  <c r="B93" i="37"/>
  <c r="B92" i="37"/>
  <c r="B90" i="37"/>
  <c r="B89" i="37"/>
  <c r="B88" i="37"/>
  <c r="B87" i="37"/>
  <c r="B86" i="37"/>
  <c r="B84" i="37"/>
  <c r="B83" i="37"/>
  <c r="B82" i="37"/>
  <c r="B81" i="37"/>
  <c r="B80" i="37"/>
  <c r="B78" i="37"/>
  <c r="B77" i="37"/>
  <c r="B76" i="37"/>
  <c r="B75" i="37"/>
  <c r="B74" i="37"/>
  <c r="B72" i="37"/>
  <c r="B71" i="37"/>
  <c r="B70" i="37"/>
  <c r="B69" i="37"/>
  <c r="B68" i="37"/>
  <c r="B66" i="37"/>
  <c r="B65" i="37"/>
  <c r="B64" i="37"/>
  <c r="B63" i="37"/>
  <c r="B62" i="37"/>
  <c r="B60" i="37"/>
  <c r="B59" i="37"/>
  <c r="B58" i="37"/>
  <c r="B57" i="37"/>
  <c r="B56" i="37"/>
  <c r="B54" i="37"/>
  <c r="B53" i="37"/>
  <c r="B52" i="37"/>
  <c r="B51" i="37"/>
  <c r="B50" i="37"/>
  <c r="B48" i="37"/>
  <c r="B47" i="37"/>
  <c r="B46" i="37"/>
  <c r="B45" i="37"/>
  <c r="B44" i="37"/>
  <c r="B42" i="37"/>
  <c r="B41" i="37"/>
  <c r="B40" i="37"/>
  <c r="B39" i="37"/>
  <c r="B38" i="37"/>
  <c r="B36" i="37"/>
  <c r="B35" i="37"/>
  <c r="B34" i="37"/>
  <c r="B33" i="37"/>
  <c r="B32" i="37"/>
  <c r="B30" i="37"/>
  <c r="B29" i="37"/>
  <c r="B28" i="37"/>
  <c r="B27" i="37"/>
  <c r="B26" i="37"/>
  <c r="B24" i="37"/>
  <c r="B23" i="37"/>
  <c r="B22" i="37"/>
  <c r="B21" i="37"/>
  <c r="B20" i="37"/>
  <c r="B18" i="37"/>
  <c r="B17" i="37"/>
  <c r="B16" i="37"/>
  <c r="B15" i="37"/>
  <c r="B14" i="37"/>
  <c r="B12" i="37"/>
  <c r="B11" i="37"/>
  <c r="B10" i="37"/>
  <c r="B9" i="37"/>
  <c r="B116" i="36"/>
  <c r="B114" i="36"/>
  <c r="B113" i="36"/>
  <c r="B112" i="36"/>
  <c r="B111" i="36"/>
  <c r="B110" i="36"/>
  <c r="B108" i="36"/>
  <c r="B107" i="36"/>
  <c r="B106" i="36"/>
  <c r="B105" i="36"/>
  <c r="B104" i="36"/>
  <c r="B102" i="36"/>
  <c r="B101" i="36"/>
  <c r="B100" i="36"/>
  <c r="B99" i="36"/>
  <c r="B98" i="36"/>
  <c r="B96" i="36"/>
  <c r="B95" i="36"/>
  <c r="B94" i="36"/>
  <c r="B93" i="36"/>
  <c r="B92" i="36"/>
  <c r="B90" i="36"/>
  <c r="B89" i="36"/>
  <c r="B88" i="36"/>
  <c r="B87" i="36"/>
  <c r="B86" i="36"/>
  <c r="B84" i="36"/>
  <c r="B83" i="36"/>
  <c r="B82" i="36"/>
  <c r="B81" i="36"/>
  <c r="B80" i="36"/>
  <c r="B78" i="36"/>
  <c r="B77" i="36"/>
  <c r="B76" i="36"/>
  <c r="B75" i="36"/>
  <c r="B74" i="36"/>
  <c r="B72" i="36"/>
  <c r="B71" i="36"/>
  <c r="B70" i="36"/>
  <c r="B69" i="36"/>
  <c r="B68" i="36"/>
  <c r="B66" i="36"/>
  <c r="B65" i="36"/>
  <c r="B64" i="36"/>
  <c r="B63" i="36"/>
  <c r="B62" i="36"/>
  <c r="B60" i="36"/>
  <c r="B59" i="36"/>
  <c r="B58" i="36"/>
  <c r="B57" i="36"/>
  <c r="B56" i="36"/>
  <c r="B54" i="36"/>
  <c r="B53" i="36"/>
  <c r="B52" i="36"/>
  <c r="B51" i="36"/>
  <c r="B50" i="36"/>
  <c r="B48" i="36"/>
  <c r="B47" i="36"/>
  <c r="B46" i="36"/>
  <c r="B45" i="36"/>
  <c r="B44" i="36"/>
  <c r="B42" i="36"/>
  <c r="B41" i="36"/>
  <c r="B40" i="36"/>
  <c r="B39" i="36"/>
  <c r="B38" i="36"/>
  <c r="B36" i="36"/>
  <c r="B35" i="36"/>
  <c r="B34" i="36"/>
  <c r="B33" i="36"/>
  <c r="B32" i="36"/>
  <c r="B30" i="36"/>
  <c r="B29" i="36"/>
  <c r="B28" i="36"/>
  <c r="B27" i="36"/>
  <c r="B26" i="36"/>
  <c r="B24" i="36"/>
  <c r="B23" i="36"/>
  <c r="B22" i="36"/>
  <c r="B21" i="36"/>
  <c r="B20" i="36"/>
  <c r="B18" i="36"/>
  <c r="B17" i="36"/>
  <c r="B16" i="36"/>
  <c r="B15" i="36"/>
  <c r="B14" i="36"/>
  <c r="B12" i="36"/>
  <c r="B11" i="36"/>
  <c r="B10" i="36"/>
  <c r="B9" i="36"/>
  <c r="B116" i="35"/>
  <c r="B114" i="35"/>
  <c r="B113" i="35"/>
  <c r="B112" i="35"/>
  <c r="B111" i="35"/>
  <c r="B110" i="35"/>
  <c r="B108" i="35"/>
  <c r="B107" i="35"/>
  <c r="B106" i="35"/>
  <c r="B105" i="35"/>
  <c r="B104" i="35"/>
  <c r="B102" i="35"/>
  <c r="B101" i="35"/>
  <c r="B100" i="35"/>
  <c r="B99" i="35"/>
  <c r="B98" i="35"/>
  <c r="B96" i="35"/>
  <c r="B95" i="35"/>
  <c r="B94" i="35"/>
  <c r="B93" i="35"/>
  <c r="B92" i="35"/>
  <c r="B90" i="35"/>
  <c r="B89" i="35"/>
  <c r="B88" i="35"/>
  <c r="B87" i="35"/>
  <c r="B86" i="35"/>
  <c r="B84" i="35"/>
  <c r="B83" i="35"/>
  <c r="B82" i="35"/>
  <c r="B81" i="35"/>
  <c r="B80" i="35"/>
  <c r="B78" i="35"/>
  <c r="B77" i="35"/>
  <c r="B76" i="35"/>
  <c r="B75" i="35"/>
  <c r="B74" i="35"/>
  <c r="B72" i="35"/>
  <c r="B71" i="35"/>
  <c r="B70" i="35"/>
  <c r="B69" i="35"/>
  <c r="B68" i="35"/>
  <c r="B66" i="35"/>
  <c r="B65" i="35"/>
  <c r="B64" i="35"/>
  <c r="B63" i="35"/>
  <c r="B62" i="35"/>
  <c r="B60" i="35"/>
  <c r="B59" i="35"/>
  <c r="B58" i="35"/>
  <c r="B57" i="35"/>
  <c r="B56" i="35"/>
  <c r="B54" i="35"/>
  <c r="B53" i="35"/>
  <c r="B52" i="35"/>
  <c r="B51" i="35"/>
  <c r="B50" i="35"/>
  <c r="B48" i="35"/>
  <c r="B47" i="35"/>
  <c r="B46" i="35"/>
  <c r="B45" i="35"/>
  <c r="B44" i="35"/>
  <c r="B42" i="35"/>
  <c r="B41" i="35"/>
  <c r="B40" i="35"/>
  <c r="B39" i="35"/>
  <c r="B38" i="35"/>
  <c r="B36" i="35"/>
  <c r="B35" i="35"/>
  <c r="B34" i="35"/>
  <c r="B33" i="35"/>
  <c r="B32" i="35"/>
  <c r="B30" i="35"/>
  <c r="B29" i="35"/>
  <c r="B28" i="35"/>
  <c r="B27" i="35"/>
  <c r="B26" i="35"/>
  <c r="B24" i="35"/>
  <c r="B23" i="35"/>
  <c r="B22" i="35"/>
  <c r="B21" i="35"/>
  <c r="B20" i="35"/>
  <c r="B18" i="35"/>
  <c r="B17" i="35"/>
  <c r="B16" i="35"/>
  <c r="B15" i="35"/>
  <c r="B14" i="35"/>
  <c r="B12" i="35"/>
  <c r="B11" i="35"/>
  <c r="B10" i="35"/>
  <c r="B9" i="35"/>
  <c r="B116" i="34"/>
  <c r="B114" i="34"/>
  <c r="B113" i="34"/>
  <c r="B112" i="34"/>
  <c r="B111" i="34"/>
  <c r="B110" i="34"/>
  <c r="B108" i="34"/>
  <c r="B107" i="34"/>
  <c r="B106" i="34"/>
  <c r="B105" i="34"/>
  <c r="B104" i="34"/>
  <c r="B102" i="34"/>
  <c r="B101" i="34"/>
  <c r="B100" i="34"/>
  <c r="B99" i="34"/>
  <c r="B98" i="34"/>
  <c r="B96" i="34"/>
  <c r="B95" i="34"/>
  <c r="B94" i="34"/>
  <c r="B93" i="34"/>
  <c r="B92" i="34"/>
  <c r="B90" i="34"/>
  <c r="B89" i="34"/>
  <c r="B88" i="34"/>
  <c r="B87" i="34"/>
  <c r="B86" i="34"/>
  <c r="B84" i="34"/>
  <c r="B83" i="34"/>
  <c r="B82" i="34"/>
  <c r="B81" i="34"/>
  <c r="B80" i="34"/>
  <c r="B78" i="34"/>
  <c r="B77" i="34"/>
  <c r="B76" i="34"/>
  <c r="B75" i="34"/>
  <c r="B74" i="34"/>
  <c r="B72" i="34"/>
  <c r="B71" i="34"/>
  <c r="B70" i="34"/>
  <c r="B69" i="34"/>
  <c r="B68" i="34"/>
  <c r="B66" i="34"/>
  <c r="B65" i="34"/>
  <c r="B64" i="34"/>
  <c r="B63" i="34"/>
  <c r="B62" i="34"/>
  <c r="B60" i="34"/>
  <c r="B59" i="34"/>
  <c r="B58" i="34"/>
  <c r="B57" i="34"/>
  <c r="B56" i="34"/>
  <c r="B54" i="34"/>
  <c r="B53" i="34"/>
  <c r="B52" i="34"/>
  <c r="B51" i="34"/>
  <c r="B50" i="34"/>
  <c r="B48" i="34"/>
  <c r="B47" i="34"/>
  <c r="B46" i="34"/>
  <c r="B45" i="34"/>
  <c r="B44" i="34"/>
  <c r="B42" i="34"/>
  <c r="B41" i="34"/>
  <c r="B40" i="34"/>
  <c r="B39" i="34"/>
  <c r="B38" i="34"/>
  <c r="B36" i="34"/>
  <c r="B35" i="34"/>
  <c r="B34" i="34"/>
  <c r="B33" i="34"/>
  <c r="B32" i="34"/>
  <c r="B30" i="34"/>
  <c r="B29" i="34"/>
  <c r="B28" i="34"/>
  <c r="B27" i="34"/>
  <c r="B26" i="34"/>
  <c r="B24" i="34"/>
  <c r="B23" i="34"/>
  <c r="B22" i="34"/>
  <c r="B21" i="34"/>
  <c r="B20" i="34"/>
  <c r="B18" i="34"/>
  <c r="B17" i="34"/>
  <c r="B16" i="34"/>
  <c r="B15" i="34"/>
  <c r="B14" i="34"/>
  <c r="B12" i="34"/>
  <c r="B11" i="34"/>
  <c r="B10" i="34"/>
  <c r="B9" i="34"/>
  <c r="B116" i="33"/>
  <c r="B114" i="33"/>
  <c r="B113" i="33"/>
  <c r="B112" i="33"/>
  <c r="B111" i="33"/>
  <c r="B110" i="33"/>
  <c r="B108" i="33"/>
  <c r="B107" i="33"/>
  <c r="B106" i="33"/>
  <c r="B105" i="33"/>
  <c r="B104" i="33"/>
  <c r="B102" i="33"/>
  <c r="B101" i="33"/>
  <c r="B100" i="33"/>
  <c r="B99" i="33"/>
  <c r="B98" i="33"/>
  <c r="B96" i="33"/>
  <c r="B95" i="33"/>
  <c r="B94" i="33"/>
  <c r="B93" i="33"/>
  <c r="B92" i="33"/>
  <c r="B90" i="33"/>
  <c r="B89" i="33"/>
  <c r="B88" i="33"/>
  <c r="B87" i="33"/>
  <c r="B86" i="33"/>
  <c r="B84" i="33"/>
  <c r="B83" i="33"/>
  <c r="B82" i="33"/>
  <c r="B81" i="33"/>
  <c r="B80" i="33"/>
  <c r="B78" i="33"/>
  <c r="B77" i="33"/>
  <c r="B76" i="33"/>
  <c r="B75" i="33"/>
  <c r="B74" i="33"/>
  <c r="B72" i="33"/>
  <c r="B71" i="33"/>
  <c r="B70" i="33"/>
  <c r="B69" i="33"/>
  <c r="B68" i="33"/>
  <c r="B66" i="33"/>
  <c r="B65" i="33"/>
  <c r="B64" i="33"/>
  <c r="B63" i="33"/>
  <c r="B62" i="33"/>
  <c r="B60" i="33"/>
  <c r="B59" i="33"/>
  <c r="B58" i="33"/>
  <c r="B57" i="33"/>
  <c r="B56" i="33"/>
  <c r="B54" i="33"/>
  <c r="B53" i="33"/>
  <c r="B52" i="33"/>
  <c r="B51" i="33"/>
  <c r="B50" i="33"/>
  <c r="B48" i="33"/>
  <c r="B47" i="33"/>
  <c r="B46" i="33"/>
  <c r="B45" i="33"/>
  <c r="B44" i="33"/>
  <c r="B42" i="33"/>
  <c r="B41" i="33"/>
  <c r="B40" i="33"/>
  <c r="B39" i="33"/>
  <c r="B38" i="33"/>
  <c r="B36" i="33"/>
  <c r="B35" i="33"/>
  <c r="B34" i="33"/>
  <c r="B33" i="33"/>
  <c r="B32" i="33"/>
  <c r="B30" i="33"/>
  <c r="B29" i="33"/>
  <c r="B28" i="33"/>
  <c r="B27" i="33"/>
  <c r="B26" i="33"/>
  <c r="B24" i="33"/>
  <c r="B23" i="33"/>
  <c r="B22" i="33"/>
  <c r="B21" i="33"/>
  <c r="B20" i="33"/>
  <c r="B18" i="33"/>
  <c r="B17" i="33"/>
  <c r="B16" i="33"/>
  <c r="B15" i="33"/>
  <c r="B14" i="33"/>
  <c r="B12" i="33"/>
  <c r="B11" i="33"/>
  <c r="B10" i="33"/>
  <c r="B9" i="33"/>
  <c r="B116" i="32"/>
  <c r="B114" i="32"/>
  <c r="B113" i="32"/>
  <c r="B112" i="32"/>
  <c r="B111" i="32"/>
  <c r="B110" i="32"/>
  <c r="B108" i="32"/>
  <c r="B107" i="32"/>
  <c r="B106" i="32"/>
  <c r="B105" i="32"/>
  <c r="B104" i="32"/>
  <c r="B102" i="32"/>
  <c r="B101" i="32"/>
  <c r="B100" i="32"/>
  <c r="B99" i="32"/>
  <c r="B98" i="32"/>
  <c r="B96" i="32"/>
  <c r="B95" i="32"/>
  <c r="B94" i="32"/>
  <c r="B93" i="32"/>
  <c r="B92" i="32"/>
  <c r="B90" i="32"/>
  <c r="B89" i="32"/>
  <c r="B88" i="32"/>
  <c r="B87" i="32"/>
  <c r="B86" i="32"/>
  <c r="B84" i="32"/>
  <c r="B83" i="32"/>
  <c r="B82" i="32"/>
  <c r="B81" i="32"/>
  <c r="B80" i="32"/>
  <c r="B78" i="32"/>
  <c r="B77" i="32"/>
  <c r="B76" i="32"/>
  <c r="B75" i="32"/>
  <c r="B74" i="32"/>
  <c r="B72" i="32"/>
  <c r="B71" i="32"/>
  <c r="B70" i="32"/>
  <c r="B69" i="32"/>
  <c r="B68" i="32"/>
  <c r="B66" i="32"/>
  <c r="B65" i="32"/>
  <c r="B64" i="32"/>
  <c r="B63" i="32"/>
  <c r="B62" i="32"/>
  <c r="B60" i="32"/>
  <c r="B59" i="32"/>
  <c r="B58" i="32"/>
  <c r="B57" i="32"/>
  <c r="B56" i="32"/>
  <c r="B54" i="32"/>
  <c r="B53" i="32"/>
  <c r="B52" i="32"/>
  <c r="B51" i="32"/>
  <c r="B50" i="32"/>
  <c r="B48" i="32"/>
  <c r="B47" i="32"/>
  <c r="B46" i="32"/>
  <c r="B45" i="32"/>
  <c r="B44" i="32"/>
  <c r="B42" i="32"/>
  <c r="B41" i="32"/>
  <c r="B40" i="32"/>
  <c r="B39" i="32"/>
  <c r="B38" i="32"/>
  <c r="B36" i="32"/>
  <c r="B35" i="32"/>
  <c r="B34" i="32"/>
  <c r="B33" i="32"/>
  <c r="B32" i="32"/>
  <c r="B30" i="32"/>
  <c r="B29" i="32"/>
  <c r="B28" i="32"/>
  <c r="B27" i="32"/>
  <c r="B26" i="32"/>
  <c r="B24" i="32"/>
  <c r="B23" i="32"/>
  <c r="B22" i="32"/>
  <c r="B21" i="32"/>
  <c r="B20" i="32"/>
  <c r="B18" i="32"/>
  <c r="B17" i="32"/>
  <c r="B16" i="32"/>
  <c r="B15" i="32"/>
  <c r="B14" i="32"/>
  <c r="B12" i="32"/>
  <c r="B11" i="32"/>
  <c r="B10" i="32"/>
  <c r="B9" i="32"/>
  <c r="B116" i="31"/>
  <c r="B114" i="31"/>
  <c r="B113" i="31"/>
  <c r="B112" i="31"/>
  <c r="B111" i="31"/>
  <c r="B110" i="31"/>
  <c r="B108" i="31"/>
  <c r="B107" i="31"/>
  <c r="B106" i="31"/>
  <c r="B105" i="31"/>
  <c r="B104" i="31"/>
  <c r="B102" i="31"/>
  <c r="B101" i="31"/>
  <c r="B100" i="31"/>
  <c r="B99" i="31"/>
  <c r="B98" i="31"/>
  <c r="B96" i="31"/>
  <c r="B95" i="31"/>
  <c r="B94" i="31"/>
  <c r="B93" i="31"/>
  <c r="B92" i="31"/>
  <c r="B90" i="31"/>
  <c r="B89" i="31"/>
  <c r="B88" i="31"/>
  <c r="B87" i="31"/>
  <c r="B86" i="31"/>
  <c r="B84" i="31"/>
  <c r="B83" i="31"/>
  <c r="B82" i="31"/>
  <c r="B81" i="31"/>
  <c r="B80" i="31"/>
  <c r="B78" i="31"/>
  <c r="B77" i="31"/>
  <c r="B76" i="31"/>
  <c r="B75" i="31"/>
  <c r="B74" i="31"/>
  <c r="B72" i="31"/>
  <c r="B71" i="31"/>
  <c r="B70" i="31"/>
  <c r="B69" i="31"/>
  <c r="B68" i="31"/>
  <c r="B66" i="31"/>
  <c r="B65" i="31"/>
  <c r="B64" i="31"/>
  <c r="B63" i="31"/>
  <c r="B62" i="31"/>
  <c r="B60" i="31"/>
  <c r="B59" i="31"/>
  <c r="B58" i="31"/>
  <c r="B57" i="31"/>
  <c r="B56" i="31"/>
  <c r="B54" i="31"/>
  <c r="B53" i="31"/>
  <c r="B52" i="31"/>
  <c r="B51" i="31"/>
  <c r="B50" i="31"/>
  <c r="B48" i="31"/>
  <c r="B47" i="31"/>
  <c r="B46" i="31"/>
  <c r="B45" i="31"/>
  <c r="B44" i="31"/>
  <c r="B42" i="31"/>
  <c r="B41" i="31"/>
  <c r="B40" i="31"/>
  <c r="B39" i="31"/>
  <c r="B38" i="31"/>
  <c r="B36" i="31"/>
  <c r="B35" i="31"/>
  <c r="B34" i="31"/>
  <c r="B33" i="31"/>
  <c r="B32" i="31"/>
  <c r="B30" i="31"/>
  <c r="B29" i="31"/>
  <c r="B28" i="31"/>
  <c r="B27" i="31"/>
  <c r="B26" i="31"/>
  <c r="B24" i="31"/>
  <c r="B23" i="31"/>
  <c r="B22" i="31"/>
  <c r="B21" i="31"/>
  <c r="B20" i="31"/>
  <c r="B18" i="31"/>
  <c r="B17" i="31"/>
  <c r="B16" i="31"/>
  <c r="B15" i="31"/>
  <c r="B14" i="31"/>
  <c r="B12" i="31"/>
  <c r="B11" i="31"/>
  <c r="B10" i="31"/>
  <c r="B9" i="31"/>
  <c r="B116" i="30"/>
  <c r="B114" i="30"/>
  <c r="B113" i="30"/>
  <c r="B112" i="30"/>
  <c r="B111" i="30"/>
  <c r="B110" i="30"/>
  <c r="B108" i="30"/>
  <c r="B107" i="30"/>
  <c r="B106" i="30"/>
  <c r="B105" i="30"/>
  <c r="B104" i="30"/>
  <c r="B102" i="30"/>
  <c r="B101" i="30"/>
  <c r="B100" i="30"/>
  <c r="B99" i="30"/>
  <c r="B98" i="30"/>
  <c r="B96" i="30"/>
  <c r="B95" i="30"/>
  <c r="B94" i="30"/>
  <c r="B93" i="30"/>
  <c r="B92" i="30"/>
  <c r="B90" i="30"/>
  <c r="B89" i="30"/>
  <c r="B88" i="30"/>
  <c r="B87" i="30"/>
  <c r="B86" i="30"/>
  <c r="B84" i="30"/>
  <c r="B83" i="30"/>
  <c r="B82" i="30"/>
  <c r="B81" i="30"/>
  <c r="B80" i="30"/>
  <c r="B78" i="30"/>
  <c r="B77" i="30"/>
  <c r="B76" i="30"/>
  <c r="B75" i="30"/>
  <c r="B74" i="30"/>
  <c r="B72" i="30"/>
  <c r="B71" i="30"/>
  <c r="B70" i="30"/>
  <c r="B69" i="30"/>
  <c r="B68" i="30"/>
  <c r="B66" i="30"/>
  <c r="B65" i="30"/>
  <c r="B64" i="30"/>
  <c r="B63" i="30"/>
  <c r="B62" i="30"/>
  <c r="B60" i="30"/>
  <c r="B59" i="30"/>
  <c r="B58" i="30"/>
  <c r="B57" i="30"/>
  <c r="B56" i="30"/>
  <c r="B54" i="30"/>
  <c r="B53" i="30"/>
  <c r="B52" i="30"/>
  <c r="B51" i="30"/>
  <c r="B50" i="30"/>
  <c r="B48" i="30"/>
  <c r="B47" i="30"/>
  <c r="B46" i="30"/>
  <c r="B45" i="30"/>
  <c r="B44" i="30"/>
  <c r="B42" i="30"/>
  <c r="B41" i="30"/>
  <c r="B40" i="30"/>
  <c r="B39" i="30"/>
  <c r="B38" i="30"/>
  <c r="B36" i="30"/>
  <c r="B35" i="30"/>
  <c r="B34" i="30"/>
  <c r="B33" i="30"/>
  <c r="B32" i="30"/>
  <c r="B30" i="30"/>
  <c r="B29" i="30"/>
  <c r="B28" i="30"/>
  <c r="B27" i="30"/>
  <c r="B26" i="30"/>
  <c r="B24" i="30"/>
  <c r="B23" i="30"/>
  <c r="B22" i="30"/>
  <c r="B21" i="30"/>
  <c r="B20" i="30"/>
  <c r="B18" i="30"/>
  <c r="B17" i="30"/>
  <c r="B16" i="30"/>
  <c r="B15" i="30"/>
  <c r="B14" i="30"/>
  <c r="B12" i="30"/>
  <c r="B11" i="30"/>
  <c r="B10" i="30"/>
  <c r="B9" i="30"/>
  <c r="B116" i="10" l="1"/>
  <c r="B114" i="10"/>
  <c r="B113" i="10"/>
  <c r="B112" i="10"/>
  <c r="B111" i="10"/>
  <c r="B110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0" i="10"/>
  <c r="B89" i="10"/>
  <c r="B88" i="10"/>
  <c r="B87" i="10"/>
  <c r="B86" i="10"/>
  <c r="B84" i="10"/>
  <c r="B83" i="10"/>
  <c r="B82" i="10"/>
  <c r="B81" i="10"/>
  <c r="B80" i="10"/>
  <c r="B78" i="10"/>
  <c r="B77" i="10"/>
  <c r="B76" i="10"/>
  <c r="B75" i="10"/>
  <c r="B74" i="10"/>
  <c r="B72" i="10"/>
  <c r="B71" i="10"/>
  <c r="B70" i="10"/>
  <c r="B69" i="10"/>
  <c r="B68" i="10"/>
  <c r="B66" i="10"/>
  <c r="B65" i="10"/>
  <c r="B64" i="10"/>
  <c r="B63" i="10"/>
  <c r="B62" i="10"/>
  <c r="B60" i="10"/>
  <c r="B59" i="10"/>
  <c r="B58" i="10"/>
  <c r="B57" i="10"/>
  <c r="B56" i="10"/>
  <c r="B54" i="10"/>
  <c r="B53" i="10"/>
  <c r="B52" i="10"/>
  <c r="B51" i="10"/>
  <c r="B50" i="10"/>
  <c r="B48" i="10"/>
  <c r="B47" i="10"/>
  <c r="B46" i="10"/>
  <c r="B45" i="10"/>
  <c r="B44" i="10"/>
  <c r="B42" i="10"/>
  <c r="B41" i="10"/>
  <c r="B40" i="10"/>
  <c r="B39" i="10"/>
  <c r="B38" i="10"/>
  <c r="B36" i="10"/>
  <c r="B35" i="10"/>
  <c r="B34" i="10"/>
  <c r="B33" i="10"/>
  <c r="B32" i="10"/>
  <c r="B30" i="10"/>
  <c r="B29" i="10"/>
  <c r="B28" i="10"/>
  <c r="B27" i="10"/>
  <c r="B26" i="10"/>
  <c r="B24" i="10"/>
  <c r="B23" i="10"/>
  <c r="B22" i="10"/>
  <c r="B21" i="10"/>
  <c r="B20" i="10"/>
  <c r="B18" i="10"/>
  <c r="B17" i="10"/>
  <c r="B16" i="10"/>
  <c r="B15" i="10"/>
  <c r="B14" i="10"/>
  <c r="B12" i="10" l="1"/>
  <c r="B11" i="10"/>
  <c r="B10" i="10"/>
  <c r="B9" i="10"/>
</calcChain>
</file>

<file path=xl/sharedStrings.xml><?xml version="1.0" encoding="utf-8"?>
<sst xmlns="http://schemas.openxmlformats.org/spreadsheetml/2006/main" count="2027" uniqueCount="177">
  <si>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</si>
  <si>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</si>
  <si>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</si>
  <si>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</si>
  <si>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</si>
  <si>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</si>
  <si>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</si>
  <si>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</si>
  <si>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</si>
  <si>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</si>
  <si>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</si>
  <si>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</si>
  <si>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</si>
  <si>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</si>
  <si>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</si>
  <si>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</si>
  <si>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</si>
  <si>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</si>
  <si>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</si>
  <si>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</si>
  <si>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</si>
  <si>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</si>
  <si>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</si>
  <si>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</si>
  <si>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</si>
  <si>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</si>
  <si>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</si>
  <si>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</si>
  <si>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</si>
  <si>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</si>
  <si>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</si>
  <si>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</si>
  <si>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</si>
  <si>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</si>
  <si>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</si>
  <si>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</si>
  <si>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</si>
  <si>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</si>
  <si>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</si>
  <si>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</si>
  <si>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</si>
  <si>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</si>
  <si>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</si>
  <si>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</si>
  <si>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</si>
  <si>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</si>
  <si>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</si>
  <si>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</si>
  <si>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</si>
  <si>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</si>
  <si>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</si>
  <si>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</si>
  <si>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</si>
  <si>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</si>
  <si>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</si>
  <si>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</si>
  <si>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</si>
  <si>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</si>
  <si>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</si>
  <si>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</si>
  <si>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</si>
  <si>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</si>
  <si>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</si>
  <si>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</si>
  <si>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</si>
  <si>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</si>
  <si>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</si>
  <si>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</si>
  <si>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</si>
  <si>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</si>
  <si>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</si>
  <si>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</si>
  <si>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</si>
  <si>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</si>
  <si>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</si>
  <si>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</si>
  <si>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</si>
  <si>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</si>
  <si>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</si>
  <si>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</si>
  <si>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</si>
  <si>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</si>
  <si>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</si>
  <si>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</si>
  <si>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</si>
  <si>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</si>
  <si>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</si>
  <si>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</si>
  <si>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</si>
  <si>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</si>
  <si>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</si>
  <si>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</si>
  <si>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</si>
  <si>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</si>
  <si>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</si>
  <si>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</si>
  <si>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</si>
  <si>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</si>
  <si>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</si>
  <si>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</si>
  <si>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</si>
  <si>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</si>
  <si>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</si>
  <si>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</si>
  <si>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</si>
  <si>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</si>
  <si>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</si>
  <si>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</si>
  <si>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</si>
  <si>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</si>
  <si>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</si>
  <si>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</si>
  <si>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</si>
  <si>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</si>
  <si>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</si>
  <si>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</si>
  <si>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</si>
  <si>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</si>
  <si>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</si>
  <si>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</si>
  <si>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</si>
  <si>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</si>
  <si>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</si>
  <si>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</si>
  <si>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</si>
  <si>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</si>
  <si>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</si>
  <si>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</si>
  <si>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</si>
  <si>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</si>
  <si>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</si>
  <si>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</si>
  <si>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</si>
  <si>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</si>
  <si>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</si>
  <si>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</si>
  <si>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</si>
  <si>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</si>
  <si>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</si>
  <si>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</si>
  <si>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Land Schleswig-Holstein</t>
  </si>
  <si>
    <t>nach Alter und Geschlecht</t>
  </si>
  <si>
    <t>Die Bevölkerung in Schleswig-Holstein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</si>
  <si>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</si>
  <si>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</si>
  <si>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</si>
  <si>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</si>
  <si>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</si>
  <si>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</si>
  <si>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</si>
  <si>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</si>
  <si>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</si>
  <si>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</si>
  <si>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</si>
  <si>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</si>
  <si>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</si>
  <si>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</si>
  <si>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</si>
  <si>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</si>
  <si>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</si>
  <si>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</si>
  <si>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</si>
  <si>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</si>
  <si>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</si>
  <si>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</si>
  <si>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Sven Ohlsen</t>
  </si>
  <si>
    <t>Kennziffer: A I 3 - j 22 SH</t>
  </si>
  <si>
    <t>1. Bevölkerung in Schleswig-Holstein nach kreisfreien Städten und Kreisen 2022</t>
  </si>
  <si>
    <t>Bevölkerung am 31.12.2022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</si>
  <si>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2022 </t>
    </r>
  </si>
  <si>
    <t>Herausgegeben am: 28. Juni 2023</t>
  </si>
  <si>
    <t xml:space="preserve">Telefon: </t>
  </si>
  <si>
    <t>040 42831-1820</t>
  </si>
  <si>
    <t>E-Mail:</t>
  </si>
  <si>
    <t>sven.ohlsen@statistik-nord.de</t>
  </si>
  <si>
    <t xml:space="preserve">© Statistisches Amt für Hamburg und Schleswig-Holstein, Hamburg 2023
Auszugsweise Vervielfältigung und Verbreitung mit Quellenangabe gestattet.        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</si>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</sst>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\ ###\ ##0\ \ \ \ ;\-\ #\ ###\ ##0\ \ \ \ ;\-\ \ \ \ "/>
    <numFmt numFmtId="166" formatCode="####\ ;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22" fillId="8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9" fillId="0" borderId="0"/>
    <xf numFmtId="0" fontId="3" fillId="0" borderId="0"/>
    <xf numFmtId="0" fontId="2" fillId="0" borderId="0"/>
    <xf numFmtId="0" fontId="42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15" xfId="0" applyFont="1" applyBorder="1" applyAlignment="1"/>
    <xf numFmtId="0" fontId="8" fillId="0" borderId="0" xfId="0" applyFont="1" applyAlignment="1">
      <alignment horizontal="left" vertical="top"/>
    </xf>
    <xf numFmtId="164" fontId="12" fillId="0" borderId="0" xfId="0" applyNumberFormat="1" applyFont="1" applyProtection="1">
      <protection locked="0"/>
    </xf>
    <xf numFmtId="164" fontId="38" fillId="0" borderId="0" xfId="50" applyNumberFormat="1" applyFont="1" applyProtection="1">
      <protection locked="0"/>
    </xf>
    <xf numFmtId="0" fontId="40" fillId="0" borderId="16" xfId="0" applyFont="1" applyBorder="1" applyAlignment="1"/>
    <xf numFmtId="0" fontId="12" fillId="33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64" fontId="12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4" fillId="0" borderId="14" xfId="0" applyFont="1" applyBorder="1" applyAlignment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43" fillId="0" borderId="0" xfId="54" applyFont="1" applyAlignment="1">
      <alignment horizontal="left"/>
    </xf>
    <xf numFmtId="0" fontId="44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/>
    <xf numFmtId="0" fontId="12" fillId="0" borderId="2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1"/>
    </xf>
    <xf numFmtId="49" fontId="14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0" fillId="0" borderId="13" xfId="0" applyNumberFormat="1" applyFont="1" applyBorder="1" applyAlignment="1" applyProtection="1">
      <alignment horizontal="left" indent="1"/>
      <protection hidden="1"/>
    </xf>
    <xf numFmtId="0" fontId="12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top" indent="1"/>
    </xf>
    <xf numFmtId="0" fontId="40" fillId="0" borderId="0" xfId="0" applyFont="1" applyBorder="1" applyAlignment="1">
      <alignment horizontal="left" vertical="top" indent="1"/>
    </xf>
    <xf numFmtId="49" fontId="40" fillId="0" borderId="0" xfId="0" applyNumberFormat="1" applyFont="1" applyBorder="1" applyAlignment="1" applyProtection="1">
      <alignment horizontal="left" indent="1"/>
      <protection hidden="1"/>
    </xf>
    <xf numFmtId="165" fontId="12" fillId="0" borderId="0" xfId="0" applyNumberFormat="1" applyFont="1" applyProtection="1">
      <protection locked="0"/>
    </xf>
    <xf numFmtId="164" fontId="0" fillId="0" borderId="0" xfId="0" applyNumberFormat="1" applyFont="1"/>
    <xf numFmtId="0" fontId="4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5" fontId="38" fillId="0" borderId="0" xfId="50" applyNumberFormat="1" applyFont="1" applyProtection="1">
      <protection locked="0"/>
    </xf>
    <xf numFmtId="165" fontId="41" fillId="0" borderId="13" xfId="50" applyNumberFormat="1" applyFont="1" applyBorder="1" applyProtection="1">
      <protection locked="0"/>
    </xf>
    <xf numFmtId="165" fontId="37" fillId="0" borderId="13" xfId="0" applyNumberFormat="1" applyFont="1" applyBorder="1" applyAlignment="1" applyProtection="1">
      <alignment horizontal="right"/>
      <protection locked="0"/>
    </xf>
    <xf numFmtId="166" fontId="12" fillId="0" borderId="15" xfId="0" applyNumberFormat="1" applyFont="1" applyBorder="1" applyAlignment="1">
      <alignment horizontal="center" vertical="top"/>
    </xf>
    <xf numFmtId="165" fontId="14" fillId="0" borderId="0" xfId="0" applyNumberFormat="1" applyFont="1" applyProtection="1">
      <protection hidden="1"/>
    </xf>
    <xf numFmtId="166" fontId="37" fillId="0" borderId="15" xfId="0" applyNumberFormat="1" applyFont="1" applyBorder="1" applyAlignment="1">
      <alignment horizontal="center" vertical="top"/>
    </xf>
    <xf numFmtId="166" fontId="40" fillId="0" borderId="15" xfId="0" applyNumberFormat="1" applyFont="1" applyBorder="1" applyAlignment="1" applyProtection="1">
      <alignment horizontal="center"/>
      <protection hidden="1"/>
    </xf>
    <xf numFmtId="166" fontId="40" fillId="0" borderId="15" xfId="0" applyNumberFormat="1" applyFont="1" applyBorder="1" applyAlignment="1" applyProtection="1">
      <alignment horizontal="center" vertical="center"/>
      <protection hidden="1"/>
    </xf>
    <xf numFmtId="166" fontId="40" fillId="0" borderId="16" xfId="0" applyNumberFormat="1" applyFont="1" applyBorder="1" applyAlignment="1" applyProtection="1">
      <alignment horizontal="center"/>
      <protection hidden="1"/>
    </xf>
    <xf numFmtId="165" fontId="40" fillId="0" borderId="13" xfId="0" applyNumberFormat="1" applyFont="1" applyBorder="1" applyProtection="1">
      <protection hidden="1"/>
    </xf>
    <xf numFmtId="165" fontId="8" fillId="0" borderId="0" xfId="0" applyNumberFormat="1" applyFont="1" applyProtection="1">
      <protection hidden="1"/>
    </xf>
    <xf numFmtId="165" fontId="40" fillId="0" borderId="23" xfId="0" applyNumberFormat="1" applyFont="1" applyBorder="1" applyProtection="1">
      <protection hidden="1"/>
    </xf>
    <xf numFmtId="0" fontId="1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7" xfId="0" applyFont="1" applyFill="1" applyBorder="1" applyAlignment="1"/>
    <xf numFmtId="0" fontId="0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3" xfId="53" xr:uid="{00000000-0005-0000-0000-00002A000000}"/>
    <cellStyle name="Standard 4" xfId="51" xr:uid="{00000000-0005-0000-0000-00002B000000}"/>
    <cellStyle name="Standard_Monatlicher Bericht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915228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BE5D2D-3B5A-4B0F-89BE-942CB0D7A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6</xdr:col>
      <xdr:colOff>900450</xdr:colOff>
      <xdr:row>49</xdr:row>
      <xdr:rowOff>154207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1FD96CC-E146-4AB0-A310-DB6A10863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2700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6410324</xdr:colOff>
      <xdr:row>19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0"/>
          <a:ext cx="6410324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Bevölkerungsbewegung), den Geburten und Sterbefällen (Statistik der natürlichen Bevölkerungsbewegung) sowie den Familienstandsänderungen und 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</a:t>
          </a:r>
          <a:b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der Ausweisung der Merkmalsausprägung „Divers“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 definiertes Umschlüsselungsverfahren auf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männlich und weiblich verteilt. 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86BB-BE2A-442B-B3EB-686A24BC1F33}">
  <dimension ref="A1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1" customWidth="1"/>
    <col min="8" max="26" width="12.140625" style="11" customWidth="1"/>
    <col min="27" max="16384" width="11.28515625" style="11"/>
  </cols>
  <sheetData>
    <row r="1" spans="1:7" x14ac:dyDescent="0.2">
      <c r="A1" s="10"/>
    </row>
    <row r="3" spans="1:7" ht="20.25" x14ac:dyDescent="0.3">
      <c r="A3" s="75" t="s">
        <v>24</v>
      </c>
      <c r="B3" s="75"/>
      <c r="C3" s="75"/>
      <c r="D3" s="75"/>
    </row>
    <row r="4" spans="1:7" ht="20.25" x14ac:dyDescent="0.3">
      <c r="A4" s="75" t="s">
        <v>25</v>
      </c>
      <c r="B4" s="75"/>
      <c r="C4" s="75"/>
      <c r="D4" s="7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6" t="s">
        <v>176</v>
      </c>
      <c r="E15" s="76"/>
      <c r="F15" s="76"/>
      <c r="G15" s="76"/>
    </row>
    <row r="16" spans="1:7" ht="15" x14ac:dyDescent="0.2">
      <c r="D16" s="77" t="s">
        <v>166</v>
      </c>
      <c r="E16" s="77"/>
      <c r="F16" s="77"/>
      <c r="G16" s="77"/>
    </row>
    <row r="18" spans="1:7" ht="34.5" x14ac:dyDescent="0.45">
      <c r="A18" s="78" t="s">
        <v>142</v>
      </c>
      <c r="B18" s="79"/>
      <c r="C18" s="79"/>
      <c r="D18" s="79"/>
      <c r="E18" s="79"/>
      <c r="F18" s="79"/>
      <c r="G18" s="79"/>
    </row>
    <row r="19" spans="1:7" ht="34.5" x14ac:dyDescent="0.45">
      <c r="A19" s="30"/>
      <c r="B19" s="50"/>
      <c r="C19" s="50"/>
      <c r="D19" s="50"/>
      <c r="E19" s="50"/>
      <c r="F19" s="50"/>
      <c r="G19" s="50" t="s">
        <v>141</v>
      </c>
    </row>
    <row r="20" spans="1:7" ht="34.5" x14ac:dyDescent="0.45">
      <c r="A20" s="30"/>
      <c r="B20" s="78">
        <v>2022</v>
      </c>
      <c r="C20" s="78"/>
      <c r="D20" s="78"/>
      <c r="E20" s="78"/>
      <c r="F20" s="78"/>
      <c r="G20" s="78"/>
    </row>
    <row r="21" spans="1:7" ht="28.35" customHeight="1" x14ac:dyDescent="0.45">
      <c r="A21" s="30"/>
      <c r="B21" s="71" t="s">
        <v>164</v>
      </c>
      <c r="C21" s="71"/>
      <c r="D21" s="71"/>
      <c r="E21" s="71"/>
      <c r="F21" s="71"/>
      <c r="G21" s="71"/>
    </row>
    <row r="22" spans="1:7" ht="28.35" customHeight="1" x14ac:dyDescent="0.35">
      <c r="A22" s="36"/>
      <c r="B22" s="72" t="s">
        <v>163</v>
      </c>
      <c r="C22" s="71"/>
      <c r="D22" s="71"/>
      <c r="E22" s="71"/>
      <c r="F22" s="71"/>
      <c r="G22" s="71"/>
    </row>
    <row r="23" spans="1:7" ht="16.5" x14ac:dyDescent="0.25">
      <c r="A23" s="36"/>
      <c r="B23" s="51"/>
      <c r="C23" s="52"/>
      <c r="D23" s="52"/>
      <c r="E23" s="52"/>
      <c r="F23" s="52"/>
      <c r="G23" s="52"/>
    </row>
    <row r="24" spans="1:7" ht="15" x14ac:dyDescent="0.2">
      <c r="E24" s="73" t="s">
        <v>170</v>
      </c>
      <c r="F24" s="73"/>
      <c r="G24" s="73"/>
    </row>
    <row r="25" spans="1:7" ht="16.5" x14ac:dyDescent="0.25">
      <c r="A25" s="74"/>
      <c r="B25" s="74"/>
      <c r="C25" s="74"/>
      <c r="D25" s="74"/>
      <c r="E25" s="74"/>
      <c r="F25" s="74"/>
      <c r="G25" s="74"/>
    </row>
  </sheetData>
  <mergeCells count="10">
    <mergeCell ref="B21:G21"/>
    <mergeCell ref="B22:G22"/>
    <mergeCell ref="E24:G24"/>
    <mergeCell ref="A25:G25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129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1714</v>
      </c>
      <c r="D8" s="63">
        <v>900</v>
      </c>
      <c r="E8" s="63">
        <v>814</v>
      </c>
    </row>
    <row r="9" spans="1:8" ht="14.1" customHeight="1" x14ac:dyDescent="0.2">
      <c r="A9" s="38" t="s">
        <v>31</v>
      </c>
      <c r="B9" s="62">
        <f>$B$8-1</f>
        <v>2021</v>
      </c>
      <c r="C9" s="63">
        <v>1939</v>
      </c>
      <c r="D9" s="63">
        <v>1000</v>
      </c>
      <c r="E9" s="63">
        <v>939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1918</v>
      </c>
      <c r="D10" s="63">
        <v>992</v>
      </c>
      <c r="E10" s="63">
        <v>926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1970</v>
      </c>
      <c r="D11" s="63">
        <v>1013</v>
      </c>
      <c r="E11" s="63">
        <v>957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2147</v>
      </c>
      <c r="D12" s="63">
        <v>1120</v>
      </c>
      <c r="E12" s="63">
        <v>1027</v>
      </c>
    </row>
    <row r="13" spans="1:8" ht="14.1" customHeight="1" x14ac:dyDescent="0.2">
      <c r="A13" s="45" t="s">
        <v>35</v>
      </c>
      <c r="B13" s="62"/>
      <c r="C13" s="63">
        <f>SUM(C8:C12)</f>
        <v>9688</v>
      </c>
      <c r="D13" s="63">
        <f>SUM(D8:D12)</f>
        <v>5025</v>
      </c>
      <c r="E13" s="63">
        <f>SUM(E8:E12)</f>
        <v>4663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2145</v>
      </c>
      <c r="D14" s="63">
        <v>1098</v>
      </c>
      <c r="E14" s="63">
        <v>1047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2228</v>
      </c>
      <c r="D15" s="63">
        <v>1107</v>
      </c>
      <c r="E15" s="63">
        <v>1121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2054</v>
      </c>
      <c r="D16" s="63">
        <v>1060</v>
      </c>
      <c r="E16" s="63">
        <v>994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2137</v>
      </c>
      <c r="D17" s="63">
        <v>1076</v>
      </c>
      <c r="E17" s="63">
        <v>1061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1968</v>
      </c>
      <c r="D18" s="63">
        <v>1047</v>
      </c>
      <c r="E18" s="63">
        <v>921</v>
      </c>
    </row>
    <row r="19" spans="1:5" ht="14.1" customHeight="1" x14ac:dyDescent="0.2">
      <c r="A19" s="46" t="s">
        <v>35</v>
      </c>
      <c r="B19" s="64"/>
      <c r="C19" s="63">
        <f>SUM(C14:C18)</f>
        <v>10532</v>
      </c>
      <c r="D19" s="63">
        <f>SUM(D14:D18)</f>
        <v>5388</v>
      </c>
      <c r="E19" s="63">
        <f>SUM(E14:E18)</f>
        <v>5144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1980</v>
      </c>
      <c r="D20" s="63">
        <v>1019</v>
      </c>
      <c r="E20" s="63">
        <v>961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1904</v>
      </c>
      <c r="D21" s="63">
        <v>965</v>
      </c>
      <c r="E21" s="63">
        <v>939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2008</v>
      </c>
      <c r="D22" s="63">
        <v>1042</v>
      </c>
      <c r="E22" s="63">
        <v>966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1947</v>
      </c>
      <c r="D23" s="63">
        <v>1031</v>
      </c>
      <c r="E23" s="63">
        <v>916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1982</v>
      </c>
      <c r="D24" s="63">
        <v>988</v>
      </c>
      <c r="E24" s="63">
        <v>994</v>
      </c>
    </row>
    <row r="25" spans="1:5" ht="14.1" customHeight="1" x14ac:dyDescent="0.2">
      <c r="A25" s="46" t="s">
        <v>35</v>
      </c>
      <c r="B25" s="64"/>
      <c r="C25" s="63">
        <f>SUM(C20:C24)</f>
        <v>9821</v>
      </c>
      <c r="D25" s="63">
        <f>SUM(D20:D24)</f>
        <v>5045</v>
      </c>
      <c r="E25" s="63">
        <f>SUM(E20:E24)</f>
        <v>4776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2060</v>
      </c>
      <c r="D26" s="63">
        <v>1075</v>
      </c>
      <c r="E26" s="63">
        <v>985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1988</v>
      </c>
      <c r="D27" s="63">
        <v>1024</v>
      </c>
      <c r="E27" s="63">
        <v>964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2017</v>
      </c>
      <c r="D28" s="63">
        <v>1027</v>
      </c>
      <c r="E28" s="63">
        <v>990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2039</v>
      </c>
      <c r="D29" s="63">
        <v>1071</v>
      </c>
      <c r="E29" s="63">
        <v>968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1934</v>
      </c>
      <c r="D30" s="63">
        <v>984</v>
      </c>
      <c r="E30" s="63">
        <v>950</v>
      </c>
    </row>
    <row r="31" spans="1:5" ht="14.1" customHeight="1" x14ac:dyDescent="0.2">
      <c r="A31" s="46" t="s">
        <v>35</v>
      </c>
      <c r="B31" s="64"/>
      <c r="C31" s="63">
        <f>SUM(C26:C30)</f>
        <v>10038</v>
      </c>
      <c r="D31" s="63">
        <f>SUM(D26:D30)</f>
        <v>5181</v>
      </c>
      <c r="E31" s="63">
        <f>SUM(E26:E30)</f>
        <v>4857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1812</v>
      </c>
      <c r="D32" s="63">
        <v>950</v>
      </c>
      <c r="E32" s="63">
        <v>862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1886</v>
      </c>
      <c r="D33" s="63">
        <v>1019</v>
      </c>
      <c r="E33" s="63">
        <v>867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1869</v>
      </c>
      <c r="D34" s="63">
        <v>1009</v>
      </c>
      <c r="E34" s="63">
        <v>860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1871</v>
      </c>
      <c r="D35" s="63">
        <v>1008</v>
      </c>
      <c r="E35" s="63">
        <v>863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1751</v>
      </c>
      <c r="D36" s="63">
        <v>930</v>
      </c>
      <c r="E36" s="63">
        <v>821</v>
      </c>
    </row>
    <row r="37" spans="1:5" ht="14.1" customHeight="1" x14ac:dyDescent="0.2">
      <c r="A37" s="46" t="s">
        <v>35</v>
      </c>
      <c r="B37" s="64"/>
      <c r="C37" s="63">
        <f>SUM(C32:C36)</f>
        <v>9189</v>
      </c>
      <c r="D37" s="63">
        <f>SUM(D32:D36)</f>
        <v>4916</v>
      </c>
      <c r="E37" s="63">
        <f>SUM(E32:E36)</f>
        <v>4273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1854</v>
      </c>
      <c r="D38" s="63">
        <v>1011</v>
      </c>
      <c r="E38" s="63">
        <v>843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1783</v>
      </c>
      <c r="D39" s="63">
        <v>931</v>
      </c>
      <c r="E39" s="63">
        <v>852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1766</v>
      </c>
      <c r="D40" s="63">
        <v>896</v>
      </c>
      <c r="E40" s="63">
        <v>870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1875</v>
      </c>
      <c r="D41" s="63">
        <v>1007</v>
      </c>
      <c r="E41" s="63">
        <v>868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2079</v>
      </c>
      <c r="D42" s="63">
        <v>1070</v>
      </c>
      <c r="E42" s="63">
        <v>1009</v>
      </c>
    </row>
    <row r="43" spans="1:5" ht="14.1" customHeight="1" x14ac:dyDescent="0.2">
      <c r="A43" s="46" t="s">
        <v>35</v>
      </c>
      <c r="B43" s="64"/>
      <c r="C43" s="63">
        <f>SUM(C38:C42)</f>
        <v>9357</v>
      </c>
      <c r="D43" s="63">
        <f>SUM(D38:D42)</f>
        <v>4915</v>
      </c>
      <c r="E43" s="63">
        <f>SUM(E38:E42)</f>
        <v>4442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2113</v>
      </c>
      <c r="D44" s="63">
        <v>1059</v>
      </c>
      <c r="E44" s="63">
        <v>1054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2121</v>
      </c>
      <c r="D45" s="63">
        <v>1055</v>
      </c>
      <c r="E45" s="63">
        <v>1066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2443</v>
      </c>
      <c r="D46" s="63">
        <v>1207</v>
      </c>
      <c r="E46" s="63">
        <v>1236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2409</v>
      </c>
      <c r="D47" s="63">
        <v>1172</v>
      </c>
      <c r="E47" s="63">
        <v>1237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2535</v>
      </c>
      <c r="D48" s="63">
        <v>1277</v>
      </c>
      <c r="E48" s="63">
        <v>1258</v>
      </c>
    </row>
    <row r="49" spans="1:5" ht="14.1" customHeight="1" x14ac:dyDescent="0.2">
      <c r="A49" s="46" t="s">
        <v>35</v>
      </c>
      <c r="B49" s="64"/>
      <c r="C49" s="63">
        <f>SUM(C44:C48)</f>
        <v>11621</v>
      </c>
      <c r="D49" s="63">
        <f>SUM(D44:D48)</f>
        <v>5770</v>
      </c>
      <c r="E49" s="63">
        <f>SUM(E44:E48)</f>
        <v>5851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2616</v>
      </c>
      <c r="D50" s="63">
        <v>1339</v>
      </c>
      <c r="E50" s="63">
        <v>1277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2551</v>
      </c>
      <c r="D51" s="63">
        <v>1260</v>
      </c>
      <c r="E51" s="63">
        <v>1291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2479</v>
      </c>
      <c r="D52" s="63">
        <v>1211</v>
      </c>
      <c r="E52" s="63">
        <v>1268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2593</v>
      </c>
      <c r="D53" s="63">
        <v>1286</v>
      </c>
      <c r="E53" s="63">
        <v>1307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2548</v>
      </c>
      <c r="D54" s="63">
        <v>1268</v>
      </c>
      <c r="E54" s="63">
        <v>1280</v>
      </c>
    </row>
    <row r="55" spans="1:5" ht="14.1" customHeight="1" x14ac:dyDescent="0.2">
      <c r="A55" s="45" t="s">
        <v>35</v>
      </c>
      <c r="B55" s="64"/>
      <c r="C55" s="63">
        <f>SUM(C50:C54)</f>
        <v>12787</v>
      </c>
      <c r="D55" s="63">
        <f>SUM(D50:D54)</f>
        <v>6364</v>
      </c>
      <c r="E55" s="63">
        <f>SUM(E50:E54)</f>
        <v>6423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2762</v>
      </c>
      <c r="D56" s="63">
        <v>1348</v>
      </c>
      <c r="E56" s="63">
        <v>1414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2611</v>
      </c>
      <c r="D57" s="63">
        <v>1269</v>
      </c>
      <c r="E57" s="63">
        <v>1342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2639</v>
      </c>
      <c r="D58" s="63">
        <v>1300</v>
      </c>
      <c r="E58" s="63">
        <v>1339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2514</v>
      </c>
      <c r="D59" s="63">
        <v>1185</v>
      </c>
      <c r="E59" s="63">
        <v>1329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2463</v>
      </c>
      <c r="D60" s="63">
        <v>1224</v>
      </c>
      <c r="E60" s="63">
        <v>1239</v>
      </c>
    </row>
    <row r="61" spans="1:5" ht="14.1" customHeight="1" x14ac:dyDescent="0.2">
      <c r="A61" s="46" t="s">
        <v>35</v>
      </c>
      <c r="B61" s="64"/>
      <c r="C61" s="63">
        <f>SUM(C56:C60)</f>
        <v>12989</v>
      </c>
      <c r="D61" s="63">
        <f>SUM(D56:D60)</f>
        <v>6326</v>
      </c>
      <c r="E61" s="63">
        <f>SUM(E56:E60)</f>
        <v>6663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2533</v>
      </c>
      <c r="D62" s="63">
        <v>1215</v>
      </c>
      <c r="E62" s="63">
        <v>1318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2543</v>
      </c>
      <c r="D63" s="63">
        <v>1216</v>
      </c>
      <c r="E63" s="63">
        <v>1327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2455</v>
      </c>
      <c r="D64" s="63">
        <v>1170</v>
      </c>
      <c r="E64" s="63">
        <v>1285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2403</v>
      </c>
      <c r="D65" s="63">
        <v>1194</v>
      </c>
      <c r="E65" s="63">
        <v>1209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2336</v>
      </c>
      <c r="D66" s="63">
        <v>1114</v>
      </c>
      <c r="E66" s="63">
        <v>1222</v>
      </c>
    </row>
    <row r="67" spans="1:5" ht="14.1" customHeight="1" x14ac:dyDescent="0.2">
      <c r="A67" s="46" t="s">
        <v>35</v>
      </c>
      <c r="B67" s="64"/>
      <c r="C67" s="63">
        <f>SUM(C62:C66)</f>
        <v>12270</v>
      </c>
      <c r="D67" s="63">
        <f>SUM(D62:D66)</f>
        <v>5909</v>
      </c>
      <c r="E67" s="63">
        <f>SUM(E62:E66)</f>
        <v>6361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2704</v>
      </c>
      <c r="D68" s="63">
        <v>1321</v>
      </c>
      <c r="E68" s="63">
        <v>1383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2920</v>
      </c>
      <c r="D69" s="63">
        <v>1386</v>
      </c>
      <c r="E69" s="63">
        <v>1534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3114</v>
      </c>
      <c r="D70" s="63">
        <v>1517</v>
      </c>
      <c r="E70" s="63">
        <v>1597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3172</v>
      </c>
      <c r="D71" s="63">
        <v>1552</v>
      </c>
      <c r="E71" s="63">
        <v>1620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3489</v>
      </c>
      <c r="D72" s="63">
        <v>1730</v>
      </c>
      <c r="E72" s="63">
        <v>1759</v>
      </c>
    </row>
    <row r="73" spans="1:5" ht="14.1" customHeight="1" x14ac:dyDescent="0.2">
      <c r="A73" s="46" t="s">
        <v>35</v>
      </c>
      <c r="B73" s="64"/>
      <c r="C73" s="63">
        <f>SUM(C68:C72)</f>
        <v>15399</v>
      </c>
      <c r="D73" s="63">
        <f>SUM(D68:D72)</f>
        <v>7506</v>
      </c>
      <c r="E73" s="63">
        <f>SUM(E68:E72)</f>
        <v>7893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3737</v>
      </c>
      <c r="D74" s="63">
        <v>1871</v>
      </c>
      <c r="E74" s="63">
        <v>1866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3738</v>
      </c>
      <c r="D75" s="63">
        <v>1867</v>
      </c>
      <c r="E75" s="63">
        <v>1871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3651</v>
      </c>
      <c r="D76" s="63">
        <v>1821</v>
      </c>
      <c r="E76" s="63">
        <v>1830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3696</v>
      </c>
      <c r="D77" s="63">
        <v>1865</v>
      </c>
      <c r="E77" s="63">
        <v>1831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3512</v>
      </c>
      <c r="D78" s="63">
        <v>1704</v>
      </c>
      <c r="E78" s="63">
        <v>1808</v>
      </c>
    </row>
    <row r="79" spans="1:5" ht="14.1" customHeight="1" x14ac:dyDescent="0.2">
      <c r="A79" s="46" t="s">
        <v>35</v>
      </c>
      <c r="B79" s="64"/>
      <c r="C79" s="63">
        <f>SUM(C74:C78)</f>
        <v>18334</v>
      </c>
      <c r="D79" s="63">
        <f>SUM(D74:D78)</f>
        <v>9128</v>
      </c>
      <c r="E79" s="63">
        <f>SUM(E74:E78)</f>
        <v>9206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3357</v>
      </c>
      <c r="D80" s="63">
        <v>1653</v>
      </c>
      <c r="E80" s="63">
        <v>1704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3253</v>
      </c>
      <c r="D81" s="63">
        <v>1598</v>
      </c>
      <c r="E81" s="63">
        <v>1655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3045</v>
      </c>
      <c r="D82" s="63">
        <v>1488</v>
      </c>
      <c r="E82" s="63">
        <v>1557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2987</v>
      </c>
      <c r="D83" s="63">
        <v>1458</v>
      </c>
      <c r="E83" s="63">
        <v>1529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2714</v>
      </c>
      <c r="D84" s="63">
        <v>1332</v>
      </c>
      <c r="E84" s="63">
        <v>1382</v>
      </c>
    </row>
    <row r="85" spans="1:5" ht="14.1" customHeight="1" x14ac:dyDescent="0.2">
      <c r="A85" s="46" t="s">
        <v>35</v>
      </c>
      <c r="B85" s="64"/>
      <c r="C85" s="63">
        <f>SUM(C80:C84)</f>
        <v>15356</v>
      </c>
      <c r="D85" s="63">
        <f>SUM(D80:D84)</f>
        <v>7529</v>
      </c>
      <c r="E85" s="63">
        <f>SUM(E80:E84)</f>
        <v>7827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2743</v>
      </c>
      <c r="D86" s="63">
        <v>1312</v>
      </c>
      <c r="E86" s="63">
        <v>1431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2469</v>
      </c>
      <c r="D87" s="63">
        <v>1211</v>
      </c>
      <c r="E87" s="63">
        <v>1258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2363</v>
      </c>
      <c r="D88" s="63">
        <v>1144</v>
      </c>
      <c r="E88" s="63">
        <v>1219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2197</v>
      </c>
      <c r="D89" s="63">
        <v>1052</v>
      </c>
      <c r="E89" s="63">
        <v>1145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2098</v>
      </c>
      <c r="D90" s="63">
        <v>1050</v>
      </c>
      <c r="E90" s="63">
        <v>1048</v>
      </c>
    </row>
    <row r="91" spans="1:5" ht="14.1" customHeight="1" x14ac:dyDescent="0.2">
      <c r="A91" s="46" t="s">
        <v>35</v>
      </c>
      <c r="B91" s="64"/>
      <c r="C91" s="63">
        <f>SUM(C86:C90)</f>
        <v>11870</v>
      </c>
      <c r="D91" s="63">
        <f>SUM(D86:D90)</f>
        <v>5769</v>
      </c>
      <c r="E91" s="63">
        <f>SUM(E86:E90)</f>
        <v>6101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2127</v>
      </c>
      <c r="D92" s="63">
        <v>1009</v>
      </c>
      <c r="E92" s="63">
        <v>1118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2088</v>
      </c>
      <c r="D93" s="63">
        <v>1060</v>
      </c>
      <c r="E93" s="63">
        <v>1028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2043</v>
      </c>
      <c r="D94" s="63">
        <v>964</v>
      </c>
      <c r="E94" s="63">
        <v>1079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1971</v>
      </c>
      <c r="D95" s="63">
        <v>917</v>
      </c>
      <c r="E95" s="63">
        <v>1054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1975</v>
      </c>
      <c r="D96" s="63">
        <v>893</v>
      </c>
      <c r="E96" s="63">
        <v>1082</v>
      </c>
    </row>
    <row r="97" spans="1:5" ht="14.1" customHeight="1" x14ac:dyDescent="0.2">
      <c r="A97" s="46" t="s">
        <v>35</v>
      </c>
      <c r="B97" s="64"/>
      <c r="C97" s="63">
        <f>SUM(C92:C96)</f>
        <v>10204</v>
      </c>
      <c r="D97" s="63">
        <f>SUM(D92:D96)</f>
        <v>4843</v>
      </c>
      <c r="E97" s="63">
        <f>SUM(E92:E96)</f>
        <v>5361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1788</v>
      </c>
      <c r="D98" s="63">
        <v>788</v>
      </c>
      <c r="E98" s="63">
        <v>1000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1535</v>
      </c>
      <c r="D99" s="63">
        <v>713</v>
      </c>
      <c r="E99" s="63">
        <v>822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1297</v>
      </c>
      <c r="D100" s="63">
        <v>538</v>
      </c>
      <c r="E100" s="63">
        <v>759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1668</v>
      </c>
      <c r="D101" s="63">
        <v>772</v>
      </c>
      <c r="E101" s="63">
        <v>896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1786</v>
      </c>
      <c r="D102" s="63">
        <v>813</v>
      </c>
      <c r="E102" s="63">
        <v>973</v>
      </c>
    </row>
    <row r="103" spans="1:5" ht="14.1" customHeight="1" x14ac:dyDescent="0.2">
      <c r="A103" s="47" t="s">
        <v>35</v>
      </c>
      <c r="B103" s="65"/>
      <c r="C103" s="63">
        <f>SUM(C98:C102)</f>
        <v>8074</v>
      </c>
      <c r="D103" s="63">
        <f>SUM(D98:D102)</f>
        <v>3624</v>
      </c>
      <c r="E103" s="63">
        <f>SUM(E98:E102)</f>
        <v>4450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1611</v>
      </c>
      <c r="D104" s="63">
        <v>715</v>
      </c>
      <c r="E104" s="63">
        <v>896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1995</v>
      </c>
      <c r="D105" s="63">
        <v>881</v>
      </c>
      <c r="E105" s="63">
        <v>1114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1898</v>
      </c>
      <c r="D106" s="63">
        <v>843</v>
      </c>
      <c r="E106" s="63">
        <v>1055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1802</v>
      </c>
      <c r="D107" s="63">
        <v>786</v>
      </c>
      <c r="E107" s="63">
        <v>1016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1572</v>
      </c>
      <c r="D108" s="63">
        <v>617</v>
      </c>
      <c r="E108" s="63">
        <v>955</v>
      </c>
    </row>
    <row r="109" spans="1:5" ht="14.1" customHeight="1" x14ac:dyDescent="0.2">
      <c r="A109" s="47" t="s">
        <v>35</v>
      </c>
      <c r="B109" s="65"/>
      <c r="C109" s="63">
        <f>SUM(C104:C108)</f>
        <v>8878</v>
      </c>
      <c r="D109" s="63">
        <f>SUM(D104:D108)</f>
        <v>3842</v>
      </c>
      <c r="E109" s="63">
        <f>SUM(E104:E108)</f>
        <v>5036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1417</v>
      </c>
      <c r="D110" s="63">
        <v>544</v>
      </c>
      <c r="E110" s="63">
        <v>873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1211</v>
      </c>
      <c r="D111" s="63">
        <v>483</v>
      </c>
      <c r="E111" s="63">
        <v>728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1074</v>
      </c>
      <c r="D112" s="63">
        <v>429</v>
      </c>
      <c r="E112" s="63">
        <v>645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875</v>
      </c>
      <c r="D113" s="63">
        <v>339</v>
      </c>
      <c r="E113" s="63">
        <v>536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557</v>
      </c>
      <c r="D114" s="63">
        <v>187</v>
      </c>
      <c r="E114" s="63">
        <v>370</v>
      </c>
    </row>
    <row r="115" spans="1:5" ht="14.1" customHeight="1" x14ac:dyDescent="0.2">
      <c r="A115" s="47" t="s">
        <v>35</v>
      </c>
      <c r="B115" s="66"/>
      <c r="C115" s="63">
        <f>SUM(C110:C114)</f>
        <v>5134</v>
      </c>
      <c r="D115" s="63">
        <f>SUM(D110:D114)</f>
        <v>1982</v>
      </c>
      <c r="E115" s="63">
        <f>SUM(E110:E114)</f>
        <v>3152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2171</v>
      </c>
      <c r="D116" s="63">
        <v>627</v>
      </c>
      <c r="E116" s="63">
        <v>1544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203712</v>
      </c>
      <c r="D118" s="68">
        <v>99689</v>
      </c>
      <c r="E118" s="68">
        <v>104023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130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1353</v>
      </c>
      <c r="D8" s="63">
        <v>680</v>
      </c>
      <c r="E8" s="63">
        <v>673</v>
      </c>
    </row>
    <row r="9" spans="1:8" ht="14.1" customHeight="1" x14ac:dyDescent="0.2">
      <c r="A9" s="38" t="s">
        <v>31</v>
      </c>
      <c r="B9" s="62">
        <f>$B$8-1</f>
        <v>2021</v>
      </c>
      <c r="C9" s="63">
        <v>1516</v>
      </c>
      <c r="D9" s="63">
        <v>804</v>
      </c>
      <c r="E9" s="63">
        <v>712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1437</v>
      </c>
      <c r="D10" s="63">
        <v>743</v>
      </c>
      <c r="E10" s="63">
        <v>694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1354</v>
      </c>
      <c r="D11" s="63">
        <v>682</v>
      </c>
      <c r="E11" s="63">
        <v>672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1461</v>
      </c>
      <c r="D12" s="63">
        <v>777</v>
      </c>
      <c r="E12" s="63">
        <v>684</v>
      </c>
    </row>
    <row r="13" spans="1:8" ht="14.1" customHeight="1" x14ac:dyDescent="0.2">
      <c r="A13" s="45" t="s">
        <v>35</v>
      </c>
      <c r="B13" s="62"/>
      <c r="C13" s="63">
        <f>SUM(C8:C12)</f>
        <v>7121</v>
      </c>
      <c r="D13" s="63">
        <f>SUM(D8:D12)</f>
        <v>3686</v>
      </c>
      <c r="E13" s="63">
        <f>SUM(E8:E12)</f>
        <v>3435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1517</v>
      </c>
      <c r="D14" s="63">
        <v>812</v>
      </c>
      <c r="E14" s="63">
        <v>705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1519</v>
      </c>
      <c r="D15" s="63">
        <v>792</v>
      </c>
      <c r="E15" s="63">
        <v>727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1464</v>
      </c>
      <c r="D16" s="63">
        <v>753</v>
      </c>
      <c r="E16" s="63">
        <v>711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1491</v>
      </c>
      <c r="D17" s="63">
        <v>760</v>
      </c>
      <c r="E17" s="63">
        <v>731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1363</v>
      </c>
      <c r="D18" s="63">
        <v>713</v>
      </c>
      <c r="E18" s="63">
        <v>650</v>
      </c>
    </row>
    <row r="19" spans="1:5" ht="14.1" customHeight="1" x14ac:dyDescent="0.2">
      <c r="A19" s="46" t="s">
        <v>35</v>
      </c>
      <c r="B19" s="64"/>
      <c r="C19" s="63">
        <f>SUM(C14:C18)</f>
        <v>7354</v>
      </c>
      <c r="D19" s="63">
        <f>SUM(D14:D18)</f>
        <v>3830</v>
      </c>
      <c r="E19" s="63">
        <f>SUM(E14:E18)</f>
        <v>3524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1466</v>
      </c>
      <c r="D20" s="63">
        <v>757</v>
      </c>
      <c r="E20" s="63">
        <v>709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1391</v>
      </c>
      <c r="D21" s="63">
        <v>687</v>
      </c>
      <c r="E21" s="63">
        <v>704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1479</v>
      </c>
      <c r="D22" s="63">
        <v>797</v>
      </c>
      <c r="E22" s="63">
        <v>682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1412</v>
      </c>
      <c r="D23" s="63">
        <v>729</v>
      </c>
      <c r="E23" s="63">
        <v>683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1483</v>
      </c>
      <c r="D24" s="63">
        <v>740</v>
      </c>
      <c r="E24" s="63">
        <v>743</v>
      </c>
    </row>
    <row r="25" spans="1:5" ht="14.1" customHeight="1" x14ac:dyDescent="0.2">
      <c r="A25" s="46" t="s">
        <v>35</v>
      </c>
      <c r="B25" s="64"/>
      <c r="C25" s="63">
        <f>SUM(C20:C24)</f>
        <v>7231</v>
      </c>
      <c r="D25" s="63">
        <f>SUM(D20:D24)</f>
        <v>3710</v>
      </c>
      <c r="E25" s="63">
        <f>SUM(E20:E24)</f>
        <v>3521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1561</v>
      </c>
      <c r="D26" s="63">
        <v>818</v>
      </c>
      <c r="E26" s="63">
        <v>743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1554</v>
      </c>
      <c r="D27" s="63">
        <v>812</v>
      </c>
      <c r="E27" s="63">
        <v>742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1553</v>
      </c>
      <c r="D28" s="63">
        <v>799</v>
      </c>
      <c r="E28" s="63">
        <v>754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1639</v>
      </c>
      <c r="D29" s="63">
        <v>845</v>
      </c>
      <c r="E29" s="63">
        <v>794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1703</v>
      </c>
      <c r="D30" s="63">
        <v>872</v>
      </c>
      <c r="E30" s="63">
        <v>831</v>
      </c>
    </row>
    <row r="31" spans="1:5" ht="14.1" customHeight="1" x14ac:dyDescent="0.2">
      <c r="A31" s="46" t="s">
        <v>35</v>
      </c>
      <c r="B31" s="64"/>
      <c r="C31" s="63">
        <f>SUM(C26:C30)</f>
        <v>8010</v>
      </c>
      <c r="D31" s="63">
        <f>SUM(D26:D30)</f>
        <v>4146</v>
      </c>
      <c r="E31" s="63">
        <f>SUM(E26:E30)</f>
        <v>3864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1643</v>
      </c>
      <c r="D32" s="63">
        <v>844</v>
      </c>
      <c r="E32" s="63">
        <v>799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1584</v>
      </c>
      <c r="D33" s="63">
        <v>818</v>
      </c>
      <c r="E33" s="63">
        <v>766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1652</v>
      </c>
      <c r="D34" s="63">
        <v>881</v>
      </c>
      <c r="E34" s="63">
        <v>771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1730</v>
      </c>
      <c r="D35" s="63">
        <v>932</v>
      </c>
      <c r="E35" s="63">
        <v>798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1769</v>
      </c>
      <c r="D36" s="63">
        <v>936</v>
      </c>
      <c r="E36" s="63">
        <v>833</v>
      </c>
    </row>
    <row r="37" spans="1:5" ht="14.1" customHeight="1" x14ac:dyDescent="0.2">
      <c r="A37" s="46" t="s">
        <v>35</v>
      </c>
      <c r="B37" s="64"/>
      <c r="C37" s="63">
        <f>SUM(C32:C36)</f>
        <v>8378</v>
      </c>
      <c r="D37" s="63">
        <f>SUM(D32:D36)</f>
        <v>4411</v>
      </c>
      <c r="E37" s="63">
        <f>SUM(E32:E36)</f>
        <v>3967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1806</v>
      </c>
      <c r="D38" s="63">
        <v>971</v>
      </c>
      <c r="E38" s="63">
        <v>835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1861</v>
      </c>
      <c r="D39" s="63">
        <v>976</v>
      </c>
      <c r="E39" s="63">
        <v>885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1877</v>
      </c>
      <c r="D40" s="63">
        <v>1011</v>
      </c>
      <c r="E40" s="63">
        <v>866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1834</v>
      </c>
      <c r="D41" s="63">
        <v>981</v>
      </c>
      <c r="E41" s="63">
        <v>853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1939</v>
      </c>
      <c r="D42" s="63">
        <v>1012</v>
      </c>
      <c r="E42" s="63">
        <v>927</v>
      </c>
    </row>
    <row r="43" spans="1:5" ht="14.1" customHeight="1" x14ac:dyDescent="0.2">
      <c r="A43" s="46" t="s">
        <v>35</v>
      </c>
      <c r="B43" s="64"/>
      <c r="C43" s="63">
        <f>SUM(C38:C42)</f>
        <v>9317</v>
      </c>
      <c r="D43" s="63">
        <f>SUM(D38:D42)</f>
        <v>4951</v>
      </c>
      <c r="E43" s="63">
        <f>SUM(E38:E42)</f>
        <v>4366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1879</v>
      </c>
      <c r="D44" s="63">
        <v>1035</v>
      </c>
      <c r="E44" s="63">
        <v>844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1988</v>
      </c>
      <c r="D45" s="63">
        <v>1040</v>
      </c>
      <c r="E45" s="63">
        <v>948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2033</v>
      </c>
      <c r="D46" s="63">
        <v>1113</v>
      </c>
      <c r="E46" s="63">
        <v>920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1972</v>
      </c>
      <c r="D47" s="63">
        <v>1043</v>
      </c>
      <c r="E47" s="63">
        <v>929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2008</v>
      </c>
      <c r="D48" s="63">
        <v>1063</v>
      </c>
      <c r="E48" s="63">
        <v>945</v>
      </c>
    </row>
    <row r="49" spans="1:5" ht="14.1" customHeight="1" x14ac:dyDescent="0.2">
      <c r="A49" s="46" t="s">
        <v>35</v>
      </c>
      <c r="B49" s="64"/>
      <c r="C49" s="63">
        <f>SUM(C44:C48)</f>
        <v>9880</v>
      </c>
      <c r="D49" s="63">
        <f>SUM(D44:D48)</f>
        <v>5294</v>
      </c>
      <c r="E49" s="63">
        <f>SUM(E44:E48)</f>
        <v>4586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1975</v>
      </c>
      <c r="D50" s="63">
        <v>1023</v>
      </c>
      <c r="E50" s="63">
        <v>952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1915</v>
      </c>
      <c r="D51" s="63">
        <v>966</v>
      </c>
      <c r="E51" s="63">
        <v>949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1824</v>
      </c>
      <c r="D52" s="63">
        <v>927</v>
      </c>
      <c r="E52" s="63">
        <v>897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1824</v>
      </c>
      <c r="D53" s="63">
        <v>937</v>
      </c>
      <c r="E53" s="63">
        <v>887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1835</v>
      </c>
      <c r="D54" s="63">
        <v>901</v>
      </c>
      <c r="E54" s="63">
        <v>934</v>
      </c>
    </row>
    <row r="55" spans="1:5" ht="14.1" customHeight="1" x14ac:dyDescent="0.2">
      <c r="A55" s="45" t="s">
        <v>35</v>
      </c>
      <c r="B55" s="64"/>
      <c r="C55" s="63">
        <f>SUM(C50:C54)</f>
        <v>9373</v>
      </c>
      <c r="D55" s="63">
        <f>SUM(D50:D54)</f>
        <v>4754</v>
      </c>
      <c r="E55" s="63">
        <f>SUM(E50:E54)</f>
        <v>4619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1830</v>
      </c>
      <c r="D56" s="63">
        <v>940</v>
      </c>
      <c r="E56" s="63">
        <v>890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1879</v>
      </c>
      <c r="D57" s="63">
        <v>925</v>
      </c>
      <c r="E57" s="63">
        <v>954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2017</v>
      </c>
      <c r="D58" s="63">
        <v>1002</v>
      </c>
      <c r="E58" s="63">
        <v>1015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1891</v>
      </c>
      <c r="D59" s="63">
        <v>899</v>
      </c>
      <c r="E59" s="63">
        <v>992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1794</v>
      </c>
      <c r="D60" s="63">
        <v>850</v>
      </c>
      <c r="E60" s="63">
        <v>944</v>
      </c>
    </row>
    <row r="61" spans="1:5" ht="14.1" customHeight="1" x14ac:dyDescent="0.2">
      <c r="A61" s="46" t="s">
        <v>35</v>
      </c>
      <c r="B61" s="64"/>
      <c r="C61" s="63">
        <f>SUM(C56:C60)</f>
        <v>9411</v>
      </c>
      <c r="D61" s="63">
        <f>SUM(D56:D60)</f>
        <v>4616</v>
      </c>
      <c r="E61" s="63">
        <f>SUM(E56:E60)</f>
        <v>4795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1801</v>
      </c>
      <c r="D62" s="63">
        <v>887</v>
      </c>
      <c r="E62" s="63">
        <v>914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1811</v>
      </c>
      <c r="D63" s="63">
        <v>860</v>
      </c>
      <c r="E63" s="63">
        <v>951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1824</v>
      </c>
      <c r="D64" s="63">
        <v>884</v>
      </c>
      <c r="E64" s="63">
        <v>940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1891</v>
      </c>
      <c r="D65" s="63">
        <v>874</v>
      </c>
      <c r="E65" s="63">
        <v>1017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1947</v>
      </c>
      <c r="D66" s="63">
        <v>936</v>
      </c>
      <c r="E66" s="63">
        <v>1011</v>
      </c>
    </row>
    <row r="67" spans="1:5" ht="14.1" customHeight="1" x14ac:dyDescent="0.2">
      <c r="A67" s="46" t="s">
        <v>35</v>
      </c>
      <c r="B67" s="64"/>
      <c r="C67" s="63">
        <f>SUM(C62:C66)</f>
        <v>9274</v>
      </c>
      <c r="D67" s="63">
        <f>SUM(D62:D66)</f>
        <v>4441</v>
      </c>
      <c r="E67" s="63">
        <f>SUM(E62:E66)</f>
        <v>4833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2161</v>
      </c>
      <c r="D68" s="63">
        <v>1020</v>
      </c>
      <c r="E68" s="63">
        <v>1141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2374</v>
      </c>
      <c r="D69" s="63">
        <v>1153</v>
      </c>
      <c r="E69" s="63">
        <v>1221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2474</v>
      </c>
      <c r="D70" s="63">
        <v>1226</v>
      </c>
      <c r="E70" s="63">
        <v>1248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2809</v>
      </c>
      <c r="D71" s="63">
        <v>1336</v>
      </c>
      <c r="E71" s="63">
        <v>1473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2807</v>
      </c>
      <c r="D72" s="63">
        <v>1381</v>
      </c>
      <c r="E72" s="63">
        <v>1426</v>
      </c>
    </row>
    <row r="73" spans="1:5" ht="14.1" customHeight="1" x14ac:dyDescent="0.2">
      <c r="A73" s="46" t="s">
        <v>35</v>
      </c>
      <c r="B73" s="64"/>
      <c r="C73" s="63">
        <f>SUM(C68:C72)</f>
        <v>12625</v>
      </c>
      <c r="D73" s="63">
        <f>SUM(D68:D72)</f>
        <v>6116</v>
      </c>
      <c r="E73" s="63">
        <f>SUM(E68:E72)</f>
        <v>6509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3009</v>
      </c>
      <c r="D74" s="63">
        <v>1462</v>
      </c>
      <c r="E74" s="63">
        <v>1547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3128</v>
      </c>
      <c r="D75" s="63">
        <v>1498</v>
      </c>
      <c r="E75" s="63">
        <v>1630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3134</v>
      </c>
      <c r="D76" s="63">
        <v>1480</v>
      </c>
      <c r="E76" s="63">
        <v>1654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3220</v>
      </c>
      <c r="D77" s="63">
        <v>1544</v>
      </c>
      <c r="E77" s="63">
        <v>1676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3092</v>
      </c>
      <c r="D78" s="63">
        <v>1500</v>
      </c>
      <c r="E78" s="63">
        <v>1592</v>
      </c>
    </row>
    <row r="79" spans="1:5" ht="14.1" customHeight="1" x14ac:dyDescent="0.2">
      <c r="A79" s="46" t="s">
        <v>35</v>
      </c>
      <c r="B79" s="64"/>
      <c r="C79" s="63">
        <f>SUM(C74:C78)</f>
        <v>15583</v>
      </c>
      <c r="D79" s="63">
        <f>SUM(D74:D78)</f>
        <v>7484</v>
      </c>
      <c r="E79" s="63">
        <f>SUM(E74:E78)</f>
        <v>8099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2826</v>
      </c>
      <c r="D80" s="63">
        <v>1348</v>
      </c>
      <c r="E80" s="63">
        <v>1478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2816</v>
      </c>
      <c r="D81" s="63">
        <v>1303</v>
      </c>
      <c r="E81" s="63">
        <v>1513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2634</v>
      </c>
      <c r="D82" s="63">
        <v>1250</v>
      </c>
      <c r="E82" s="63">
        <v>1384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2616</v>
      </c>
      <c r="D83" s="63">
        <v>1246</v>
      </c>
      <c r="E83" s="63">
        <v>1370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2530</v>
      </c>
      <c r="D84" s="63">
        <v>1185</v>
      </c>
      <c r="E84" s="63">
        <v>1345</v>
      </c>
    </row>
    <row r="85" spans="1:5" ht="14.1" customHeight="1" x14ac:dyDescent="0.2">
      <c r="A85" s="46" t="s">
        <v>35</v>
      </c>
      <c r="B85" s="64"/>
      <c r="C85" s="63">
        <f>SUM(C80:C84)</f>
        <v>13422</v>
      </c>
      <c r="D85" s="63">
        <f>SUM(D80:D84)</f>
        <v>6332</v>
      </c>
      <c r="E85" s="63">
        <f>SUM(E80:E84)</f>
        <v>7090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2461</v>
      </c>
      <c r="D86" s="63">
        <v>1193</v>
      </c>
      <c r="E86" s="63">
        <v>1268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2293</v>
      </c>
      <c r="D87" s="63">
        <v>1062</v>
      </c>
      <c r="E87" s="63">
        <v>1231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2190</v>
      </c>
      <c r="D88" s="63">
        <v>1028</v>
      </c>
      <c r="E88" s="63">
        <v>1162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2180</v>
      </c>
      <c r="D89" s="63">
        <v>1057</v>
      </c>
      <c r="E89" s="63">
        <v>1123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2048</v>
      </c>
      <c r="D90" s="63">
        <v>990</v>
      </c>
      <c r="E90" s="63">
        <v>1058</v>
      </c>
    </row>
    <row r="91" spans="1:5" ht="14.1" customHeight="1" x14ac:dyDescent="0.2">
      <c r="A91" s="46" t="s">
        <v>35</v>
      </c>
      <c r="B91" s="64"/>
      <c r="C91" s="63">
        <f>SUM(C86:C90)</f>
        <v>11172</v>
      </c>
      <c r="D91" s="63">
        <f>SUM(D86:D90)</f>
        <v>5330</v>
      </c>
      <c r="E91" s="63">
        <f>SUM(E86:E90)</f>
        <v>5842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2106</v>
      </c>
      <c r="D92" s="63">
        <v>1006</v>
      </c>
      <c r="E92" s="63">
        <v>1100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1988</v>
      </c>
      <c r="D93" s="63">
        <v>951</v>
      </c>
      <c r="E93" s="63">
        <v>1037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1950</v>
      </c>
      <c r="D94" s="63">
        <v>926</v>
      </c>
      <c r="E94" s="63">
        <v>1024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1989</v>
      </c>
      <c r="D95" s="63">
        <v>916</v>
      </c>
      <c r="E95" s="63">
        <v>1073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1828</v>
      </c>
      <c r="D96" s="63">
        <v>862</v>
      </c>
      <c r="E96" s="63">
        <v>966</v>
      </c>
    </row>
    <row r="97" spans="1:5" ht="14.1" customHeight="1" x14ac:dyDescent="0.2">
      <c r="A97" s="46" t="s">
        <v>35</v>
      </c>
      <c r="B97" s="64"/>
      <c r="C97" s="63">
        <f>SUM(C92:C96)</f>
        <v>9861</v>
      </c>
      <c r="D97" s="63">
        <f>SUM(D92:D96)</f>
        <v>4661</v>
      </c>
      <c r="E97" s="63">
        <f>SUM(E92:E96)</f>
        <v>5200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1734</v>
      </c>
      <c r="D98" s="63">
        <v>799</v>
      </c>
      <c r="E98" s="63">
        <v>935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1534</v>
      </c>
      <c r="D99" s="63">
        <v>708</v>
      </c>
      <c r="E99" s="63">
        <v>826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1172</v>
      </c>
      <c r="D100" s="63">
        <v>521</v>
      </c>
      <c r="E100" s="63">
        <v>651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1549</v>
      </c>
      <c r="D101" s="63">
        <v>694</v>
      </c>
      <c r="E101" s="63">
        <v>855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1559</v>
      </c>
      <c r="D102" s="63">
        <v>716</v>
      </c>
      <c r="E102" s="63">
        <v>843</v>
      </c>
    </row>
    <row r="103" spans="1:5" ht="14.1" customHeight="1" x14ac:dyDescent="0.2">
      <c r="A103" s="47" t="s">
        <v>35</v>
      </c>
      <c r="B103" s="65"/>
      <c r="C103" s="63">
        <f>SUM(C98:C102)</f>
        <v>7548</v>
      </c>
      <c r="D103" s="63">
        <f>SUM(D98:D102)</f>
        <v>3438</v>
      </c>
      <c r="E103" s="63">
        <f>SUM(E98:E102)</f>
        <v>4110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1421</v>
      </c>
      <c r="D104" s="63">
        <v>614</v>
      </c>
      <c r="E104" s="63">
        <v>807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1726</v>
      </c>
      <c r="D105" s="63">
        <v>788</v>
      </c>
      <c r="E105" s="63">
        <v>938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1657</v>
      </c>
      <c r="D106" s="63">
        <v>716</v>
      </c>
      <c r="E106" s="63">
        <v>941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1610</v>
      </c>
      <c r="D107" s="63">
        <v>719</v>
      </c>
      <c r="E107" s="63">
        <v>891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1408</v>
      </c>
      <c r="D108" s="63">
        <v>588</v>
      </c>
      <c r="E108" s="63">
        <v>820</v>
      </c>
    </row>
    <row r="109" spans="1:5" ht="14.1" customHeight="1" x14ac:dyDescent="0.2">
      <c r="A109" s="47" t="s">
        <v>35</v>
      </c>
      <c r="B109" s="65"/>
      <c r="C109" s="63">
        <f>SUM(C104:C108)</f>
        <v>7822</v>
      </c>
      <c r="D109" s="63">
        <f>SUM(D104:D108)</f>
        <v>3425</v>
      </c>
      <c r="E109" s="63">
        <f>SUM(E104:E108)</f>
        <v>4397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1161</v>
      </c>
      <c r="D110" s="63">
        <v>467</v>
      </c>
      <c r="E110" s="63">
        <v>694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917</v>
      </c>
      <c r="D111" s="63">
        <v>369</v>
      </c>
      <c r="E111" s="63">
        <v>548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794</v>
      </c>
      <c r="D112" s="63">
        <v>313</v>
      </c>
      <c r="E112" s="63">
        <v>481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687</v>
      </c>
      <c r="D113" s="63">
        <v>253</v>
      </c>
      <c r="E113" s="63">
        <v>434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412</v>
      </c>
      <c r="D114" s="63">
        <v>129</v>
      </c>
      <c r="E114" s="63">
        <v>283</v>
      </c>
    </row>
    <row r="115" spans="1:5" ht="14.1" customHeight="1" x14ac:dyDescent="0.2">
      <c r="A115" s="47" t="s">
        <v>35</v>
      </c>
      <c r="B115" s="66"/>
      <c r="C115" s="63">
        <f>SUM(C110:C114)</f>
        <v>3971</v>
      </c>
      <c r="D115" s="63">
        <f>SUM(D110:D114)</f>
        <v>1531</v>
      </c>
      <c r="E115" s="63">
        <f>SUM(E110:E114)</f>
        <v>2440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1690</v>
      </c>
      <c r="D116" s="63">
        <v>513</v>
      </c>
      <c r="E116" s="63">
        <v>1177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169043</v>
      </c>
      <c r="D118" s="68">
        <v>82669</v>
      </c>
      <c r="E118" s="68">
        <v>86374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131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1415</v>
      </c>
      <c r="D8" s="63">
        <v>704</v>
      </c>
      <c r="E8" s="63">
        <v>711</v>
      </c>
    </row>
    <row r="9" spans="1:8" ht="14.1" customHeight="1" x14ac:dyDescent="0.2">
      <c r="A9" s="38" t="s">
        <v>31</v>
      </c>
      <c r="B9" s="62">
        <f>$B$8-1</f>
        <v>2021</v>
      </c>
      <c r="C9" s="63">
        <v>1480</v>
      </c>
      <c r="D9" s="63">
        <v>741</v>
      </c>
      <c r="E9" s="63">
        <v>739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1568</v>
      </c>
      <c r="D10" s="63">
        <v>796</v>
      </c>
      <c r="E10" s="63">
        <v>772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1518</v>
      </c>
      <c r="D11" s="63">
        <v>779</v>
      </c>
      <c r="E11" s="63">
        <v>739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1652</v>
      </c>
      <c r="D12" s="63">
        <v>818</v>
      </c>
      <c r="E12" s="63">
        <v>834</v>
      </c>
    </row>
    <row r="13" spans="1:8" ht="14.1" customHeight="1" x14ac:dyDescent="0.2">
      <c r="A13" s="45" t="s">
        <v>35</v>
      </c>
      <c r="B13" s="62"/>
      <c r="C13" s="63">
        <f>SUM(C8:C12)</f>
        <v>7633</v>
      </c>
      <c r="D13" s="63">
        <f>SUM(D8:D12)</f>
        <v>3838</v>
      </c>
      <c r="E13" s="63">
        <f>SUM(E8:E12)</f>
        <v>3795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1636</v>
      </c>
      <c r="D14" s="63">
        <v>811</v>
      </c>
      <c r="E14" s="63">
        <v>825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1605</v>
      </c>
      <c r="D15" s="63">
        <v>777</v>
      </c>
      <c r="E15" s="63">
        <v>828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1589</v>
      </c>
      <c r="D16" s="63">
        <v>788</v>
      </c>
      <c r="E16" s="63">
        <v>801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1613</v>
      </c>
      <c r="D17" s="63">
        <v>846</v>
      </c>
      <c r="E17" s="63">
        <v>767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1576</v>
      </c>
      <c r="D18" s="63">
        <v>816</v>
      </c>
      <c r="E18" s="63">
        <v>760</v>
      </c>
    </row>
    <row r="19" spans="1:5" ht="14.1" customHeight="1" x14ac:dyDescent="0.2">
      <c r="A19" s="46" t="s">
        <v>35</v>
      </c>
      <c r="B19" s="64"/>
      <c r="C19" s="63">
        <f>SUM(C14:C18)</f>
        <v>8019</v>
      </c>
      <c r="D19" s="63">
        <f>SUM(D14:D18)</f>
        <v>4038</v>
      </c>
      <c r="E19" s="63">
        <f>SUM(E14:E18)</f>
        <v>3981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1743</v>
      </c>
      <c r="D20" s="63">
        <v>898</v>
      </c>
      <c r="E20" s="63">
        <v>845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1665</v>
      </c>
      <c r="D21" s="63">
        <v>839</v>
      </c>
      <c r="E21" s="63">
        <v>826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1744</v>
      </c>
      <c r="D22" s="63">
        <v>887</v>
      </c>
      <c r="E22" s="63">
        <v>857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1714</v>
      </c>
      <c r="D23" s="63">
        <v>851</v>
      </c>
      <c r="E23" s="63">
        <v>863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1731</v>
      </c>
      <c r="D24" s="63">
        <v>892</v>
      </c>
      <c r="E24" s="63">
        <v>839</v>
      </c>
    </row>
    <row r="25" spans="1:5" ht="14.1" customHeight="1" x14ac:dyDescent="0.2">
      <c r="A25" s="46" t="s">
        <v>35</v>
      </c>
      <c r="B25" s="64"/>
      <c r="C25" s="63">
        <f>SUM(C20:C24)</f>
        <v>8597</v>
      </c>
      <c r="D25" s="63">
        <f>SUM(D20:D24)</f>
        <v>4367</v>
      </c>
      <c r="E25" s="63">
        <f>SUM(E20:E24)</f>
        <v>4230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1738</v>
      </c>
      <c r="D26" s="63">
        <v>888</v>
      </c>
      <c r="E26" s="63">
        <v>850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1698</v>
      </c>
      <c r="D27" s="63">
        <v>851</v>
      </c>
      <c r="E27" s="63">
        <v>847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1762</v>
      </c>
      <c r="D28" s="63">
        <v>920</v>
      </c>
      <c r="E28" s="63">
        <v>842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1820</v>
      </c>
      <c r="D29" s="63">
        <v>965</v>
      </c>
      <c r="E29" s="63">
        <v>855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1788</v>
      </c>
      <c r="D30" s="63">
        <v>909</v>
      </c>
      <c r="E30" s="63">
        <v>879</v>
      </c>
    </row>
    <row r="31" spans="1:5" ht="14.1" customHeight="1" x14ac:dyDescent="0.2">
      <c r="A31" s="46" t="s">
        <v>35</v>
      </c>
      <c r="B31" s="64"/>
      <c r="C31" s="63">
        <f>SUM(C26:C30)</f>
        <v>8806</v>
      </c>
      <c r="D31" s="63">
        <f>SUM(D26:D30)</f>
        <v>4533</v>
      </c>
      <c r="E31" s="63">
        <f>SUM(E26:E30)</f>
        <v>4273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1751</v>
      </c>
      <c r="D32" s="63">
        <v>909</v>
      </c>
      <c r="E32" s="63">
        <v>842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1692</v>
      </c>
      <c r="D33" s="63">
        <v>910</v>
      </c>
      <c r="E33" s="63">
        <v>782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1779</v>
      </c>
      <c r="D34" s="63">
        <v>964</v>
      </c>
      <c r="E34" s="63">
        <v>815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1733</v>
      </c>
      <c r="D35" s="63">
        <v>965</v>
      </c>
      <c r="E35" s="63">
        <v>768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1676</v>
      </c>
      <c r="D36" s="63">
        <v>867</v>
      </c>
      <c r="E36" s="63">
        <v>809</v>
      </c>
    </row>
    <row r="37" spans="1:5" ht="14.1" customHeight="1" x14ac:dyDescent="0.2">
      <c r="A37" s="46" t="s">
        <v>35</v>
      </c>
      <c r="B37" s="64"/>
      <c r="C37" s="63">
        <f>SUM(C32:C36)</f>
        <v>8631</v>
      </c>
      <c r="D37" s="63">
        <f>SUM(D32:D36)</f>
        <v>4615</v>
      </c>
      <c r="E37" s="63">
        <f>SUM(E32:E36)</f>
        <v>4016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1831</v>
      </c>
      <c r="D38" s="63">
        <v>1019</v>
      </c>
      <c r="E38" s="63">
        <v>812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1798</v>
      </c>
      <c r="D39" s="63">
        <v>953</v>
      </c>
      <c r="E39" s="63">
        <v>845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1736</v>
      </c>
      <c r="D40" s="63">
        <v>895</v>
      </c>
      <c r="E40" s="63">
        <v>841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1751</v>
      </c>
      <c r="D41" s="63">
        <v>904</v>
      </c>
      <c r="E41" s="63">
        <v>847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1808</v>
      </c>
      <c r="D42" s="63">
        <v>928</v>
      </c>
      <c r="E42" s="63">
        <v>880</v>
      </c>
    </row>
    <row r="43" spans="1:5" ht="14.1" customHeight="1" x14ac:dyDescent="0.2">
      <c r="A43" s="46" t="s">
        <v>35</v>
      </c>
      <c r="B43" s="64"/>
      <c r="C43" s="63">
        <f>SUM(C38:C42)</f>
        <v>8924</v>
      </c>
      <c r="D43" s="63">
        <f>SUM(D38:D42)</f>
        <v>4699</v>
      </c>
      <c r="E43" s="63">
        <f>SUM(E38:E42)</f>
        <v>4225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1899</v>
      </c>
      <c r="D44" s="63">
        <v>952</v>
      </c>
      <c r="E44" s="63">
        <v>947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2043</v>
      </c>
      <c r="D45" s="63">
        <v>1021</v>
      </c>
      <c r="E45" s="63">
        <v>1022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2159</v>
      </c>
      <c r="D46" s="63">
        <v>1102</v>
      </c>
      <c r="E46" s="63">
        <v>1057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2105</v>
      </c>
      <c r="D47" s="63">
        <v>1044</v>
      </c>
      <c r="E47" s="63">
        <v>1061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2214</v>
      </c>
      <c r="D48" s="63">
        <v>1140</v>
      </c>
      <c r="E48" s="63">
        <v>1074</v>
      </c>
    </row>
    <row r="49" spans="1:5" ht="14.1" customHeight="1" x14ac:dyDescent="0.2">
      <c r="A49" s="46" t="s">
        <v>35</v>
      </c>
      <c r="B49" s="64"/>
      <c r="C49" s="63">
        <f>SUM(C44:C48)</f>
        <v>10420</v>
      </c>
      <c r="D49" s="63">
        <f>SUM(D44:D48)</f>
        <v>5259</v>
      </c>
      <c r="E49" s="63">
        <f>SUM(E44:E48)</f>
        <v>5161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2106</v>
      </c>
      <c r="D50" s="63">
        <v>1055</v>
      </c>
      <c r="E50" s="63">
        <v>1051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2100</v>
      </c>
      <c r="D51" s="63">
        <v>1033</v>
      </c>
      <c r="E51" s="63">
        <v>1067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2030</v>
      </c>
      <c r="D52" s="63">
        <v>999</v>
      </c>
      <c r="E52" s="63">
        <v>1031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2062</v>
      </c>
      <c r="D53" s="63">
        <v>1013</v>
      </c>
      <c r="E53" s="63">
        <v>1049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2115</v>
      </c>
      <c r="D54" s="63">
        <v>1016</v>
      </c>
      <c r="E54" s="63">
        <v>1099</v>
      </c>
    </row>
    <row r="55" spans="1:5" ht="14.1" customHeight="1" x14ac:dyDescent="0.2">
      <c r="A55" s="45" t="s">
        <v>35</v>
      </c>
      <c r="B55" s="64"/>
      <c r="C55" s="63">
        <f>SUM(C50:C54)</f>
        <v>10413</v>
      </c>
      <c r="D55" s="63">
        <f>SUM(D50:D54)</f>
        <v>5116</v>
      </c>
      <c r="E55" s="63">
        <f>SUM(E50:E54)</f>
        <v>5297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2270</v>
      </c>
      <c r="D56" s="63">
        <v>1066</v>
      </c>
      <c r="E56" s="63">
        <v>1204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2228</v>
      </c>
      <c r="D57" s="63">
        <v>1047</v>
      </c>
      <c r="E57" s="63">
        <v>1181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2377</v>
      </c>
      <c r="D58" s="63">
        <v>1126</v>
      </c>
      <c r="E58" s="63">
        <v>1251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2298</v>
      </c>
      <c r="D59" s="63">
        <v>1048</v>
      </c>
      <c r="E59" s="63">
        <v>1250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2193</v>
      </c>
      <c r="D60" s="63">
        <v>1039</v>
      </c>
      <c r="E60" s="63">
        <v>1154</v>
      </c>
    </row>
    <row r="61" spans="1:5" ht="14.1" customHeight="1" x14ac:dyDescent="0.2">
      <c r="A61" s="46" t="s">
        <v>35</v>
      </c>
      <c r="B61" s="64"/>
      <c r="C61" s="63">
        <f>SUM(C56:C60)</f>
        <v>11366</v>
      </c>
      <c r="D61" s="63">
        <f>SUM(D56:D60)</f>
        <v>5326</v>
      </c>
      <c r="E61" s="63">
        <f>SUM(E56:E60)</f>
        <v>6040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2230</v>
      </c>
      <c r="D62" s="63">
        <v>1060</v>
      </c>
      <c r="E62" s="63">
        <v>1170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2281</v>
      </c>
      <c r="D63" s="63">
        <v>1090</v>
      </c>
      <c r="E63" s="63">
        <v>1191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2196</v>
      </c>
      <c r="D64" s="63">
        <v>1022</v>
      </c>
      <c r="E64" s="63">
        <v>1174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2336</v>
      </c>
      <c r="D65" s="63">
        <v>1111</v>
      </c>
      <c r="E65" s="63">
        <v>1225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2413</v>
      </c>
      <c r="D66" s="63">
        <v>1193</v>
      </c>
      <c r="E66" s="63">
        <v>1220</v>
      </c>
    </row>
    <row r="67" spans="1:5" ht="14.1" customHeight="1" x14ac:dyDescent="0.2">
      <c r="A67" s="46" t="s">
        <v>35</v>
      </c>
      <c r="B67" s="64"/>
      <c r="C67" s="63">
        <f>SUM(C62:C66)</f>
        <v>11456</v>
      </c>
      <c r="D67" s="63">
        <f>SUM(D62:D66)</f>
        <v>5476</v>
      </c>
      <c r="E67" s="63">
        <f>SUM(E62:E66)</f>
        <v>5980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2584</v>
      </c>
      <c r="D68" s="63">
        <v>1230</v>
      </c>
      <c r="E68" s="63">
        <v>1354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2993</v>
      </c>
      <c r="D69" s="63">
        <v>1386</v>
      </c>
      <c r="E69" s="63">
        <v>1607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3077</v>
      </c>
      <c r="D70" s="63">
        <v>1465</v>
      </c>
      <c r="E70" s="63">
        <v>1612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3494</v>
      </c>
      <c r="D71" s="63">
        <v>1653</v>
      </c>
      <c r="E71" s="63">
        <v>1841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3717</v>
      </c>
      <c r="D72" s="63">
        <v>1770</v>
      </c>
      <c r="E72" s="63">
        <v>1947</v>
      </c>
    </row>
    <row r="73" spans="1:5" ht="14.1" customHeight="1" x14ac:dyDescent="0.2">
      <c r="A73" s="46" t="s">
        <v>35</v>
      </c>
      <c r="B73" s="64"/>
      <c r="C73" s="63">
        <f>SUM(C68:C72)</f>
        <v>15865</v>
      </c>
      <c r="D73" s="63">
        <f>SUM(D68:D72)</f>
        <v>7504</v>
      </c>
      <c r="E73" s="63">
        <f>SUM(E68:E72)</f>
        <v>8361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3775</v>
      </c>
      <c r="D74" s="63">
        <v>1855</v>
      </c>
      <c r="E74" s="63">
        <v>1920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3777</v>
      </c>
      <c r="D75" s="63">
        <v>1816</v>
      </c>
      <c r="E75" s="63">
        <v>1961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3792</v>
      </c>
      <c r="D76" s="63">
        <v>1811</v>
      </c>
      <c r="E76" s="63">
        <v>1981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3865</v>
      </c>
      <c r="D77" s="63">
        <v>1889</v>
      </c>
      <c r="E77" s="63">
        <v>1976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3870</v>
      </c>
      <c r="D78" s="63">
        <v>1822</v>
      </c>
      <c r="E78" s="63">
        <v>2048</v>
      </c>
    </row>
    <row r="79" spans="1:5" ht="14.1" customHeight="1" x14ac:dyDescent="0.2">
      <c r="A79" s="46" t="s">
        <v>35</v>
      </c>
      <c r="B79" s="64"/>
      <c r="C79" s="63">
        <f>SUM(C74:C78)</f>
        <v>19079</v>
      </c>
      <c r="D79" s="63">
        <f>SUM(D74:D78)</f>
        <v>9193</v>
      </c>
      <c r="E79" s="63">
        <f>SUM(E74:E78)</f>
        <v>9886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3625</v>
      </c>
      <c r="D80" s="63">
        <v>1739</v>
      </c>
      <c r="E80" s="63">
        <v>1886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3596</v>
      </c>
      <c r="D81" s="63">
        <v>1729</v>
      </c>
      <c r="E81" s="63">
        <v>1867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3410</v>
      </c>
      <c r="D82" s="63">
        <v>1599</v>
      </c>
      <c r="E82" s="63">
        <v>1811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3343</v>
      </c>
      <c r="D83" s="63">
        <v>1615</v>
      </c>
      <c r="E83" s="63">
        <v>1728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3144</v>
      </c>
      <c r="D84" s="63">
        <v>1526</v>
      </c>
      <c r="E84" s="63">
        <v>1618</v>
      </c>
    </row>
    <row r="85" spans="1:5" ht="14.1" customHeight="1" x14ac:dyDescent="0.2">
      <c r="A85" s="46" t="s">
        <v>35</v>
      </c>
      <c r="B85" s="64"/>
      <c r="C85" s="63">
        <f>SUM(C80:C84)</f>
        <v>17118</v>
      </c>
      <c r="D85" s="63">
        <f>SUM(D80:D84)</f>
        <v>8208</v>
      </c>
      <c r="E85" s="63">
        <f>SUM(E80:E84)</f>
        <v>8910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3127</v>
      </c>
      <c r="D86" s="63">
        <v>1425</v>
      </c>
      <c r="E86" s="63">
        <v>1702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2925</v>
      </c>
      <c r="D87" s="63">
        <v>1394</v>
      </c>
      <c r="E87" s="63">
        <v>1531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2928</v>
      </c>
      <c r="D88" s="63">
        <v>1405</v>
      </c>
      <c r="E88" s="63">
        <v>1523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2895</v>
      </c>
      <c r="D89" s="63">
        <v>1321</v>
      </c>
      <c r="E89" s="63">
        <v>1574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2798</v>
      </c>
      <c r="D90" s="63">
        <v>1299</v>
      </c>
      <c r="E90" s="63">
        <v>1499</v>
      </c>
    </row>
    <row r="91" spans="1:5" ht="14.1" customHeight="1" x14ac:dyDescent="0.2">
      <c r="A91" s="46" t="s">
        <v>35</v>
      </c>
      <c r="B91" s="64"/>
      <c r="C91" s="63">
        <f>SUM(C86:C90)</f>
        <v>14673</v>
      </c>
      <c r="D91" s="63">
        <f>SUM(D86:D90)</f>
        <v>6844</v>
      </c>
      <c r="E91" s="63">
        <f>SUM(E86:E90)</f>
        <v>7829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2786</v>
      </c>
      <c r="D92" s="63">
        <v>1336</v>
      </c>
      <c r="E92" s="63">
        <v>1450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2718</v>
      </c>
      <c r="D93" s="63">
        <v>1312</v>
      </c>
      <c r="E93" s="63">
        <v>1406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2727</v>
      </c>
      <c r="D94" s="63">
        <v>1326</v>
      </c>
      <c r="E94" s="63">
        <v>1401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2555</v>
      </c>
      <c r="D95" s="63">
        <v>1205</v>
      </c>
      <c r="E95" s="63">
        <v>1350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2400</v>
      </c>
      <c r="D96" s="63">
        <v>1119</v>
      </c>
      <c r="E96" s="63">
        <v>1281</v>
      </c>
    </row>
    <row r="97" spans="1:5" ht="14.1" customHeight="1" x14ac:dyDescent="0.2">
      <c r="A97" s="46" t="s">
        <v>35</v>
      </c>
      <c r="B97" s="64"/>
      <c r="C97" s="63">
        <f>SUM(C92:C96)</f>
        <v>13186</v>
      </c>
      <c r="D97" s="63">
        <f>SUM(D92:D96)</f>
        <v>6298</v>
      </c>
      <c r="E97" s="63">
        <f>SUM(E92:E96)</f>
        <v>6888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2245</v>
      </c>
      <c r="D98" s="63">
        <v>1031</v>
      </c>
      <c r="E98" s="63">
        <v>1214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2130</v>
      </c>
      <c r="D99" s="63">
        <v>969</v>
      </c>
      <c r="E99" s="63">
        <v>1161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1715</v>
      </c>
      <c r="D100" s="63">
        <v>775</v>
      </c>
      <c r="E100" s="63">
        <v>940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2245</v>
      </c>
      <c r="D101" s="63">
        <v>986</v>
      </c>
      <c r="E101" s="63">
        <v>1259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2230</v>
      </c>
      <c r="D102" s="63">
        <v>1046</v>
      </c>
      <c r="E102" s="63">
        <v>1184</v>
      </c>
    </row>
    <row r="103" spans="1:5" ht="14.1" customHeight="1" x14ac:dyDescent="0.2">
      <c r="A103" s="47" t="s">
        <v>35</v>
      </c>
      <c r="B103" s="65"/>
      <c r="C103" s="63">
        <f>SUM(C98:C102)</f>
        <v>10565</v>
      </c>
      <c r="D103" s="63">
        <f>SUM(D98:D102)</f>
        <v>4807</v>
      </c>
      <c r="E103" s="63">
        <f>SUM(E98:E102)</f>
        <v>5758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2143</v>
      </c>
      <c r="D104" s="63">
        <v>945</v>
      </c>
      <c r="E104" s="63">
        <v>1198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2388</v>
      </c>
      <c r="D105" s="63">
        <v>1032</v>
      </c>
      <c r="E105" s="63">
        <v>1356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2313</v>
      </c>
      <c r="D106" s="63">
        <v>1011</v>
      </c>
      <c r="E106" s="63">
        <v>1302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2214</v>
      </c>
      <c r="D107" s="63">
        <v>979</v>
      </c>
      <c r="E107" s="63">
        <v>1235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1969</v>
      </c>
      <c r="D108" s="63">
        <v>831</v>
      </c>
      <c r="E108" s="63">
        <v>1138</v>
      </c>
    </row>
    <row r="109" spans="1:5" ht="14.1" customHeight="1" x14ac:dyDescent="0.2">
      <c r="A109" s="47" t="s">
        <v>35</v>
      </c>
      <c r="B109" s="65"/>
      <c r="C109" s="63">
        <f>SUM(C104:C108)</f>
        <v>11027</v>
      </c>
      <c r="D109" s="63">
        <f>SUM(D104:D108)</f>
        <v>4798</v>
      </c>
      <c r="E109" s="63">
        <f>SUM(E104:E108)</f>
        <v>6229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1550</v>
      </c>
      <c r="D110" s="63">
        <v>654</v>
      </c>
      <c r="E110" s="63">
        <v>896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1345</v>
      </c>
      <c r="D111" s="63">
        <v>542</v>
      </c>
      <c r="E111" s="63">
        <v>803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1128</v>
      </c>
      <c r="D112" s="63">
        <v>435</v>
      </c>
      <c r="E112" s="63">
        <v>693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956</v>
      </c>
      <c r="D113" s="63">
        <v>388</v>
      </c>
      <c r="E113" s="63">
        <v>568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590</v>
      </c>
      <c r="D114" s="63">
        <v>200</v>
      </c>
      <c r="E114" s="63">
        <v>390</v>
      </c>
    </row>
    <row r="115" spans="1:5" ht="14.1" customHeight="1" x14ac:dyDescent="0.2">
      <c r="A115" s="47" t="s">
        <v>35</v>
      </c>
      <c r="B115" s="66"/>
      <c r="C115" s="63">
        <f>SUM(C110:C114)</f>
        <v>5569</v>
      </c>
      <c r="D115" s="63">
        <f>SUM(D110:D114)</f>
        <v>2219</v>
      </c>
      <c r="E115" s="63">
        <f>SUM(E110:E114)</f>
        <v>3350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2259</v>
      </c>
      <c r="D116" s="63">
        <v>684</v>
      </c>
      <c r="E116" s="63">
        <v>1575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203606</v>
      </c>
      <c r="D118" s="68">
        <v>97822</v>
      </c>
      <c r="E118" s="68">
        <v>105784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132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2725</v>
      </c>
      <c r="D8" s="63">
        <v>1411</v>
      </c>
      <c r="E8" s="63">
        <v>1314</v>
      </c>
    </row>
    <row r="9" spans="1:8" ht="14.1" customHeight="1" x14ac:dyDescent="0.2">
      <c r="A9" s="38" t="s">
        <v>31</v>
      </c>
      <c r="B9" s="62">
        <f>$B$8-1</f>
        <v>2021</v>
      </c>
      <c r="C9" s="63">
        <v>2999</v>
      </c>
      <c r="D9" s="63">
        <v>1562</v>
      </c>
      <c r="E9" s="63">
        <v>1437</v>
      </c>
    </row>
    <row r="10" spans="1:8" ht="14.1" customHeight="1" x14ac:dyDescent="0.2">
      <c r="A10" s="38" t="s">
        <v>32</v>
      </c>
      <c r="B10" s="62">
        <f>$B$8-2</f>
        <v>2020</v>
      </c>
      <c r="C10" s="63">
        <v>3039</v>
      </c>
      <c r="D10" s="63">
        <v>1564</v>
      </c>
      <c r="E10" s="63">
        <v>1475</v>
      </c>
    </row>
    <row r="11" spans="1:8" ht="14.1" customHeight="1" x14ac:dyDescent="0.2">
      <c r="A11" s="38" t="s">
        <v>33</v>
      </c>
      <c r="B11" s="62">
        <f>$B$8-3</f>
        <v>2019</v>
      </c>
      <c r="C11" s="63">
        <v>3080</v>
      </c>
      <c r="D11" s="63">
        <v>1580</v>
      </c>
      <c r="E11" s="63">
        <v>1500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3296</v>
      </c>
      <c r="D12" s="63">
        <v>1670</v>
      </c>
      <c r="E12" s="63">
        <v>1626</v>
      </c>
    </row>
    <row r="13" spans="1:8" ht="14.1" customHeight="1" x14ac:dyDescent="0.2">
      <c r="A13" s="45" t="s">
        <v>35</v>
      </c>
      <c r="B13" s="62"/>
      <c r="C13" s="63">
        <f>SUM(C8:C12)</f>
        <v>15139</v>
      </c>
      <c r="D13" s="63">
        <f>SUM(D8:D12)</f>
        <v>7787</v>
      </c>
      <c r="E13" s="63">
        <f>SUM(E8:E12)</f>
        <v>7352</v>
      </c>
    </row>
    <row r="14" spans="1:8" ht="14.1" customHeight="1" x14ac:dyDescent="0.2">
      <c r="A14" s="39" t="s">
        <v>36</v>
      </c>
      <c r="B14" s="62">
        <f>$B$8-5</f>
        <v>2017</v>
      </c>
      <c r="C14" s="63">
        <v>3294</v>
      </c>
      <c r="D14" s="63">
        <v>1698</v>
      </c>
      <c r="E14" s="63">
        <v>1596</v>
      </c>
    </row>
    <row r="15" spans="1:8" ht="14.1" customHeight="1" x14ac:dyDescent="0.2">
      <c r="A15" s="39" t="s">
        <v>37</v>
      </c>
      <c r="B15" s="62">
        <f>$B$8-6</f>
        <v>2016</v>
      </c>
      <c r="C15" s="63">
        <v>3315</v>
      </c>
      <c r="D15" s="63">
        <v>1676</v>
      </c>
      <c r="E15" s="63">
        <v>1639</v>
      </c>
    </row>
    <row r="16" spans="1:8" ht="14.1" customHeight="1" x14ac:dyDescent="0.2">
      <c r="A16" s="39" t="s">
        <v>38</v>
      </c>
      <c r="B16" s="62">
        <f>$B$8-7</f>
        <v>2015</v>
      </c>
      <c r="C16" s="63">
        <v>3216</v>
      </c>
      <c r="D16" s="63">
        <v>1662</v>
      </c>
      <c r="E16" s="63">
        <v>1554</v>
      </c>
    </row>
    <row r="17" spans="1:5" ht="14.1" customHeight="1" x14ac:dyDescent="0.2">
      <c r="A17" s="39" t="s">
        <v>39</v>
      </c>
      <c r="B17" s="62">
        <f>$B$8-8</f>
        <v>2014</v>
      </c>
      <c r="C17" s="63">
        <v>3225</v>
      </c>
      <c r="D17" s="63">
        <v>1639</v>
      </c>
      <c r="E17" s="63">
        <v>1586</v>
      </c>
    </row>
    <row r="18" spans="1:5" ht="14.1" customHeight="1" x14ac:dyDescent="0.2">
      <c r="A18" s="39" t="s">
        <v>40</v>
      </c>
      <c r="B18" s="62">
        <f>$B$8-9</f>
        <v>2013</v>
      </c>
      <c r="C18" s="63">
        <v>3097</v>
      </c>
      <c r="D18" s="63">
        <v>1595</v>
      </c>
      <c r="E18" s="63">
        <v>1502</v>
      </c>
    </row>
    <row r="19" spans="1:5" ht="14.1" customHeight="1" x14ac:dyDescent="0.2">
      <c r="A19" s="46" t="s">
        <v>35</v>
      </c>
      <c r="B19" s="64"/>
      <c r="C19" s="63">
        <f>SUM(C14:C18)</f>
        <v>16147</v>
      </c>
      <c r="D19" s="63">
        <f>SUM(D14:D18)</f>
        <v>8270</v>
      </c>
      <c r="E19" s="63">
        <f>SUM(E14:E18)</f>
        <v>7877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3072</v>
      </c>
      <c r="D20" s="63">
        <v>1542</v>
      </c>
      <c r="E20" s="63">
        <v>1530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3084</v>
      </c>
      <c r="D21" s="63">
        <v>1596</v>
      </c>
      <c r="E21" s="63">
        <v>1488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3050</v>
      </c>
      <c r="D22" s="63">
        <v>1563</v>
      </c>
      <c r="E22" s="63">
        <v>1487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3108</v>
      </c>
      <c r="D23" s="63">
        <v>1607</v>
      </c>
      <c r="E23" s="63">
        <v>1501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3189</v>
      </c>
      <c r="D24" s="63">
        <v>1597</v>
      </c>
      <c r="E24" s="63">
        <v>1592</v>
      </c>
    </row>
    <row r="25" spans="1:5" ht="14.1" customHeight="1" x14ac:dyDescent="0.2">
      <c r="A25" s="46" t="s">
        <v>35</v>
      </c>
      <c r="B25" s="64"/>
      <c r="C25" s="63">
        <f>SUM(C20:C24)</f>
        <v>15503</v>
      </c>
      <c r="D25" s="63">
        <f>SUM(D20:D24)</f>
        <v>7905</v>
      </c>
      <c r="E25" s="63">
        <f>SUM(E20:E24)</f>
        <v>7598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3171</v>
      </c>
      <c r="D26" s="63">
        <v>1610</v>
      </c>
      <c r="E26" s="63">
        <v>1561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3112</v>
      </c>
      <c r="D27" s="63">
        <v>1589</v>
      </c>
      <c r="E27" s="63">
        <v>1523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3121</v>
      </c>
      <c r="D28" s="63">
        <v>1600</v>
      </c>
      <c r="E28" s="63">
        <v>1521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3195</v>
      </c>
      <c r="D29" s="63">
        <v>1711</v>
      </c>
      <c r="E29" s="63">
        <v>1484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3102</v>
      </c>
      <c r="D30" s="63">
        <v>1605</v>
      </c>
      <c r="E30" s="63">
        <v>1497</v>
      </c>
    </row>
    <row r="31" spans="1:5" ht="14.1" customHeight="1" x14ac:dyDescent="0.2">
      <c r="A31" s="46" t="s">
        <v>35</v>
      </c>
      <c r="B31" s="64"/>
      <c r="C31" s="63">
        <f>SUM(C26:C30)</f>
        <v>15701</v>
      </c>
      <c r="D31" s="63">
        <f>SUM(D26:D30)</f>
        <v>8115</v>
      </c>
      <c r="E31" s="63">
        <f>SUM(E26:E30)</f>
        <v>7586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3018</v>
      </c>
      <c r="D32" s="63">
        <v>1598</v>
      </c>
      <c r="E32" s="63">
        <v>1420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2977</v>
      </c>
      <c r="D33" s="63">
        <v>1550</v>
      </c>
      <c r="E33" s="63">
        <v>1427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3119</v>
      </c>
      <c r="D34" s="63">
        <v>1678</v>
      </c>
      <c r="E34" s="63">
        <v>1441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3075</v>
      </c>
      <c r="D35" s="63">
        <v>1664</v>
      </c>
      <c r="E35" s="63">
        <v>1411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3185</v>
      </c>
      <c r="D36" s="63">
        <v>1645</v>
      </c>
      <c r="E36" s="63">
        <v>1540</v>
      </c>
    </row>
    <row r="37" spans="1:5" ht="14.1" customHeight="1" x14ac:dyDescent="0.2">
      <c r="A37" s="46" t="s">
        <v>35</v>
      </c>
      <c r="B37" s="64"/>
      <c r="C37" s="63">
        <f>SUM(C32:C36)</f>
        <v>15374</v>
      </c>
      <c r="D37" s="63">
        <f>SUM(D32:D36)</f>
        <v>8135</v>
      </c>
      <c r="E37" s="63">
        <f>SUM(E32:E36)</f>
        <v>7239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3315</v>
      </c>
      <c r="D38" s="63">
        <v>1771</v>
      </c>
      <c r="E38" s="63">
        <v>1544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3231</v>
      </c>
      <c r="D39" s="63">
        <v>1679</v>
      </c>
      <c r="E39" s="63">
        <v>1552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3217</v>
      </c>
      <c r="D40" s="63">
        <v>1684</v>
      </c>
      <c r="E40" s="63">
        <v>1533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3271</v>
      </c>
      <c r="D41" s="63">
        <v>1698</v>
      </c>
      <c r="E41" s="63">
        <v>1573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3193</v>
      </c>
      <c r="D42" s="63">
        <v>1663</v>
      </c>
      <c r="E42" s="63">
        <v>1530</v>
      </c>
    </row>
    <row r="43" spans="1:5" ht="14.1" customHeight="1" x14ac:dyDescent="0.2">
      <c r="A43" s="46" t="s">
        <v>35</v>
      </c>
      <c r="B43" s="64"/>
      <c r="C43" s="63">
        <f>SUM(C38:C42)</f>
        <v>16227</v>
      </c>
      <c r="D43" s="63">
        <f>SUM(D38:D42)</f>
        <v>8495</v>
      </c>
      <c r="E43" s="63">
        <f>SUM(E38:E42)</f>
        <v>7732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3448</v>
      </c>
      <c r="D44" s="63">
        <v>1793</v>
      </c>
      <c r="E44" s="63">
        <v>1655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3664</v>
      </c>
      <c r="D45" s="63">
        <v>1857</v>
      </c>
      <c r="E45" s="63">
        <v>1807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3851</v>
      </c>
      <c r="D46" s="63">
        <v>1963</v>
      </c>
      <c r="E46" s="63">
        <v>1888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3753</v>
      </c>
      <c r="D47" s="63">
        <v>1909</v>
      </c>
      <c r="E47" s="63">
        <v>1844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4023</v>
      </c>
      <c r="D48" s="63">
        <v>2010</v>
      </c>
      <c r="E48" s="63">
        <v>2013</v>
      </c>
    </row>
    <row r="49" spans="1:5" ht="14.1" customHeight="1" x14ac:dyDescent="0.2">
      <c r="A49" s="46" t="s">
        <v>35</v>
      </c>
      <c r="B49" s="64"/>
      <c r="C49" s="63">
        <f>SUM(C44:C48)</f>
        <v>18739</v>
      </c>
      <c r="D49" s="63">
        <f>SUM(D44:D48)</f>
        <v>9532</v>
      </c>
      <c r="E49" s="63">
        <f>SUM(E44:E48)</f>
        <v>9207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4072</v>
      </c>
      <c r="D50" s="63">
        <v>2139</v>
      </c>
      <c r="E50" s="63">
        <v>1933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4033</v>
      </c>
      <c r="D51" s="63">
        <v>2007</v>
      </c>
      <c r="E51" s="63">
        <v>2026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3851</v>
      </c>
      <c r="D52" s="63">
        <v>1875</v>
      </c>
      <c r="E52" s="63">
        <v>1976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4005</v>
      </c>
      <c r="D53" s="63">
        <v>1958</v>
      </c>
      <c r="E53" s="63">
        <v>2047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4125</v>
      </c>
      <c r="D54" s="63">
        <v>2049</v>
      </c>
      <c r="E54" s="63">
        <v>2076</v>
      </c>
    </row>
    <row r="55" spans="1:5" ht="14.1" customHeight="1" x14ac:dyDescent="0.2">
      <c r="A55" s="45" t="s">
        <v>35</v>
      </c>
      <c r="B55" s="64"/>
      <c r="C55" s="63">
        <f>SUM(C50:C54)</f>
        <v>20086</v>
      </c>
      <c r="D55" s="63">
        <f>SUM(D50:D54)</f>
        <v>10028</v>
      </c>
      <c r="E55" s="63">
        <f>SUM(E50:E54)</f>
        <v>10058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4213</v>
      </c>
      <c r="D56" s="63">
        <v>2086</v>
      </c>
      <c r="E56" s="63">
        <v>2127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4258</v>
      </c>
      <c r="D57" s="63">
        <v>2102</v>
      </c>
      <c r="E57" s="63">
        <v>2156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4220</v>
      </c>
      <c r="D58" s="63">
        <v>2049</v>
      </c>
      <c r="E58" s="63">
        <v>2171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4165</v>
      </c>
      <c r="D59" s="63">
        <v>2049</v>
      </c>
      <c r="E59" s="63">
        <v>2116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4043</v>
      </c>
      <c r="D60" s="63">
        <v>2045</v>
      </c>
      <c r="E60" s="63">
        <v>1998</v>
      </c>
    </row>
    <row r="61" spans="1:5" ht="14.1" customHeight="1" x14ac:dyDescent="0.2">
      <c r="A61" s="46" t="s">
        <v>35</v>
      </c>
      <c r="B61" s="64"/>
      <c r="C61" s="63">
        <f>SUM(C56:C60)</f>
        <v>20899</v>
      </c>
      <c r="D61" s="63">
        <f>SUM(D56:D60)</f>
        <v>10331</v>
      </c>
      <c r="E61" s="63">
        <f>SUM(E56:E60)</f>
        <v>10568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4080</v>
      </c>
      <c r="D62" s="63">
        <v>1993</v>
      </c>
      <c r="E62" s="63">
        <v>2087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4006</v>
      </c>
      <c r="D63" s="63">
        <v>1927</v>
      </c>
      <c r="E63" s="63">
        <v>2079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3901</v>
      </c>
      <c r="D64" s="63">
        <v>1904</v>
      </c>
      <c r="E64" s="63">
        <v>1997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3923</v>
      </c>
      <c r="D65" s="63">
        <v>1946</v>
      </c>
      <c r="E65" s="63">
        <v>1977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3949</v>
      </c>
      <c r="D66" s="63">
        <v>1957</v>
      </c>
      <c r="E66" s="63">
        <v>1992</v>
      </c>
    </row>
    <row r="67" spans="1:5" ht="14.1" customHeight="1" x14ac:dyDescent="0.2">
      <c r="A67" s="46" t="s">
        <v>35</v>
      </c>
      <c r="B67" s="64"/>
      <c r="C67" s="63">
        <f>SUM(C62:C66)</f>
        <v>19859</v>
      </c>
      <c r="D67" s="63">
        <f>SUM(D62:D66)</f>
        <v>9727</v>
      </c>
      <c r="E67" s="63">
        <f>SUM(E62:E66)</f>
        <v>10132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4172</v>
      </c>
      <c r="D68" s="63">
        <v>2010</v>
      </c>
      <c r="E68" s="63">
        <v>2162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4719</v>
      </c>
      <c r="D69" s="63">
        <v>2318</v>
      </c>
      <c r="E69" s="63">
        <v>2401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4923</v>
      </c>
      <c r="D70" s="63">
        <v>2503</v>
      </c>
      <c r="E70" s="63">
        <v>2420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5200</v>
      </c>
      <c r="D71" s="63">
        <v>2612</v>
      </c>
      <c r="E71" s="63">
        <v>2588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5563</v>
      </c>
      <c r="D72" s="63">
        <v>2777</v>
      </c>
      <c r="E72" s="63">
        <v>2786</v>
      </c>
    </row>
    <row r="73" spans="1:5" ht="14.1" customHeight="1" x14ac:dyDescent="0.2">
      <c r="A73" s="46" t="s">
        <v>35</v>
      </c>
      <c r="B73" s="64"/>
      <c r="C73" s="63">
        <f>SUM(C68:C72)</f>
        <v>24577</v>
      </c>
      <c r="D73" s="63">
        <f>SUM(D68:D72)</f>
        <v>12220</v>
      </c>
      <c r="E73" s="63">
        <f>SUM(E68:E72)</f>
        <v>12357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5883</v>
      </c>
      <c r="D74" s="63">
        <v>2875</v>
      </c>
      <c r="E74" s="63">
        <v>3008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5907</v>
      </c>
      <c r="D75" s="63">
        <v>2889</v>
      </c>
      <c r="E75" s="63">
        <v>3018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5693</v>
      </c>
      <c r="D76" s="63">
        <v>2802</v>
      </c>
      <c r="E76" s="63">
        <v>2891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5557</v>
      </c>
      <c r="D77" s="63">
        <v>2743</v>
      </c>
      <c r="E77" s="63">
        <v>2814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5438</v>
      </c>
      <c r="D78" s="63">
        <v>2675</v>
      </c>
      <c r="E78" s="63">
        <v>2763</v>
      </c>
    </row>
    <row r="79" spans="1:5" ht="14.1" customHeight="1" x14ac:dyDescent="0.2">
      <c r="A79" s="46" t="s">
        <v>35</v>
      </c>
      <c r="B79" s="64"/>
      <c r="C79" s="63">
        <f>SUM(C74:C78)</f>
        <v>28478</v>
      </c>
      <c r="D79" s="63">
        <f>SUM(D74:D78)</f>
        <v>13984</v>
      </c>
      <c r="E79" s="63">
        <f>SUM(E74:E78)</f>
        <v>14494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5261</v>
      </c>
      <c r="D80" s="63">
        <v>2572</v>
      </c>
      <c r="E80" s="63">
        <v>2689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4918</v>
      </c>
      <c r="D81" s="63">
        <v>2440</v>
      </c>
      <c r="E81" s="63">
        <v>2478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4705</v>
      </c>
      <c r="D82" s="63">
        <v>2297</v>
      </c>
      <c r="E82" s="63">
        <v>2408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4461</v>
      </c>
      <c r="D83" s="63">
        <v>2216</v>
      </c>
      <c r="E83" s="63">
        <v>2245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4193</v>
      </c>
      <c r="D84" s="63">
        <v>2063</v>
      </c>
      <c r="E84" s="63">
        <v>2130</v>
      </c>
    </row>
    <row r="85" spans="1:5" ht="14.1" customHeight="1" x14ac:dyDescent="0.2">
      <c r="A85" s="46" t="s">
        <v>35</v>
      </c>
      <c r="B85" s="64"/>
      <c r="C85" s="63">
        <f>SUM(C80:C84)</f>
        <v>23538</v>
      </c>
      <c r="D85" s="63">
        <f>SUM(D80:D84)</f>
        <v>11588</v>
      </c>
      <c r="E85" s="63">
        <f>SUM(E80:E84)</f>
        <v>11950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4002</v>
      </c>
      <c r="D86" s="63">
        <v>1898</v>
      </c>
      <c r="E86" s="63">
        <v>2104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3650</v>
      </c>
      <c r="D87" s="63">
        <v>1759</v>
      </c>
      <c r="E87" s="63">
        <v>1891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3477</v>
      </c>
      <c r="D88" s="63">
        <v>1623</v>
      </c>
      <c r="E88" s="63">
        <v>1854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3409</v>
      </c>
      <c r="D89" s="63">
        <v>1606</v>
      </c>
      <c r="E89" s="63">
        <v>1803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3263</v>
      </c>
      <c r="D90" s="63">
        <v>1554</v>
      </c>
      <c r="E90" s="63">
        <v>1709</v>
      </c>
    </row>
    <row r="91" spans="1:5" ht="14.1" customHeight="1" x14ac:dyDescent="0.2">
      <c r="A91" s="46" t="s">
        <v>35</v>
      </c>
      <c r="B91" s="64"/>
      <c r="C91" s="63">
        <f>SUM(C86:C90)</f>
        <v>17801</v>
      </c>
      <c r="D91" s="63">
        <f>SUM(D86:D90)</f>
        <v>8440</v>
      </c>
      <c r="E91" s="63">
        <f>SUM(E86:E90)</f>
        <v>9361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3159</v>
      </c>
      <c r="D92" s="63">
        <v>1475</v>
      </c>
      <c r="E92" s="63">
        <v>1684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3121</v>
      </c>
      <c r="D93" s="63">
        <v>1446</v>
      </c>
      <c r="E93" s="63">
        <v>1675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3222</v>
      </c>
      <c r="D94" s="63">
        <v>1423</v>
      </c>
      <c r="E94" s="63">
        <v>1799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3166</v>
      </c>
      <c r="D95" s="63">
        <v>1458</v>
      </c>
      <c r="E95" s="63">
        <v>1708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3044</v>
      </c>
      <c r="D96" s="63">
        <v>1351</v>
      </c>
      <c r="E96" s="63">
        <v>1693</v>
      </c>
    </row>
    <row r="97" spans="1:5" ht="14.1" customHeight="1" x14ac:dyDescent="0.2">
      <c r="A97" s="46" t="s">
        <v>35</v>
      </c>
      <c r="B97" s="64"/>
      <c r="C97" s="63">
        <f>SUM(C92:C96)</f>
        <v>15712</v>
      </c>
      <c r="D97" s="63">
        <f>SUM(D92:D96)</f>
        <v>7153</v>
      </c>
      <c r="E97" s="63">
        <f>SUM(E92:E96)</f>
        <v>8559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2932</v>
      </c>
      <c r="D98" s="63">
        <v>1349</v>
      </c>
      <c r="E98" s="63">
        <v>1583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2619</v>
      </c>
      <c r="D99" s="63">
        <v>1175</v>
      </c>
      <c r="E99" s="63">
        <v>1444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2241</v>
      </c>
      <c r="D100" s="63">
        <v>994</v>
      </c>
      <c r="E100" s="63">
        <v>1247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2824</v>
      </c>
      <c r="D101" s="63">
        <v>1257</v>
      </c>
      <c r="E101" s="63">
        <v>1567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2933</v>
      </c>
      <c r="D102" s="63">
        <v>1281</v>
      </c>
      <c r="E102" s="63">
        <v>1652</v>
      </c>
    </row>
    <row r="103" spans="1:5" ht="14.1" customHeight="1" x14ac:dyDescent="0.2">
      <c r="A103" s="47" t="s">
        <v>35</v>
      </c>
      <c r="B103" s="65"/>
      <c r="C103" s="63">
        <f>SUM(C98:C102)</f>
        <v>13549</v>
      </c>
      <c r="D103" s="63">
        <f>SUM(D98:D102)</f>
        <v>6056</v>
      </c>
      <c r="E103" s="63">
        <f>SUM(E98:E102)</f>
        <v>7493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2688</v>
      </c>
      <c r="D104" s="63">
        <v>1187</v>
      </c>
      <c r="E104" s="63">
        <v>1501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3044</v>
      </c>
      <c r="D105" s="63">
        <v>1309</v>
      </c>
      <c r="E105" s="63">
        <v>1735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2955</v>
      </c>
      <c r="D106" s="63">
        <v>1248</v>
      </c>
      <c r="E106" s="63">
        <v>1707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2928</v>
      </c>
      <c r="D107" s="63">
        <v>1199</v>
      </c>
      <c r="E107" s="63">
        <v>1729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2526</v>
      </c>
      <c r="D108" s="63">
        <v>1018</v>
      </c>
      <c r="E108" s="63">
        <v>1508</v>
      </c>
    </row>
    <row r="109" spans="1:5" ht="14.1" customHeight="1" x14ac:dyDescent="0.2">
      <c r="A109" s="47" t="s">
        <v>35</v>
      </c>
      <c r="B109" s="65"/>
      <c r="C109" s="63">
        <f>SUM(C104:C108)</f>
        <v>14141</v>
      </c>
      <c r="D109" s="63">
        <f>SUM(D104:D108)</f>
        <v>5961</v>
      </c>
      <c r="E109" s="63">
        <f>SUM(E104:E108)</f>
        <v>8180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2143</v>
      </c>
      <c r="D110" s="63">
        <v>897</v>
      </c>
      <c r="E110" s="63">
        <v>1246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1961</v>
      </c>
      <c r="D111" s="63">
        <v>795</v>
      </c>
      <c r="E111" s="63">
        <v>1166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1602</v>
      </c>
      <c r="D112" s="63">
        <v>618</v>
      </c>
      <c r="E112" s="63">
        <v>984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1203</v>
      </c>
      <c r="D113" s="63">
        <v>456</v>
      </c>
      <c r="E113" s="63">
        <v>747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815</v>
      </c>
      <c r="D114" s="63">
        <v>284</v>
      </c>
      <c r="E114" s="63">
        <v>531</v>
      </c>
    </row>
    <row r="115" spans="1:5" ht="14.1" customHeight="1" x14ac:dyDescent="0.2">
      <c r="A115" s="47" t="s">
        <v>35</v>
      </c>
      <c r="B115" s="66"/>
      <c r="C115" s="63">
        <f>SUM(C110:C114)</f>
        <v>7724</v>
      </c>
      <c r="D115" s="63">
        <f>SUM(D110:D114)</f>
        <v>3050</v>
      </c>
      <c r="E115" s="63">
        <f>SUM(E110:E114)</f>
        <v>4674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2936</v>
      </c>
      <c r="D116" s="63">
        <v>886</v>
      </c>
      <c r="E116" s="63">
        <v>2050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322130</v>
      </c>
      <c r="D118" s="68">
        <v>157663</v>
      </c>
      <c r="E118" s="68">
        <v>164467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133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971</v>
      </c>
      <c r="D8" s="63">
        <v>495</v>
      </c>
      <c r="E8" s="63">
        <v>476</v>
      </c>
    </row>
    <row r="9" spans="1:8" ht="14.1" customHeight="1" x14ac:dyDescent="0.2">
      <c r="A9" s="38" t="s">
        <v>31</v>
      </c>
      <c r="B9" s="62">
        <f>$B$8-1</f>
        <v>2021</v>
      </c>
      <c r="C9" s="63">
        <v>1119</v>
      </c>
      <c r="D9" s="63">
        <v>580</v>
      </c>
      <c r="E9" s="63">
        <v>539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1106</v>
      </c>
      <c r="D10" s="63">
        <v>548</v>
      </c>
      <c r="E10" s="63">
        <v>558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1150</v>
      </c>
      <c r="D11" s="63">
        <v>581</v>
      </c>
      <c r="E11" s="63">
        <v>569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1232</v>
      </c>
      <c r="D12" s="63">
        <v>630</v>
      </c>
      <c r="E12" s="63">
        <v>602</v>
      </c>
    </row>
    <row r="13" spans="1:8" ht="14.1" customHeight="1" x14ac:dyDescent="0.2">
      <c r="A13" s="45" t="s">
        <v>35</v>
      </c>
      <c r="B13" s="62"/>
      <c r="C13" s="63">
        <f>SUM(C8:C12)</f>
        <v>5578</v>
      </c>
      <c r="D13" s="63">
        <f>SUM(D8:D12)</f>
        <v>2834</v>
      </c>
      <c r="E13" s="63">
        <f>SUM(E8:E12)</f>
        <v>2744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1187</v>
      </c>
      <c r="D14" s="63">
        <v>613</v>
      </c>
      <c r="E14" s="63">
        <v>574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1216</v>
      </c>
      <c r="D15" s="63">
        <v>606</v>
      </c>
      <c r="E15" s="63">
        <v>610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1257</v>
      </c>
      <c r="D16" s="63">
        <v>666</v>
      </c>
      <c r="E16" s="63">
        <v>591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1180</v>
      </c>
      <c r="D17" s="63">
        <v>588</v>
      </c>
      <c r="E17" s="63">
        <v>592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1147</v>
      </c>
      <c r="D18" s="63">
        <v>565</v>
      </c>
      <c r="E18" s="63">
        <v>582</v>
      </c>
    </row>
    <row r="19" spans="1:5" ht="14.1" customHeight="1" x14ac:dyDescent="0.2">
      <c r="A19" s="46" t="s">
        <v>35</v>
      </c>
      <c r="B19" s="64"/>
      <c r="C19" s="63">
        <f>SUM(C14:C18)</f>
        <v>5987</v>
      </c>
      <c r="D19" s="63">
        <f>SUM(D14:D18)</f>
        <v>3038</v>
      </c>
      <c r="E19" s="63">
        <f>SUM(E14:E18)</f>
        <v>2949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1199</v>
      </c>
      <c r="D20" s="63">
        <v>585</v>
      </c>
      <c r="E20" s="63">
        <v>614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1129</v>
      </c>
      <c r="D21" s="63">
        <v>552</v>
      </c>
      <c r="E21" s="63">
        <v>577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1206</v>
      </c>
      <c r="D22" s="63">
        <v>578</v>
      </c>
      <c r="E22" s="63">
        <v>628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1182</v>
      </c>
      <c r="D23" s="63">
        <v>614</v>
      </c>
      <c r="E23" s="63">
        <v>568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1241</v>
      </c>
      <c r="D24" s="63">
        <v>610</v>
      </c>
      <c r="E24" s="63">
        <v>631</v>
      </c>
    </row>
    <row r="25" spans="1:5" ht="14.1" customHeight="1" x14ac:dyDescent="0.2">
      <c r="A25" s="46" t="s">
        <v>35</v>
      </c>
      <c r="B25" s="64"/>
      <c r="C25" s="63">
        <f>SUM(C20:C24)</f>
        <v>5957</v>
      </c>
      <c r="D25" s="63">
        <f>SUM(D20:D24)</f>
        <v>2939</v>
      </c>
      <c r="E25" s="63">
        <f>SUM(E20:E24)</f>
        <v>3018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1275</v>
      </c>
      <c r="D26" s="63">
        <v>664</v>
      </c>
      <c r="E26" s="63">
        <v>611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1235</v>
      </c>
      <c r="D27" s="63">
        <v>643</v>
      </c>
      <c r="E27" s="63">
        <v>592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1200</v>
      </c>
      <c r="D28" s="63">
        <v>584</v>
      </c>
      <c r="E28" s="63">
        <v>616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1286</v>
      </c>
      <c r="D29" s="63">
        <v>658</v>
      </c>
      <c r="E29" s="63">
        <v>628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1145</v>
      </c>
      <c r="D30" s="63">
        <v>628</v>
      </c>
      <c r="E30" s="63">
        <v>517</v>
      </c>
    </row>
    <row r="31" spans="1:5" ht="14.1" customHeight="1" x14ac:dyDescent="0.2">
      <c r="A31" s="46" t="s">
        <v>35</v>
      </c>
      <c r="B31" s="64"/>
      <c r="C31" s="63">
        <f>SUM(C26:C30)</f>
        <v>6141</v>
      </c>
      <c r="D31" s="63">
        <f>SUM(D26:D30)</f>
        <v>3177</v>
      </c>
      <c r="E31" s="63">
        <f>SUM(E26:E30)</f>
        <v>2964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1141</v>
      </c>
      <c r="D32" s="63">
        <v>641</v>
      </c>
      <c r="E32" s="63">
        <v>500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1086</v>
      </c>
      <c r="D33" s="63">
        <v>609</v>
      </c>
      <c r="E33" s="63">
        <v>477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1052</v>
      </c>
      <c r="D34" s="63">
        <v>581</v>
      </c>
      <c r="E34" s="63">
        <v>471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1070</v>
      </c>
      <c r="D35" s="63">
        <v>588</v>
      </c>
      <c r="E35" s="63">
        <v>482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1077</v>
      </c>
      <c r="D36" s="63">
        <v>615</v>
      </c>
      <c r="E36" s="63">
        <v>462</v>
      </c>
    </row>
    <row r="37" spans="1:5" ht="14.1" customHeight="1" x14ac:dyDescent="0.2">
      <c r="A37" s="46" t="s">
        <v>35</v>
      </c>
      <c r="B37" s="64"/>
      <c r="C37" s="63">
        <f>SUM(C32:C36)</f>
        <v>5426</v>
      </c>
      <c r="D37" s="63">
        <f>SUM(D32:D36)</f>
        <v>3034</v>
      </c>
      <c r="E37" s="63">
        <f>SUM(E32:E36)</f>
        <v>2392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1049</v>
      </c>
      <c r="D38" s="63">
        <v>547</v>
      </c>
      <c r="E38" s="63">
        <v>502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1046</v>
      </c>
      <c r="D39" s="63">
        <v>536</v>
      </c>
      <c r="E39" s="63">
        <v>510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1025</v>
      </c>
      <c r="D40" s="63">
        <v>530</v>
      </c>
      <c r="E40" s="63">
        <v>495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1096</v>
      </c>
      <c r="D41" s="63">
        <v>551</v>
      </c>
      <c r="E41" s="63">
        <v>545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1146</v>
      </c>
      <c r="D42" s="63">
        <v>566</v>
      </c>
      <c r="E42" s="63">
        <v>580</v>
      </c>
    </row>
    <row r="43" spans="1:5" ht="14.1" customHeight="1" x14ac:dyDescent="0.2">
      <c r="A43" s="46" t="s">
        <v>35</v>
      </c>
      <c r="B43" s="64"/>
      <c r="C43" s="63">
        <f>SUM(C38:C42)</f>
        <v>5362</v>
      </c>
      <c r="D43" s="63">
        <f>SUM(D38:D42)</f>
        <v>2730</v>
      </c>
      <c r="E43" s="63">
        <f>SUM(E38:E42)</f>
        <v>2632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1231</v>
      </c>
      <c r="D44" s="63">
        <v>622</v>
      </c>
      <c r="E44" s="63">
        <v>609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1334</v>
      </c>
      <c r="D45" s="63">
        <v>656</v>
      </c>
      <c r="E45" s="63">
        <v>678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1371</v>
      </c>
      <c r="D46" s="63">
        <v>656</v>
      </c>
      <c r="E46" s="63">
        <v>715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1383</v>
      </c>
      <c r="D47" s="63">
        <v>680</v>
      </c>
      <c r="E47" s="63">
        <v>703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1494</v>
      </c>
      <c r="D48" s="63">
        <v>763</v>
      </c>
      <c r="E48" s="63">
        <v>731</v>
      </c>
    </row>
    <row r="49" spans="1:5" ht="14.1" customHeight="1" x14ac:dyDescent="0.2">
      <c r="A49" s="46" t="s">
        <v>35</v>
      </c>
      <c r="B49" s="64"/>
      <c r="C49" s="63">
        <f>SUM(C44:C48)</f>
        <v>6813</v>
      </c>
      <c r="D49" s="63">
        <f>SUM(D44:D48)</f>
        <v>3377</v>
      </c>
      <c r="E49" s="63">
        <f>SUM(E44:E48)</f>
        <v>3436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1411</v>
      </c>
      <c r="D50" s="63">
        <v>703</v>
      </c>
      <c r="E50" s="63">
        <v>708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1441</v>
      </c>
      <c r="D51" s="63">
        <v>659</v>
      </c>
      <c r="E51" s="63">
        <v>782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1377</v>
      </c>
      <c r="D52" s="63">
        <v>642</v>
      </c>
      <c r="E52" s="63">
        <v>735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1405</v>
      </c>
      <c r="D53" s="63">
        <v>680</v>
      </c>
      <c r="E53" s="63">
        <v>725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1401</v>
      </c>
      <c r="D54" s="63">
        <v>666</v>
      </c>
      <c r="E54" s="63">
        <v>735</v>
      </c>
    </row>
    <row r="55" spans="1:5" ht="14.1" customHeight="1" x14ac:dyDescent="0.2">
      <c r="A55" s="45" t="s">
        <v>35</v>
      </c>
      <c r="B55" s="64"/>
      <c r="C55" s="63">
        <f>SUM(C50:C54)</f>
        <v>7035</v>
      </c>
      <c r="D55" s="63">
        <f>SUM(D50:D54)</f>
        <v>3350</v>
      </c>
      <c r="E55" s="63">
        <f>SUM(E50:E54)</f>
        <v>3685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1500</v>
      </c>
      <c r="D56" s="63">
        <v>710</v>
      </c>
      <c r="E56" s="63">
        <v>790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1492</v>
      </c>
      <c r="D57" s="63">
        <v>708</v>
      </c>
      <c r="E57" s="63">
        <v>784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1550</v>
      </c>
      <c r="D58" s="63">
        <v>744</v>
      </c>
      <c r="E58" s="63">
        <v>806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1442</v>
      </c>
      <c r="D59" s="63">
        <v>697</v>
      </c>
      <c r="E59" s="63">
        <v>745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1486</v>
      </c>
      <c r="D60" s="63">
        <v>743</v>
      </c>
      <c r="E60" s="63">
        <v>743</v>
      </c>
    </row>
    <row r="61" spans="1:5" ht="14.1" customHeight="1" x14ac:dyDescent="0.2">
      <c r="A61" s="46" t="s">
        <v>35</v>
      </c>
      <c r="B61" s="64"/>
      <c r="C61" s="63">
        <f>SUM(C56:C60)</f>
        <v>7470</v>
      </c>
      <c r="D61" s="63">
        <f>SUM(D56:D60)</f>
        <v>3602</v>
      </c>
      <c r="E61" s="63">
        <f>SUM(E56:E60)</f>
        <v>3868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1439</v>
      </c>
      <c r="D62" s="63">
        <v>707</v>
      </c>
      <c r="E62" s="63">
        <v>732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1397</v>
      </c>
      <c r="D63" s="63">
        <v>674</v>
      </c>
      <c r="E63" s="63">
        <v>723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1399</v>
      </c>
      <c r="D64" s="63">
        <v>675</v>
      </c>
      <c r="E64" s="63">
        <v>724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1495</v>
      </c>
      <c r="D65" s="63">
        <v>697</v>
      </c>
      <c r="E65" s="63">
        <v>798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1485</v>
      </c>
      <c r="D66" s="63">
        <v>715</v>
      </c>
      <c r="E66" s="63">
        <v>770</v>
      </c>
    </row>
    <row r="67" spans="1:5" ht="14.1" customHeight="1" x14ac:dyDescent="0.2">
      <c r="A67" s="46" t="s">
        <v>35</v>
      </c>
      <c r="B67" s="64"/>
      <c r="C67" s="63">
        <f>SUM(C62:C66)</f>
        <v>7215</v>
      </c>
      <c r="D67" s="63">
        <f>SUM(D62:D66)</f>
        <v>3468</v>
      </c>
      <c r="E67" s="63">
        <f>SUM(E62:E66)</f>
        <v>3747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1730</v>
      </c>
      <c r="D68" s="63">
        <v>824</v>
      </c>
      <c r="E68" s="63">
        <v>906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1883</v>
      </c>
      <c r="D69" s="63">
        <v>912</v>
      </c>
      <c r="E69" s="63">
        <v>971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1914</v>
      </c>
      <c r="D70" s="63">
        <v>896</v>
      </c>
      <c r="E70" s="63">
        <v>1018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2249</v>
      </c>
      <c r="D71" s="63">
        <v>1056</v>
      </c>
      <c r="E71" s="63">
        <v>1193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2359</v>
      </c>
      <c r="D72" s="63">
        <v>1168</v>
      </c>
      <c r="E72" s="63">
        <v>1191</v>
      </c>
    </row>
    <row r="73" spans="1:5" ht="14.1" customHeight="1" x14ac:dyDescent="0.2">
      <c r="A73" s="46" t="s">
        <v>35</v>
      </c>
      <c r="B73" s="64"/>
      <c r="C73" s="63">
        <f>SUM(C68:C72)</f>
        <v>10135</v>
      </c>
      <c r="D73" s="63">
        <f>SUM(D68:D72)</f>
        <v>4856</v>
      </c>
      <c r="E73" s="63">
        <f>SUM(E68:E72)</f>
        <v>5279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2544</v>
      </c>
      <c r="D74" s="63">
        <v>1212</v>
      </c>
      <c r="E74" s="63">
        <v>1332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2437</v>
      </c>
      <c r="D75" s="63">
        <v>1178</v>
      </c>
      <c r="E75" s="63">
        <v>1259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2411</v>
      </c>
      <c r="D76" s="63">
        <v>1213</v>
      </c>
      <c r="E76" s="63">
        <v>1198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2441</v>
      </c>
      <c r="D77" s="63">
        <v>1207</v>
      </c>
      <c r="E77" s="63">
        <v>1234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2371</v>
      </c>
      <c r="D78" s="63">
        <v>1151</v>
      </c>
      <c r="E78" s="63">
        <v>1220</v>
      </c>
    </row>
    <row r="79" spans="1:5" ht="14.1" customHeight="1" x14ac:dyDescent="0.2">
      <c r="A79" s="46" t="s">
        <v>35</v>
      </c>
      <c r="B79" s="64"/>
      <c r="C79" s="63">
        <f>SUM(C74:C78)</f>
        <v>12204</v>
      </c>
      <c r="D79" s="63">
        <f>SUM(D74:D78)</f>
        <v>5961</v>
      </c>
      <c r="E79" s="63">
        <f>SUM(E74:E78)</f>
        <v>6243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2348</v>
      </c>
      <c r="D80" s="63">
        <v>1111</v>
      </c>
      <c r="E80" s="63">
        <v>1237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2277</v>
      </c>
      <c r="D81" s="63">
        <v>1086</v>
      </c>
      <c r="E81" s="63">
        <v>1191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2103</v>
      </c>
      <c r="D82" s="63">
        <v>1032</v>
      </c>
      <c r="E82" s="63">
        <v>1071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2049</v>
      </c>
      <c r="D83" s="63">
        <v>1014</v>
      </c>
      <c r="E83" s="63">
        <v>1035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1878</v>
      </c>
      <c r="D84" s="63">
        <v>916</v>
      </c>
      <c r="E84" s="63">
        <v>962</v>
      </c>
    </row>
    <row r="85" spans="1:5" ht="14.1" customHeight="1" x14ac:dyDescent="0.2">
      <c r="A85" s="46" t="s">
        <v>35</v>
      </c>
      <c r="B85" s="64"/>
      <c r="C85" s="63">
        <f>SUM(C80:C84)</f>
        <v>10655</v>
      </c>
      <c r="D85" s="63">
        <f>SUM(D80:D84)</f>
        <v>5159</v>
      </c>
      <c r="E85" s="63">
        <f>SUM(E80:E84)</f>
        <v>5496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1872</v>
      </c>
      <c r="D86" s="63">
        <v>884</v>
      </c>
      <c r="E86" s="63">
        <v>988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1810</v>
      </c>
      <c r="D87" s="63">
        <v>832</v>
      </c>
      <c r="E87" s="63">
        <v>978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1803</v>
      </c>
      <c r="D88" s="63">
        <v>882</v>
      </c>
      <c r="E88" s="63">
        <v>921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1632</v>
      </c>
      <c r="D89" s="63">
        <v>802</v>
      </c>
      <c r="E89" s="63">
        <v>830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1608</v>
      </c>
      <c r="D90" s="63">
        <v>739</v>
      </c>
      <c r="E90" s="63">
        <v>869</v>
      </c>
    </row>
    <row r="91" spans="1:5" ht="14.1" customHeight="1" x14ac:dyDescent="0.2">
      <c r="A91" s="46" t="s">
        <v>35</v>
      </c>
      <c r="B91" s="64"/>
      <c r="C91" s="63">
        <f>SUM(C86:C90)</f>
        <v>8725</v>
      </c>
      <c r="D91" s="63">
        <f>SUM(D86:D90)</f>
        <v>4139</v>
      </c>
      <c r="E91" s="63">
        <f>SUM(E86:E90)</f>
        <v>4586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1608</v>
      </c>
      <c r="D92" s="63">
        <v>753</v>
      </c>
      <c r="E92" s="63">
        <v>855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1636</v>
      </c>
      <c r="D93" s="63">
        <v>751</v>
      </c>
      <c r="E93" s="63">
        <v>885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1569</v>
      </c>
      <c r="D94" s="63">
        <v>699</v>
      </c>
      <c r="E94" s="63">
        <v>870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1650</v>
      </c>
      <c r="D95" s="63">
        <v>811</v>
      </c>
      <c r="E95" s="63">
        <v>839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1581</v>
      </c>
      <c r="D96" s="63">
        <v>744</v>
      </c>
      <c r="E96" s="63">
        <v>837</v>
      </c>
    </row>
    <row r="97" spans="1:5" ht="14.1" customHeight="1" x14ac:dyDescent="0.2">
      <c r="A97" s="46" t="s">
        <v>35</v>
      </c>
      <c r="B97" s="64"/>
      <c r="C97" s="63">
        <f>SUM(C92:C96)</f>
        <v>8044</v>
      </c>
      <c r="D97" s="63">
        <f>SUM(D92:D96)</f>
        <v>3758</v>
      </c>
      <c r="E97" s="63">
        <f>SUM(E92:E96)</f>
        <v>4286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1424</v>
      </c>
      <c r="D98" s="63">
        <v>681</v>
      </c>
      <c r="E98" s="63">
        <v>743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1309</v>
      </c>
      <c r="D99" s="63">
        <v>588</v>
      </c>
      <c r="E99" s="63">
        <v>721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1012</v>
      </c>
      <c r="D100" s="63">
        <v>451</v>
      </c>
      <c r="E100" s="63">
        <v>561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1379</v>
      </c>
      <c r="D101" s="63">
        <v>637</v>
      </c>
      <c r="E101" s="63">
        <v>742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1446</v>
      </c>
      <c r="D102" s="63">
        <v>639</v>
      </c>
      <c r="E102" s="63">
        <v>807</v>
      </c>
    </row>
    <row r="103" spans="1:5" ht="14.1" customHeight="1" x14ac:dyDescent="0.2">
      <c r="A103" s="47" t="s">
        <v>35</v>
      </c>
      <c r="B103" s="65"/>
      <c r="C103" s="63">
        <f>SUM(C98:C102)</f>
        <v>6570</v>
      </c>
      <c r="D103" s="63">
        <f>SUM(D98:D102)</f>
        <v>2996</v>
      </c>
      <c r="E103" s="63">
        <f>SUM(E98:E102)</f>
        <v>3574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1370</v>
      </c>
      <c r="D104" s="63">
        <v>602</v>
      </c>
      <c r="E104" s="63">
        <v>768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1533</v>
      </c>
      <c r="D105" s="63">
        <v>713</v>
      </c>
      <c r="E105" s="63">
        <v>820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1450</v>
      </c>
      <c r="D106" s="63">
        <v>624</v>
      </c>
      <c r="E106" s="63">
        <v>826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1379</v>
      </c>
      <c r="D107" s="63">
        <v>609</v>
      </c>
      <c r="E107" s="63">
        <v>770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1233</v>
      </c>
      <c r="D108" s="63">
        <v>522</v>
      </c>
      <c r="E108" s="63">
        <v>711</v>
      </c>
    </row>
    <row r="109" spans="1:5" ht="14.1" customHeight="1" x14ac:dyDescent="0.2">
      <c r="A109" s="47" t="s">
        <v>35</v>
      </c>
      <c r="B109" s="65"/>
      <c r="C109" s="63">
        <f>SUM(C104:C108)</f>
        <v>6965</v>
      </c>
      <c r="D109" s="63">
        <f>SUM(D104:D108)</f>
        <v>3070</v>
      </c>
      <c r="E109" s="63">
        <f>SUM(E104:E108)</f>
        <v>3895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1053</v>
      </c>
      <c r="D110" s="63">
        <v>452</v>
      </c>
      <c r="E110" s="63">
        <v>601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830</v>
      </c>
      <c r="D111" s="63">
        <v>324</v>
      </c>
      <c r="E111" s="63">
        <v>506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734</v>
      </c>
      <c r="D112" s="63">
        <v>285</v>
      </c>
      <c r="E112" s="63">
        <v>449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574</v>
      </c>
      <c r="D113" s="63">
        <v>249</v>
      </c>
      <c r="E113" s="63">
        <v>325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377</v>
      </c>
      <c r="D114" s="63">
        <v>144</v>
      </c>
      <c r="E114" s="63">
        <v>233</v>
      </c>
    </row>
    <row r="115" spans="1:5" ht="14.1" customHeight="1" x14ac:dyDescent="0.2">
      <c r="A115" s="47" t="s">
        <v>35</v>
      </c>
      <c r="B115" s="66"/>
      <c r="C115" s="63">
        <f>SUM(C110:C114)</f>
        <v>3568</v>
      </c>
      <c r="D115" s="63">
        <f>SUM(D110:D114)</f>
        <v>1454</v>
      </c>
      <c r="E115" s="63">
        <f>SUM(E110:E114)</f>
        <v>2114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1416</v>
      </c>
      <c r="D116" s="63">
        <v>415</v>
      </c>
      <c r="E116" s="63">
        <v>1001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131266</v>
      </c>
      <c r="D118" s="68">
        <v>63357</v>
      </c>
      <c r="E118" s="68">
        <v>67909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134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2192</v>
      </c>
      <c r="D8" s="63">
        <v>1118</v>
      </c>
      <c r="E8" s="63">
        <v>1074</v>
      </c>
    </row>
    <row r="9" spans="1:8" ht="14.1" customHeight="1" x14ac:dyDescent="0.2">
      <c r="A9" s="38" t="s">
        <v>31</v>
      </c>
      <c r="B9" s="62">
        <f>$B$8-1</f>
        <v>2021</v>
      </c>
      <c r="C9" s="63">
        <v>2532</v>
      </c>
      <c r="D9" s="63">
        <v>1315</v>
      </c>
      <c r="E9" s="63">
        <v>1217</v>
      </c>
    </row>
    <row r="10" spans="1:8" ht="14.1" customHeight="1" x14ac:dyDescent="0.2">
      <c r="A10" s="38" t="s">
        <v>32</v>
      </c>
      <c r="B10" s="62">
        <f>$B$8-2</f>
        <v>2020</v>
      </c>
      <c r="C10" s="63">
        <v>2508</v>
      </c>
      <c r="D10" s="63">
        <v>1275</v>
      </c>
      <c r="E10" s="63">
        <v>1233</v>
      </c>
    </row>
    <row r="11" spans="1:8" ht="14.1" customHeight="1" x14ac:dyDescent="0.2">
      <c r="A11" s="38" t="s">
        <v>33</v>
      </c>
      <c r="B11" s="62">
        <f>$B$8-3</f>
        <v>2019</v>
      </c>
      <c r="C11" s="63">
        <v>2568</v>
      </c>
      <c r="D11" s="63">
        <v>1340</v>
      </c>
      <c r="E11" s="63">
        <v>1228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2580</v>
      </c>
      <c r="D12" s="63">
        <v>1309</v>
      </c>
      <c r="E12" s="63">
        <v>1271</v>
      </c>
    </row>
    <row r="13" spans="1:8" ht="14.1" customHeight="1" x14ac:dyDescent="0.2">
      <c r="A13" s="45" t="s">
        <v>35</v>
      </c>
      <c r="B13" s="62"/>
      <c r="C13" s="63">
        <f>SUM(C8:C12)</f>
        <v>12380</v>
      </c>
      <c r="D13" s="63">
        <f>SUM(D8:D12)</f>
        <v>6357</v>
      </c>
      <c r="E13" s="63">
        <f>SUM(E8:E12)</f>
        <v>6023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2662</v>
      </c>
      <c r="D14" s="63">
        <v>1357</v>
      </c>
      <c r="E14" s="63">
        <v>1305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2733</v>
      </c>
      <c r="D15" s="63">
        <v>1390</v>
      </c>
      <c r="E15" s="63">
        <v>1343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2661</v>
      </c>
      <c r="D16" s="63">
        <v>1377</v>
      </c>
      <c r="E16" s="63">
        <v>1284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2706</v>
      </c>
      <c r="D17" s="63">
        <v>1358</v>
      </c>
      <c r="E17" s="63">
        <v>1348</v>
      </c>
    </row>
    <row r="18" spans="1:5" ht="14.1" customHeight="1" x14ac:dyDescent="0.2">
      <c r="A18" s="39" t="s">
        <v>40</v>
      </c>
      <c r="B18" s="62">
        <f>$B$8-9</f>
        <v>2013</v>
      </c>
      <c r="C18" s="63">
        <v>2581</v>
      </c>
      <c r="D18" s="63">
        <v>1367</v>
      </c>
      <c r="E18" s="63">
        <v>1214</v>
      </c>
    </row>
    <row r="19" spans="1:5" ht="14.1" customHeight="1" x14ac:dyDescent="0.2">
      <c r="A19" s="46" t="s">
        <v>35</v>
      </c>
      <c r="B19" s="64"/>
      <c r="C19" s="63">
        <f>SUM(C14:C18)</f>
        <v>13343</v>
      </c>
      <c r="D19" s="63">
        <f>SUM(D14:D18)</f>
        <v>6849</v>
      </c>
      <c r="E19" s="63">
        <f>SUM(E14:E18)</f>
        <v>6494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2652</v>
      </c>
      <c r="D20" s="63">
        <v>1358</v>
      </c>
      <c r="E20" s="63">
        <v>1294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2574</v>
      </c>
      <c r="D21" s="63">
        <v>1312</v>
      </c>
      <c r="E21" s="63">
        <v>1262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2690</v>
      </c>
      <c r="D22" s="63">
        <v>1380</v>
      </c>
      <c r="E22" s="63">
        <v>1310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2612</v>
      </c>
      <c r="D23" s="63">
        <v>1383</v>
      </c>
      <c r="E23" s="63">
        <v>1229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2816</v>
      </c>
      <c r="D24" s="63">
        <v>1427</v>
      </c>
      <c r="E24" s="63">
        <v>1389</v>
      </c>
    </row>
    <row r="25" spans="1:5" ht="14.1" customHeight="1" x14ac:dyDescent="0.2">
      <c r="A25" s="46" t="s">
        <v>35</v>
      </c>
      <c r="B25" s="64"/>
      <c r="C25" s="63">
        <f>SUM(C20:C24)</f>
        <v>13344</v>
      </c>
      <c r="D25" s="63">
        <f>SUM(D20:D24)</f>
        <v>6860</v>
      </c>
      <c r="E25" s="63">
        <f>SUM(E20:E24)</f>
        <v>6484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2738</v>
      </c>
      <c r="D26" s="63">
        <v>1406</v>
      </c>
      <c r="E26" s="63">
        <v>1332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2751</v>
      </c>
      <c r="D27" s="63">
        <v>1426</v>
      </c>
      <c r="E27" s="63">
        <v>1325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2741</v>
      </c>
      <c r="D28" s="63">
        <v>1461</v>
      </c>
      <c r="E28" s="63">
        <v>1280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2959</v>
      </c>
      <c r="D29" s="63">
        <v>1542</v>
      </c>
      <c r="E29" s="63">
        <v>1417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2778</v>
      </c>
      <c r="D30" s="63">
        <v>1455</v>
      </c>
      <c r="E30" s="63">
        <v>1323</v>
      </c>
    </row>
    <row r="31" spans="1:5" ht="14.1" customHeight="1" x14ac:dyDescent="0.2">
      <c r="A31" s="46" t="s">
        <v>35</v>
      </c>
      <c r="B31" s="64"/>
      <c r="C31" s="63">
        <f>SUM(C26:C30)</f>
        <v>13967</v>
      </c>
      <c r="D31" s="63">
        <f>SUM(D26:D30)</f>
        <v>7290</v>
      </c>
      <c r="E31" s="63">
        <f>SUM(E26:E30)</f>
        <v>6677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2578</v>
      </c>
      <c r="D32" s="63">
        <v>1393</v>
      </c>
      <c r="E32" s="63">
        <v>1185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2535</v>
      </c>
      <c r="D33" s="63">
        <v>1386</v>
      </c>
      <c r="E33" s="63">
        <v>1149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2516</v>
      </c>
      <c r="D34" s="63">
        <v>1369</v>
      </c>
      <c r="E34" s="63">
        <v>1147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2535</v>
      </c>
      <c r="D35" s="63">
        <v>1428</v>
      </c>
      <c r="E35" s="63">
        <v>1107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2561</v>
      </c>
      <c r="D36" s="63">
        <v>1422</v>
      </c>
      <c r="E36" s="63">
        <v>1139</v>
      </c>
    </row>
    <row r="37" spans="1:5" ht="14.1" customHeight="1" x14ac:dyDescent="0.2">
      <c r="A37" s="46" t="s">
        <v>35</v>
      </c>
      <c r="B37" s="64"/>
      <c r="C37" s="63">
        <f>SUM(C32:C36)</f>
        <v>12725</v>
      </c>
      <c r="D37" s="63">
        <f>SUM(D32:D36)</f>
        <v>6998</v>
      </c>
      <c r="E37" s="63">
        <f>SUM(E32:E36)</f>
        <v>5727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2627</v>
      </c>
      <c r="D38" s="63">
        <v>1432</v>
      </c>
      <c r="E38" s="63">
        <v>1195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2591</v>
      </c>
      <c r="D39" s="63">
        <v>1341</v>
      </c>
      <c r="E39" s="63">
        <v>1250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2566</v>
      </c>
      <c r="D40" s="63">
        <v>1346</v>
      </c>
      <c r="E40" s="63">
        <v>1220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2614</v>
      </c>
      <c r="D41" s="63">
        <v>1362</v>
      </c>
      <c r="E41" s="63">
        <v>1252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2671</v>
      </c>
      <c r="D42" s="63">
        <v>1328</v>
      </c>
      <c r="E42" s="63">
        <v>1343</v>
      </c>
    </row>
    <row r="43" spans="1:5" ht="14.1" customHeight="1" x14ac:dyDescent="0.2">
      <c r="A43" s="46" t="s">
        <v>35</v>
      </c>
      <c r="B43" s="64"/>
      <c r="C43" s="63">
        <f>SUM(C38:C42)</f>
        <v>13069</v>
      </c>
      <c r="D43" s="63">
        <f>SUM(D38:D42)</f>
        <v>6809</v>
      </c>
      <c r="E43" s="63">
        <f>SUM(E38:E42)</f>
        <v>6260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2849</v>
      </c>
      <c r="D44" s="63">
        <v>1422</v>
      </c>
      <c r="E44" s="63">
        <v>1427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2922</v>
      </c>
      <c r="D45" s="63">
        <v>1537</v>
      </c>
      <c r="E45" s="63">
        <v>1385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3140</v>
      </c>
      <c r="D46" s="63">
        <v>1591</v>
      </c>
      <c r="E46" s="63">
        <v>1549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3134</v>
      </c>
      <c r="D47" s="63">
        <v>1559</v>
      </c>
      <c r="E47" s="63">
        <v>1575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3372</v>
      </c>
      <c r="D48" s="63">
        <v>1699</v>
      </c>
      <c r="E48" s="63">
        <v>1673</v>
      </c>
    </row>
    <row r="49" spans="1:5" ht="14.1" customHeight="1" x14ac:dyDescent="0.2">
      <c r="A49" s="46" t="s">
        <v>35</v>
      </c>
      <c r="B49" s="64"/>
      <c r="C49" s="63">
        <f>SUM(C44:C48)</f>
        <v>15417</v>
      </c>
      <c r="D49" s="63">
        <f>SUM(D44:D48)</f>
        <v>7808</v>
      </c>
      <c r="E49" s="63">
        <f>SUM(E44:E48)</f>
        <v>7609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3227</v>
      </c>
      <c r="D50" s="63">
        <v>1638</v>
      </c>
      <c r="E50" s="63">
        <v>1589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3190</v>
      </c>
      <c r="D51" s="63">
        <v>1571</v>
      </c>
      <c r="E51" s="63">
        <v>1619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3110</v>
      </c>
      <c r="D52" s="63">
        <v>1527</v>
      </c>
      <c r="E52" s="63">
        <v>1583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3066</v>
      </c>
      <c r="D53" s="63">
        <v>1514</v>
      </c>
      <c r="E53" s="63">
        <v>1552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3169</v>
      </c>
      <c r="D54" s="63">
        <v>1571</v>
      </c>
      <c r="E54" s="63">
        <v>1598</v>
      </c>
    </row>
    <row r="55" spans="1:5" ht="14.1" customHeight="1" x14ac:dyDescent="0.2">
      <c r="A55" s="45" t="s">
        <v>35</v>
      </c>
      <c r="B55" s="64"/>
      <c r="C55" s="63">
        <f>SUM(C50:C54)</f>
        <v>15762</v>
      </c>
      <c r="D55" s="63">
        <f>SUM(D50:D54)</f>
        <v>7821</v>
      </c>
      <c r="E55" s="63">
        <f>SUM(E50:E54)</f>
        <v>7941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3356</v>
      </c>
      <c r="D56" s="63">
        <v>1674</v>
      </c>
      <c r="E56" s="63">
        <v>1682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3348</v>
      </c>
      <c r="D57" s="63">
        <v>1617</v>
      </c>
      <c r="E57" s="63">
        <v>1731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3335</v>
      </c>
      <c r="D58" s="63">
        <v>1569</v>
      </c>
      <c r="E58" s="63">
        <v>1766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3093</v>
      </c>
      <c r="D59" s="63">
        <v>1518</v>
      </c>
      <c r="E59" s="63">
        <v>1575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3187</v>
      </c>
      <c r="D60" s="63">
        <v>1542</v>
      </c>
      <c r="E60" s="63">
        <v>1645</v>
      </c>
    </row>
    <row r="61" spans="1:5" ht="14.1" customHeight="1" x14ac:dyDescent="0.2">
      <c r="A61" s="46" t="s">
        <v>35</v>
      </c>
      <c r="B61" s="64"/>
      <c r="C61" s="63">
        <f>SUM(C56:C60)</f>
        <v>16319</v>
      </c>
      <c r="D61" s="63">
        <f>SUM(D56:D60)</f>
        <v>7920</v>
      </c>
      <c r="E61" s="63">
        <f>SUM(E56:E60)</f>
        <v>8399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3108</v>
      </c>
      <c r="D62" s="63">
        <v>1509</v>
      </c>
      <c r="E62" s="63">
        <v>1599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3247</v>
      </c>
      <c r="D63" s="63">
        <v>1590</v>
      </c>
      <c r="E63" s="63">
        <v>1657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3214</v>
      </c>
      <c r="D64" s="63">
        <v>1573</v>
      </c>
      <c r="E64" s="63">
        <v>1641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3098</v>
      </c>
      <c r="D65" s="63">
        <v>1534</v>
      </c>
      <c r="E65" s="63">
        <v>1564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3337</v>
      </c>
      <c r="D66" s="63">
        <v>1621</v>
      </c>
      <c r="E66" s="63">
        <v>1716</v>
      </c>
    </row>
    <row r="67" spans="1:5" ht="14.1" customHeight="1" x14ac:dyDescent="0.2">
      <c r="A67" s="46" t="s">
        <v>35</v>
      </c>
      <c r="B67" s="64"/>
      <c r="C67" s="63">
        <f>SUM(C62:C66)</f>
        <v>16004</v>
      </c>
      <c r="D67" s="63">
        <f>SUM(D62:D66)</f>
        <v>7827</v>
      </c>
      <c r="E67" s="63">
        <f>SUM(E62:E66)</f>
        <v>8177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3655</v>
      </c>
      <c r="D68" s="63">
        <v>1804</v>
      </c>
      <c r="E68" s="63">
        <v>1851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3944</v>
      </c>
      <c r="D69" s="63">
        <v>1935</v>
      </c>
      <c r="E69" s="63">
        <v>2009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4232</v>
      </c>
      <c r="D70" s="63">
        <v>2059</v>
      </c>
      <c r="E70" s="63">
        <v>2173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4802</v>
      </c>
      <c r="D71" s="63">
        <v>2358</v>
      </c>
      <c r="E71" s="63">
        <v>2444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5089</v>
      </c>
      <c r="D72" s="63">
        <v>2494</v>
      </c>
      <c r="E72" s="63">
        <v>2595</v>
      </c>
    </row>
    <row r="73" spans="1:5" ht="14.1" customHeight="1" x14ac:dyDescent="0.2">
      <c r="A73" s="46" t="s">
        <v>35</v>
      </c>
      <c r="B73" s="64"/>
      <c r="C73" s="63">
        <f>SUM(C68:C72)</f>
        <v>21722</v>
      </c>
      <c r="D73" s="63">
        <f>SUM(D68:D72)</f>
        <v>10650</v>
      </c>
      <c r="E73" s="63">
        <f>SUM(E68:E72)</f>
        <v>11072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5129</v>
      </c>
      <c r="D74" s="63">
        <v>2534</v>
      </c>
      <c r="E74" s="63">
        <v>2595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5330</v>
      </c>
      <c r="D75" s="63">
        <v>2653</v>
      </c>
      <c r="E75" s="63">
        <v>2677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5072</v>
      </c>
      <c r="D76" s="63">
        <v>2420</v>
      </c>
      <c r="E76" s="63">
        <v>2652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5259</v>
      </c>
      <c r="D77" s="63">
        <v>2590</v>
      </c>
      <c r="E77" s="63">
        <v>2669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5011</v>
      </c>
      <c r="D78" s="63">
        <v>2437</v>
      </c>
      <c r="E78" s="63">
        <v>2574</v>
      </c>
    </row>
    <row r="79" spans="1:5" ht="14.1" customHeight="1" x14ac:dyDescent="0.2">
      <c r="A79" s="46" t="s">
        <v>35</v>
      </c>
      <c r="B79" s="64"/>
      <c r="C79" s="63">
        <f>SUM(C74:C78)</f>
        <v>25801</v>
      </c>
      <c r="D79" s="63">
        <f>SUM(D74:D78)</f>
        <v>12634</v>
      </c>
      <c r="E79" s="63">
        <f>SUM(E74:E78)</f>
        <v>13167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4669</v>
      </c>
      <c r="D80" s="63">
        <v>2256</v>
      </c>
      <c r="E80" s="63">
        <v>2413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4608</v>
      </c>
      <c r="D81" s="63">
        <v>2294</v>
      </c>
      <c r="E81" s="63">
        <v>2314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4301</v>
      </c>
      <c r="D82" s="63">
        <v>2092</v>
      </c>
      <c r="E82" s="63">
        <v>2209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4180</v>
      </c>
      <c r="D83" s="63">
        <v>2029</v>
      </c>
      <c r="E83" s="63">
        <v>2151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3910</v>
      </c>
      <c r="D84" s="63">
        <v>1902</v>
      </c>
      <c r="E84" s="63">
        <v>2008</v>
      </c>
    </row>
    <row r="85" spans="1:5" ht="14.1" customHeight="1" x14ac:dyDescent="0.2">
      <c r="A85" s="46" t="s">
        <v>35</v>
      </c>
      <c r="B85" s="64"/>
      <c r="C85" s="63">
        <f>SUM(C80:C84)</f>
        <v>21668</v>
      </c>
      <c r="D85" s="63">
        <f>SUM(D80:D84)</f>
        <v>10573</v>
      </c>
      <c r="E85" s="63">
        <f>SUM(E80:E84)</f>
        <v>11095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3755</v>
      </c>
      <c r="D86" s="63">
        <v>1818</v>
      </c>
      <c r="E86" s="63">
        <v>1937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3531</v>
      </c>
      <c r="D87" s="63">
        <v>1720</v>
      </c>
      <c r="E87" s="63">
        <v>1811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3517</v>
      </c>
      <c r="D88" s="63">
        <v>1679</v>
      </c>
      <c r="E88" s="63">
        <v>1838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3487</v>
      </c>
      <c r="D89" s="63">
        <v>1631</v>
      </c>
      <c r="E89" s="63">
        <v>1856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3339</v>
      </c>
      <c r="D90" s="63">
        <v>1581</v>
      </c>
      <c r="E90" s="63">
        <v>1758</v>
      </c>
    </row>
    <row r="91" spans="1:5" ht="14.1" customHeight="1" x14ac:dyDescent="0.2">
      <c r="A91" s="46" t="s">
        <v>35</v>
      </c>
      <c r="B91" s="64"/>
      <c r="C91" s="63">
        <f>SUM(C86:C90)</f>
        <v>17629</v>
      </c>
      <c r="D91" s="63">
        <f>SUM(D86:D90)</f>
        <v>8429</v>
      </c>
      <c r="E91" s="63">
        <f>SUM(E86:E90)</f>
        <v>9200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3146</v>
      </c>
      <c r="D92" s="63">
        <v>1536</v>
      </c>
      <c r="E92" s="63">
        <v>1610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3165</v>
      </c>
      <c r="D93" s="63">
        <v>1508</v>
      </c>
      <c r="E93" s="63">
        <v>1657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3111</v>
      </c>
      <c r="D94" s="63">
        <v>1505</v>
      </c>
      <c r="E94" s="63">
        <v>1606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3170</v>
      </c>
      <c r="D95" s="63">
        <v>1510</v>
      </c>
      <c r="E95" s="63">
        <v>1660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3039</v>
      </c>
      <c r="D96" s="63">
        <v>1459</v>
      </c>
      <c r="E96" s="63">
        <v>1580</v>
      </c>
    </row>
    <row r="97" spans="1:5" ht="14.1" customHeight="1" x14ac:dyDescent="0.2">
      <c r="A97" s="46" t="s">
        <v>35</v>
      </c>
      <c r="B97" s="64"/>
      <c r="C97" s="63">
        <f>SUM(C92:C96)</f>
        <v>15631</v>
      </c>
      <c r="D97" s="63">
        <f>SUM(D92:D96)</f>
        <v>7518</v>
      </c>
      <c r="E97" s="63">
        <f>SUM(E92:E96)</f>
        <v>8113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2697</v>
      </c>
      <c r="D98" s="63">
        <v>1272</v>
      </c>
      <c r="E98" s="63">
        <v>1425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2415</v>
      </c>
      <c r="D99" s="63">
        <v>1112</v>
      </c>
      <c r="E99" s="63">
        <v>1303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1968</v>
      </c>
      <c r="D100" s="63">
        <v>872</v>
      </c>
      <c r="E100" s="63">
        <v>1096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2596</v>
      </c>
      <c r="D101" s="63">
        <v>1226</v>
      </c>
      <c r="E101" s="63">
        <v>1370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2592</v>
      </c>
      <c r="D102" s="63">
        <v>1187</v>
      </c>
      <c r="E102" s="63">
        <v>1405</v>
      </c>
    </row>
    <row r="103" spans="1:5" ht="14.1" customHeight="1" x14ac:dyDescent="0.2">
      <c r="A103" s="47" t="s">
        <v>35</v>
      </c>
      <c r="B103" s="65"/>
      <c r="C103" s="63">
        <f>SUM(C98:C102)</f>
        <v>12268</v>
      </c>
      <c r="D103" s="63">
        <f>SUM(D98:D102)</f>
        <v>5669</v>
      </c>
      <c r="E103" s="63">
        <f>SUM(E98:E102)</f>
        <v>6599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2334</v>
      </c>
      <c r="D104" s="63">
        <v>1098</v>
      </c>
      <c r="E104" s="63">
        <v>1236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2846</v>
      </c>
      <c r="D105" s="63">
        <v>1240</v>
      </c>
      <c r="E105" s="63">
        <v>1606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2719</v>
      </c>
      <c r="D106" s="63">
        <v>1235</v>
      </c>
      <c r="E106" s="63">
        <v>1484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2507</v>
      </c>
      <c r="D107" s="63">
        <v>1058</v>
      </c>
      <c r="E107" s="63">
        <v>1449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2250</v>
      </c>
      <c r="D108" s="63">
        <v>971</v>
      </c>
      <c r="E108" s="63">
        <v>1279</v>
      </c>
    </row>
    <row r="109" spans="1:5" ht="14.1" customHeight="1" x14ac:dyDescent="0.2">
      <c r="A109" s="47" t="s">
        <v>35</v>
      </c>
      <c r="B109" s="65"/>
      <c r="C109" s="63">
        <f>SUM(C104:C108)</f>
        <v>12656</v>
      </c>
      <c r="D109" s="63">
        <f>SUM(D104:D108)</f>
        <v>5602</v>
      </c>
      <c r="E109" s="63">
        <f>SUM(E104:E108)</f>
        <v>7054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1907</v>
      </c>
      <c r="D110" s="63">
        <v>849</v>
      </c>
      <c r="E110" s="63">
        <v>1058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1597</v>
      </c>
      <c r="D111" s="63">
        <v>678</v>
      </c>
      <c r="E111" s="63">
        <v>919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1428</v>
      </c>
      <c r="D112" s="63">
        <v>564</v>
      </c>
      <c r="E112" s="63">
        <v>864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962</v>
      </c>
      <c r="D113" s="63">
        <v>360</v>
      </c>
      <c r="E113" s="63">
        <v>602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716</v>
      </c>
      <c r="D114" s="63">
        <v>262</v>
      </c>
      <c r="E114" s="63">
        <v>454</v>
      </c>
    </row>
    <row r="115" spans="1:5" ht="14.1" customHeight="1" x14ac:dyDescent="0.2">
      <c r="A115" s="47" t="s">
        <v>35</v>
      </c>
      <c r="B115" s="66"/>
      <c r="C115" s="63">
        <f>SUM(C110:C114)</f>
        <v>6610</v>
      </c>
      <c r="D115" s="63">
        <f>SUM(D110:D114)</f>
        <v>2713</v>
      </c>
      <c r="E115" s="63">
        <f>SUM(E110:E114)</f>
        <v>3897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2664</v>
      </c>
      <c r="D116" s="63">
        <v>827</v>
      </c>
      <c r="E116" s="63">
        <v>1837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278979</v>
      </c>
      <c r="D118" s="68">
        <v>137154</v>
      </c>
      <c r="E118" s="68">
        <v>141825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135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1752</v>
      </c>
      <c r="D8" s="63">
        <v>912</v>
      </c>
      <c r="E8" s="63">
        <v>840</v>
      </c>
    </row>
    <row r="9" spans="1:8" ht="14.1" customHeight="1" x14ac:dyDescent="0.2">
      <c r="A9" s="38" t="s">
        <v>31</v>
      </c>
      <c r="B9" s="62">
        <f>$B$8-1</f>
        <v>2021</v>
      </c>
      <c r="C9" s="63">
        <v>1975</v>
      </c>
      <c r="D9" s="63">
        <v>999</v>
      </c>
      <c r="E9" s="63">
        <v>976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1859</v>
      </c>
      <c r="D10" s="63">
        <v>957</v>
      </c>
      <c r="E10" s="63">
        <v>902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1978</v>
      </c>
      <c r="D11" s="63">
        <v>1032</v>
      </c>
      <c r="E11" s="63">
        <v>946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1933</v>
      </c>
      <c r="D12" s="63">
        <v>1035</v>
      </c>
      <c r="E12" s="63">
        <v>898</v>
      </c>
    </row>
    <row r="13" spans="1:8" ht="14.1" customHeight="1" x14ac:dyDescent="0.2">
      <c r="A13" s="45" t="s">
        <v>35</v>
      </c>
      <c r="B13" s="62"/>
      <c r="C13" s="63">
        <f>SUM(C8:C12)</f>
        <v>9497</v>
      </c>
      <c r="D13" s="63">
        <f>SUM(D8:D12)</f>
        <v>4935</v>
      </c>
      <c r="E13" s="63">
        <f>SUM(E8:E12)</f>
        <v>4562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2045</v>
      </c>
      <c r="D14" s="63">
        <v>1065</v>
      </c>
      <c r="E14" s="63">
        <v>980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2073</v>
      </c>
      <c r="D15" s="63">
        <v>1063</v>
      </c>
      <c r="E15" s="63">
        <v>1010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2026</v>
      </c>
      <c r="D16" s="63">
        <v>1048</v>
      </c>
      <c r="E16" s="63">
        <v>978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1883</v>
      </c>
      <c r="D17" s="63">
        <v>953</v>
      </c>
      <c r="E17" s="63">
        <v>930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1966</v>
      </c>
      <c r="D18" s="63">
        <v>1011</v>
      </c>
      <c r="E18" s="63">
        <v>955</v>
      </c>
    </row>
    <row r="19" spans="1:5" ht="14.1" customHeight="1" x14ac:dyDescent="0.2">
      <c r="A19" s="46" t="s">
        <v>35</v>
      </c>
      <c r="B19" s="64"/>
      <c r="C19" s="63">
        <f>SUM(C14:C18)</f>
        <v>9993</v>
      </c>
      <c r="D19" s="63">
        <f>SUM(D14:D18)</f>
        <v>5140</v>
      </c>
      <c r="E19" s="63">
        <f>SUM(E14:E18)</f>
        <v>4853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1954</v>
      </c>
      <c r="D20" s="63">
        <v>1014</v>
      </c>
      <c r="E20" s="63">
        <v>940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1845</v>
      </c>
      <c r="D21" s="63">
        <v>981</v>
      </c>
      <c r="E21" s="63">
        <v>864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1968</v>
      </c>
      <c r="D22" s="63">
        <v>1024</v>
      </c>
      <c r="E22" s="63">
        <v>944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1995</v>
      </c>
      <c r="D23" s="63">
        <v>1055</v>
      </c>
      <c r="E23" s="63">
        <v>940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1989</v>
      </c>
      <c r="D24" s="63">
        <v>1029</v>
      </c>
      <c r="E24" s="63">
        <v>960</v>
      </c>
    </row>
    <row r="25" spans="1:5" ht="14.1" customHeight="1" x14ac:dyDescent="0.2">
      <c r="A25" s="46" t="s">
        <v>35</v>
      </c>
      <c r="B25" s="64"/>
      <c r="C25" s="63">
        <f>SUM(C20:C24)</f>
        <v>9751</v>
      </c>
      <c r="D25" s="63">
        <f>SUM(D20:D24)</f>
        <v>5103</v>
      </c>
      <c r="E25" s="63">
        <f>SUM(E20:E24)</f>
        <v>4648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2006</v>
      </c>
      <c r="D26" s="63">
        <v>1080</v>
      </c>
      <c r="E26" s="63">
        <v>926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2030</v>
      </c>
      <c r="D27" s="63">
        <v>1063</v>
      </c>
      <c r="E27" s="63">
        <v>967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1995</v>
      </c>
      <c r="D28" s="63">
        <v>1030</v>
      </c>
      <c r="E28" s="63">
        <v>965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2053</v>
      </c>
      <c r="D29" s="63">
        <v>1052</v>
      </c>
      <c r="E29" s="63">
        <v>1001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1921</v>
      </c>
      <c r="D30" s="63">
        <v>990</v>
      </c>
      <c r="E30" s="63">
        <v>931</v>
      </c>
    </row>
    <row r="31" spans="1:5" ht="14.1" customHeight="1" x14ac:dyDescent="0.2">
      <c r="A31" s="46" t="s">
        <v>35</v>
      </c>
      <c r="B31" s="64"/>
      <c r="C31" s="63">
        <f>SUM(C26:C30)</f>
        <v>10005</v>
      </c>
      <c r="D31" s="63">
        <f>SUM(D26:D30)</f>
        <v>5215</v>
      </c>
      <c r="E31" s="63">
        <f>SUM(E26:E30)</f>
        <v>4790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1847</v>
      </c>
      <c r="D32" s="63">
        <v>945</v>
      </c>
      <c r="E32" s="63">
        <v>902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1761</v>
      </c>
      <c r="D33" s="63">
        <v>924</v>
      </c>
      <c r="E33" s="63">
        <v>837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1817</v>
      </c>
      <c r="D34" s="63">
        <v>961</v>
      </c>
      <c r="E34" s="63">
        <v>856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1908</v>
      </c>
      <c r="D35" s="63">
        <v>1037</v>
      </c>
      <c r="E35" s="63">
        <v>871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1775</v>
      </c>
      <c r="D36" s="63">
        <v>931</v>
      </c>
      <c r="E36" s="63">
        <v>844</v>
      </c>
    </row>
    <row r="37" spans="1:5" ht="14.1" customHeight="1" x14ac:dyDescent="0.2">
      <c r="A37" s="46" t="s">
        <v>35</v>
      </c>
      <c r="B37" s="64"/>
      <c r="C37" s="63">
        <f>SUM(C32:C36)</f>
        <v>9108</v>
      </c>
      <c r="D37" s="63">
        <f>SUM(D32:D36)</f>
        <v>4798</v>
      </c>
      <c r="E37" s="63">
        <f>SUM(E32:E36)</f>
        <v>4310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1964</v>
      </c>
      <c r="D38" s="63">
        <v>1026</v>
      </c>
      <c r="E38" s="63">
        <v>938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1970</v>
      </c>
      <c r="D39" s="63">
        <v>1036</v>
      </c>
      <c r="E39" s="63">
        <v>934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1915</v>
      </c>
      <c r="D40" s="63">
        <v>926</v>
      </c>
      <c r="E40" s="63">
        <v>989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1996</v>
      </c>
      <c r="D41" s="63">
        <v>989</v>
      </c>
      <c r="E41" s="63">
        <v>1007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2125</v>
      </c>
      <c r="D42" s="63">
        <v>1080</v>
      </c>
      <c r="E42" s="63">
        <v>1045</v>
      </c>
    </row>
    <row r="43" spans="1:5" ht="14.1" customHeight="1" x14ac:dyDescent="0.2">
      <c r="A43" s="46" t="s">
        <v>35</v>
      </c>
      <c r="B43" s="64"/>
      <c r="C43" s="63">
        <f>SUM(C38:C42)</f>
        <v>9970</v>
      </c>
      <c r="D43" s="63">
        <f>SUM(D38:D42)</f>
        <v>5057</v>
      </c>
      <c r="E43" s="63">
        <f>SUM(E38:E42)</f>
        <v>4913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2251</v>
      </c>
      <c r="D44" s="63">
        <v>1122</v>
      </c>
      <c r="E44" s="63">
        <v>1129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2316</v>
      </c>
      <c r="D45" s="63">
        <v>1181</v>
      </c>
      <c r="E45" s="63">
        <v>1135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2455</v>
      </c>
      <c r="D46" s="63">
        <v>1241</v>
      </c>
      <c r="E46" s="63">
        <v>1214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2400</v>
      </c>
      <c r="D47" s="63">
        <v>1184</v>
      </c>
      <c r="E47" s="63">
        <v>1216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2474</v>
      </c>
      <c r="D48" s="63">
        <v>1313</v>
      </c>
      <c r="E48" s="63">
        <v>1161</v>
      </c>
    </row>
    <row r="49" spans="1:5" ht="14.1" customHeight="1" x14ac:dyDescent="0.2">
      <c r="A49" s="46" t="s">
        <v>35</v>
      </c>
      <c r="B49" s="64"/>
      <c r="C49" s="63">
        <f>SUM(C44:C48)</f>
        <v>11896</v>
      </c>
      <c r="D49" s="63">
        <f>SUM(D44:D48)</f>
        <v>6041</v>
      </c>
      <c r="E49" s="63">
        <f>SUM(E44:E48)</f>
        <v>5855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2424</v>
      </c>
      <c r="D50" s="63">
        <v>1190</v>
      </c>
      <c r="E50" s="63">
        <v>1234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2404</v>
      </c>
      <c r="D51" s="63">
        <v>1228</v>
      </c>
      <c r="E51" s="63">
        <v>1176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2320</v>
      </c>
      <c r="D52" s="63">
        <v>1155</v>
      </c>
      <c r="E52" s="63">
        <v>1165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2297</v>
      </c>
      <c r="D53" s="63">
        <v>1119</v>
      </c>
      <c r="E53" s="63">
        <v>1178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2171</v>
      </c>
      <c r="D54" s="63">
        <v>1076</v>
      </c>
      <c r="E54" s="63">
        <v>1095</v>
      </c>
    </row>
    <row r="55" spans="1:5" ht="14.1" customHeight="1" x14ac:dyDescent="0.2">
      <c r="A55" s="45" t="s">
        <v>35</v>
      </c>
      <c r="B55" s="64"/>
      <c r="C55" s="63">
        <f>SUM(C50:C54)</f>
        <v>11616</v>
      </c>
      <c r="D55" s="63">
        <f>SUM(D50:D54)</f>
        <v>5768</v>
      </c>
      <c r="E55" s="63">
        <f>SUM(E50:E54)</f>
        <v>5848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2309</v>
      </c>
      <c r="D56" s="63">
        <v>1121</v>
      </c>
      <c r="E56" s="63">
        <v>1188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2275</v>
      </c>
      <c r="D57" s="63">
        <v>1091</v>
      </c>
      <c r="E57" s="63">
        <v>1184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2422</v>
      </c>
      <c r="D58" s="63">
        <v>1183</v>
      </c>
      <c r="E58" s="63">
        <v>1239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2299</v>
      </c>
      <c r="D59" s="63">
        <v>1121</v>
      </c>
      <c r="E59" s="63">
        <v>1178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2366</v>
      </c>
      <c r="D60" s="63">
        <v>1162</v>
      </c>
      <c r="E60" s="63">
        <v>1204</v>
      </c>
    </row>
    <row r="61" spans="1:5" ht="14.1" customHeight="1" x14ac:dyDescent="0.2">
      <c r="A61" s="46" t="s">
        <v>35</v>
      </c>
      <c r="B61" s="64"/>
      <c r="C61" s="63">
        <f>SUM(C56:C60)</f>
        <v>11671</v>
      </c>
      <c r="D61" s="63">
        <f>SUM(D56:D60)</f>
        <v>5678</v>
      </c>
      <c r="E61" s="63">
        <f>SUM(E56:E60)</f>
        <v>5993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2286</v>
      </c>
      <c r="D62" s="63">
        <v>1126</v>
      </c>
      <c r="E62" s="63">
        <v>1160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2388</v>
      </c>
      <c r="D63" s="63">
        <v>1153</v>
      </c>
      <c r="E63" s="63">
        <v>1235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2155</v>
      </c>
      <c r="D64" s="63">
        <v>1040</v>
      </c>
      <c r="E64" s="63">
        <v>1115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2274</v>
      </c>
      <c r="D65" s="63">
        <v>1123</v>
      </c>
      <c r="E65" s="63">
        <v>1151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2348</v>
      </c>
      <c r="D66" s="63">
        <v>1173</v>
      </c>
      <c r="E66" s="63">
        <v>1175</v>
      </c>
    </row>
    <row r="67" spans="1:5" ht="14.1" customHeight="1" x14ac:dyDescent="0.2">
      <c r="A67" s="46" t="s">
        <v>35</v>
      </c>
      <c r="B67" s="64"/>
      <c r="C67" s="63">
        <f>SUM(C62:C66)</f>
        <v>11451</v>
      </c>
      <c r="D67" s="63">
        <f>SUM(D62:D66)</f>
        <v>5615</v>
      </c>
      <c r="E67" s="63">
        <f>SUM(E62:E66)</f>
        <v>5836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2547</v>
      </c>
      <c r="D68" s="63">
        <v>1254</v>
      </c>
      <c r="E68" s="63">
        <v>1293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2849</v>
      </c>
      <c r="D69" s="63">
        <v>1396</v>
      </c>
      <c r="E69" s="63">
        <v>1453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3027</v>
      </c>
      <c r="D70" s="63">
        <v>1503</v>
      </c>
      <c r="E70" s="63">
        <v>1524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3416</v>
      </c>
      <c r="D71" s="63">
        <v>1708</v>
      </c>
      <c r="E71" s="63">
        <v>1708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3687</v>
      </c>
      <c r="D72" s="63">
        <v>1763</v>
      </c>
      <c r="E72" s="63">
        <v>1924</v>
      </c>
    </row>
    <row r="73" spans="1:5" ht="14.1" customHeight="1" x14ac:dyDescent="0.2">
      <c r="A73" s="46" t="s">
        <v>35</v>
      </c>
      <c r="B73" s="64"/>
      <c r="C73" s="63">
        <f>SUM(C68:C72)</f>
        <v>15526</v>
      </c>
      <c r="D73" s="63">
        <f>SUM(D68:D72)</f>
        <v>7624</v>
      </c>
      <c r="E73" s="63">
        <f>SUM(E68:E72)</f>
        <v>7902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3784</v>
      </c>
      <c r="D74" s="63">
        <v>1885</v>
      </c>
      <c r="E74" s="63">
        <v>1899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3832</v>
      </c>
      <c r="D75" s="63">
        <v>1900</v>
      </c>
      <c r="E75" s="63">
        <v>1932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3721</v>
      </c>
      <c r="D76" s="63">
        <v>1819</v>
      </c>
      <c r="E76" s="63">
        <v>1902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3770</v>
      </c>
      <c r="D77" s="63">
        <v>1853</v>
      </c>
      <c r="E77" s="63">
        <v>1917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3588</v>
      </c>
      <c r="D78" s="63">
        <v>1779</v>
      </c>
      <c r="E78" s="63">
        <v>1809</v>
      </c>
    </row>
    <row r="79" spans="1:5" ht="14.1" customHeight="1" x14ac:dyDescent="0.2">
      <c r="A79" s="46" t="s">
        <v>35</v>
      </c>
      <c r="B79" s="64"/>
      <c r="C79" s="63">
        <f>SUM(C74:C78)</f>
        <v>18695</v>
      </c>
      <c r="D79" s="63">
        <f>SUM(D74:D78)</f>
        <v>9236</v>
      </c>
      <c r="E79" s="63">
        <f>SUM(E74:E78)</f>
        <v>9459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3512</v>
      </c>
      <c r="D80" s="63">
        <v>1784</v>
      </c>
      <c r="E80" s="63">
        <v>1728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3457</v>
      </c>
      <c r="D81" s="63">
        <v>1688</v>
      </c>
      <c r="E81" s="63">
        <v>1769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3235</v>
      </c>
      <c r="D82" s="63">
        <v>1557</v>
      </c>
      <c r="E82" s="63">
        <v>1678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3032</v>
      </c>
      <c r="D83" s="63">
        <v>1513</v>
      </c>
      <c r="E83" s="63">
        <v>1519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2941</v>
      </c>
      <c r="D84" s="63">
        <v>1438</v>
      </c>
      <c r="E84" s="63">
        <v>1503</v>
      </c>
    </row>
    <row r="85" spans="1:5" ht="14.1" customHeight="1" x14ac:dyDescent="0.2">
      <c r="A85" s="46" t="s">
        <v>35</v>
      </c>
      <c r="B85" s="64"/>
      <c r="C85" s="63">
        <f>SUM(C80:C84)</f>
        <v>16177</v>
      </c>
      <c r="D85" s="63">
        <f>SUM(D80:D84)</f>
        <v>7980</v>
      </c>
      <c r="E85" s="63">
        <f>SUM(E80:E84)</f>
        <v>8197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2837</v>
      </c>
      <c r="D86" s="63">
        <v>1382</v>
      </c>
      <c r="E86" s="63">
        <v>1455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2714</v>
      </c>
      <c r="D87" s="63">
        <v>1298</v>
      </c>
      <c r="E87" s="63">
        <v>1416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2623</v>
      </c>
      <c r="D88" s="63">
        <v>1281</v>
      </c>
      <c r="E88" s="63">
        <v>1342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2572</v>
      </c>
      <c r="D89" s="63">
        <v>1216</v>
      </c>
      <c r="E89" s="63">
        <v>1356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2566</v>
      </c>
      <c r="D90" s="63">
        <v>1258</v>
      </c>
      <c r="E90" s="63">
        <v>1308</v>
      </c>
    </row>
    <row r="91" spans="1:5" ht="14.1" customHeight="1" x14ac:dyDescent="0.2">
      <c r="A91" s="46" t="s">
        <v>35</v>
      </c>
      <c r="B91" s="64"/>
      <c r="C91" s="63">
        <f>SUM(C86:C90)</f>
        <v>13312</v>
      </c>
      <c r="D91" s="63">
        <f>SUM(D86:D90)</f>
        <v>6435</v>
      </c>
      <c r="E91" s="63">
        <f>SUM(E86:E90)</f>
        <v>6877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2426</v>
      </c>
      <c r="D92" s="63">
        <v>1157</v>
      </c>
      <c r="E92" s="63">
        <v>1269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2422</v>
      </c>
      <c r="D93" s="63">
        <v>1202</v>
      </c>
      <c r="E93" s="63">
        <v>1220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2462</v>
      </c>
      <c r="D94" s="63">
        <v>1169</v>
      </c>
      <c r="E94" s="63">
        <v>1293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2419</v>
      </c>
      <c r="D95" s="63">
        <v>1168</v>
      </c>
      <c r="E95" s="63">
        <v>1251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2202</v>
      </c>
      <c r="D96" s="63">
        <v>1076</v>
      </c>
      <c r="E96" s="63">
        <v>1126</v>
      </c>
    </row>
    <row r="97" spans="1:5" ht="14.1" customHeight="1" x14ac:dyDescent="0.2">
      <c r="A97" s="46" t="s">
        <v>35</v>
      </c>
      <c r="B97" s="64"/>
      <c r="C97" s="63">
        <f>SUM(C92:C96)</f>
        <v>11931</v>
      </c>
      <c r="D97" s="63">
        <f>SUM(D92:D96)</f>
        <v>5772</v>
      </c>
      <c r="E97" s="63">
        <f>SUM(E92:E96)</f>
        <v>6159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2002</v>
      </c>
      <c r="D98" s="63">
        <v>944</v>
      </c>
      <c r="E98" s="63">
        <v>1058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1916</v>
      </c>
      <c r="D99" s="63">
        <v>935</v>
      </c>
      <c r="E99" s="63">
        <v>981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1444</v>
      </c>
      <c r="D100" s="63">
        <v>692</v>
      </c>
      <c r="E100" s="63">
        <v>752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1885</v>
      </c>
      <c r="D101" s="63">
        <v>848</v>
      </c>
      <c r="E101" s="63">
        <v>1037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1902</v>
      </c>
      <c r="D102" s="63">
        <v>925</v>
      </c>
      <c r="E102" s="63">
        <v>977</v>
      </c>
    </row>
    <row r="103" spans="1:5" ht="14.1" customHeight="1" x14ac:dyDescent="0.2">
      <c r="A103" s="47" t="s">
        <v>35</v>
      </c>
      <c r="B103" s="65"/>
      <c r="C103" s="63">
        <f>SUM(C98:C102)</f>
        <v>9149</v>
      </c>
      <c r="D103" s="63">
        <f>SUM(D98:D102)</f>
        <v>4344</v>
      </c>
      <c r="E103" s="63">
        <f>SUM(E98:E102)</f>
        <v>4805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1742</v>
      </c>
      <c r="D104" s="63">
        <v>822</v>
      </c>
      <c r="E104" s="63">
        <v>920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2015</v>
      </c>
      <c r="D105" s="63">
        <v>951</v>
      </c>
      <c r="E105" s="63">
        <v>1064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1992</v>
      </c>
      <c r="D106" s="63">
        <v>915</v>
      </c>
      <c r="E106" s="63">
        <v>1077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1915</v>
      </c>
      <c r="D107" s="63">
        <v>852</v>
      </c>
      <c r="E107" s="63">
        <v>1063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1653</v>
      </c>
      <c r="D108" s="63">
        <v>690</v>
      </c>
      <c r="E108" s="63">
        <v>963</v>
      </c>
    </row>
    <row r="109" spans="1:5" ht="14.1" customHeight="1" x14ac:dyDescent="0.2">
      <c r="A109" s="47" t="s">
        <v>35</v>
      </c>
      <c r="B109" s="65"/>
      <c r="C109" s="63">
        <f>SUM(C104:C108)</f>
        <v>9317</v>
      </c>
      <c r="D109" s="63">
        <f>SUM(D104:D108)</f>
        <v>4230</v>
      </c>
      <c r="E109" s="63">
        <f>SUM(E104:E108)</f>
        <v>5087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1486</v>
      </c>
      <c r="D110" s="63">
        <v>627</v>
      </c>
      <c r="E110" s="63">
        <v>859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1196</v>
      </c>
      <c r="D111" s="63">
        <v>486</v>
      </c>
      <c r="E111" s="63">
        <v>710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965</v>
      </c>
      <c r="D112" s="63">
        <v>382</v>
      </c>
      <c r="E112" s="63">
        <v>583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746</v>
      </c>
      <c r="D113" s="63">
        <v>294</v>
      </c>
      <c r="E113" s="63">
        <v>452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528</v>
      </c>
      <c r="D114" s="63">
        <v>204</v>
      </c>
      <c r="E114" s="63">
        <v>324</v>
      </c>
    </row>
    <row r="115" spans="1:5" ht="14.1" customHeight="1" x14ac:dyDescent="0.2">
      <c r="A115" s="47" t="s">
        <v>35</v>
      </c>
      <c r="B115" s="66"/>
      <c r="C115" s="63">
        <f>SUM(C110:C114)</f>
        <v>4921</v>
      </c>
      <c r="D115" s="63">
        <f>SUM(D110:D114)</f>
        <v>1993</v>
      </c>
      <c r="E115" s="63">
        <f>SUM(E110:E114)</f>
        <v>2928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2052</v>
      </c>
      <c r="D116" s="63">
        <v>650</v>
      </c>
      <c r="E116" s="63">
        <v>1402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206038</v>
      </c>
      <c r="D118" s="68">
        <v>101614</v>
      </c>
      <c r="E118" s="68">
        <v>104424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136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2451</v>
      </c>
      <c r="D8" s="63">
        <v>1229</v>
      </c>
      <c r="E8" s="63">
        <v>1222</v>
      </c>
    </row>
    <row r="9" spans="1:8" ht="14.1" customHeight="1" x14ac:dyDescent="0.2">
      <c r="A9" s="38" t="s">
        <v>31</v>
      </c>
      <c r="B9" s="62">
        <f>$B$8-1</f>
        <v>2021</v>
      </c>
      <c r="C9" s="63">
        <v>2715</v>
      </c>
      <c r="D9" s="63">
        <v>1393</v>
      </c>
      <c r="E9" s="63">
        <v>1322</v>
      </c>
    </row>
    <row r="10" spans="1:8" ht="14.1" customHeight="1" x14ac:dyDescent="0.2">
      <c r="A10" s="38" t="s">
        <v>32</v>
      </c>
      <c r="B10" s="62">
        <f>$B$8-2</f>
        <v>2020</v>
      </c>
      <c r="C10" s="63">
        <v>2655</v>
      </c>
      <c r="D10" s="63">
        <v>1361</v>
      </c>
      <c r="E10" s="63">
        <v>1294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2737</v>
      </c>
      <c r="D11" s="63">
        <v>1381</v>
      </c>
      <c r="E11" s="63">
        <v>1356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2775</v>
      </c>
      <c r="D12" s="63">
        <v>1423</v>
      </c>
      <c r="E12" s="63">
        <v>1352</v>
      </c>
    </row>
    <row r="13" spans="1:8" ht="14.1" customHeight="1" x14ac:dyDescent="0.2">
      <c r="A13" s="45" t="s">
        <v>35</v>
      </c>
      <c r="B13" s="62"/>
      <c r="C13" s="63">
        <f>SUM(C8:C12)</f>
        <v>13333</v>
      </c>
      <c r="D13" s="63">
        <f>SUM(D8:D12)</f>
        <v>6787</v>
      </c>
      <c r="E13" s="63">
        <f>SUM(E8:E12)</f>
        <v>6546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2815</v>
      </c>
      <c r="D14" s="63">
        <v>1427</v>
      </c>
      <c r="E14" s="63">
        <v>1388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2892</v>
      </c>
      <c r="D15" s="63">
        <v>1497</v>
      </c>
      <c r="E15" s="63">
        <v>1395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2714</v>
      </c>
      <c r="D16" s="63">
        <v>1370</v>
      </c>
      <c r="E16" s="63">
        <v>1344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2885</v>
      </c>
      <c r="D17" s="63">
        <v>1451</v>
      </c>
      <c r="E17" s="63">
        <v>1434</v>
      </c>
    </row>
    <row r="18" spans="1:5" ht="14.1" customHeight="1" x14ac:dyDescent="0.2">
      <c r="A18" s="39" t="s">
        <v>40</v>
      </c>
      <c r="B18" s="62">
        <f>$B$8-9</f>
        <v>2013</v>
      </c>
      <c r="C18" s="63">
        <v>2712</v>
      </c>
      <c r="D18" s="63">
        <v>1379</v>
      </c>
      <c r="E18" s="63">
        <v>1333</v>
      </c>
    </row>
    <row r="19" spans="1:5" ht="14.1" customHeight="1" x14ac:dyDescent="0.2">
      <c r="A19" s="46" t="s">
        <v>35</v>
      </c>
      <c r="B19" s="64"/>
      <c r="C19" s="63">
        <f>SUM(C14:C18)</f>
        <v>14018</v>
      </c>
      <c r="D19" s="63">
        <f>SUM(D14:D18)</f>
        <v>7124</v>
      </c>
      <c r="E19" s="63">
        <f>SUM(E14:E18)</f>
        <v>6894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2824</v>
      </c>
      <c r="D20" s="63">
        <v>1457</v>
      </c>
      <c r="E20" s="63">
        <v>1367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2680</v>
      </c>
      <c r="D21" s="63">
        <v>1349</v>
      </c>
      <c r="E21" s="63">
        <v>1331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2760</v>
      </c>
      <c r="D22" s="63">
        <v>1452</v>
      </c>
      <c r="E22" s="63">
        <v>1308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2711</v>
      </c>
      <c r="D23" s="63">
        <v>1432</v>
      </c>
      <c r="E23" s="63">
        <v>1279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2706</v>
      </c>
      <c r="D24" s="63">
        <v>1413</v>
      </c>
      <c r="E24" s="63">
        <v>1293</v>
      </c>
    </row>
    <row r="25" spans="1:5" ht="14.1" customHeight="1" x14ac:dyDescent="0.2">
      <c r="A25" s="46" t="s">
        <v>35</v>
      </c>
      <c r="B25" s="64"/>
      <c r="C25" s="63">
        <f>SUM(C20:C24)</f>
        <v>13681</v>
      </c>
      <c r="D25" s="63">
        <f>SUM(D20:D24)</f>
        <v>7103</v>
      </c>
      <c r="E25" s="63">
        <f>SUM(E20:E24)</f>
        <v>6578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2812</v>
      </c>
      <c r="D26" s="63">
        <v>1498</v>
      </c>
      <c r="E26" s="63">
        <v>1314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2657</v>
      </c>
      <c r="D27" s="63">
        <v>1369</v>
      </c>
      <c r="E27" s="63">
        <v>1288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2768</v>
      </c>
      <c r="D28" s="63">
        <v>1430</v>
      </c>
      <c r="E28" s="63">
        <v>1338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2787</v>
      </c>
      <c r="D29" s="63">
        <v>1455</v>
      </c>
      <c r="E29" s="63">
        <v>1332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2773</v>
      </c>
      <c r="D30" s="63">
        <v>1466</v>
      </c>
      <c r="E30" s="63">
        <v>1307</v>
      </c>
    </row>
    <row r="31" spans="1:5" ht="14.1" customHeight="1" x14ac:dyDescent="0.2">
      <c r="A31" s="46" t="s">
        <v>35</v>
      </c>
      <c r="B31" s="64"/>
      <c r="C31" s="63">
        <f>SUM(C26:C30)</f>
        <v>13797</v>
      </c>
      <c r="D31" s="63">
        <f>SUM(D26:D30)</f>
        <v>7218</v>
      </c>
      <c r="E31" s="63">
        <f>SUM(E26:E30)</f>
        <v>6579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2559</v>
      </c>
      <c r="D32" s="63">
        <v>1398</v>
      </c>
      <c r="E32" s="63">
        <v>1161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2629</v>
      </c>
      <c r="D33" s="63">
        <v>1405</v>
      </c>
      <c r="E33" s="63">
        <v>1224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2737</v>
      </c>
      <c r="D34" s="63">
        <v>1509</v>
      </c>
      <c r="E34" s="63">
        <v>1228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2717</v>
      </c>
      <c r="D35" s="63">
        <v>1514</v>
      </c>
      <c r="E35" s="63">
        <v>1203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2651</v>
      </c>
      <c r="D36" s="63">
        <v>1459</v>
      </c>
      <c r="E36" s="63">
        <v>1192</v>
      </c>
    </row>
    <row r="37" spans="1:5" ht="14.1" customHeight="1" x14ac:dyDescent="0.2">
      <c r="A37" s="46" t="s">
        <v>35</v>
      </c>
      <c r="B37" s="64"/>
      <c r="C37" s="63">
        <f>SUM(C32:C36)</f>
        <v>13293</v>
      </c>
      <c r="D37" s="63">
        <f>SUM(D32:D36)</f>
        <v>7285</v>
      </c>
      <c r="E37" s="63">
        <f>SUM(E32:E36)</f>
        <v>6008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2810</v>
      </c>
      <c r="D38" s="63">
        <v>1519</v>
      </c>
      <c r="E38" s="63">
        <v>1291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2792</v>
      </c>
      <c r="D39" s="63">
        <v>1456</v>
      </c>
      <c r="E39" s="63">
        <v>1336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2825</v>
      </c>
      <c r="D40" s="63">
        <v>1471</v>
      </c>
      <c r="E40" s="63">
        <v>1354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2913</v>
      </c>
      <c r="D41" s="63">
        <v>1523</v>
      </c>
      <c r="E41" s="63">
        <v>1390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3100</v>
      </c>
      <c r="D42" s="63">
        <v>1618</v>
      </c>
      <c r="E42" s="63">
        <v>1482</v>
      </c>
    </row>
    <row r="43" spans="1:5" ht="14.1" customHeight="1" x14ac:dyDescent="0.2">
      <c r="A43" s="46" t="s">
        <v>35</v>
      </c>
      <c r="B43" s="64"/>
      <c r="C43" s="63">
        <f>SUM(C38:C42)</f>
        <v>14440</v>
      </c>
      <c r="D43" s="63">
        <f>SUM(D38:D42)</f>
        <v>7587</v>
      </c>
      <c r="E43" s="63">
        <f>SUM(E38:E42)</f>
        <v>6853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2997</v>
      </c>
      <c r="D44" s="63">
        <v>1517</v>
      </c>
      <c r="E44" s="63">
        <v>1480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3397</v>
      </c>
      <c r="D45" s="63">
        <v>1717</v>
      </c>
      <c r="E45" s="63">
        <v>1680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3552</v>
      </c>
      <c r="D46" s="63">
        <v>1806</v>
      </c>
      <c r="E46" s="63">
        <v>1746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3610</v>
      </c>
      <c r="D47" s="63">
        <v>1793</v>
      </c>
      <c r="E47" s="63">
        <v>1817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3890</v>
      </c>
      <c r="D48" s="63">
        <v>1991</v>
      </c>
      <c r="E48" s="63">
        <v>1899</v>
      </c>
    </row>
    <row r="49" spans="1:5" ht="14.1" customHeight="1" x14ac:dyDescent="0.2">
      <c r="A49" s="46" t="s">
        <v>35</v>
      </c>
      <c r="B49" s="64"/>
      <c r="C49" s="63">
        <f>SUM(C44:C48)</f>
        <v>17446</v>
      </c>
      <c r="D49" s="63">
        <f>SUM(D44:D48)</f>
        <v>8824</v>
      </c>
      <c r="E49" s="63">
        <f>SUM(E44:E48)</f>
        <v>8622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3760</v>
      </c>
      <c r="D50" s="63">
        <v>1892</v>
      </c>
      <c r="E50" s="63">
        <v>1868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3639</v>
      </c>
      <c r="D51" s="63">
        <v>1816</v>
      </c>
      <c r="E51" s="63">
        <v>1823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3680</v>
      </c>
      <c r="D52" s="63">
        <v>1826</v>
      </c>
      <c r="E52" s="63">
        <v>1854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3576</v>
      </c>
      <c r="D53" s="63">
        <v>1848</v>
      </c>
      <c r="E53" s="63">
        <v>1728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3735</v>
      </c>
      <c r="D54" s="63">
        <v>1840</v>
      </c>
      <c r="E54" s="63">
        <v>1895</v>
      </c>
    </row>
    <row r="55" spans="1:5" ht="14.1" customHeight="1" x14ac:dyDescent="0.2">
      <c r="A55" s="45" t="s">
        <v>35</v>
      </c>
      <c r="B55" s="64"/>
      <c r="C55" s="63">
        <f>SUM(C50:C54)</f>
        <v>18390</v>
      </c>
      <c r="D55" s="63">
        <f>SUM(D50:D54)</f>
        <v>9222</v>
      </c>
      <c r="E55" s="63">
        <f>SUM(E50:E54)</f>
        <v>9168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3848</v>
      </c>
      <c r="D56" s="63">
        <v>1877</v>
      </c>
      <c r="E56" s="63">
        <v>1971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3824</v>
      </c>
      <c r="D57" s="63">
        <v>1887</v>
      </c>
      <c r="E57" s="63">
        <v>1937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3773</v>
      </c>
      <c r="D58" s="63">
        <v>1879</v>
      </c>
      <c r="E58" s="63">
        <v>1894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3602</v>
      </c>
      <c r="D59" s="63">
        <v>1812</v>
      </c>
      <c r="E59" s="63">
        <v>1790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3627</v>
      </c>
      <c r="D60" s="63">
        <v>1778</v>
      </c>
      <c r="E60" s="63">
        <v>1849</v>
      </c>
    </row>
    <row r="61" spans="1:5" ht="14.1" customHeight="1" x14ac:dyDescent="0.2">
      <c r="A61" s="46" t="s">
        <v>35</v>
      </c>
      <c r="B61" s="64"/>
      <c r="C61" s="63">
        <f>SUM(C56:C60)</f>
        <v>18674</v>
      </c>
      <c r="D61" s="63">
        <f>SUM(D56:D60)</f>
        <v>9233</v>
      </c>
      <c r="E61" s="63">
        <f>SUM(E56:E60)</f>
        <v>9441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3629</v>
      </c>
      <c r="D62" s="63">
        <v>1747</v>
      </c>
      <c r="E62" s="63">
        <v>1882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3510</v>
      </c>
      <c r="D63" s="63">
        <v>1777</v>
      </c>
      <c r="E63" s="63">
        <v>1733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3400</v>
      </c>
      <c r="D64" s="63">
        <v>1685</v>
      </c>
      <c r="E64" s="63">
        <v>1715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3359</v>
      </c>
      <c r="D65" s="63">
        <v>1665</v>
      </c>
      <c r="E65" s="63">
        <v>1694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3445</v>
      </c>
      <c r="D66" s="63">
        <v>1695</v>
      </c>
      <c r="E66" s="63">
        <v>1750</v>
      </c>
    </row>
    <row r="67" spans="1:5" ht="14.1" customHeight="1" x14ac:dyDescent="0.2">
      <c r="A67" s="46" t="s">
        <v>35</v>
      </c>
      <c r="B67" s="64"/>
      <c r="C67" s="63">
        <f>SUM(C62:C66)</f>
        <v>17343</v>
      </c>
      <c r="D67" s="63">
        <f>SUM(D62:D66)</f>
        <v>8569</v>
      </c>
      <c r="E67" s="63">
        <f>SUM(E62:E66)</f>
        <v>8774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3630</v>
      </c>
      <c r="D68" s="63">
        <v>1775</v>
      </c>
      <c r="E68" s="63">
        <v>1855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4252</v>
      </c>
      <c r="D69" s="63">
        <v>2088</v>
      </c>
      <c r="E69" s="63">
        <v>2164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4171</v>
      </c>
      <c r="D70" s="63">
        <v>2097</v>
      </c>
      <c r="E70" s="63">
        <v>2074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4656</v>
      </c>
      <c r="D71" s="63">
        <v>2328</v>
      </c>
      <c r="E71" s="63">
        <v>2328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5106</v>
      </c>
      <c r="D72" s="63">
        <v>2565</v>
      </c>
      <c r="E72" s="63">
        <v>2541</v>
      </c>
    </row>
    <row r="73" spans="1:5" ht="14.1" customHeight="1" x14ac:dyDescent="0.2">
      <c r="A73" s="46" t="s">
        <v>35</v>
      </c>
      <c r="B73" s="64"/>
      <c r="C73" s="63">
        <f>SUM(C68:C72)</f>
        <v>21815</v>
      </c>
      <c r="D73" s="63">
        <f>SUM(D68:D72)</f>
        <v>10853</v>
      </c>
      <c r="E73" s="63">
        <f>SUM(E68:E72)</f>
        <v>10962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5135</v>
      </c>
      <c r="D74" s="63">
        <v>2557</v>
      </c>
      <c r="E74" s="63">
        <v>2578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5151</v>
      </c>
      <c r="D75" s="63">
        <v>2570</v>
      </c>
      <c r="E75" s="63">
        <v>2581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5067</v>
      </c>
      <c r="D76" s="63">
        <v>2507</v>
      </c>
      <c r="E76" s="63">
        <v>2560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5017</v>
      </c>
      <c r="D77" s="63">
        <v>2566</v>
      </c>
      <c r="E77" s="63">
        <v>2451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4722</v>
      </c>
      <c r="D78" s="63">
        <v>2357</v>
      </c>
      <c r="E78" s="63">
        <v>2365</v>
      </c>
    </row>
    <row r="79" spans="1:5" ht="14.1" customHeight="1" x14ac:dyDescent="0.2">
      <c r="A79" s="46" t="s">
        <v>35</v>
      </c>
      <c r="B79" s="64"/>
      <c r="C79" s="63">
        <f>SUM(C74:C78)</f>
        <v>25092</v>
      </c>
      <c r="D79" s="63">
        <f>SUM(D74:D78)</f>
        <v>12557</v>
      </c>
      <c r="E79" s="63">
        <f>SUM(E74:E78)</f>
        <v>12535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4528</v>
      </c>
      <c r="D80" s="63">
        <v>2258</v>
      </c>
      <c r="E80" s="63">
        <v>2270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4320</v>
      </c>
      <c r="D81" s="63">
        <v>2204</v>
      </c>
      <c r="E81" s="63">
        <v>2116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4051</v>
      </c>
      <c r="D82" s="63">
        <v>2002</v>
      </c>
      <c r="E82" s="63">
        <v>2049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4022</v>
      </c>
      <c r="D83" s="63">
        <v>1945</v>
      </c>
      <c r="E83" s="63">
        <v>2077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3637</v>
      </c>
      <c r="D84" s="63">
        <v>1795</v>
      </c>
      <c r="E84" s="63">
        <v>1842</v>
      </c>
    </row>
    <row r="85" spans="1:5" ht="14.1" customHeight="1" x14ac:dyDescent="0.2">
      <c r="A85" s="46" t="s">
        <v>35</v>
      </c>
      <c r="B85" s="64"/>
      <c r="C85" s="63">
        <f>SUM(C80:C84)</f>
        <v>20558</v>
      </c>
      <c r="D85" s="63">
        <f>SUM(D80:D84)</f>
        <v>10204</v>
      </c>
      <c r="E85" s="63">
        <f>SUM(E80:E84)</f>
        <v>10354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3647</v>
      </c>
      <c r="D86" s="63">
        <v>1701</v>
      </c>
      <c r="E86" s="63">
        <v>1946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3269</v>
      </c>
      <c r="D87" s="63">
        <v>1555</v>
      </c>
      <c r="E87" s="63">
        <v>1714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3126</v>
      </c>
      <c r="D88" s="63">
        <v>1472</v>
      </c>
      <c r="E88" s="63">
        <v>1654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3107</v>
      </c>
      <c r="D89" s="63">
        <v>1464</v>
      </c>
      <c r="E89" s="63">
        <v>1643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2912</v>
      </c>
      <c r="D90" s="63">
        <v>1382</v>
      </c>
      <c r="E90" s="63">
        <v>1530</v>
      </c>
    </row>
    <row r="91" spans="1:5" ht="14.1" customHeight="1" x14ac:dyDescent="0.2">
      <c r="A91" s="46" t="s">
        <v>35</v>
      </c>
      <c r="B91" s="64"/>
      <c r="C91" s="63">
        <f>SUM(C86:C90)</f>
        <v>16061</v>
      </c>
      <c r="D91" s="63">
        <f>SUM(D86:D90)</f>
        <v>7574</v>
      </c>
      <c r="E91" s="63">
        <f>SUM(E86:E90)</f>
        <v>8487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2869</v>
      </c>
      <c r="D92" s="63">
        <v>1328</v>
      </c>
      <c r="E92" s="63">
        <v>1541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2870</v>
      </c>
      <c r="D93" s="63">
        <v>1286</v>
      </c>
      <c r="E93" s="63">
        <v>1584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2873</v>
      </c>
      <c r="D94" s="63">
        <v>1337</v>
      </c>
      <c r="E94" s="63">
        <v>1536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2824</v>
      </c>
      <c r="D95" s="63">
        <v>1291</v>
      </c>
      <c r="E95" s="63">
        <v>1533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2775</v>
      </c>
      <c r="D96" s="63">
        <v>1303</v>
      </c>
      <c r="E96" s="63">
        <v>1472</v>
      </c>
    </row>
    <row r="97" spans="1:5" ht="14.1" customHeight="1" x14ac:dyDescent="0.2">
      <c r="A97" s="46" t="s">
        <v>35</v>
      </c>
      <c r="B97" s="64"/>
      <c r="C97" s="63">
        <f>SUM(C92:C96)</f>
        <v>14211</v>
      </c>
      <c r="D97" s="63">
        <f>SUM(D92:D96)</f>
        <v>6545</v>
      </c>
      <c r="E97" s="63">
        <f>SUM(E92:E96)</f>
        <v>7666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2574</v>
      </c>
      <c r="D98" s="63">
        <v>1189</v>
      </c>
      <c r="E98" s="63">
        <v>1385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2358</v>
      </c>
      <c r="D99" s="63">
        <v>1070</v>
      </c>
      <c r="E99" s="63">
        <v>1288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1889</v>
      </c>
      <c r="D100" s="63">
        <v>838</v>
      </c>
      <c r="E100" s="63">
        <v>1051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2547</v>
      </c>
      <c r="D101" s="63">
        <v>1142</v>
      </c>
      <c r="E101" s="63">
        <v>1405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2436</v>
      </c>
      <c r="D102" s="63">
        <v>1119</v>
      </c>
      <c r="E102" s="63">
        <v>1317</v>
      </c>
    </row>
    <row r="103" spans="1:5" ht="14.1" customHeight="1" x14ac:dyDescent="0.2">
      <c r="A103" s="47" t="s">
        <v>35</v>
      </c>
      <c r="B103" s="65"/>
      <c r="C103" s="63">
        <f>SUM(C98:C102)</f>
        <v>11804</v>
      </c>
      <c r="D103" s="63">
        <f>SUM(D98:D102)</f>
        <v>5358</v>
      </c>
      <c r="E103" s="63">
        <f>SUM(E98:E102)</f>
        <v>6446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2281</v>
      </c>
      <c r="D104" s="63">
        <v>1034</v>
      </c>
      <c r="E104" s="63">
        <v>1247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2624</v>
      </c>
      <c r="D105" s="63">
        <v>1188</v>
      </c>
      <c r="E105" s="63">
        <v>1436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2642</v>
      </c>
      <c r="D106" s="63">
        <v>1164</v>
      </c>
      <c r="E106" s="63">
        <v>1478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2391</v>
      </c>
      <c r="D107" s="63">
        <v>990</v>
      </c>
      <c r="E107" s="63">
        <v>1401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2096</v>
      </c>
      <c r="D108" s="63">
        <v>903</v>
      </c>
      <c r="E108" s="63">
        <v>1193</v>
      </c>
    </row>
    <row r="109" spans="1:5" ht="14.1" customHeight="1" x14ac:dyDescent="0.2">
      <c r="A109" s="47" t="s">
        <v>35</v>
      </c>
      <c r="B109" s="65"/>
      <c r="C109" s="63">
        <f>SUM(C104:C108)</f>
        <v>12034</v>
      </c>
      <c r="D109" s="63">
        <f>SUM(D104:D108)</f>
        <v>5279</v>
      </c>
      <c r="E109" s="63">
        <f>SUM(E104:E108)</f>
        <v>6755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1789</v>
      </c>
      <c r="D110" s="63">
        <v>731</v>
      </c>
      <c r="E110" s="63">
        <v>1058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1605</v>
      </c>
      <c r="D111" s="63">
        <v>658</v>
      </c>
      <c r="E111" s="63">
        <v>947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1387</v>
      </c>
      <c r="D112" s="63">
        <v>525</v>
      </c>
      <c r="E112" s="63">
        <v>862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1034</v>
      </c>
      <c r="D113" s="63">
        <v>403</v>
      </c>
      <c r="E113" s="63">
        <v>631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667</v>
      </c>
      <c r="D114" s="63">
        <v>218</v>
      </c>
      <c r="E114" s="63">
        <v>449</v>
      </c>
    </row>
    <row r="115" spans="1:5" ht="14.1" customHeight="1" x14ac:dyDescent="0.2">
      <c r="A115" s="47" t="s">
        <v>35</v>
      </c>
      <c r="B115" s="66"/>
      <c r="C115" s="63">
        <f>SUM(C110:C114)</f>
        <v>6482</v>
      </c>
      <c r="D115" s="63">
        <f>SUM(D110:D114)</f>
        <v>2535</v>
      </c>
      <c r="E115" s="63">
        <f>SUM(E110:E114)</f>
        <v>3947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2516</v>
      </c>
      <c r="D116" s="63">
        <v>797</v>
      </c>
      <c r="E116" s="63">
        <v>1719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70">
        <v>284988</v>
      </c>
      <c r="D118" s="68">
        <v>140654</v>
      </c>
      <c r="E118" s="68">
        <v>144334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137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1060</v>
      </c>
      <c r="D8" s="63">
        <v>571</v>
      </c>
      <c r="E8" s="63">
        <v>489</v>
      </c>
    </row>
    <row r="9" spans="1:8" ht="14.1" customHeight="1" x14ac:dyDescent="0.2">
      <c r="A9" s="38" t="s">
        <v>31</v>
      </c>
      <c r="B9" s="62">
        <f>$B$8-1</f>
        <v>2021</v>
      </c>
      <c r="C9" s="63">
        <v>1154</v>
      </c>
      <c r="D9" s="63">
        <v>598</v>
      </c>
      <c r="E9" s="63">
        <v>556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1114</v>
      </c>
      <c r="D10" s="63">
        <v>563</v>
      </c>
      <c r="E10" s="63">
        <v>551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1183</v>
      </c>
      <c r="D11" s="63">
        <v>567</v>
      </c>
      <c r="E11" s="63">
        <v>616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1152</v>
      </c>
      <c r="D12" s="63">
        <v>601</v>
      </c>
      <c r="E12" s="63">
        <v>551</v>
      </c>
    </row>
    <row r="13" spans="1:8" ht="14.1" customHeight="1" x14ac:dyDescent="0.2">
      <c r="A13" s="45" t="s">
        <v>35</v>
      </c>
      <c r="B13" s="62"/>
      <c r="C13" s="63">
        <f>SUM(C8:C12)</f>
        <v>5663</v>
      </c>
      <c r="D13" s="63">
        <f>SUM(D8:D12)</f>
        <v>2900</v>
      </c>
      <c r="E13" s="63">
        <f>SUM(E8:E12)</f>
        <v>2763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1279</v>
      </c>
      <c r="D14" s="63">
        <v>638</v>
      </c>
      <c r="E14" s="63">
        <v>641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1262</v>
      </c>
      <c r="D15" s="63">
        <v>638</v>
      </c>
      <c r="E15" s="63">
        <v>624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1236</v>
      </c>
      <c r="D16" s="63">
        <v>625</v>
      </c>
      <c r="E16" s="63">
        <v>611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1217</v>
      </c>
      <c r="D17" s="63">
        <v>611</v>
      </c>
      <c r="E17" s="63">
        <v>606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1194</v>
      </c>
      <c r="D18" s="63">
        <v>611</v>
      </c>
      <c r="E18" s="63">
        <v>583</v>
      </c>
    </row>
    <row r="19" spans="1:5" ht="14.1" customHeight="1" x14ac:dyDescent="0.2">
      <c r="A19" s="46" t="s">
        <v>35</v>
      </c>
      <c r="B19" s="64"/>
      <c r="C19" s="63">
        <f>SUM(C14:C18)</f>
        <v>6188</v>
      </c>
      <c r="D19" s="63">
        <f>SUM(D14:D18)</f>
        <v>3123</v>
      </c>
      <c r="E19" s="63">
        <f>SUM(E14:E18)</f>
        <v>3065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1215</v>
      </c>
      <c r="D20" s="63">
        <v>650</v>
      </c>
      <c r="E20" s="63">
        <v>565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1166</v>
      </c>
      <c r="D21" s="63">
        <v>599</v>
      </c>
      <c r="E21" s="63">
        <v>567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1211</v>
      </c>
      <c r="D22" s="63">
        <v>623</v>
      </c>
      <c r="E22" s="63">
        <v>588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1252</v>
      </c>
      <c r="D23" s="63">
        <v>641</v>
      </c>
      <c r="E23" s="63">
        <v>611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1256</v>
      </c>
      <c r="D24" s="63">
        <v>642</v>
      </c>
      <c r="E24" s="63">
        <v>614</v>
      </c>
    </row>
    <row r="25" spans="1:5" ht="14.1" customHeight="1" x14ac:dyDescent="0.2">
      <c r="A25" s="46" t="s">
        <v>35</v>
      </c>
      <c r="B25" s="64"/>
      <c r="C25" s="63">
        <f>SUM(C20:C24)</f>
        <v>6100</v>
      </c>
      <c r="D25" s="63">
        <f>SUM(D20:D24)</f>
        <v>3155</v>
      </c>
      <c r="E25" s="63">
        <f>SUM(E20:E24)</f>
        <v>2945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1230</v>
      </c>
      <c r="D26" s="63">
        <v>632</v>
      </c>
      <c r="E26" s="63">
        <v>598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1247</v>
      </c>
      <c r="D27" s="63">
        <v>638</v>
      </c>
      <c r="E27" s="63">
        <v>609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1257</v>
      </c>
      <c r="D28" s="63">
        <v>660</v>
      </c>
      <c r="E28" s="63">
        <v>597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1319</v>
      </c>
      <c r="D29" s="63">
        <v>666</v>
      </c>
      <c r="E29" s="63">
        <v>653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1247</v>
      </c>
      <c r="D30" s="63">
        <v>638</v>
      </c>
      <c r="E30" s="63">
        <v>609</v>
      </c>
    </row>
    <row r="31" spans="1:5" ht="14.1" customHeight="1" x14ac:dyDescent="0.2">
      <c r="A31" s="46" t="s">
        <v>35</v>
      </c>
      <c r="B31" s="64"/>
      <c r="C31" s="63">
        <f>SUM(C26:C30)</f>
        <v>6300</v>
      </c>
      <c r="D31" s="63">
        <f>SUM(D26:D30)</f>
        <v>3234</v>
      </c>
      <c r="E31" s="63">
        <f>SUM(E26:E30)</f>
        <v>3066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1247</v>
      </c>
      <c r="D32" s="63">
        <v>650</v>
      </c>
      <c r="E32" s="63">
        <v>597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1229</v>
      </c>
      <c r="D33" s="63">
        <v>661</v>
      </c>
      <c r="E33" s="63">
        <v>568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1244</v>
      </c>
      <c r="D34" s="63">
        <v>660</v>
      </c>
      <c r="E34" s="63">
        <v>584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1370</v>
      </c>
      <c r="D35" s="63">
        <v>759</v>
      </c>
      <c r="E35" s="63">
        <v>611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1264</v>
      </c>
      <c r="D36" s="63">
        <v>688</v>
      </c>
      <c r="E36" s="63">
        <v>576</v>
      </c>
    </row>
    <row r="37" spans="1:5" ht="14.1" customHeight="1" x14ac:dyDescent="0.2">
      <c r="A37" s="46" t="s">
        <v>35</v>
      </c>
      <c r="B37" s="64"/>
      <c r="C37" s="63">
        <f>SUM(C32:C36)</f>
        <v>6354</v>
      </c>
      <c r="D37" s="63">
        <f>SUM(D32:D36)</f>
        <v>3418</v>
      </c>
      <c r="E37" s="63">
        <f>SUM(E32:E36)</f>
        <v>2936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1317</v>
      </c>
      <c r="D38" s="63">
        <v>727</v>
      </c>
      <c r="E38" s="63">
        <v>590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1359</v>
      </c>
      <c r="D39" s="63">
        <v>707</v>
      </c>
      <c r="E39" s="63">
        <v>652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1308</v>
      </c>
      <c r="D40" s="63">
        <v>694</v>
      </c>
      <c r="E40" s="63">
        <v>614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1350</v>
      </c>
      <c r="D41" s="63">
        <v>716</v>
      </c>
      <c r="E41" s="63">
        <v>634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1464</v>
      </c>
      <c r="D42" s="63">
        <v>735</v>
      </c>
      <c r="E42" s="63">
        <v>729</v>
      </c>
    </row>
    <row r="43" spans="1:5" ht="14.1" customHeight="1" x14ac:dyDescent="0.2">
      <c r="A43" s="46" t="s">
        <v>35</v>
      </c>
      <c r="B43" s="64"/>
      <c r="C43" s="63">
        <f>SUM(C38:C42)</f>
        <v>6798</v>
      </c>
      <c r="D43" s="63">
        <f>SUM(D38:D42)</f>
        <v>3579</v>
      </c>
      <c r="E43" s="63">
        <f>SUM(E38:E42)</f>
        <v>3219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1460</v>
      </c>
      <c r="D44" s="63">
        <v>764</v>
      </c>
      <c r="E44" s="63">
        <v>696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1456</v>
      </c>
      <c r="D45" s="63">
        <v>747</v>
      </c>
      <c r="E45" s="63">
        <v>709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1671</v>
      </c>
      <c r="D46" s="63">
        <v>856</v>
      </c>
      <c r="E46" s="63">
        <v>815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1535</v>
      </c>
      <c r="D47" s="63">
        <v>807</v>
      </c>
      <c r="E47" s="63">
        <v>728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1643</v>
      </c>
      <c r="D48" s="63">
        <v>837</v>
      </c>
      <c r="E48" s="63">
        <v>806</v>
      </c>
    </row>
    <row r="49" spans="1:5" ht="14.1" customHeight="1" x14ac:dyDescent="0.2">
      <c r="A49" s="46" t="s">
        <v>35</v>
      </c>
      <c r="B49" s="64"/>
      <c r="C49" s="63">
        <f>SUM(C44:C48)</f>
        <v>7765</v>
      </c>
      <c r="D49" s="63">
        <f>SUM(D44:D48)</f>
        <v>4011</v>
      </c>
      <c r="E49" s="63">
        <f>SUM(E44:E48)</f>
        <v>3754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1719</v>
      </c>
      <c r="D50" s="63">
        <v>908</v>
      </c>
      <c r="E50" s="63">
        <v>811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1542</v>
      </c>
      <c r="D51" s="63">
        <v>771</v>
      </c>
      <c r="E51" s="63">
        <v>771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1483</v>
      </c>
      <c r="D52" s="63">
        <v>725</v>
      </c>
      <c r="E52" s="63">
        <v>758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1480</v>
      </c>
      <c r="D53" s="63">
        <v>734</v>
      </c>
      <c r="E53" s="63">
        <v>746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1497</v>
      </c>
      <c r="D54" s="63">
        <v>756</v>
      </c>
      <c r="E54" s="63">
        <v>741</v>
      </c>
    </row>
    <row r="55" spans="1:5" ht="14.1" customHeight="1" x14ac:dyDescent="0.2">
      <c r="A55" s="45" t="s">
        <v>35</v>
      </c>
      <c r="B55" s="64"/>
      <c r="C55" s="63">
        <f>SUM(C50:C54)</f>
        <v>7721</v>
      </c>
      <c r="D55" s="63">
        <f>SUM(D50:D54)</f>
        <v>3894</v>
      </c>
      <c r="E55" s="63">
        <f>SUM(E50:E54)</f>
        <v>3827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1492</v>
      </c>
      <c r="D56" s="63">
        <v>726</v>
      </c>
      <c r="E56" s="63">
        <v>766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1490</v>
      </c>
      <c r="D57" s="63">
        <v>766</v>
      </c>
      <c r="E57" s="63">
        <v>724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1523</v>
      </c>
      <c r="D58" s="63">
        <v>750</v>
      </c>
      <c r="E58" s="63">
        <v>773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1412</v>
      </c>
      <c r="D59" s="63">
        <v>668</v>
      </c>
      <c r="E59" s="63">
        <v>744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1535</v>
      </c>
      <c r="D60" s="63">
        <v>742</v>
      </c>
      <c r="E60" s="63">
        <v>793</v>
      </c>
    </row>
    <row r="61" spans="1:5" ht="14.1" customHeight="1" x14ac:dyDescent="0.2">
      <c r="A61" s="46" t="s">
        <v>35</v>
      </c>
      <c r="B61" s="64"/>
      <c r="C61" s="63">
        <f>SUM(C56:C60)</f>
        <v>7452</v>
      </c>
      <c r="D61" s="63">
        <f>SUM(D56:D60)</f>
        <v>3652</v>
      </c>
      <c r="E61" s="63">
        <f>SUM(E56:E60)</f>
        <v>3800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1396</v>
      </c>
      <c r="D62" s="63">
        <v>673</v>
      </c>
      <c r="E62" s="63">
        <v>723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1406</v>
      </c>
      <c r="D63" s="63">
        <v>665</v>
      </c>
      <c r="E63" s="63">
        <v>741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1457</v>
      </c>
      <c r="D64" s="63">
        <v>718</v>
      </c>
      <c r="E64" s="63">
        <v>739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1489</v>
      </c>
      <c r="D65" s="63">
        <v>743</v>
      </c>
      <c r="E65" s="63">
        <v>746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1485</v>
      </c>
      <c r="D66" s="63">
        <v>744</v>
      </c>
      <c r="E66" s="63">
        <v>741</v>
      </c>
    </row>
    <row r="67" spans="1:5" ht="14.1" customHeight="1" x14ac:dyDescent="0.2">
      <c r="A67" s="46" t="s">
        <v>35</v>
      </c>
      <c r="B67" s="64"/>
      <c r="C67" s="63">
        <f>SUM(C62:C66)</f>
        <v>7233</v>
      </c>
      <c r="D67" s="63">
        <f>SUM(D62:D66)</f>
        <v>3543</v>
      </c>
      <c r="E67" s="63">
        <f>SUM(E62:E66)</f>
        <v>3690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1676</v>
      </c>
      <c r="D68" s="63">
        <v>844</v>
      </c>
      <c r="E68" s="63">
        <v>832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1953</v>
      </c>
      <c r="D69" s="63">
        <v>983</v>
      </c>
      <c r="E69" s="63">
        <v>970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2132</v>
      </c>
      <c r="D70" s="63">
        <v>1087</v>
      </c>
      <c r="E70" s="63">
        <v>1045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2327</v>
      </c>
      <c r="D71" s="63">
        <v>1149</v>
      </c>
      <c r="E71" s="63">
        <v>1178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2539</v>
      </c>
      <c r="D72" s="63">
        <v>1233</v>
      </c>
      <c r="E72" s="63">
        <v>1306</v>
      </c>
    </row>
    <row r="73" spans="1:5" ht="14.1" customHeight="1" x14ac:dyDescent="0.2">
      <c r="A73" s="46" t="s">
        <v>35</v>
      </c>
      <c r="B73" s="64"/>
      <c r="C73" s="63">
        <f>SUM(C68:C72)</f>
        <v>10627</v>
      </c>
      <c r="D73" s="63">
        <f>SUM(D68:D72)</f>
        <v>5296</v>
      </c>
      <c r="E73" s="63">
        <f>SUM(E68:E72)</f>
        <v>5331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2500</v>
      </c>
      <c r="D74" s="63">
        <v>1172</v>
      </c>
      <c r="E74" s="63">
        <v>1328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2492</v>
      </c>
      <c r="D75" s="63">
        <v>1266</v>
      </c>
      <c r="E75" s="63">
        <v>1226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2510</v>
      </c>
      <c r="D76" s="63">
        <v>1233</v>
      </c>
      <c r="E76" s="63">
        <v>1277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2507</v>
      </c>
      <c r="D77" s="63">
        <v>1288</v>
      </c>
      <c r="E77" s="63">
        <v>1219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2541</v>
      </c>
      <c r="D78" s="63">
        <v>1243</v>
      </c>
      <c r="E78" s="63">
        <v>1298</v>
      </c>
    </row>
    <row r="79" spans="1:5" ht="14.1" customHeight="1" x14ac:dyDescent="0.2">
      <c r="A79" s="46" t="s">
        <v>35</v>
      </c>
      <c r="B79" s="64"/>
      <c r="C79" s="63">
        <f>SUM(C74:C78)</f>
        <v>12550</v>
      </c>
      <c r="D79" s="63">
        <f>SUM(D74:D78)</f>
        <v>6202</v>
      </c>
      <c r="E79" s="63">
        <f>SUM(E74:E78)</f>
        <v>6348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2409</v>
      </c>
      <c r="D80" s="63">
        <v>1194</v>
      </c>
      <c r="E80" s="63">
        <v>1215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2272</v>
      </c>
      <c r="D81" s="63">
        <v>1124</v>
      </c>
      <c r="E81" s="63">
        <v>1148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2162</v>
      </c>
      <c r="D82" s="63">
        <v>1093</v>
      </c>
      <c r="E82" s="63">
        <v>1069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2128</v>
      </c>
      <c r="D83" s="63">
        <v>1036</v>
      </c>
      <c r="E83" s="63">
        <v>1092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1920</v>
      </c>
      <c r="D84" s="63">
        <v>956</v>
      </c>
      <c r="E84" s="63">
        <v>964</v>
      </c>
    </row>
    <row r="85" spans="1:5" ht="14.1" customHeight="1" x14ac:dyDescent="0.2">
      <c r="A85" s="46" t="s">
        <v>35</v>
      </c>
      <c r="B85" s="64"/>
      <c r="C85" s="63">
        <f>SUM(C80:C84)</f>
        <v>10891</v>
      </c>
      <c r="D85" s="63">
        <f>SUM(D80:D84)</f>
        <v>5403</v>
      </c>
      <c r="E85" s="63">
        <f>SUM(E80:E84)</f>
        <v>5488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1814</v>
      </c>
      <c r="D86" s="63">
        <v>887</v>
      </c>
      <c r="E86" s="63">
        <v>927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1674</v>
      </c>
      <c r="D87" s="63">
        <v>840</v>
      </c>
      <c r="E87" s="63">
        <v>834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1620</v>
      </c>
      <c r="D88" s="63">
        <v>777</v>
      </c>
      <c r="E88" s="63">
        <v>843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1584</v>
      </c>
      <c r="D89" s="63">
        <v>804</v>
      </c>
      <c r="E89" s="63">
        <v>780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1435</v>
      </c>
      <c r="D90" s="63">
        <v>691</v>
      </c>
      <c r="E90" s="63">
        <v>744</v>
      </c>
    </row>
    <row r="91" spans="1:5" ht="14.1" customHeight="1" x14ac:dyDescent="0.2">
      <c r="A91" s="46" t="s">
        <v>35</v>
      </c>
      <c r="B91" s="64"/>
      <c r="C91" s="63">
        <f>SUM(C86:C90)</f>
        <v>8127</v>
      </c>
      <c r="D91" s="63">
        <f>SUM(D86:D90)</f>
        <v>3999</v>
      </c>
      <c r="E91" s="63">
        <f>SUM(E86:E90)</f>
        <v>4128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1436</v>
      </c>
      <c r="D92" s="63">
        <v>664</v>
      </c>
      <c r="E92" s="63">
        <v>772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1411</v>
      </c>
      <c r="D93" s="63">
        <v>678</v>
      </c>
      <c r="E93" s="63">
        <v>733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1438</v>
      </c>
      <c r="D94" s="63">
        <v>672</v>
      </c>
      <c r="E94" s="63">
        <v>766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1404</v>
      </c>
      <c r="D95" s="63">
        <v>674</v>
      </c>
      <c r="E95" s="63">
        <v>730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1336</v>
      </c>
      <c r="D96" s="63">
        <v>628</v>
      </c>
      <c r="E96" s="63">
        <v>708</v>
      </c>
    </row>
    <row r="97" spans="1:5" ht="14.1" customHeight="1" x14ac:dyDescent="0.2">
      <c r="A97" s="46" t="s">
        <v>35</v>
      </c>
      <c r="B97" s="64"/>
      <c r="C97" s="63">
        <f>SUM(C92:C96)</f>
        <v>7025</v>
      </c>
      <c r="D97" s="63">
        <f>SUM(D92:D96)</f>
        <v>3316</v>
      </c>
      <c r="E97" s="63">
        <f>SUM(E92:E96)</f>
        <v>3709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1204</v>
      </c>
      <c r="D98" s="63">
        <v>573</v>
      </c>
      <c r="E98" s="63">
        <v>631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1049</v>
      </c>
      <c r="D99" s="63">
        <v>483</v>
      </c>
      <c r="E99" s="63">
        <v>566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876</v>
      </c>
      <c r="D100" s="63">
        <v>403</v>
      </c>
      <c r="E100" s="63">
        <v>473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1164</v>
      </c>
      <c r="D101" s="63">
        <v>516</v>
      </c>
      <c r="E101" s="63">
        <v>648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1110</v>
      </c>
      <c r="D102" s="63">
        <v>497</v>
      </c>
      <c r="E102" s="63">
        <v>613</v>
      </c>
    </row>
    <row r="103" spans="1:5" ht="14.1" customHeight="1" x14ac:dyDescent="0.2">
      <c r="A103" s="47" t="s">
        <v>35</v>
      </c>
      <c r="B103" s="65"/>
      <c r="C103" s="63">
        <f>SUM(C98:C102)</f>
        <v>5403</v>
      </c>
      <c r="D103" s="63">
        <f>SUM(D98:D102)</f>
        <v>2472</v>
      </c>
      <c r="E103" s="63">
        <f>SUM(E98:E102)</f>
        <v>2931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1043</v>
      </c>
      <c r="D104" s="63">
        <v>438</v>
      </c>
      <c r="E104" s="63">
        <v>605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1342</v>
      </c>
      <c r="D105" s="63">
        <v>622</v>
      </c>
      <c r="E105" s="63">
        <v>720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1241</v>
      </c>
      <c r="D106" s="63">
        <v>545</v>
      </c>
      <c r="E106" s="63">
        <v>696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1210</v>
      </c>
      <c r="D107" s="63">
        <v>498</v>
      </c>
      <c r="E107" s="63">
        <v>712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1020</v>
      </c>
      <c r="D108" s="63">
        <v>417</v>
      </c>
      <c r="E108" s="63">
        <v>603</v>
      </c>
    </row>
    <row r="109" spans="1:5" ht="14.1" customHeight="1" x14ac:dyDescent="0.2">
      <c r="A109" s="47" t="s">
        <v>35</v>
      </c>
      <c r="B109" s="65"/>
      <c r="C109" s="63">
        <f>SUM(C104:C108)</f>
        <v>5856</v>
      </c>
      <c r="D109" s="63">
        <f>SUM(D104:D108)</f>
        <v>2520</v>
      </c>
      <c r="E109" s="63">
        <f>SUM(E104:E108)</f>
        <v>3336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845</v>
      </c>
      <c r="D110" s="63">
        <v>341</v>
      </c>
      <c r="E110" s="63">
        <v>504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814</v>
      </c>
      <c r="D111" s="63">
        <v>328</v>
      </c>
      <c r="E111" s="63">
        <v>486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627</v>
      </c>
      <c r="D112" s="63">
        <v>228</v>
      </c>
      <c r="E112" s="63">
        <v>399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520</v>
      </c>
      <c r="D113" s="63">
        <v>189</v>
      </c>
      <c r="E113" s="63">
        <v>331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322</v>
      </c>
      <c r="D114" s="63">
        <v>112</v>
      </c>
      <c r="E114" s="63">
        <v>210</v>
      </c>
    </row>
    <row r="115" spans="1:5" ht="14.1" customHeight="1" x14ac:dyDescent="0.2">
      <c r="A115" s="47" t="s">
        <v>35</v>
      </c>
      <c r="B115" s="66"/>
      <c r="C115" s="63">
        <f>SUM(C110:C114)</f>
        <v>3128</v>
      </c>
      <c r="D115" s="63">
        <f>SUM(D110:D114)</f>
        <v>1198</v>
      </c>
      <c r="E115" s="63">
        <f>SUM(E110:E114)</f>
        <v>1930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1238</v>
      </c>
      <c r="D116" s="63">
        <v>353</v>
      </c>
      <c r="E116" s="63">
        <v>885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70">
        <v>132419</v>
      </c>
      <c r="D118" s="68">
        <v>65268</v>
      </c>
      <c r="E118" s="68">
        <v>67151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138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2019</v>
      </c>
      <c r="D8" s="63">
        <v>1043</v>
      </c>
      <c r="E8" s="63">
        <v>976</v>
      </c>
    </row>
    <row r="9" spans="1:8" ht="14.1" customHeight="1" x14ac:dyDescent="0.2">
      <c r="A9" s="38" t="s">
        <v>31</v>
      </c>
      <c r="B9" s="62">
        <f>$B$8-1</f>
        <v>2021</v>
      </c>
      <c r="C9" s="63">
        <v>2254</v>
      </c>
      <c r="D9" s="63">
        <v>1164</v>
      </c>
      <c r="E9" s="63">
        <v>1090</v>
      </c>
    </row>
    <row r="10" spans="1:8" ht="14.1" customHeight="1" x14ac:dyDescent="0.2">
      <c r="A10" s="38" t="s">
        <v>32</v>
      </c>
      <c r="B10" s="62">
        <f>$B$8-2</f>
        <v>2020</v>
      </c>
      <c r="C10" s="63">
        <v>2322</v>
      </c>
      <c r="D10" s="63">
        <v>1178</v>
      </c>
      <c r="E10" s="63">
        <v>1144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2315</v>
      </c>
      <c r="D11" s="63">
        <v>1217</v>
      </c>
      <c r="E11" s="63">
        <v>1098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2514</v>
      </c>
      <c r="D12" s="63">
        <v>1325</v>
      </c>
      <c r="E12" s="63">
        <v>1189</v>
      </c>
    </row>
    <row r="13" spans="1:8" ht="14.1" customHeight="1" x14ac:dyDescent="0.2">
      <c r="A13" s="45" t="s">
        <v>35</v>
      </c>
      <c r="B13" s="62"/>
      <c r="C13" s="63">
        <f>SUM(C8:C12)</f>
        <v>11424</v>
      </c>
      <c r="D13" s="63">
        <f>SUM(D8:D12)</f>
        <v>5927</v>
      </c>
      <c r="E13" s="63">
        <f>SUM(E8:E12)</f>
        <v>5497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2422</v>
      </c>
      <c r="D14" s="63">
        <v>1248</v>
      </c>
      <c r="E14" s="63">
        <v>1174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2534</v>
      </c>
      <c r="D15" s="63">
        <v>1297</v>
      </c>
      <c r="E15" s="63">
        <v>1237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2615</v>
      </c>
      <c r="D16" s="63">
        <v>1347</v>
      </c>
      <c r="E16" s="63">
        <v>1268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2503</v>
      </c>
      <c r="D17" s="63">
        <v>1264</v>
      </c>
      <c r="E17" s="63">
        <v>1239</v>
      </c>
    </row>
    <row r="18" spans="1:5" ht="14.1" customHeight="1" x14ac:dyDescent="0.2">
      <c r="A18" s="39" t="s">
        <v>40</v>
      </c>
      <c r="B18" s="62">
        <f>$B$8-9</f>
        <v>2013</v>
      </c>
      <c r="C18" s="63">
        <v>2529</v>
      </c>
      <c r="D18" s="63">
        <v>1271</v>
      </c>
      <c r="E18" s="63">
        <v>1258</v>
      </c>
    </row>
    <row r="19" spans="1:5" ht="14.1" customHeight="1" x14ac:dyDescent="0.2">
      <c r="A19" s="46" t="s">
        <v>35</v>
      </c>
      <c r="B19" s="64"/>
      <c r="C19" s="63">
        <f>SUM(C14:C18)</f>
        <v>12603</v>
      </c>
      <c r="D19" s="63">
        <f>SUM(D14:D18)</f>
        <v>6427</v>
      </c>
      <c r="E19" s="63">
        <f>SUM(E14:E18)</f>
        <v>6176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2453</v>
      </c>
      <c r="D20" s="63">
        <v>1263</v>
      </c>
      <c r="E20" s="63">
        <v>1190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2511</v>
      </c>
      <c r="D21" s="63">
        <v>1303</v>
      </c>
      <c r="E21" s="63">
        <v>1208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2560</v>
      </c>
      <c r="D22" s="63">
        <v>1298</v>
      </c>
      <c r="E22" s="63">
        <v>1262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2534</v>
      </c>
      <c r="D23" s="63">
        <v>1272</v>
      </c>
      <c r="E23" s="63">
        <v>1262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2639</v>
      </c>
      <c r="D24" s="63">
        <v>1347</v>
      </c>
      <c r="E24" s="63">
        <v>1292</v>
      </c>
    </row>
    <row r="25" spans="1:5" ht="14.1" customHeight="1" x14ac:dyDescent="0.2">
      <c r="A25" s="46" t="s">
        <v>35</v>
      </c>
      <c r="B25" s="64"/>
      <c r="C25" s="63">
        <f>SUM(C20:C24)</f>
        <v>12697</v>
      </c>
      <c r="D25" s="63">
        <f>SUM(D20:D24)</f>
        <v>6483</v>
      </c>
      <c r="E25" s="63">
        <f>SUM(E20:E24)</f>
        <v>6214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2523</v>
      </c>
      <c r="D26" s="63">
        <v>1264</v>
      </c>
      <c r="E26" s="63">
        <v>1259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2431</v>
      </c>
      <c r="D27" s="63">
        <v>1287</v>
      </c>
      <c r="E27" s="63">
        <v>1144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2399</v>
      </c>
      <c r="D28" s="63">
        <v>1230</v>
      </c>
      <c r="E28" s="63">
        <v>1169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2479</v>
      </c>
      <c r="D29" s="63">
        <v>1283</v>
      </c>
      <c r="E29" s="63">
        <v>1196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2344</v>
      </c>
      <c r="D30" s="63">
        <v>1197</v>
      </c>
      <c r="E30" s="63">
        <v>1147</v>
      </c>
    </row>
    <row r="31" spans="1:5" ht="14.1" customHeight="1" x14ac:dyDescent="0.2">
      <c r="A31" s="46" t="s">
        <v>35</v>
      </c>
      <c r="B31" s="64"/>
      <c r="C31" s="63">
        <f>SUM(C26:C30)</f>
        <v>12176</v>
      </c>
      <c r="D31" s="63">
        <f>SUM(D26:D30)</f>
        <v>6261</v>
      </c>
      <c r="E31" s="63">
        <f>SUM(E26:E30)</f>
        <v>5915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2134</v>
      </c>
      <c r="D32" s="63">
        <v>1167</v>
      </c>
      <c r="E32" s="63">
        <v>967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2178</v>
      </c>
      <c r="D33" s="63">
        <v>1163</v>
      </c>
      <c r="E33" s="63">
        <v>1015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2189</v>
      </c>
      <c r="D34" s="63">
        <v>1204</v>
      </c>
      <c r="E34" s="63">
        <v>985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2192</v>
      </c>
      <c r="D35" s="63">
        <v>1202</v>
      </c>
      <c r="E35" s="63">
        <v>990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2025</v>
      </c>
      <c r="D36" s="63">
        <v>1103</v>
      </c>
      <c r="E36" s="63">
        <v>922</v>
      </c>
    </row>
    <row r="37" spans="1:5" ht="14.1" customHeight="1" x14ac:dyDescent="0.2">
      <c r="A37" s="46" t="s">
        <v>35</v>
      </c>
      <c r="B37" s="64"/>
      <c r="C37" s="63">
        <f>SUM(C32:C36)</f>
        <v>10718</v>
      </c>
      <c r="D37" s="63">
        <f>SUM(D32:D36)</f>
        <v>5839</v>
      </c>
      <c r="E37" s="63">
        <f>SUM(E32:E36)</f>
        <v>4879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2124</v>
      </c>
      <c r="D38" s="63">
        <v>1159</v>
      </c>
      <c r="E38" s="63">
        <v>965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2154</v>
      </c>
      <c r="D39" s="63">
        <v>1099</v>
      </c>
      <c r="E39" s="63">
        <v>1055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2042</v>
      </c>
      <c r="D40" s="63">
        <v>1061</v>
      </c>
      <c r="E40" s="63">
        <v>981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2144</v>
      </c>
      <c r="D41" s="63">
        <v>1086</v>
      </c>
      <c r="E41" s="63">
        <v>1058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2208</v>
      </c>
      <c r="D42" s="63">
        <v>1145</v>
      </c>
      <c r="E42" s="63">
        <v>1063</v>
      </c>
    </row>
    <row r="43" spans="1:5" ht="14.1" customHeight="1" x14ac:dyDescent="0.2">
      <c r="A43" s="46" t="s">
        <v>35</v>
      </c>
      <c r="B43" s="64"/>
      <c r="C43" s="63">
        <f>SUM(C38:C42)</f>
        <v>10672</v>
      </c>
      <c r="D43" s="63">
        <f>SUM(D38:D42)</f>
        <v>5550</v>
      </c>
      <c r="E43" s="63">
        <f>SUM(E38:E42)</f>
        <v>5122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2193</v>
      </c>
      <c r="D44" s="63">
        <v>1123</v>
      </c>
      <c r="E44" s="63">
        <v>1070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2420</v>
      </c>
      <c r="D45" s="63">
        <v>1205</v>
      </c>
      <c r="E45" s="63">
        <v>1215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2548</v>
      </c>
      <c r="D46" s="63">
        <v>1262</v>
      </c>
      <c r="E46" s="63">
        <v>1286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2657</v>
      </c>
      <c r="D47" s="63">
        <v>1351</v>
      </c>
      <c r="E47" s="63">
        <v>1306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2810</v>
      </c>
      <c r="D48" s="63">
        <v>1408</v>
      </c>
      <c r="E48" s="63">
        <v>1402</v>
      </c>
    </row>
    <row r="49" spans="1:5" ht="14.1" customHeight="1" x14ac:dyDescent="0.2">
      <c r="A49" s="46" t="s">
        <v>35</v>
      </c>
      <c r="B49" s="64"/>
      <c r="C49" s="63">
        <f>SUM(C44:C48)</f>
        <v>12628</v>
      </c>
      <c r="D49" s="63">
        <f>SUM(D44:D48)</f>
        <v>6349</v>
      </c>
      <c r="E49" s="63">
        <f>SUM(E44:E48)</f>
        <v>6279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2915</v>
      </c>
      <c r="D50" s="63">
        <v>1389</v>
      </c>
      <c r="E50" s="63">
        <v>1526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2952</v>
      </c>
      <c r="D51" s="63">
        <v>1437</v>
      </c>
      <c r="E51" s="63">
        <v>1515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2937</v>
      </c>
      <c r="D52" s="63">
        <v>1410</v>
      </c>
      <c r="E52" s="63">
        <v>1527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3036</v>
      </c>
      <c r="D53" s="63">
        <v>1403</v>
      </c>
      <c r="E53" s="63">
        <v>1633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3182</v>
      </c>
      <c r="D54" s="63">
        <v>1571</v>
      </c>
      <c r="E54" s="63">
        <v>1611</v>
      </c>
    </row>
    <row r="55" spans="1:5" ht="14.1" customHeight="1" x14ac:dyDescent="0.2">
      <c r="A55" s="45" t="s">
        <v>35</v>
      </c>
      <c r="B55" s="64"/>
      <c r="C55" s="63">
        <f>SUM(C50:C54)</f>
        <v>15022</v>
      </c>
      <c r="D55" s="63">
        <f>SUM(D50:D54)</f>
        <v>7210</v>
      </c>
      <c r="E55" s="63">
        <f>SUM(E50:E54)</f>
        <v>7812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3300</v>
      </c>
      <c r="D56" s="63">
        <v>1510</v>
      </c>
      <c r="E56" s="63">
        <v>1790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3358</v>
      </c>
      <c r="D57" s="63">
        <v>1642</v>
      </c>
      <c r="E57" s="63">
        <v>1716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3368</v>
      </c>
      <c r="D58" s="63">
        <v>1574</v>
      </c>
      <c r="E58" s="63">
        <v>1794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3294</v>
      </c>
      <c r="D59" s="63">
        <v>1606</v>
      </c>
      <c r="E59" s="63">
        <v>1688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3267</v>
      </c>
      <c r="D60" s="63">
        <v>1601</v>
      </c>
      <c r="E60" s="63">
        <v>1666</v>
      </c>
    </row>
    <row r="61" spans="1:5" ht="14.1" customHeight="1" x14ac:dyDescent="0.2">
      <c r="A61" s="46" t="s">
        <v>35</v>
      </c>
      <c r="B61" s="64"/>
      <c r="C61" s="63">
        <f>SUM(C56:C60)</f>
        <v>16587</v>
      </c>
      <c r="D61" s="63">
        <f>SUM(D56:D60)</f>
        <v>7933</v>
      </c>
      <c r="E61" s="63">
        <f>SUM(E56:E60)</f>
        <v>8654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3169</v>
      </c>
      <c r="D62" s="63">
        <v>1575</v>
      </c>
      <c r="E62" s="63">
        <v>1594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3122</v>
      </c>
      <c r="D63" s="63">
        <v>1491</v>
      </c>
      <c r="E63" s="63">
        <v>1631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3062</v>
      </c>
      <c r="D64" s="63">
        <v>1530</v>
      </c>
      <c r="E64" s="63">
        <v>1532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2985</v>
      </c>
      <c r="D65" s="63">
        <v>1448</v>
      </c>
      <c r="E65" s="63">
        <v>1537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2989</v>
      </c>
      <c r="D66" s="63">
        <v>1455</v>
      </c>
      <c r="E66" s="63">
        <v>1534</v>
      </c>
    </row>
    <row r="67" spans="1:5" ht="14.1" customHeight="1" x14ac:dyDescent="0.2">
      <c r="A67" s="46" t="s">
        <v>35</v>
      </c>
      <c r="B67" s="64"/>
      <c r="C67" s="63">
        <f>SUM(C62:C66)</f>
        <v>15327</v>
      </c>
      <c r="D67" s="63">
        <f>SUM(D62:D66)</f>
        <v>7499</v>
      </c>
      <c r="E67" s="63">
        <f>SUM(E62:E66)</f>
        <v>7828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3246</v>
      </c>
      <c r="D68" s="63">
        <v>1607</v>
      </c>
      <c r="E68" s="63">
        <v>1639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3672</v>
      </c>
      <c r="D69" s="63">
        <v>1828</v>
      </c>
      <c r="E69" s="63">
        <v>1844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3741</v>
      </c>
      <c r="D70" s="63">
        <v>1800</v>
      </c>
      <c r="E70" s="63">
        <v>1941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4140</v>
      </c>
      <c r="D71" s="63">
        <v>2021</v>
      </c>
      <c r="E71" s="63">
        <v>2119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4502</v>
      </c>
      <c r="D72" s="63">
        <v>2183</v>
      </c>
      <c r="E72" s="63">
        <v>2319</v>
      </c>
    </row>
    <row r="73" spans="1:5" ht="14.1" customHeight="1" x14ac:dyDescent="0.2">
      <c r="A73" s="46" t="s">
        <v>35</v>
      </c>
      <c r="B73" s="64"/>
      <c r="C73" s="63">
        <f>SUM(C68:C72)</f>
        <v>19301</v>
      </c>
      <c r="D73" s="63">
        <f>SUM(D68:D72)</f>
        <v>9439</v>
      </c>
      <c r="E73" s="63">
        <f>SUM(E68:E72)</f>
        <v>9862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4653</v>
      </c>
      <c r="D74" s="63">
        <v>2336</v>
      </c>
      <c r="E74" s="63">
        <v>2317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4567</v>
      </c>
      <c r="D75" s="63">
        <v>2207</v>
      </c>
      <c r="E75" s="63">
        <v>2360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4389</v>
      </c>
      <c r="D76" s="63">
        <v>2173</v>
      </c>
      <c r="E76" s="63">
        <v>2216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4451</v>
      </c>
      <c r="D77" s="63">
        <v>2236</v>
      </c>
      <c r="E77" s="63">
        <v>2215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4400</v>
      </c>
      <c r="D78" s="63">
        <v>2190</v>
      </c>
      <c r="E78" s="63">
        <v>2210</v>
      </c>
    </row>
    <row r="79" spans="1:5" ht="14.1" customHeight="1" x14ac:dyDescent="0.2">
      <c r="A79" s="46" t="s">
        <v>35</v>
      </c>
      <c r="B79" s="64"/>
      <c r="C79" s="63">
        <f>SUM(C74:C78)</f>
        <v>22460</v>
      </c>
      <c r="D79" s="63">
        <f>SUM(D74:D78)</f>
        <v>11142</v>
      </c>
      <c r="E79" s="63">
        <f>SUM(E74:E78)</f>
        <v>11318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3956</v>
      </c>
      <c r="D80" s="63">
        <v>1948</v>
      </c>
      <c r="E80" s="63">
        <v>2008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3796</v>
      </c>
      <c r="D81" s="63">
        <v>1880</v>
      </c>
      <c r="E81" s="63">
        <v>1916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3579</v>
      </c>
      <c r="D82" s="63">
        <v>1823</v>
      </c>
      <c r="E82" s="63">
        <v>1756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3400</v>
      </c>
      <c r="D83" s="63">
        <v>1648</v>
      </c>
      <c r="E83" s="63">
        <v>1752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3222</v>
      </c>
      <c r="D84" s="63">
        <v>1555</v>
      </c>
      <c r="E84" s="63">
        <v>1667</v>
      </c>
    </row>
    <row r="85" spans="1:5" ht="14.1" customHeight="1" x14ac:dyDescent="0.2">
      <c r="A85" s="46" t="s">
        <v>35</v>
      </c>
      <c r="B85" s="64"/>
      <c r="C85" s="63">
        <f>SUM(C80:C84)</f>
        <v>17953</v>
      </c>
      <c r="D85" s="63">
        <f>SUM(D80:D84)</f>
        <v>8854</v>
      </c>
      <c r="E85" s="63">
        <f>SUM(E80:E84)</f>
        <v>9099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3099</v>
      </c>
      <c r="D86" s="63">
        <v>1493</v>
      </c>
      <c r="E86" s="63">
        <v>1606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2812</v>
      </c>
      <c r="D87" s="63">
        <v>1348</v>
      </c>
      <c r="E87" s="63">
        <v>1464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2810</v>
      </c>
      <c r="D88" s="63">
        <v>1310</v>
      </c>
      <c r="E88" s="63">
        <v>1500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2739</v>
      </c>
      <c r="D89" s="63">
        <v>1260</v>
      </c>
      <c r="E89" s="63">
        <v>1479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2629</v>
      </c>
      <c r="D90" s="63">
        <v>1229</v>
      </c>
      <c r="E90" s="63">
        <v>1400</v>
      </c>
    </row>
    <row r="91" spans="1:5" ht="14.1" customHeight="1" x14ac:dyDescent="0.2">
      <c r="A91" s="46" t="s">
        <v>35</v>
      </c>
      <c r="B91" s="64"/>
      <c r="C91" s="63">
        <f>SUM(C86:C90)</f>
        <v>14089</v>
      </c>
      <c r="D91" s="63">
        <f>SUM(D86:D90)</f>
        <v>6640</v>
      </c>
      <c r="E91" s="63">
        <f>SUM(E86:E90)</f>
        <v>7449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2625</v>
      </c>
      <c r="D92" s="63">
        <v>1233</v>
      </c>
      <c r="E92" s="63">
        <v>1392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2547</v>
      </c>
      <c r="D93" s="63">
        <v>1212</v>
      </c>
      <c r="E93" s="63">
        <v>1335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2552</v>
      </c>
      <c r="D94" s="63">
        <v>1171</v>
      </c>
      <c r="E94" s="63">
        <v>1381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2473</v>
      </c>
      <c r="D95" s="63">
        <v>1157</v>
      </c>
      <c r="E95" s="63">
        <v>1316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2506</v>
      </c>
      <c r="D96" s="63">
        <v>1166</v>
      </c>
      <c r="E96" s="63">
        <v>1340</v>
      </c>
    </row>
    <row r="97" spans="1:5" ht="14.1" customHeight="1" x14ac:dyDescent="0.2">
      <c r="A97" s="46" t="s">
        <v>35</v>
      </c>
      <c r="B97" s="64"/>
      <c r="C97" s="63">
        <f>SUM(C92:C96)</f>
        <v>12703</v>
      </c>
      <c r="D97" s="63">
        <f>SUM(D92:D96)</f>
        <v>5939</v>
      </c>
      <c r="E97" s="63">
        <f>SUM(E92:E96)</f>
        <v>6764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2226</v>
      </c>
      <c r="D98" s="63">
        <v>1020</v>
      </c>
      <c r="E98" s="63">
        <v>1206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2095</v>
      </c>
      <c r="D99" s="63">
        <v>949</v>
      </c>
      <c r="E99" s="63">
        <v>1146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1703</v>
      </c>
      <c r="D100" s="63">
        <v>755</v>
      </c>
      <c r="E100" s="63">
        <v>948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2350</v>
      </c>
      <c r="D101" s="63">
        <v>1057</v>
      </c>
      <c r="E101" s="63">
        <v>1293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2411</v>
      </c>
      <c r="D102" s="63">
        <v>1063</v>
      </c>
      <c r="E102" s="63">
        <v>1348</v>
      </c>
    </row>
    <row r="103" spans="1:5" ht="14.1" customHeight="1" x14ac:dyDescent="0.2">
      <c r="A103" s="47" t="s">
        <v>35</v>
      </c>
      <c r="B103" s="65"/>
      <c r="C103" s="63">
        <f>SUM(C98:C102)</f>
        <v>10785</v>
      </c>
      <c r="D103" s="63">
        <f>SUM(D98:D102)</f>
        <v>4844</v>
      </c>
      <c r="E103" s="63">
        <f>SUM(E98:E102)</f>
        <v>5941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2143</v>
      </c>
      <c r="D104" s="63">
        <v>966</v>
      </c>
      <c r="E104" s="63">
        <v>1177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2547</v>
      </c>
      <c r="D105" s="63">
        <v>1145</v>
      </c>
      <c r="E105" s="63">
        <v>1402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2459</v>
      </c>
      <c r="D106" s="63">
        <v>1062</v>
      </c>
      <c r="E106" s="63">
        <v>1397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2249</v>
      </c>
      <c r="D107" s="63">
        <v>976</v>
      </c>
      <c r="E107" s="63">
        <v>1273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2016</v>
      </c>
      <c r="D108" s="63">
        <v>859</v>
      </c>
      <c r="E108" s="63">
        <v>1157</v>
      </c>
    </row>
    <row r="109" spans="1:5" ht="14.1" customHeight="1" x14ac:dyDescent="0.2">
      <c r="A109" s="47" t="s">
        <v>35</v>
      </c>
      <c r="B109" s="65"/>
      <c r="C109" s="63">
        <f>SUM(C104:C108)</f>
        <v>11414</v>
      </c>
      <c r="D109" s="63">
        <f>SUM(D104:D108)</f>
        <v>5008</v>
      </c>
      <c r="E109" s="63">
        <f>SUM(E104:E108)</f>
        <v>6406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1794</v>
      </c>
      <c r="D110" s="63">
        <v>736</v>
      </c>
      <c r="E110" s="63">
        <v>1058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1585</v>
      </c>
      <c r="D111" s="63">
        <v>677</v>
      </c>
      <c r="E111" s="63">
        <v>908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1312</v>
      </c>
      <c r="D112" s="63">
        <v>520</v>
      </c>
      <c r="E112" s="63">
        <v>792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1108</v>
      </c>
      <c r="D113" s="63">
        <v>414</v>
      </c>
      <c r="E113" s="63">
        <v>694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731</v>
      </c>
      <c r="D114" s="63">
        <v>273</v>
      </c>
      <c r="E114" s="63">
        <v>458</v>
      </c>
    </row>
    <row r="115" spans="1:5" ht="14.1" customHeight="1" x14ac:dyDescent="0.2">
      <c r="A115" s="47" t="s">
        <v>35</v>
      </c>
      <c r="B115" s="66"/>
      <c r="C115" s="63">
        <f>SUM(C110:C114)</f>
        <v>6530</v>
      </c>
      <c r="D115" s="63">
        <f>SUM(D110:D114)</f>
        <v>2620</v>
      </c>
      <c r="E115" s="63">
        <f>SUM(E110:E114)</f>
        <v>3910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2884</v>
      </c>
      <c r="D116" s="63">
        <v>852</v>
      </c>
      <c r="E116" s="63">
        <v>2032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70">
        <v>247973</v>
      </c>
      <c r="D118" s="68">
        <v>120816</v>
      </c>
      <c r="E118" s="68">
        <v>127157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9961-8854-477C-A4D2-8474B6221D54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">
      <c r="A1" s="82" t="s">
        <v>0</v>
      </c>
      <c r="B1" s="82"/>
      <c r="C1" s="82"/>
      <c r="D1" s="82"/>
      <c r="E1" s="82"/>
      <c r="F1" s="82"/>
      <c r="G1" s="82"/>
    </row>
    <row r="2" spans="1:7" s="12" customFormat="1" ht="12.75" customHeight="1" x14ac:dyDescent="0.25">
      <c r="A2" s="57"/>
      <c r="B2" s="57"/>
      <c r="C2" s="57"/>
      <c r="D2" s="57"/>
      <c r="E2" s="57"/>
      <c r="F2" s="57"/>
      <c r="G2" s="57"/>
    </row>
    <row r="3" spans="1:7" s="12" customFormat="1" ht="12.75" customHeight="1" x14ac:dyDescent="0.2"/>
    <row r="4" spans="1:7" s="12" customFormat="1" ht="15.75" x14ac:dyDescent="0.25">
      <c r="A4" s="83" t="s">
        <v>1</v>
      </c>
      <c r="B4" s="84"/>
      <c r="C4" s="84"/>
      <c r="D4" s="84"/>
      <c r="E4" s="84"/>
      <c r="F4" s="84"/>
      <c r="G4" s="84"/>
    </row>
    <row r="5" spans="1:7" s="12" customFormat="1" ht="12.75" customHeight="1" x14ac:dyDescent="0.2">
      <c r="A5" s="85"/>
      <c r="B5" s="85"/>
      <c r="C5" s="85"/>
      <c r="D5" s="85"/>
      <c r="E5" s="85"/>
      <c r="F5" s="85"/>
      <c r="G5" s="85"/>
    </row>
    <row r="6" spans="1:7" s="12" customFormat="1" x14ac:dyDescent="0.2">
      <c r="A6" s="53" t="s">
        <v>143</v>
      </c>
      <c r="B6" s="56"/>
      <c r="C6" s="56"/>
      <c r="D6" s="56"/>
      <c r="E6" s="56"/>
      <c r="F6" s="56"/>
      <c r="G6" s="56"/>
    </row>
    <row r="7" spans="1:7" s="12" customFormat="1" ht="6" customHeight="1" x14ac:dyDescent="0.2">
      <c r="A7" s="53"/>
      <c r="B7" s="56"/>
      <c r="C7" s="56"/>
      <c r="D7" s="56"/>
      <c r="E7" s="56"/>
      <c r="F7" s="56"/>
      <c r="G7" s="56"/>
    </row>
    <row r="8" spans="1:7" s="12" customFormat="1" ht="12.75" customHeight="1" x14ac:dyDescent="0.2">
      <c r="A8" s="80" t="s">
        <v>26</v>
      </c>
      <c r="B8" s="81"/>
      <c r="C8" s="81"/>
      <c r="D8" s="81"/>
      <c r="E8" s="81"/>
      <c r="F8" s="81"/>
      <c r="G8" s="81"/>
    </row>
    <row r="9" spans="1:7" s="12" customFormat="1" x14ac:dyDescent="0.2">
      <c r="A9" s="81" t="s">
        <v>4</v>
      </c>
      <c r="B9" s="81"/>
      <c r="C9" s="81"/>
      <c r="D9" s="81"/>
      <c r="E9" s="81"/>
      <c r="F9" s="81"/>
      <c r="G9" s="81"/>
    </row>
    <row r="10" spans="1:7" s="12" customFormat="1" ht="6" customHeight="1" x14ac:dyDescent="0.2">
      <c r="A10" s="56"/>
      <c r="B10" s="56"/>
      <c r="C10" s="56"/>
      <c r="D10" s="56"/>
      <c r="E10" s="56"/>
      <c r="F10" s="56"/>
      <c r="G10" s="56"/>
    </row>
    <row r="11" spans="1:7" s="12" customFormat="1" ht="12.75" customHeigh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12" customFormat="1" x14ac:dyDescent="0.2">
      <c r="A12" s="81" t="s">
        <v>3</v>
      </c>
      <c r="B12" s="81"/>
      <c r="C12" s="81"/>
      <c r="D12" s="81"/>
      <c r="E12" s="81"/>
      <c r="F12" s="81"/>
      <c r="G12" s="81"/>
    </row>
    <row r="13" spans="1:7" s="12" customFormat="1" ht="12.75" customHeight="1" x14ac:dyDescent="0.2">
      <c r="A13" s="56"/>
      <c r="B13" s="56"/>
      <c r="C13" s="56"/>
      <c r="D13" s="56"/>
      <c r="E13" s="56"/>
      <c r="F13" s="56"/>
      <c r="G13" s="56"/>
    </row>
    <row r="14" spans="1:7" s="12" customFormat="1" ht="12.75" customHeight="1" x14ac:dyDescent="0.2">
      <c r="A14" s="56"/>
      <c r="B14" s="56"/>
      <c r="C14" s="56"/>
      <c r="D14" s="56"/>
      <c r="E14" s="56"/>
      <c r="F14" s="56"/>
      <c r="G14" s="56"/>
    </row>
    <row r="15" spans="1:7" s="12" customFormat="1" x14ac:dyDescent="0.2">
      <c r="A15" s="80" t="s">
        <v>27</v>
      </c>
      <c r="B15" s="81"/>
      <c r="C15" s="81"/>
      <c r="D15" s="55"/>
      <c r="E15" s="55"/>
      <c r="F15" s="55"/>
      <c r="G15" s="55"/>
    </row>
    <row r="16" spans="1:7" s="12" customFormat="1" ht="6" customHeight="1" x14ac:dyDescent="0.2">
      <c r="A16" s="55"/>
      <c r="B16" s="54"/>
      <c r="C16" s="54"/>
      <c r="D16" s="55"/>
      <c r="E16" s="55"/>
      <c r="F16" s="55"/>
      <c r="G16" s="55"/>
    </row>
    <row r="17" spans="1:7" s="12" customFormat="1" ht="12.75" customHeight="1" x14ac:dyDescent="0.2">
      <c r="A17" s="87" t="s">
        <v>165</v>
      </c>
      <c r="B17" s="81"/>
      <c r="C17" s="81"/>
      <c r="D17" s="81"/>
      <c r="E17" s="81"/>
      <c r="F17" s="81"/>
      <c r="G17" s="81"/>
    </row>
    <row r="18" spans="1:7" s="12" customFormat="1" ht="12.75" customHeight="1" x14ac:dyDescent="0.2">
      <c r="A18" s="58" t="s">
        <v>171</v>
      </c>
      <c r="B18" s="87" t="s">
        <v>172</v>
      </c>
      <c r="C18" s="87"/>
      <c r="D18" s="87"/>
      <c r="E18" s="58"/>
      <c r="F18" s="58"/>
      <c r="G18" s="58"/>
    </row>
    <row r="19" spans="1:7" s="12" customFormat="1" ht="12.75" customHeight="1" x14ac:dyDescent="0.2">
      <c r="A19" s="58" t="s">
        <v>173</v>
      </c>
      <c r="B19" s="88" t="s">
        <v>174</v>
      </c>
      <c r="C19" s="88"/>
      <c r="D19" s="88"/>
      <c r="E19" s="58"/>
      <c r="F19" s="58"/>
      <c r="G19" s="58"/>
    </row>
    <row r="20" spans="1:7" s="12" customFormat="1" ht="12.75" customHeight="1" x14ac:dyDescent="0.2">
      <c r="A20" s="58"/>
      <c r="B20" s="54"/>
      <c r="C20" s="54"/>
      <c r="D20" s="54"/>
      <c r="E20" s="54"/>
      <c r="F20" s="54"/>
      <c r="G20" s="54"/>
    </row>
    <row r="21" spans="1:7" s="12" customFormat="1" ht="12.75" customHeight="1" x14ac:dyDescent="0.2">
      <c r="A21" s="54"/>
      <c r="B21" s="54"/>
      <c r="C21" s="54"/>
      <c r="D21" s="54"/>
      <c r="E21" s="54"/>
      <c r="F21" s="54"/>
      <c r="G21" s="54"/>
    </row>
    <row r="22" spans="1:7" s="12" customFormat="1" ht="12.75" customHeight="1" x14ac:dyDescent="0.2">
      <c r="A22" s="80" t="s">
        <v>144</v>
      </c>
      <c r="B22" s="81"/>
      <c r="C22" s="55"/>
      <c r="D22" s="55"/>
      <c r="E22" s="55"/>
      <c r="F22" s="55"/>
      <c r="G22" s="55"/>
    </row>
    <row r="23" spans="1:7" s="12" customFormat="1" ht="6" customHeight="1" x14ac:dyDescent="0.2">
      <c r="A23" s="55"/>
      <c r="B23" s="54"/>
      <c r="C23" s="55"/>
      <c r="D23" s="55"/>
      <c r="E23" s="55"/>
      <c r="F23" s="55"/>
      <c r="G23" s="55"/>
    </row>
    <row r="24" spans="1:7" s="12" customFormat="1" ht="12.75" customHeight="1" x14ac:dyDescent="0.2">
      <c r="A24" s="54" t="s">
        <v>145</v>
      </c>
      <c r="B24" s="81" t="s">
        <v>146</v>
      </c>
      <c r="C24" s="81"/>
      <c r="D24" s="54"/>
      <c r="E24" s="54"/>
      <c r="F24" s="54"/>
      <c r="G24" s="54"/>
    </row>
    <row r="25" spans="1:7" s="12" customFormat="1" ht="12.75" customHeight="1" x14ac:dyDescent="0.2">
      <c r="A25" s="54" t="s">
        <v>147</v>
      </c>
      <c r="B25" s="81" t="s">
        <v>148</v>
      </c>
      <c r="C25" s="81"/>
      <c r="D25" s="54"/>
      <c r="E25" s="54"/>
      <c r="F25" s="54"/>
      <c r="G25" s="54"/>
    </row>
    <row r="26" spans="1:7" s="12" customFormat="1" ht="12.75" customHeight="1" x14ac:dyDescent="0.2">
      <c r="A26" s="54"/>
      <c r="B26" s="81"/>
      <c r="C26" s="81"/>
      <c r="D26" s="54"/>
      <c r="E26" s="54"/>
      <c r="F26" s="54"/>
      <c r="G26" s="54"/>
    </row>
    <row r="27" spans="1:7" s="12" customFormat="1" x14ac:dyDescent="0.2">
      <c r="A27" s="56"/>
      <c r="B27" s="56"/>
      <c r="C27" s="56"/>
      <c r="D27" s="56"/>
      <c r="E27" s="56"/>
      <c r="F27" s="56"/>
      <c r="G27" s="56"/>
    </row>
    <row r="28" spans="1:7" s="12" customFormat="1" ht="12.75" customHeight="1" x14ac:dyDescent="0.2">
      <c r="A28" s="56" t="s">
        <v>149</v>
      </c>
      <c r="B28" s="88" t="s">
        <v>150</v>
      </c>
      <c r="C28" s="88"/>
      <c r="D28" s="88"/>
      <c r="E28" s="56"/>
      <c r="F28" s="56"/>
      <c r="G28" s="56"/>
    </row>
    <row r="29" spans="1:7" s="12" customFormat="1" ht="12.75" customHeight="1" x14ac:dyDescent="0.2">
      <c r="A29" s="56"/>
      <c r="B29" s="29"/>
      <c r="C29" s="56"/>
      <c r="D29" s="56"/>
      <c r="E29" s="56"/>
      <c r="F29" s="56"/>
      <c r="G29" s="56"/>
    </row>
    <row r="30" spans="1:7" s="12" customFormat="1" x14ac:dyDescent="0.2">
      <c r="A30" s="56"/>
      <c r="B30" s="56"/>
      <c r="C30" s="56"/>
      <c r="D30" s="56"/>
      <c r="E30" s="56"/>
      <c r="F30" s="56"/>
      <c r="G30" s="56"/>
    </row>
    <row r="31" spans="1:7" s="12" customFormat="1" ht="27.75" customHeight="1" x14ac:dyDescent="0.2">
      <c r="A31" s="87" t="s">
        <v>175</v>
      </c>
      <c r="B31" s="89"/>
      <c r="C31" s="89"/>
      <c r="D31" s="89"/>
      <c r="E31" s="89"/>
      <c r="F31" s="89"/>
      <c r="G31" s="89"/>
    </row>
    <row r="32" spans="1:7" s="12" customFormat="1" ht="42.6" customHeight="1" x14ac:dyDescent="0.2">
      <c r="A32" s="87" t="s">
        <v>151</v>
      </c>
      <c r="B32" s="87"/>
      <c r="C32" s="87"/>
      <c r="D32" s="87"/>
      <c r="E32" s="87"/>
      <c r="F32" s="87"/>
      <c r="G32" s="87"/>
    </row>
    <row r="33" spans="1:7" s="12" customFormat="1" ht="12.75" customHeight="1" x14ac:dyDescent="0.2">
      <c r="A33" s="56"/>
      <c r="B33" s="56"/>
      <c r="C33" s="56"/>
      <c r="D33" s="56"/>
      <c r="E33" s="56"/>
      <c r="F33" s="56"/>
      <c r="G33" s="56"/>
    </row>
    <row r="34" spans="1:7" s="12" customFormat="1" x14ac:dyDescent="0.2">
      <c r="A34" s="56"/>
      <c r="B34" s="56"/>
      <c r="C34" s="56"/>
      <c r="D34" s="56"/>
      <c r="E34" s="56"/>
      <c r="F34" s="56"/>
      <c r="G34" s="56"/>
    </row>
    <row r="35" spans="1:7" s="12" customFormat="1" x14ac:dyDescent="0.2">
      <c r="A35" s="56"/>
      <c r="B35" s="56"/>
      <c r="C35" s="56"/>
      <c r="D35" s="56"/>
      <c r="E35" s="56"/>
      <c r="F35" s="56"/>
      <c r="G35" s="56"/>
    </row>
    <row r="36" spans="1:7" s="12" customFormat="1" x14ac:dyDescent="0.2">
      <c r="A36" s="56"/>
      <c r="B36" s="56"/>
      <c r="C36" s="56"/>
      <c r="D36" s="56"/>
      <c r="E36" s="56"/>
      <c r="F36" s="56"/>
      <c r="G36" s="56"/>
    </row>
    <row r="37" spans="1:7" s="12" customFormat="1" x14ac:dyDescent="0.2">
      <c r="A37" s="56"/>
      <c r="B37" s="56"/>
      <c r="C37" s="56"/>
      <c r="D37" s="56"/>
      <c r="E37" s="56"/>
      <c r="F37" s="56"/>
      <c r="G37" s="56"/>
    </row>
    <row r="38" spans="1:7" s="12" customFormat="1" x14ac:dyDescent="0.2">
      <c r="A38" s="56"/>
      <c r="B38" s="56"/>
      <c r="C38" s="56"/>
      <c r="D38" s="56"/>
      <c r="E38" s="56"/>
      <c r="F38" s="56"/>
      <c r="G38" s="56"/>
    </row>
    <row r="39" spans="1:7" s="12" customFormat="1" x14ac:dyDescent="0.2">
      <c r="A39" s="56"/>
      <c r="B39" s="56"/>
      <c r="C39" s="56"/>
      <c r="D39" s="56"/>
      <c r="E39" s="56"/>
      <c r="F39" s="56"/>
      <c r="G39" s="56"/>
    </row>
    <row r="40" spans="1:7" s="12" customFormat="1" x14ac:dyDescent="0.2">
      <c r="A40" s="56"/>
      <c r="B40" s="56"/>
      <c r="C40" s="56"/>
      <c r="D40" s="56"/>
      <c r="E40" s="56"/>
      <c r="F40" s="56"/>
      <c r="G40" s="56"/>
    </row>
    <row r="41" spans="1:7" s="12" customFormat="1" x14ac:dyDescent="0.2">
      <c r="A41" s="56"/>
      <c r="B41" s="56"/>
      <c r="C41" s="56"/>
      <c r="D41" s="56"/>
      <c r="E41" s="56"/>
      <c r="F41" s="56"/>
      <c r="G41" s="56"/>
    </row>
    <row r="42" spans="1:7" s="12" customFormat="1" x14ac:dyDescent="0.2">
      <c r="A42" s="56"/>
      <c r="B42" s="56"/>
      <c r="C42" s="56"/>
      <c r="D42" s="56"/>
      <c r="E42" s="56"/>
      <c r="F42" s="56"/>
      <c r="G42" s="56"/>
    </row>
    <row r="43" spans="1:7" s="12" customFormat="1" x14ac:dyDescent="0.2">
      <c r="A43" s="85" t="s">
        <v>152</v>
      </c>
      <c r="B43" s="85"/>
      <c r="C43" s="56"/>
      <c r="D43" s="56"/>
      <c r="E43" s="56"/>
      <c r="F43" s="56"/>
      <c r="G43" s="56"/>
    </row>
    <row r="44" spans="1:7" s="12" customFormat="1" ht="6" customHeight="1" x14ac:dyDescent="0.2">
      <c r="A44" s="56"/>
      <c r="B44" s="56"/>
      <c r="C44" s="56"/>
      <c r="D44" s="56"/>
      <c r="E44" s="56"/>
      <c r="F44" s="56"/>
      <c r="G44" s="56"/>
    </row>
    <row r="45" spans="1:7" s="12" customFormat="1" x14ac:dyDescent="0.2">
      <c r="A45" s="6">
        <v>0</v>
      </c>
      <c r="B45" s="7" t="s">
        <v>5</v>
      </c>
      <c r="C45" s="56"/>
      <c r="D45" s="56"/>
      <c r="E45" s="56"/>
      <c r="F45" s="56"/>
      <c r="G45" s="56"/>
    </row>
    <row r="46" spans="1:7" s="12" customFormat="1" x14ac:dyDescent="0.2">
      <c r="A46" s="7" t="s">
        <v>19</v>
      </c>
      <c r="B46" s="7" t="s">
        <v>6</v>
      </c>
      <c r="C46" s="56"/>
      <c r="D46" s="56"/>
      <c r="E46" s="56"/>
      <c r="F46" s="56"/>
      <c r="G46" s="56"/>
    </row>
    <row r="47" spans="1:7" s="12" customFormat="1" x14ac:dyDescent="0.2">
      <c r="A47" s="7" t="s">
        <v>20</v>
      </c>
      <c r="B47" s="7" t="s">
        <v>7</v>
      </c>
      <c r="C47" s="56"/>
      <c r="D47" s="56"/>
      <c r="E47" s="56"/>
      <c r="F47" s="56"/>
      <c r="G47" s="56"/>
    </row>
    <row r="48" spans="1:7" s="12" customFormat="1" x14ac:dyDescent="0.2">
      <c r="A48" s="7" t="s">
        <v>21</v>
      </c>
      <c r="B48" s="7" t="s">
        <v>8</v>
      </c>
      <c r="C48" s="56"/>
      <c r="D48" s="56"/>
      <c r="E48" s="56"/>
      <c r="F48" s="56"/>
      <c r="G48" s="56"/>
    </row>
    <row r="49" spans="1:7" s="12" customFormat="1" x14ac:dyDescent="0.2">
      <c r="A49" s="7" t="s">
        <v>15</v>
      </c>
      <c r="B49" s="7" t="s">
        <v>9</v>
      </c>
      <c r="C49" s="56"/>
      <c r="D49" s="56"/>
      <c r="E49" s="56"/>
      <c r="F49" s="56"/>
      <c r="G49" s="56"/>
    </row>
    <row r="50" spans="1:7" s="12" customFormat="1" x14ac:dyDescent="0.2">
      <c r="A50" s="7" t="s">
        <v>16</v>
      </c>
      <c r="B50" s="7" t="s">
        <v>10</v>
      </c>
      <c r="C50" s="56"/>
      <c r="D50" s="56"/>
      <c r="E50" s="56"/>
      <c r="F50" s="56"/>
      <c r="G50" s="56"/>
    </row>
    <row r="51" spans="1:7" s="12" customFormat="1" x14ac:dyDescent="0.2">
      <c r="A51" s="7" t="s">
        <v>17</v>
      </c>
      <c r="B51" s="7" t="s">
        <v>11</v>
      </c>
      <c r="C51" s="56"/>
      <c r="D51" s="56"/>
      <c r="E51" s="56"/>
      <c r="F51" s="56"/>
      <c r="G51" s="56"/>
    </row>
    <row r="52" spans="1:7" s="12" customFormat="1" x14ac:dyDescent="0.2">
      <c r="A52" s="7" t="s">
        <v>18</v>
      </c>
      <c r="B52" s="7" t="s">
        <v>12</v>
      </c>
      <c r="C52" s="56"/>
      <c r="D52" s="56"/>
      <c r="E52" s="56"/>
      <c r="F52" s="56"/>
      <c r="G52" s="56"/>
    </row>
    <row r="53" spans="1:7" s="12" customFormat="1" x14ac:dyDescent="0.2">
      <c r="A53" s="7" t="s">
        <v>153</v>
      </c>
      <c r="B53" s="7" t="s">
        <v>13</v>
      </c>
      <c r="C53" s="56"/>
      <c r="D53" s="56"/>
      <c r="E53" s="56"/>
      <c r="F53" s="56"/>
      <c r="G53" s="56"/>
    </row>
    <row r="54" spans="1:7" s="12" customFormat="1" x14ac:dyDescent="0.2">
      <c r="A54" s="7" t="s">
        <v>28</v>
      </c>
      <c r="B54" s="7" t="s">
        <v>14</v>
      </c>
      <c r="C54" s="56"/>
      <c r="D54" s="56"/>
      <c r="E54" s="56"/>
      <c r="F54" s="56"/>
      <c r="G54" s="56"/>
    </row>
    <row r="55" spans="1:7" s="12" customFormat="1" x14ac:dyDescent="0.2"/>
    <row r="56" spans="1:7" x14ac:dyDescent="0.2">
      <c r="A56" s="28"/>
      <c r="B56" s="28"/>
      <c r="C56" s="28"/>
      <c r="D56" s="28"/>
      <c r="E56" s="28"/>
      <c r="F56" s="28"/>
      <c r="G56" s="28"/>
    </row>
    <row r="57" spans="1:7" x14ac:dyDescent="0.2">
      <c r="A57" s="28"/>
      <c r="B57" s="28"/>
      <c r="C57" s="28"/>
      <c r="D57" s="28"/>
      <c r="E57" s="28"/>
      <c r="F57" s="28"/>
      <c r="G57" s="28"/>
    </row>
    <row r="58" spans="1:7" x14ac:dyDescent="0.2">
      <c r="A58" s="28"/>
      <c r="B58" s="28"/>
      <c r="C58" s="28"/>
      <c r="D58" s="28"/>
      <c r="E58" s="28"/>
      <c r="F58" s="28"/>
      <c r="G58" s="28"/>
    </row>
    <row r="59" spans="1:7" x14ac:dyDescent="0.2">
      <c r="A59" s="28"/>
      <c r="B59" s="28"/>
      <c r="C59" s="28"/>
      <c r="D59" s="28"/>
      <c r="E59" s="28"/>
      <c r="F59" s="28"/>
      <c r="G59" s="28"/>
    </row>
    <row r="60" spans="1:7" x14ac:dyDescent="0.2">
      <c r="A60" s="28"/>
      <c r="B60" s="28"/>
      <c r="C60" s="28"/>
      <c r="D60" s="28"/>
      <c r="E60" s="28"/>
      <c r="F60" s="28"/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x14ac:dyDescent="0.2">
      <c r="A62" s="28"/>
      <c r="B62" s="28"/>
      <c r="C62" s="28"/>
      <c r="D62" s="28"/>
      <c r="E62" s="28"/>
      <c r="F62" s="28"/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  <row r="66" spans="1:7" x14ac:dyDescent="0.2">
      <c r="A66" s="28"/>
      <c r="B66" s="28"/>
      <c r="C66" s="28"/>
      <c r="D66" s="28"/>
      <c r="E66" s="28"/>
      <c r="F66" s="28"/>
      <c r="G66" s="28"/>
    </row>
    <row r="67" spans="1:7" x14ac:dyDescent="0.2">
      <c r="A67" s="28"/>
      <c r="B67" s="28"/>
      <c r="C67" s="28"/>
      <c r="D67" s="28"/>
      <c r="E67" s="28"/>
      <c r="F67" s="28"/>
      <c r="G67" s="28"/>
    </row>
    <row r="68" spans="1:7" x14ac:dyDescent="0.2">
      <c r="A68" s="28"/>
      <c r="B68" s="28"/>
      <c r="C68" s="28"/>
      <c r="D68" s="28"/>
      <c r="E68" s="28"/>
      <c r="F68" s="28"/>
      <c r="G68" s="28"/>
    </row>
    <row r="69" spans="1:7" x14ac:dyDescent="0.2">
      <c r="A69" s="28"/>
      <c r="B69" s="28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E134" s="28"/>
      <c r="F134" s="28"/>
      <c r="G134" s="28"/>
    </row>
    <row r="135" spans="1:7" x14ac:dyDescent="0.2">
      <c r="A135" s="28"/>
      <c r="B135" s="28"/>
      <c r="C135" s="28"/>
      <c r="D135" s="28"/>
      <c r="E135" s="28"/>
      <c r="F135" s="28"/>
      <c r="G135" s="28"/>
    </row>
    <row r="136" spans="1:7" x14ac:dyDescent="0.2">
      <c r="A136" s="28"/>
      <c r="B136" s="28"/>
      <c r="C136" s="28"/>
      <c r="D136" s="28"/>
      <c r="E136" s="28"/>
      <c r="F136" s="28"/>
      <c r="G136" s="28"/>
    </row>
    <row r="137" spans="1:7" x14ac:dyDescent="0.2">
      <c r="A137" s="28"/>
      <c r="B137" s="28"/>
      <c r="C137" s="28"/>
      <c r="D137" s="28"/>
      <c r="E137" s="28"/>
      <c r="F137" s="28"/>
      <c r="G137" s="28"/>
    </row>
    <row r="138" spans="1:7" x14ac:dyDescent="0.2">
      <c r="A138" s="28"/>
      <c r="B138" s="28"/>
      <c r="C138" s="28"/>
      <c r="D138" s="28"/>
      <c r="E138" s="28"/>
      <c r="F138" s="28"/>
      <c r="G138" s="28"/>
    </row>
    <row r="139" spans="1:7" x14ac:dyDescent="0.2">
      <c r="A139" s="28"/>
      <c r="B139" s="28"/>
      <c r="C139" s="28"/>
      <c r="D139" s="28"/>
      <c r="E139" s="28"/>
      <c r="F139" s="28"/>
      <c r="G139" s="28"/>
    </row>
    <row r="140" spans="1:7" x14ac:dyDescent="0.2">
      <c r="A140" s="28"/>
      <c r="B140" s="28"/>
      <c r="C140" s="28"/>
      <c r="D140" s="28"/>
      <c r="E140" s="28"/>
      <c r="F140" s="28"/>
      <c r="G140" s="28"/>
    </row>
    <row r="141" spans="1:7" x14ac:dyDescent="0.2">
      <c r="A141" s="28"/>
      <c r="B141" s="28"/>
      <c r="C141" s="28"/>
      <c r="D141" s="28"/>
      <c r="E141" s="28"/>
      <c r="F141" s="28"/>
      <c r="G141" s="28"/>
    </row>
    <row r="142" spans="1:7" x14ac:dyDescent="0.2">
      <c r="A142" s="28"/>
      <c r="B142" s="28"/>
      <c r="C142" s="28"/>
      <c r="D142" s="28"/>
      <c r="E142" s="28"/>
      <c r="F142" s="28"/>
      <c r="G142" s="28"/>
    </row>
    <row r="143" spans="1:7" x14ac:dyDescent="0.2">
      <c r="A143" s="28"/>
      <c r="B143" s="28"/>
      <c r="C143" s="28"/>
      <c r="D143" s="28"/>
      <c r="E143" s="28"/>
      <c r="F143" s="28"/>
      <c r="G143" s="28"/>
    </row>
    <row r="144" spans="1:7" x14ac:dyDescent="0.2">
      <c r="A144" s="28"/>
      <c r="B144" s="28"/>
      <c r="C144" s="28"/>
      <c r="D144" s="28"/>
      <c r="E144" s="28"/>
      <c r="F144" s="28"/>
      <c r="G144" s="28"/>
    </row>
    <row r="145" spans="1:7" x14ac:dyDescent="0.2">
      <c r="A145" s="28"/>
      <c r="B145" s="28"/>
      <c r="C145" s="28"/>
      <c r="D145" s="28"/>
      <c r="E145" s="28"/>
      <c r="F145" s="28"/>
      <c r="G145" s="28"/>
    </row>
    <row r="146" spans="1:7" x14ac:dyDescent="0.2">
      <c r="A146" s="28"/>
      <c r="B146" s="28"/>
      <c r="C146" s="28"/>
      <c r="D146" s="28"/>
      <c r="E146" s="28"/>
      <c r="F146" s="28"/>
      <c r="G146" s="28"/>
    </row>
    <row r="147" spans="1:7" x14ac:dyDescent="0.2">
      <c r="A147" s="28"/>
      <c r="B147" s="28"/>
      <c r="C147" s="28"/>
      <c r="D147" s="28"/>
      <c r="E147" s="28"/>
      <c r="F147" s="28"/>
      <c r="G147" s="28"/>
    </row>
    <row r="148" spans="1:7" x14ac:dyDescent="0.2">
      <c r="A148" s="28"/>
      <c r="B148" s="28"/>
      <c r="C148" s="28"/>
      <c r="D148" s="28"/>
      <c r="E148" s="28"/>
      <c r="F148" s="28"/>
      <c r="G148" s="28"/>
    </row>
    <row r="149" spans="1:7" x14ac:dyDescent="0.2">
      <c r="A149" s="28"/>
      <c r="B149" s="28"/>
      <c r="C149" s="28"/>
      <c r="D149" s="28"/>
      <c r="E149" s="28"/>
      <c r="F149" s="28"/>
      <c r="G149" s="28"/>
    </row>
    <row r="150" spans="1:7" x14ac:dyDescent="0.2">
      <c r="A150" s="28"/>
      <c r="B150" s="28"/>
      <c r="C150" s="28"/>
      <c r="D150" s="28"/>
      <c r="E150" s="28"/>
      <c r="F150" s="28"/>
      <c r="G150" s="28"/>
    </row>
    <row r="151" spans="1:7" x14ac:dyDescent="0.2">
      <c r="A151" s="28"/>
      <c r="B151" s="28"/>
      <c r="C151" s="28"/>
      <c r="D151" s="28"/>
      <c r="E151" s="28"/>
      <c r="F151" s="28"/>
      <c r="G151" s="28"/>
    </row>
    <row r="152" spans="1:7" x14ac:dyDescent="0.2">
      <c r="A152" s="28"/>
      <c r="B152" s="28"/>
      <c r="C152" s="28"/>
      <c r="D152" s="28"/>
      <c r="E152" s="28"/>
      <c r="F152" s="28"/>
      <c r="G152" s="28"/>
    </row>
    <row r="153" spans="1:7" x14ac:dyDescent="0.2">
      <c r="A153" s="28"/>
      <c r="B153" s="28"/>
      <c r="C153" s="28"/>
      <c r="D153" s="28"/>
      <c r="E153" s="28"/>
      <c r="F153" s="28"/>
      <c r="G153" s="28"/>
    </row>
    <row r="154" spans="1:7" x14ac:dyDescent="0.2">
      <c r="A154" s="28"/>
      <c r="B154" s="28"/>
      <c r="C154" s="28"/>
      <c r="D154" s="28"/>
      <c r="E154" s="28"/>
      <c r="F154" s="28"/>
      <c r="G154" s="28"/>
    </row>
    <row r="155" spans="1:7" x14ac:dyDescent="0.2">
      <c r="A155" s="28"/>
      <c r="B155" s="28"/>
      <c r="C155" s="28"/>
      <c r="D155" s="28"/>
      <c r="E155" s="28"/>
      <c r="F155" s="28"/>
      <c r="G155" s="28"/>
    </row>
    <row r="156" spans="1:7" x14ac:dyDescent="0.2">
      <c r="A156" s="28"/>
      <c r="B156" s="28"/>
      <c r="C156" s="28"/>
      <c r="D156" s="28"/>
      <c r="E156" s="28"/>
      <c r="F156" s="28"/>
      <c r="G156" s="28"/>
    </row>
    <row r="157" spans="1:7" x14ac:dyDescent="0.2">
      <c r="A157" s="28"/>
      <c r="B157" s="28"/>
      <c r="C157" s="28"/>
      <c r="D157" s="28"/>
      <c r="E157" s="28"/>
      <c r="F157" s="28"/>
      <c r="G157" s="28"/>
    </row>
    <row r="158" spans="1:7" x14ac:dyDescent="0.2">
      <c r="A158" s="28"/>
      <c r="B158" s="28"/>
      <c r="C158" s="28"/>
      <c r="D158" s="28"/>
      <c r="E158" s="28"/>
      <c r="F158" s="28"/>
      <c r="G158" s="28"/>
    </row>
    <row r="159" spans="1:7" x14ac:dyDescent="0.2">
      <c r="A159" s="28"/>
      <c r="B159" s="28"/>
      <c r="C159" s="28"/>
      <c r="D159" s="28"/>
      <c r="E159" s="28"/>
      <c r="F159" s="28"/>
      <c r="G159" s="28"/>
    </row>
    <row r="160" spans="1:7" x14ac:dyDescent="0.2">
      <c r="A160" s="28"/>
      <c r="B160" s="28"/>
      <c r="C160" s="28"/>
      <c r="D160" s="28"/>
      <c r="E160" s="28"/>
      <c r="F160" s="28"/>
      <c r="G160" s="28"/>
    </row>
    <row r="161" spans="1:7" x14ac:dyDescent="0.2">
      <c r="A161" s="28"/>
      <c r="B161" s="28"/>
      <c r="C161" s="28"/>
      <c r="D161" s="28"/>
      <c r="E161" s="28"/>
      <c r="F161" s="28"/>
      <c r="G161" s="28"/>
    </row>
    <row r="162" spans="1:7" x14ac:dyDescent="0.2">
      <c r="A162" s="28"/>
      <c r="B162" s="28"/>
      <c r="C162" s="28"/>
      <c r="D162" s="28"/>
      <c r="E162" s="28"/>
      <c r="F162" s="28"/>
      <c r="G162" s="28"/>
    </row>
    <row r="163" spans="1:7" x14ac:dyDescent="0.2">
      <c r="A163" s="28"/>
      <c r="B163" s="28"/>
      <c r="C163" s="28"/>
      <c r="D163" s="28"/>
      <c r="E163" s="28"/>
      <c r="F163" s="28"/>
      <c r="G163" s="28"/>
    </row>
    <row r="164" spans="1:7" x14ac:dyDescent="0.2">
      <c r="A164" s="28"/>
      <c r="B164" s="28"/>
      <c r="C164" s="28"/>
      <c r="D164" s="28"/>
      <c r="E164" s="28"/>
      <c r="F164" s="28"/>
      <c r="G164" s="28"/>
    </row>
    <row r="165" spans="1:7" x14ac:dyDescent="0.2">
      <c r="A165" s="28"/>
      <c r="B165" s="28"/>
      <c r="C165" s="28"/>
      <c r="D165" s="28"/>
      <c r="E165" s="28"/>
      <c r="F165" s="28"/>
      <c r="G165" s="28"/>
    </row>
    <row r="166" spans="1:7" x14ac:dyDescent="0.2">
      <c r="A166" s="28"/>
      <c r="B166" s="28"/>
      <c r="C166" s="28"/>
      <c r="D166" s="28"/>
      <c r="E166" s="28"/>
      <c r="F166" s="28"/>
      <c r="G166" s="28"/>
    </row>
    <row r="167" spans="1:7" x14ac:dyDescent="0.2">
      <c r="A167" s="28"/>
      <c r="B167" s="28"/>
      <c r="C167" s="28"/>
      <c r="D167" s="28"/>
      <c r="E167" s="28"/>
      <c r="F167" s="28"/>
      <c r="G167" s="28"/>
    </row>
    <row r="168" spans="1:7" x14ac:dyDescent="0.2">
      <c r="A168" s="28"/>
      <c r="B168" s="28"/>
      <c r="C168" s="28"/>
      <c r="D168" s="28"/>
      <c r="E168" s="28"/>
      <c r="F168" s="28"/>
      <c r="G168" s="28"/>
    </row>
    <row r="169" spans="1:7" x14ac:dyDescent="0.2">
      <c r="A169" s="28"/>
      <c r="B169" s="28"/>
      <c r="C169" s="28"/>
      <c r="D169" s="28"/>
      <c r="E169" s="28"/>
      <c r="F169" s="28"/>
      <c r="G169" s="28"/>
    </row>
    <row r="170" spans="1:7" x14ac:dyDescent="0.2">
      <c r="A170" s="28"/>
      <c r="B170" s="28"/>
      <c r="C170" s="28"/>
      <c r="D170" s="28"/>
      <c r="E170" s="28"/>
      <c r="F170" s="28"/>
      <c r="G170" s="28"/>
    </row>
    <row r="171" spans="1:7" x14ac:dyDescent="0.2">
      <c r="A171" s="28"/>
      <c r="B171" s="28"/>
      <c r="C171" s="28"/>
      <c r="D171" s="28"/>
      <c r="E171" s="28"/>
      <c r="F171" s="28"/>
      <c r="G171" s="28"/>
    </row>
    <row r="172" spans="1:7" x14ac:dyDescent="0.2">
      <c r="A172" s="28"/>
      <c r="B172" s="28"/>
      <c r="C172" s="28"/>
      <c r="D172" s="28"/>
      <c r="E172" s="28"/>
      <c r="F172" s="28"/>
      <c r="G172" s="28"/>
    </row>
    <row r="173" spans="1:7" x14ac:dyDescent="0.2">
      <c r="A173" s="28"/>
      <c r="B173" s="28"/>
      <c r="C173" s="28"/>
      <c r="D173" s="28"/>
      <c r="E173" s="28"/>
      <c r="F173" s="28"/>
      <c r="G173" s="28"/>
    </row>
    <row r="174" spans="1:7" x14ac:dyDescent="0.2">
      <c r="A174" s="28"/>
      <c r="B174" s="28"/>
      <c r="C174" s="28"/>
      <c r="D174" s="28"/>
      <c r="E174" s="28"/>
      <c r="F174" s="28"/>
      <c r="G174" s="28"/>
    </row>
    <row r="175" spans="1:7" x14ac:dyDescent="0.2">
      <c r="A175" s="28"/>
      <c r="B175" s="28"/>
      <c r="C175" s="28"/>
      <c r="D175" s="28"/>
      <c r="E175" s="28"/>
      <c r="F175" s="28"/>
      <c r="G175" s="28"/>
    </row>
    <row r="176" spans="1:7" x14ac:dyDescent="0.2">
      <c r="A176" s="28"/>
      <c r="B176" s="28"/>
      <c r="C176" s="28"/>
      <c r="D176" s="28"/>
      <c r="E176" s="28"/>
      <c r="F176" s="28"/>
      <c r="G176" s="28"/>
    </row>
    <row r="177" spans="1:7" x14ac:dyDescent="0.2">
      <c r="A177" s="28"/>
      <c r="B177" s="28"/>
      <c r="C177" s="28"/>
      <c r="D177" s="28"/>
      <c r="E177" s="28"/>
      <c r="F177" s="28"/>
      <c r="G177" s="28"/>
    </row>
  </sheetData>
  <mergeCells count="19">
    <mergeCell ref="A43:B43"/>
    <mergeCell ref="B24:C24"/>
    <mergeCell ref="B25:C25"/>
    <mergeCell ref="B26:C26"/>
    <mergeCell ref="B28:D28"/>
    <mergeCell ref="A31:G31"/>
    <mergeCell ref="A32:G32"/>
    <mergeCell ref="A22:B22"/>
    <mergeCell ref="A1:G1"/>
    <mergeCell ref="A4:G4"/>
    <mergeCell ref="A5:G5"/>
    <mergeCell ref="A8:G8"/>
    <mergeCell ref="A9:G9"/>
    <mergeCell ref="A11:G11"/>
    <mergeCell ref="A12:G12"/>
    <mergeCell ref="A15:C15"/>
    <mergeCell ref="A17:G17"/>
    <mergeCell ref="B18:D18"/>
    <mergeCell ref="B19:D19"/>
  </mergeCells>
  <hyperlinks>
    <hyperlink ref="B27" r:id="rId1" display="www.statistik-nord.de" xr:uid="{050B6E67-83FB-4DBB-AA1E-25801B83077D}"/>
    <hyperlink ref="B19" r:id="rId2" xr:uid="{B54CA882-EC19-403A-B3A9-E87CD1AA76BE}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3 - j 22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140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24147</v>
      </c>
      <c r="D8" s="63">
        <v>12416</v>
      </c>
      <c r="E8" s="63">
        <v>11731</v>
      </c>
    </row>
    <row r="9" spans="1:8" ht="14.1" customHeight="1" x14ac:dyDescent="0.2">
      <c r="A9" s="38" t="s">
        <v>31</v>
      </c>
      <c r="B9" s="62">
        <f>$B$8-1</f>
        <v>2021</v>
      </c>
      <c r="C9" s="63">
        <v>26443</v>
      </c>
      <c r="D9" s="63">
        <v>13633</v>
      </c>
      <c r="E9" s="63">
        <v>12810</v>
      </c>
    </row>
    <row r="10" spans="1:8" ht="14.1" customHeight="1" x14ac:dyDescent="0.2">
      <c r="A10" s="38" t="s">
        <v>32</v>
      </c>
      <c r="B10" s="62">
        <f>$B$8-2</f>
        <v>2020</v>
      </c>
      <c r="C10" s="63">
        <v>26148</v>
      </c>
      <c r="D10" s="63">
        <v>13364</v>
      </c>
      <c r="E10" s="63">
        <v>12784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26586</v>
      </c>
      <c r="D11" s="63">
        <v>13649</v>
      </c>
      <c r="E11" s="63">
        <v>12937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27507</v>
      </c>
      <c r="D12" s="63">
        <v>14142</v>
      </c>
      <c r="E12" s="63">
        <v>13365</v>
      </c>
    </row>
    <row r="13" spans="1:8" ht="14.1" customHeight="1" x14ac:dyDescent="0.2">
      <c r="A13" s="45" t="s">
        <v>35</v>
      </c>
      <c r="B13" s="62"/>
      <c r="C13" s="63">
        <f>SUM(C8:C12)</f>
        <v>130831</v>
      </c>
      <c r="D13" s="63">
        <f>SUM(D8:D12)</f>
        <v>67204</v>
      </c>
      <c r="E13" s="63">
        <f>SUM(E8:E12)</f>
        <v>63627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27764</v>
      </c>
      <c r="D14" s="63">
        <v>14207</v>
      </c>
      <c r="E14" s="63">
        <v>13557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28354</v>
      </c>
      <c r="D15" s="63">
        <v>14452</v>
      </c>
      <c r="E15" s="63">
        <v>13902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27388</v>
      </c>
      <c r="D16" s="63">
        <v>14101</v>
      </c>
      <c r="E16" s="63">
        <v>13287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27385</v>
      </c>
      <c r="D17" s="63">
        <v>13870</v>
      </c>
      <c r="E17" s="63">
        <v>13515</v>
      </c>
    </row>
    <row r="18" spans="1:5" ht="14.1" customHeight="1" x14ac:dyDescent="0.2">
      <c r="A18" s="39" t="s">
        <v>40</v>
      </c>
      <c r="B18" s="62">
        <f>$B$8-9</f>
        <v>2013</v>
      </c>
      <c r="C18" s="63">
        <v>26568</v>
      </c>
      <c r="D18" s="63">
        <v>13649</v>
      </c>
      <c r="E18" s="63">
        <v>12919</v>
      </c>
    </row>
    <row r="19" spans="1:5" ht="14.1" customHeight="1" x14ac:dyDescent="0.2">
      <c r="A19" s="46" t="s">
        <v>35</v>
      </c>
      <c r="B19" s="64"/>
      <c r="C19" s="63">
        <f>SUM(C14:C18)</f>
        <v>137459</v>
      </c>
      <c r="D19" s="63">
        <f>SUM(D14:D18)</f>
        <v>70279</v>
      </c>
      <c r="E19" s="63">
        <f>SUM(E14:E18)</f>
        <v>67180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27060</v>
      </c>
      <c r="D20" s="63">
        <v>13916</v>
      </c>
      <c r="E20" s="63">
        <v>13144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26242</v>
      </c>
      <c r="D21" s="63">
        <v>13380</v>
      </c>
      <c r="E21" s="63">
        <v>12862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27364</v>
      </c>
      <c r="D22" s="63">
        <v>14085</v>
      </c>
      <c r="E22" s="63">
        <v>13279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27088</v>
      </c>
      <c r="D23" s="63">
        <v>14049</v>
      </c>
      <c r="E23" s="63">
        <v>13039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27656</v>
      </c>
      <c r="D24" s="63">
        <v>14031</v>
      </c>
      <c r="E24" s="63">
        <v>13625</v>
      </c>
    </row>
    <row r="25" spans="1:5" ht="14.1" customHeight="1" x14ac:dyDescent="0.2">
      <c r="A25" s="46" t="s">
        <v>35</v>
      </c>
      <c r="B25" s="64"/>
      <c r="C25" s="63">
        <f>SUM(C20:C24)</f>
        <v>135410</v>
      </c>
      <c r="D25" s="63">
        <f>SUM(D20:D24)</f>
        <v>69461</v>
      </c>
      <c r="E25" s="63">
        <f>SUM(E20:E24)</f>
        <v>65949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27859</v>
      </c>
      <c r="D26" s="63">
        <v>14411</v>
      </c>
      <c r="E26" s="63">
        <v>13448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27484</v>
      </c>
      <c r="D27" s="63">
        <v>14200</v>
      </c>
      <c r="E27" s="63">
        <v>13284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27519</v>
      </c>
      <c r="D28" s="63">
        <v>14211</v>
      </c>
      <c r="E28" s="63">
        <v>13308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28690</v>
      </c>
      <c r="D29" s="63">
        <v>14865</v>
      </c>
      <c r="E29" s="63">
        <v>13825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28578</v>
      </c>
      <c r="D30" s="63">
        <v>14625</v>
      </c>
      <c r="E30" s="63">
        <v>13953</v>
      </c>
    </row>
    <row r="31" spans="1:5" ht="14.1" customHeight="1" x14ac:dyDescent="0.2">
      <c r="A31" s="46" t="s">
        <v>35</v>
      </c>
      <c r="B31" s="64"/>
      <c r="C31" s="63">
        <f>SUM(C26:C30)</f>
        <v>140130</v>
      </c>
      <c r="D31" s="63">
        <f>SUM(D26:D30)</f>
        <v>72312</v>
      </c>
      <c r="E31" s="63">
        <f>SUM(E26:E30)</f>
        <v>67818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28844</v>
      </c>
      <c r="D32" s="63">
        <v>14804</v>
      </c>
      <c r="E32" s="63">
        <v>14040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29691</v>
      </c>
      <c r="D33" s="63">
        <v>15305</v>
      </c>
      <c r="E33" s="63">
        <v>14386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31323</v>
      </c>
      <c r="D34" s="63">
        <v>16321</v>
      </c>
      <c r="E34" s="63">
        <v>15002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32003</v>
      </c>
      <c r="D35" s="63">
        <v>16978</v>
      </c>
      <c r="E35" s="63">
        <v>15025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31856</v>
      </c>
      <c r="D36" s="63">
        <v>16536</v>
      </c>
      <c r="E36" s="63">
        <v>15320</v>
      </c>
    </row>
    <row r="37" spans="1:5" ht="14.1" customHeight="1" x14ac:dyDescent="0.2">
      <c r="A37" s="46" t="s">
        <v>35</v>
      </c>
      <c r="B37" s="64"/>
      <c r="C37" s="63">
        <f>SUM(C32:C36)</f>
        <v>153717</v>
      </c>
      <c r="D37" s="63">
        <f>SUM(D32:D36)</f>
        <v>79944</v>
      </c>
      <c r="E37" s="63">
        <f>SUM(E32:E36)</f>
        <v>73773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33003</v>
      </c>
      <c r="D38" s="63">
        <v>17335</v>
      </c>
      <c r="E38" s="63">
        <v>15668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32647</v>
      </c>
      <c r="D39" s="63">
        <v>16866</v>
      </c>
      <c r="E39" s="63">
        <v>15781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31731</v>
      </c>
      <c r="D40" s="63">
        <v>16472</v>
      </c>
      <c r="E40" s="63">
        <v>15259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32354</v>
      </c>
      <c r="D41" s="63">
        <v>16915</v>
      </c>
      <c r="E41" s="63">
        <v>15439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32999</v>
      </c>
      <c r="D42" s="63">
        <v>17084</v>
      </c>
      <c r="E42" s="63">
        <v>15915</v>
      </c>
    </row>
    <row r="43" spans="1:5" ht="14.1" customHeight="1" x14ac:dyDescent="0.2">
      <c r="A43" s="46" t="s">
        <v>35</v>
      </c>
      <c r="B43" s="64"/>
      <c r="C43" s="63">
        <f>SUM(C38:C42)</f>
        <v>162734</v>
      </c>
      <c r="D43" s="63">
        <f>SUM(D38:D42)</f>
        <v>84672</v>
      </c>
      <c r="E43" s="63">
        <f>SUM(E38:E42)</f>
        <v>78062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33487</v>
      </c>
      <c r="D44" s="63">
        <v>17241</v>
      </c>
      <c r="E44" s="63">
        <v>16246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34623</v>
      </c>
      <c r="D45" s="63">
        <v>17750</v>
      </c>
      <c r="E45" s="63">
        <v>16873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36695</v>
      </c>
      <c r="D46" s="63">
        <v>18801</v>
      </c>
      <c r="E46" s="63">
        <v>17894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35858</v>
      </c>
      <c r="D47" s="63">
        <v>18273</v>
      </c>
      <c r="E47" s="63">
        <v>17585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37077</v>
      </c>
      <c r="D48" s="63">
        <v>19039</v>
      </c>
      <c r="E48" s="63">
        <v>18038</v>
      </c>
    </row>
    <row r="49" spans="1:5" ht="14.1" customHeight="1" x14ac:dyDescent="0.2">
      <c r="A49" s="46" t="s">
        <v>35</v>
      </c>
      <c r="B49" s="64"/>
      <c r="C49" s="63">
        <f>SUM(C44:C48)</f>
        <v>177740</v>
      </c>
      <c r="D49" s="63">
        <f>SUM(D44:D48)</f>
        <v>91104</v>
      </c>
      <c r="E49" s="63">
        <f>SUM(E44:E48)</f>
        <v>86636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36363</v>
      </c>
      <c r="D50" s="63">
        <v>18574</v>
      </c>
      <c r="E50" s="63">
        <v>17789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35567</v>
      </c>
      <c r="D51" s="63">
        <v>17862</v>
      </c>
      <c r="E51" s="63">
        <v>17705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34251</v>
      </c>
      <c r="D52" s="63">
        <v>16985</v>
      </c>
      <c r="E52" s="63">
        <v>17266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34446</v>
      </c>
      <c r="D53" s="63">
        <v>17061</v>
      </c>
      <c r="E53" s="63">
        <v>17385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34939</v>
      </c>
      <c r="D54" s="63">
        <v>17333</v>
      </c>
      <c r="E54" s="63">
        <v>17606</v>
      </c>
    </row>
    <row r="55" spans="1:5" ht="14.1" customHeight="1" x14ac:dyDescent="0.2">
      <c r="A55" s="45" t="s">
        <v>35</v>
      </c>
      <c r="B55" s="64"/>
      <c r="C55" s="63">
        <f>SUM(C50:C54)</f>
        <v>175566</v>
      </c>
      <c r="D55" s="63">
        <f>SUM(D50:D54)</f>
        <v>87815</v>
      </c>
      <c r="E55" s="63">
        <f>SUM(E50:E54)</f>
        <v>87751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36110</v>
      </c>
      <c r="D56" s="63">
        <v>17618</v>
      </c>
      <c r="E56" s="63">
        <v>18492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35780</v>
      </c>
      <c r="D57" s="63">
        <v>17479</v>
      </c>
      <c r="E57" s="63">
        <v>18301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36353</v>
      </c>
      <c r="D58" s="63">
        <v>17644</v>
      </c>
      <c r="E58" s="63">
        <v>18709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34534</v>
      </c>
      <c r="D59" s="63">
        <v>16791</v>
      </c>
      <c r="E59" s="63">
        <v>17743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34426</v>
      </c>
      <c r="D60" s="63">
        <v>16922</v>
      </c>
      <c r="E60" s="63">
        <v>17504</v>
      </c>
    </row>
    <row r="61" spans="1:5" ht="14.1" customHeight="1" x14ac:dyDescent="0.2">
      <c r="A61" s="46" t="s">
        <v>35</v>
      </c>
      <c r="B61" s="64"/>
      <c r="C61" s="63">
        <f>SUM(C56:C60)</f>
        <v>177203</v>
      </c>
      <c r="D61" s="63">
        <f>SUM(D56:D60)</f>
        <v>86454</v>
      </c>
      <c r="E61" s="63">
        <f>SUM(E56:E60)</f>
        <v>90749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34180</v>
      </c>
      <c r="D62" s="63">
        <v>16652</v>
      </c>
      <c r="E62" s="63">
        <v>17528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34288</v>
      </c>
      <c r="D63" s="63">
        <v>16639</v>
      </c>
      <c r="E63" s="63">
        <v>17649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33505</v>
      </c>
      <c r="D64" s="63">
        <v>16358</v>
      </c>
      <c r="E64" s="63">
        <v>17147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33541</v>
      </c>
      <c r="D65" s="63">
        <v>16428</v>
      </c>
      <c r="E65" s="63">
        <v>17113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34281</v>
      </c>
      <c r="D66" s="63">
        <v>16768</v>
      </c>
      <c r="E66" s="63">
        <v>17513</v>
      </c>
    </row>
    <row r="67" spans="1:5" ht="14.1" customHeight="1" x14ac:dyDescent="0.2">
      <c r="A67" s="46" t="s">
        <v>35</v>
      </c>
      <c r="B67" s="64"/>
      <c r="C67" s="63">
        <f>SUM(C62:C66)</f>
        <v>169795</v>
      </c>
      <c r="D67" s="63">
        <f>SUM(D62:D66)</f>
        <v>82845</v>
      </c>
      <c r="E67" s="63">
        <f>SUM(E62:E66)</f>
        <v>86950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37295</v>
      </c>
      <c r="D68" s="63">
        <v>18204</v>
      </c>
      <c r="E68" s="63">
        <v>19091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41682</v>
      </c>
      <c r="D69" s="63">
        <v>20386</v>
      </c>
      <c r="E69" s="63">
        <v>21296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43365</v>
      </c>
      <c r="D70" s="63">
        <v>21389</v>
      </c>
      <c r="E70" s="63">
        <v>21976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47836</v>
      </c>
      <c r="D71" s="63">
        <v>23509</v>
      </c>
      <c r="E71" s="63">
        <v>24327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50739</v>
      </c>
      <c r="D72" s="63">
        <v>24955</v>
      </c>
      <c r="E72" s="63">
        <v>25784</v>
      </c>
    </row>
    <row r="73" spans="1:5" ht="14.1" customHeight="1" x14ac:dyDescent="0.2">
      <c r="A73" s="46" t="s">
        <v>35</v>
      </c>
      <c r="B73" s="64"/>
      <c r="C73" s="63">
        <f>SUM(C68:C72)</f>
        <v>220917</v>
      </c>
      <c r="D73" s="63">
        <f>SUM(D68:D72)</f>
        <v>108443</v>
      </c>
      <c r="E73" s="63">
        <f>SUM(E68:E72)</f>
        <v>112474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52366</v>
      </c>
      <c r="D74" s="63">
        <v>25852</v>
      </c>
      <c r="E74" s="63">
        <v>26514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52556</v>
      </c>
      <c r="D75" s="63">
        <v>25844</v>
      </c>
      <c r="E75" s="63">
        <v>26712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51564</v>
      </c>
      <c r="D76" s="63">
        <v>25177</v>
      </c>
      <c r="E76" s="63">
        <v>26387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51843</v>
      </c>
      <c r="D77" s="63">
        <v>25691</v>
      </c>
      <c r="E77" s="63">
        <v>26152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50299</v>
      </c>
      <c r="D78" s="63">
        <v>24595</v>
      </c>
      <c r="E78" s="63">
        <v>25704</v>
      </c>
    </row>
    <row r="79" spans="1:5" ht="14.1" customHeight="1" x14ac:dyDescent="0.2">
      <c r="A79" s="46" t="s">
        <v>35</v>
      </c>
      <c r="B79" s="64"/>
      <c r="C79" s="63">
        <f>SUM(C74:C78)</f>
        <v>258628</v>
      </c>
      <c r="D79" s="63">
        <f>SUM(D74:D78)</f>
        <v>127159</v>
      </c>
      <c r="E79" s="63">
        <f>SUM(E74:E78)</f>
        <v>131469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47747</v>
      </c>
      <c r="D80" s="63">
        <v>23324</v>
      </c>
      <c r="E80" s="63">
        <v>24423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46313</v>
      </c>
      <c r="D81" s="63">
        <v>22620</v>
      </c>
      <c r="E81" s="63">
        <v>23693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44028</v>
      </c>
      <c r="D82" s="63">
        <v>21436</v>
      </c>
      <c r="E82" s="63">
        <v>22592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42527</v>
      </c>
      <c r="D83" s="63">
        <v>20643</v>
      </c>
      <c r="E83" s="63">
        <v>21884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39851</v>
      </c>
      <c r="D84" s="63">
        <v>19395</v>
      </c>
      <c r="E84" s="63">
        <v>20456</v>
      </c>
    </row>
    <row r="85" spans="1:5" ht="14.1" customHeight="1" x14ac:dyDescent="0.2">
      <c r="A85" s="46" t="s">
        <v>35</v>
      </c>
      <c r="B85" s="64"/>
      <c r="C85" s="63">
        <f>SUM(C80:C84)</f>
        <v>220466</v>
      </c>
      <c r="D85" s="63">
        <f>SUM(D80:D84)</f>
        <v>107418</v>
      </c>
      <c r="E85" s="63">
        <f>SUM(E80:E84)</f>
        <v>113048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38496</v>
      </c>
      <c r="D86" s="63">
        <v>18307</v>
      </c>
      <c r="E86" s="63">
        <v>20189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36127</v>
      </c>
      <c r="D87" s="63">
        <v>17227</v>
      </c>
      <c r="E87" s="63">
        <v>18900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34917</v>
      </c>
      <c r="D88" s="63">
        <v>16541</v>
      </c>
      <c r="E88" s="63">
        <v>18376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34361</v>
      </c>
      <c r="D89" s="63">
        <v>16143</v>
      </c>
      <c r="E89" s="63">
        <v>18218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32565</v>
      </c>
      <c r="D90" s="63">
        <v>15437</v>
      </c>
      <c r="E90" s="63">
        <v>17128</v>
      </c>
    </row>
    <row r="91" spans="1:5" ht="14.1" customHeight="1" x14ac:dyDescent="0.2">
      <c r="A91" s="46" t="s">
        <v>35</v>
      </c>
      <c r="B91" s="64"/>
      <c r="C91" s="63">
        <f>SUM(C86:C90)</f>
        <v>176466</v>
      </c>
      <c r="D91" s="63">
        <f>SUM(D86:D90)</f>
        <v>83655</v>
      </c>
      <c r="E91" s="63">
        <f>SUM(E86:E90)</f>
        <v>92811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32203</v>
      </c>
      <c r="D92" s="63">
        <v>15164</v>
      </c>
      <c r="E92" s="63">
        <v>17039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31784</v>
      </c>
      <c r="D93" s="63">
        <v>14940</v>
      </c>
      <c r="E93" s="63">
        <v>16844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31795</v>
      </c>
      <c r="D94" s="63">
        <v>14809</v>
      </c>
      <c r="E94" s="63">
        <v>16986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31281</v>
      </c>
      <c r="D95" s="63">
        <v>14698</v>
      </c>
      <c r="E95" s="63">
        <v>16583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29938</v>
      </c>
      <c r="D96" s="63">
        <v>13860</v>
      </c>
      <c r="E96" s="63">
        <v>16078</v>
      </c>
    </row>
    <row r="97" spans="1:5" ht="14.1" customHeight="1" x14ac:dyDescent="0.2">
      <c r="A97" s="46" t="s">
        <v>35</v>
      </c>
      <c r="B97" s="64"/>
      <c r="C97" s="63">
        <f>SUM(C92:C96)</f>
        <v>157001</v>
      </c>
      <c r="D97" s="63">
        <f>SUM(D92:D96)</f>
        <v>73471</v>
      </c>
      <c r="E97" s="63">
        <f>SUM(E92:E96)</f>
        <v>83530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27408</v>
      </c>
      <c r="D98" s="63">
        <v>12662</v>
      </c>
      <c r="E98" s="63">
        <v>14746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25262</v>
      </c>
      <c r="D99" s="63">
        <v>11515</v>
      </c>
      <c r="E99" s="63">
        <v>13747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20403</v>
      </c>
      <c r="D100" s="63">
        <v>9087</v>
      </c>
      <c r="E100" s="63">
        <v>11316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26482</v>
      </c>
      <c r="D101" s="63">
        <v>11894</v>
      </c>
      <c r="E101" s="63">
        <v>14588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26747</v>
      </c>
      <c r="D102" s="63">
        <v>12075</v>
      </c>
      <c r="E102" s="63">
        <v>14672</v>
      </c>
    </row>
    <row r="103" spans="1:5" ht="14.1" customHeight="1" x14ac:dyDescent="0.2">
      <c r="A103" s="47" t="s">
        <v>35</v>
      </c>
      <c r="B103" s="65"/>
      <c r="C103" s="63">
        <f>SUM(C98:C102)</f>
        <v>126302</v>
      </c>
      <c r="D103" s="63">
        <f>SUM(D98:D102)</f>
        <v>57233</v>
      </c>
      <c r="E103" s="63">
        <f>SUM(E98:E102)</f>
        <v>69069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24897</v>
      </c>
      <c r="D104" s="63">
        <v>10999</v>
      </c>
      <c r="E104" s="63">
        <v>13898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29152</v>
      </c>
      <c r="D105" s="63">
        <v>12884</v>
      </c>
      <c r="E105" s="63">
        <v>16268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28277</v>
      </c>
      <c r="D106" s="63">
        <v>12293</v>
      </c>
      <c r="E106" s="63">
        <v>15984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26652</v>
      </c>
      <c r="D107" s="63">
        <v>11363</v>
      </c>
      <c r="E107" s="63">
        <v>15289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23469</v>
      </c>
      <c r="D108" s="63">
        <v>9773</v>
      </c>
      <c r="E108" s="63">
        <v>13696</v>
      </c>
    </row>
    <row r="109" spans="1:5" ht="14.1" customHeight="1" x14ac:dyDescent="0.2">
      <c r="A109" s="47" t="s">
        <v>35</v>
      </c>
      <c r="B109" s="65"/>
      <c r="C109" s="63">
        <f>SUM(C104:C108)</f>
        <v>132447</v>
      </c>
      <c r="D109" s="63">
        <f>SUM(D104:D108)</f>
        <v>57312</v>
      </c>
      <c r="E109" s="63">
        <f>SUM(E104:E108)</f>
        <v>75135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20093</v>
      </c>
      <c r="D110" s="63">
        <v>8252</v>
      </c>
      <c r="E110" s="63">
        <v>11841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17292</v>
      </c>
      <c r="D111" s="63">
        <v>6958</v>
      </c>
      <c r="E111" s="63">
        <v>10334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14695</v>
      </c>
      <c r="D112" s="63">
        <v>5626</v>
      </c>
      <c r="E112" s="63">
        <v>9069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11588</v>
      </c>
      <c r="D113" s="63">
        <v>4378</v>
      </c>
      <c r="E113" s="63">
        <v>7210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7607</v>
      </c>
      <c r="D114" s="63">
        <v>2649</v>
      </c>
      <c r="E114" s="63">
        <v>4958</v>
      </c>
    </row>
    <row r="115" spans="1:5" ht="14.1" customHeight="1" x14ac:dyDescent="0.2">
      <c r="A115" s="47" t="s">
        <v>35</v>
      </c>
      <c r="B115" s="66"/>
      <c r="C115" s="63">
        <f>SUM(C110:C114)</f>
        <v>71275</v>
      </c>
      <c r="D115" s="63">
        <f>SUM(D110:D114)</f>
        <v>27863</v>
      </c>
      <c r="E115" s="63">
        <f>SUM(E110:E114)</f>
        <v>43412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29183</v>
      </c>
      <c r="D116" s="63">
        <v>8625</v>
      </c>
      <c r="E116" s="63">
        <v>20558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70">
        <v>2953270</v>
      </c>
      <c r="D118" s="68">
        <v>1443269</v>
      </c>
      <c r="E118" s="68">
        <v>1510001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9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view="pageLayout" zoomScaleNormal="100" workbookViewId="0"/>
  </sheetViews>
  <sheetFormatPr baseColWidth="10" defaultColWidth="11.42578125" defaultRowHeight="12.75" x14ac:dyDescent="0.2"/>
  <cols>
    <col min="1" max="1" width="92.5703125" style="11" customWidth="1"/>
    <col min="2" max="6" width="11.42578125" style="11"/>
    <col min="7" max="7" width="19.5703125" style="11" customWidth="1"/>
    <col min="8" max="16384" width="11.42578125" style="11"/>
  </cols>
  <sheetData>
    <row r="1" spans="1:7" ht="15.75" x14ac:dyDescent="0.25">
      <c r="A1" s="31"/>
      <c r="B1" s="31"/>
      <c r="C1" s="31"/>
      <c r="D1" s="31"/>
      <c r="E1" s="31"/>
      <c r="F1" s="31"/>
      <c r="G1" s="31"/>
    </row>
    <row r="2" spans="1:7" x14ac:dyDescent="0.2">
      <c r="B2" s="28"/>
      <c r="C2" s="28"/>
      <c r="D2" s="28"/>
      <c r="E2" s="28"/>
      <c r="F2" s="28"/>
      <c r="G2" s="28"/>
    </row>
    <row r="3" spans="1:7" x14ac:dyDescent="0.2">
      <c r="A3" s="32"/>
      <c r="B3" s="28"/>
      <c r="C3" s="28"/>
      <c r="D3" s="28"/>
      <c r="E3" s="28"/>
      <c r="F3" s="28"/>
      <c r="G3" s="28"/>
    </row>
    <row r="4" spans="1:7" x14ac:dyDescent="0.2">
      <c r="A4" s="28"/>
      <c r="B4" s="28"/>
      <c r="C4" s="28"/>
      <c r="D4" s="28"/>
      <c r="E4" s="28"/>
      <c r="F4" s="28"/>
      <c r="G4" s="28"/>
    </row>
    <row r="5" spans="1:7" x14ac:dyDescent="0.2">
      <c r="A5" s="33"/>
      <c r="B5" s="34"/>
      <c r="C5" s="34"/>
      <c r="D5" s="34"/>
      <c r="E5" s="34"/>
      <c r="F5" s="34"/>
      <c r="G5" s="34"/>
    </row>
    <row r="6" spans="1:7" x14ac:dyDescent="0.2">
      <c r="A6" s="35"/>
      <c r="B6" s="34"/>
      <c r="C6" s="34"/>
      <c r="D6" s="34"/>
      <c r="E6" s="34"/>
      <c r="F6" s="34"/>
      <c r="G6" s="34"/>
    </row>
    <row r="7" spans="1:7" x14ac:dyDescent="0.2">
      <c r="A7" s="34"/>
      <c r="B7" s="34"/>
      <c r="C7" s="34"/>
      <c r="D7" s="34"/>
      <c r="E7" s="34"/>
      <c r="F7" s="34"/>
      <c r="G7" s="34"/>
    </row>
    <row r="8" spans="1:7" x14ac:dyDescent="0.2">
      <c r="A8" s="28"/>
      <c r="B8" s="28"/>
      <c r="C8" s="28"/>
      <c r="D8" s="28"/>
      <c r="E8" s="28"/>
      <c r="F8" s="28"/>
      <c r="G8" s="28"/>
    </row>
    <row r="17" spans="1:1" ht="15.75" x14ac:dyDescent="0.25">
      <c r="A17" s="31"/>
    </row>
    <row r="18" spans="1:1" x14ac:dyDescent="0.2">
      <c r="A18" s="32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H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4" width="10.7109375" customWidth="1"/>
  </cols>
  <sheetData>
    <row r="1" spans="1:5" ht="14.1" customHeight="1" x14ac:dyDescent="0.2">
      <c r="A1" s="90" t="s">
        <v>167</v>
      </c>
      <c r="B1" s="90"/>
      <c r="C1" s="90"/>
      <c r="D1" s="90"/>
      <c r="E1" s="90"/>
    </row>
    <row r="2" spans="1:5" ht="14.1" customHeight="1" x14ac:dyDescent="0.2"/>
    <row r="3" spans="1:5" s="8" customFormat="1" ht="28.35" customHeight="1" x14ac:dyDescent="0.2">
      <c r="A3" s="98" t="s">
        <v>154</v>
      </c>
      <c r="B3" s="91" t="s">
        <v>168</v>
      </c>
      <c r="C3" s="92"/>
      <c r="D3" s="93"/>
      <c r="E3" s="96" t="s">
        <v>169</v>
      </c>
    </row>
    <row r="4" spans="1:5" s="8" customFormat="1" ht="28.35" customHeight="1" x14ac:dyDescent="0.2">
      <c r="A4" s="99"/>
      <c r="B4" s="13" t="s">
        <v>156</v>
      </c>
      <c r="C4" s="13" t="s">
        <v>157</v>
      </c>
      <c r="D4" s="13" t="s">
        <v>158</v>
      </c>
      <c r="E4" s="97"/>
    </row>
    <row r="5" spans="1:5" s="11" customFormat="1" ht="15.6" customHeight="1" x14ac:dyDescent="0.2">
      <c r="A5" s="26"/>
      <c r="B5" s="17"/>
      <c r="C5" s="17"/>
      <c r="D5" s="17"/>
      <c r="E5" s="16"/>
    </row>
    <row r="6" spans="1:5" s="11" customFormat="1" ht="15.6" customHeight="1" x14ac:dyDescent="0.2">
      <c r="A6" s="14" t="s">
        <v>124</v>
      </c>
      <c r="B6" s="59">
        <v>92550</v>
      </c>
      <c r="C6" s="59">
        <v>45874</v>
      </c>
      <c r="D6" s="59">
        <v>46676</v>
      </c>
      <c r="E6" s="48">
        <v>91831.5</v>
      </c>
    </row>
    <row r="7" spans="1:5" s="11" customFormat="1" ht="15.6" customHeight="1" x14ac:dyDescent="0.2">
      <c r="A7" s="14" t="s">
        <v>125</v>
      </c>
      <c r="B7" s="59">
        <v>247717</v>
      </c>
      <c r="C7" s="59">
        <v>120149</v>
      </c>
      <c r="D7" s="59">
        <v>127568</v>
      </c>
      <c r="E7" s="48">
        <v>246980</v>
      </c>
    </row>
    <row r="8" spans="1:5" s="8" customFormat="1" ht="15.6" customHeight="1" x14ac:dyDescent="0.2">
      <c r="A8" s="14" t="s">
        <v>126</v>
      </c>
      <c r="B8" s="59">
        <v>218095</v>
      </c>
      <c r="C8" s="59">
        <v>104723</v>
      </c>
      <c r="D8" s="59">
        <v>113372</v>
      </c>
      <c r="E8" s="48">
        <v>217186</v>
      </c>
    </row>
    <row r="9" spans="1:5" s="8" customFormat="1" ht="15.6" customHeight="1" x14ac:dyDescent="0.2">
      <c r="A9" s="14" t="s">
        <v>127</v>
      </c>
      <c r="B9" s="59">
        <v>79502</v>
      </c>
      <c r="C9" s="59">
        <v>39256</v>
      </c>
      <c r="D9" s="59">
        <v>40246</v>
      </c>
      <c r="E9" s="48">
        <v>79499</v>
      </c>
    </row>
    <row r="10" spans="1:5" s="8" customFormat="1" ht="15.6" customHeight="1" x14ac:dyDescent="0.2">
      <c r="A10" s="14" t="s">
        <v>128</v>
      </c>
      <c r="B10" s="59">
        <v>135252</v>
      </c>
      <c r="C10" s="59">
        <v>66561</v>
      </c>
      <c r="D10" s="59">
        <v>68691</v>
      </c>
      <c r="E10" s="48">
        <v>134610.5</v>
      </c>
    </row>
    <row r="11" spans="1:5" s="8" customFormat="1" ht="15.6" customHeight="1" x14ac:dyDescent="0.2">
      <c r="A11" s="14" t="s">
        <v>129</v>
      </c>
      <c r="B11" s="59">
        <v>203712</v>
      </c>
      <c r="C11" s="59">
        <v>99689</v>
      </c>
      <c r="D11" s="59">
        <v>104023</v>
      </c>
      <c r="E11" s="48">
        <v>202265.5</v>
      </c>
    </row>
    <row r="12" spans="1:5" s="8" customFormat="1" ht="15.6" customHeight="1" x14ac:dyDescent="0.2">
      <c r="A12" s="14" t="s">
        <v>130</v>
      </c>
      <c r="B12" s="59">
        <v>169043</v>
      </c>
      <c r="C12" s="59">
        <v>82669</v>
      </c>
      <c r="D12" s="59">
        <v>86374</v>
      </c>
      <c r="E12" s="48">
        <v>168301.5</v>
      </c>
    </row>
    <row r="13" spans="1:5" s="8" customFormat="1" ht="15.6" customHeight="1" x14ac:dyDescent="0.2">
      <c r="A13" s="14" t="s">
        <v>131</v>
      </c>
      <c r="B13" s="59">
        <v>203606</v>
      </c>
      <c r="C13" s="59">
        <v>97822</v>
      </c>
      <c r="D13" s="59">
        <v>105784</v>
      </c>
      <c r="E13" s="48">
        <v>202810</v>
      </c>
    </row>
    <row r="14" spans="1:5" s="8" customFormat="1" ht="15.6" customHeight="1" x14ac:dyDescent="0.2">
      <c r="A14" s="14" t="s">
        <v>132</v>
      </c>
      <c r="B14" s="59">
        <v>322130</v>
      </c>
      <c r="C14" s="59">
        <v>157663</v>
      </c>
      <c r="D14" s="59">
        <v>164467</v>
      </c>
      <c r="E14" s="48">
        <v>320228</v>
      </c>
    </row>
    <row r="15" spans="1:5" s="8" customFormat="1" ht="15.6" customHeight="1" x14ac:dyDescent="0.2">
      <c r="A15" s="14" t="s">
        <v>133</v>
      </c>
      <c r="B15" s="59">
        <v>131266</v>
      </c>
      <c r="C15" s="59">
        <v>63357</v>
      </c>
      <c r="D15" s="59">
        <v>67909</v>
      </c>
      <c r="E15" s="48">
        <v>130476.5</v>
      </c>
    </row>
    <row r="16" spans="1:5" s="8" customFormat="1" ht="15.6" customHeight="1" x14ac:dyDescent="0.2">
      <c r="A16" s="14" t="s">
        <v>134</v>
      </c>
      <c r="B16" s="59">
        <v>278979</v>
      </c>
      <c r="C16" s="59">
        <v>137154</v>
      </c>
      <c r="D16" s="59">
        <v>141825</v>
      </c>
      <c r="E16" s="48">
        <v>277516</v>
      </c>
    </row>
    <row r="17" spans="1:8" ht="15.6" customHeight="1" x14ac:dyDescent="0.2">
      <c r="A17" s="14" t="s">
        <v>135</v>
      </c>
      <c r="B17" s="59">
        <v>206038</v>
      </c>
      <c r="C17" s="59">
        <v>101614</v>
      </c>
      <c r="D17" s="59">
        <v>104424</v>
      </c>
      <c r="E17" s="48">
        <v>204918.5</v>
      </c>
      <c r="F17" s="15"/>
      <c r="G17" s="15"/>
      <c r="H17" s="15"/>
    </row>
    <row r="18" spans="1:8" ht="15.6" customHeight="1" x14ac:dyDescent="0.2">
      <c r="A18" s="14" t="s">
        <v>136</v>
      </c>
      <c r="B18" s="59">
        <v>284988</v>
      </c>
      <c r="C18" s="59">
        <v>140654</v>
      </c>
      <c r="D18" s="59">
        <v>144334</v>
      </c>
      <c r="E18" s="48">
        <v>282694</v>
      </c>
      <c r="F18" s="15"/>
      <c r="G18" s="15"/>
      <c r="H18" s="15"/>
    </row>
    <row r="19" spans="1:8" ht="15.6" customHeight="1" x14ac:dyDescent="0.2">
      <c r="A19" s="14" t="s">
        <v>137</v>
      </c>
      <c r="B19" s="59">
        <v>132419</v>
      </c>
      <c r="C19" s="59">
        <v>65268</v>
      </c>
      <c r="D19" s="59">
        <v>67151</v>
      </c>
      <c r="E19" s="48">
        <v>131631</v>
      </c>
      <c r="F19" s="9"/>
      <c r="G19" s="9"/>
      <c r="H19" s="9"/>
    </row>
    <row r="20" spans="1:8" ht="15.6" customHeight="1" x14ac:dyDescent="0.2">
      <c r="A20" s="14" t="s">
        <v>138</v>
      </c>
      <c r="B20" s="59">
        <v>247973</v>
      </c>
      <c r="C20" s="59">
        <v>120816</v>
      </c>
      <c r="D20" s="59">
        <v>127157</v>
      </c>
      <c r="E20" s="48">
        <v>246689.5</v>
      </c>
    </row>
    <row r="21" spans="1:8" ht="15.6" customHeight="1" x14ac:dyDescent="0.2">
      <c r="A21" s="18" t="s">
        <v>139</v>
      </c>
      <c r="B21" s="60">
        <v>2953270</v>
      </c>
      <c r="C21" s="60">
        <v>1443269</v>
      </c>
      <c r="D21" s="60">
        <v>1510001</v>
      </c>
      <c r="E21" s="61">
        <v>2937637.5</v>
      </c>
    </row>
    <row r="23" spans="1:8" x14ac:dyDescent="0.2">
      <c r="A23" s="94" t="s">
        <v>155</v>
      </c>
      <c r="B23" s="95"/>
    </row>
    <row r="26" spans="1:8" s="11" customFormat="1" x14ac:dyDescent="0.2">
      <c r="A26" s="4"/>
    </row>
    <row r="27" spans="1:8" s="11" customFormat="1" x14ac:dyDescent="0.2">
      <c r="A27" s="4"/>
    </row>
    <row r="28" spans="1:8" s="11" customFormat="1" x14ac:dyDescent="0.2">
      <c r="A28" s="4"/>
    </row>
    <row r="29" spans="1:8" s="11" customFormat="1" x14ac:dyDescent="0.2">
      <c r="A29" s="4"/>
    </row>
    <row r="30" spans="1:8" s="11" customFormat="1" x14ac:dyDescent="0.2">
      <c r="A30" s="4"/>
    </row>
    <row r="32" spans="1:8" x14ac:dyDescent="0.2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46" priority="41">
      <formula>MOD(ROW(),2)=0</formula>
    </cfRule>
  </conditionalFormatting>
  <conditionalFormatting sqref="D5">
    <cfRule type="expression" dxfId="45" priority="32">
      <formula>MOD(ROW(),2)=0</formula>
    </cfRule>
  </conditionalFormatting>
  <conditionalFormatting sqref="A6:C7">
    <cfRule type="expression" dxfId="44" priority="31">
      <formula>MOD(ROW(),2)=0</formula>
    </cfRule>
  </conditionalFormatting>
  <conditionalFormatting sqref="D6:D7">
    <cfRule type="expression" dxfId="43" priority="30">
      <formula>MOD(ROW(),2)=0</formula>
    </cfRule>
  </conditionalFormatting>
  <conditionalFormatting sqref="A8:C9">
    <cfRule type="expression" dxfId="42" priority="29">
      <formula>MOD(ROW(),2)=0</formula>
    </cfRule>
  </conditionalFormatting>
  <conditionalFormatting sqref="D8:D9">
    <cfRule type="expression" dxfId="41" priority="28">
      <formula>MOD(ROW(),2)=0</formula>
    </cfRule>
  </conditionalFormatting>
  <conditionalFormatting sqref="A10:C11">
    <cfRule type="expression" dxfId="40" priority="27">
      <formula>MOD(ROW(),2)=0</formula>
    </cfRule>
  </conditionalFormatting>
  <conditionalFormatting sqref="D10:D11">
    <cfRule type="expression" dxfId="39" priority="26">
      <formula>MOD(ROW(),2)=0</formula>
    </cfRule>
  </conditionalFormatting>
  <conditionalFormatting sqref="A12:C13">
    <cfRule type="expression" dxfId="38" priority="25">
      <formula>MOD(ROW(),2)=0</formula>
    </cfRule>
  </conditionalFormatting>
  <conditionalFormatting sqref="D12:D13">
    <cfRule type="expression" dxfId="37" priority="24">
      <formula>MOD(ROW(),2)=0</formula>
    </cfRule>
  </conditionalFormatting>
  <conditionalFormatting sqref="A14:C15">
    <cfRule type="expression" dxfId="36" priority="23">
      <formula>MOD(ROW(),2)=0</formula>
    </cfRule>
  </conditionalFormatting>
  <conditionalFormatting sqref="D14:D15">
    <cfRule type="expression" dxfId="35" priority="22">
      <formula>MOD(ROW(),2)=0</formula>
    </cfRule>
  </conditionalFormatting>
  <conditionalFormatting sqref="A16:C16">
    <cfRule type="expression" dxfId="34" priority="21">
      <formula>MOD(ROW(),2)=0</formula>
    </cfRule>
  </conditionalFormatting>
  <conditionalFormatting sqref="D16">
    <cfRule type="expression" dxfId="33" priority="20">
      <formula>MOD(ROW(),2)=0</formula>
    </cfRule>
  </conditionalFormatting>
  <conditionalFormatting sqref="A17:C18">
    <cfRule type="expression" dxfId="32" priority="19">
      <formula>MOD(ROW(),2)=0</formula>
    </cfRule>
  </conditionalFormatting>
  <conditionalFormatting sqref="D17:D18">
    <cfRule type="expression" dxfId="31" priority="18">
      <formula>MOD(ROW(),2)=0</formula>
    </cfRule>
  </conditionalFormatting>
  <conditionalFormatting sqref="A19:C19">
    <cfRule type="expression" dxfId="30" priority="17">
      <formula>MOD(ROW(),2)=0</formula>
    </cfRule>
  </conditionalFormatting>
  <conditionalFormatting sqref="D19">
    <cfRule type="expression" dxfId="29" priority="16">
      <formula>MOD(ROW(),2)=0</formula>
    </cfRule>
  </conditionalFormatting>
  <conditionalFormatting sqref="A21:C21 E21">
    <cfRule type="expression" dxfId="28" priority="13">
      <formula>MOD(ROW(),2)=0</formula>
    </cfRule>
  </conditionalFormatting>
  <conditionalFormatting sqref="D21">
    <cfRule type="expression" dxfId="27" priority="12">
      <formula>MOD(ROW(),2)=0</formula>
    </cfRule>
  </conditionalFormatting>
  <conditionalFormatting sqref="A20:C20">
    <cfRule type="expression" dxfId="26" priority="11">
      <formula>MOD(ROW(),2)=0</formula>
    </cfRule>
  </conditionalFormatting>
  <conditionalFormatting sqref="D20">
    <cfRule type="expression" dxfId="25" priority="10">
      <formula>MOD(ROW(),2)=0</formula>
    </cfRule>
  </conditionalFormatting>
  <conditionalFormatting sqref="E6:E7">
    <cfRule type="expression" dxfId="24" priority="9">
      <formula>MOD(ROW(),2)=0</formula>
    </cfRule>
  </conditionalFormatting>
  <conditionalFormatting sqref="E8:E9">
    <cfRule type="expression" dxfId="23" priority="8">
      <formula>MOD(ROW(),2)=0</formula>
    </cfRule>
  </conditionalFormatting>
  <conditionalFormatting sqref="E10:E11">
    <cfRule type="expression" dxfId="22" priority="7">
      <formula>MOD(ROW(),2)=0</formula>
    </cfRule>
  </conditionalFormatting>
  <conditionalFormatting sqref="E12:E13">
    <cfRule type="expression" dxfId="21" priority="6">
      <formula>MOD(ROW(),2)=0</formula>
    </cfRule>
  </conditionalFormatting>
  <conditionalFormatting sqref="E14:E15">
    <cfRule type="expression" dxfId="20" priority="5">
      <formula>MOD(ROW(),2)=0</formula>
    </cfRule>
  </conditionalFormatting>
  <conditionalFormatting sqref="E16">
    <cfRule type="expression" dxfId="19" priority="4">
      <formula>MOD(ROW(),2)=0</formula>
    </cfRule>
  </conditionalFormatting>
  <conditionalFormatting sqref="E17:E18">
    <cfRule type="expression" dxfId="18" priority="3">
      <formula>MOD(ROW(),2)=0</formula>
    </cfRule>
  </conditionalFormatting>
  <conditionalFormatting sqref="E19">
    <cfRule type="expression" dxfId="17" priority="2">
      <formula>MOD(ROW(),2)=0</formula>
    </cfRule>
  </conditionalFormatting>
  <conditionalFormatting sqref="E20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&amp;L&amp;"Arial,Standard"&amp;8Statistikamt Nord&amp;C&amp;"Arial,Standard"&amp;8&amp;P&amp;R&amp;"Arial,Standard"&amp;8Statistischer Bericht A I 3 - j 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customWidth="1"/>
    <col min="2" max="2" width="15.42578125" style="11" customWidth="1"/>
    <col min="3" max="5" width="17.7109375" customWidth="1"/>
    <col min="6" max="26" width="11.28515625" customWidth="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124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s="11" customFormat="1" ht="14.1" customHeight="1" x14ac:dyDescent="0.2">
      <c r="A7" s="37"/>
      <c r="B7" s="43"/>
      <c r="C7" s="21"/>
      <c r="D7" s="21"/>
      <c r="E7" s="21"/>
    </row>
    <row r="8" spans="1:8" s="11" customFormat="1" ht="14.1" customHeight="1" x14ac:dyDescent="0.2">
      <c r="A8" s="38" t="s">
        <v>30</v>
      </c>
      <c r="B8" s="62">
        <v>2022</v>
      </c>
      <c r="C8" s="63">
        <v>816</v>
      </c>
      <c r="D8" s="63">
        <v>430</v>
      </c>
      <c r="E8" s="63">
        <v>386</v>
      </c>
    </row>
    <row r="9" spans="1:8" ht="14.1" customHeight="1" x14ac:dyDescent="0.2">
      <c r="A9" s="38" t="s">
        <v>31</v>
      </c>
      <c r="B9" s="62">
        <f>$B$8-1</f>
        <v>2021</v>
      </c>
      <c r="C9" s="63">
        <v>878</v>
      </c>
      <c r="D9" s="63">
        <v>466</v>
      </c>
      <c r="E9" s="63">
        <v>412</v>
      </c>
    </row>
    <row r="10" spans="1:8" ht="14.1" customHeight="1" x14ac:dyDescent="0.2">
      <c r="A10" s="38" t="s">
        <v>32</v>
      </c>
      <c r="B10" s="62">
        <f>$B$8-2</f>
        <v>2020</v>
      </c>
      <c r="C10" s="63">
        <v>886</v>
      </c>
      <c r="D10" s="63">
        <v>462</v>
      </c>
      <c r="E10" s="63">
        <v>424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919</v>
      </c>
      <c r="D11" s="63">
        <v>492</v>
      </c>
      <c r="E11" s="63">
        <v>427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896</v>
      </c>
      <c r="D12" s="63">
        <v>442</v>
      </c>
      <c r="E12" s="63">
        <v>454</v>
      </c>
    </row>
    <row r="13" spans="1:8" ht="14.1" customHeight="1" x14ac:dyDescent="0.2">
      <c r="A13" s="45" t="s">
        <v>35</v>
      </c>
      <c r="B13" s="62"/>
      <c r="C13" s="63">
        <f>SUM(C8:C12)</f>
        <v>4395</v>
      </c>
      <c r="D13" s="63">
        <f>SUM(D8:D12)</f>
        <v>2292</v>
      </c>
      <c r="E13" s="63">
        <f>SUM(E8:E12)</f>
        <v>2103</v>
      </c>
    </row>
    <row r="14" spans="1:8" ht="14.1" customHeight="1" x14ac:dyDescent="0.2">
      <c r="A14" s="39" t="s">
        <v>36</v>
      </c>
      <c r="B14" s="62">
        <f>$B$8-5</f>
        <v>2017</v>
      </c>
      <c r="C14" s="63">
        <v>817</v>
      </c>
      <c r="D14" s="63">
        <v>418</v>
      </c>
      <c r="E14" s="63">
        <v>399</v>
      </c>
    </row>
    <row r="15" spans="1:8" ht="14.1" customHeight="1" x14ac:dyDescent="0.2">
      <c r="A15" s="39" t="s">
        <v>37</v>
      </c>
      <c r="B15" s="62">
        <f>$B$8-6</f>
        <v>2016</v>
      </c>
      <c r="C15" s="63">
        <v>888</v>
      </c>
      <c r="D15" s="63">
        <v>469</v>
      </c>
      <c r="E15" s="63">
        <v>419</v>
      </c>
    </row>
    <row r="16" spans="1:8" ht="14.1" customHeight="1" x14ac:dyDescent="0.2">
      <c r="A16" s="39" t="s">
        <v>38</v>
      </c>
      <c r="B16" s="62">
        <f>$B$8-7</f>
        <v>2015</v>
      </c>
      <c r="C16" s="63">
        <v>806</v>
      </c>
      <c r="D16" s="63">
        <v>424</v>
      </c>
      <c r="E16" s="63">
        <v>382</v>
      </c>
    </row>
    <row r="17" spans="1:5" ht="14.1" customHeight="1" x14ac:dyDescent="0.2">
      <c r="A17" s="39" t="s">
        <v>39</v>
      </c>
      <c r="B17" s="62">
        <f>$B$8-8</f>
        <v>2014</v>
      </c>
      <c r="C17" s="63">
        <v>762</v>
      </c>
      <c r="D17" s="63">
        <v>383</v>
      </c>
      <c r="E17" s="63">
        <v>379</v>
      </c>
    </row>
    <row r="18" spans="1:5" ht="14.1" customHeight="1" x14ac:dyDescent="0.2">
      <c r="A18" s="39" t="s">
        <v>40</v>
      </c>
      <c r="B18" s="62">
        <f>$B$8-9</f>
        <v>2013</v>
      </c>
      <c r="C18" s="63">
        <v>761</v>
      </c>
      <c r="D18" s="63">
        <v>381</v>
      </c>
      <c r="E18" s="63">
        <v>380</v>
      </c>
    </row>
    <row r="19" spans="1:5" ht="14.1" customHeight="1" x14ac:dyDescent="0.2">
      <c r="A19" s="46" t="s">
        <v>35</v>
      </c>
      <c r="B19" s="64"/>
      <c r="C19" s="63">
        <f>SUM(C14:C18)</f>
        <v>4034</v>
      </c>
      <c r="D19" s="63">
        <f>SUM(D14:D18)</f>
        <v>2075</v>
      </c>
      <c r="E19" s="63">
        <f>SUM(E14:E18)</f>
        <v>1959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871</v>
      </c>
      <c r="D20" s="63">
        <v>432</v>
      </c>
      <c r="E20" s="63">
        <v>439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740</v>
      </c>
      <c r="D21" s="63">
        <v>373</v>
      </c>
      <c r="E21" s="63">
        <v>367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833</v>
      </c>
      <c r="D22" s="63">
        <v>449</v>
      </c>
      <c r="E22" s="63">
        <v>384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824</v>
      </c>
      <c r="D23" s="63">
        <v>407</v>
      </c>
      <c r="E23" s="63">
        <v>417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723</v>
      </c>
      <c r="D24" s="63">
        <v>386</v>
      </c>
      <c r="E24" s="63">
        <v>337</v>
      </c>
    </row>
    <row r="25" spans="1:5" ht="14.1" customHeight="1" x14ac:dyDescent="0.2">
      <c r="A25" s="46" t="s">
        <v>35</v>
      </c>
      <c r="B25" s="64"/>
      <c r="C25" s="63">
        <f>SUM(C20:C24)</f>
        <v>3991</v>
      </c>
      <c r="D25" s="63">
        <f>SUM(D20:D24)</f>
        <v>2047</v>
      </c>
      <c r="E25" s="63">
        <f>SUM(E20:E24)</f>
        <v>1944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807</v>
      </c>
      <c r="D26" s="63">
        <v>438</v>
      </c>
      <c r="E26" s="63">
        <v>369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790</v>
      </c>
      <c r="D27" s="63">
        <v>390</v>
      </c>
      <c r="E27" s="63">
        <v>400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814</v>
      </c>
      <c r="D28" s="63">
        <v>405</v>
      </c>
      <c r="E28" s="63">
        <v>409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878</v>
      </c>
      <c r="D29" s="63">
        <v>440</v>
      </c>
      <c r="E29" s="63">
        <v>438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989</v>
      </c>
      <c r="D30" s="63">
        <v>462</v>
      </c>
      <c r="E30" s="63">
        <v>527</v>
      </c>
    </row>
    <row r="31" spans="1:5" ht="14.1" customHeight="1" x14ac:dyDescent="0.2">
      <c r="A31" s="46" t="s">
        <v>35</v>
      </c>
      <c r="B31" s="64"/>
      <c r="C31" s="63">
        <f>SUM(C26:C30)</f>
        <v>4278</v>
      </c>
      <c r="D31" s="63">
        <f>SUM(D26:D30)</f>
        <v>2135</v>
      </c>
      <c r="E31" s="63">
        <f>SUM(E26:E30)</f>
        <v>2143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1378</v>
      </c>
      <c r="D32" s="63">
        <v>615</v>
      </c>
      <c r="E32" s="63">
        <v>763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1579</v>
      </c>
      <c r="D33" s="63">
        <v>728</v>
      </c>
      <c r="E33" s="63">
        <v>851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1834</v>
      </c>
      <c r="D34" s="63">
        <v>871</v>
      </c>
      <c r="E34" s="63">
        <v>963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1875</v>
      </c>
      <c r="D35" s="63">
        <v>918</v>
      </c>
      <c r="E35" s="63">
        <v>957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1829</v>
      </c>
      <c r="D36" s="63">
        <v>888</v>
      </c>
      <c r="E36" s="63">
        <v>941</v>
      </c>
    </row>
    <row r="37" spans="1:5" ht="14.1" customHeight="1" x14ac:dyDescent="0.2">
      <c r="A37" s="46" t="s">
        <v>35</v>
      </c>
      <c r="B37" s="64"/>
      <c r="C37" s="63">
        <f>SUM(C32:C36)</f>
        <v>8495</v>
      </c>
      <c r="D37" s="63">
        <f>SUM(D32:D36)</f>
        <v>4020</v>
      </c>
      <c r="E37" s="63">
        <f>SUM(E32:E36)</f>
        <v>4475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1823</v>
      </c>
      <c r="D38" s="63">
        <v>924</v>
      </c>
      <c r="E38" s="63">
        <v>899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1765</v>
      </c>
      <c r="D39" s="63">
        <v>908</v>
      </c>
      <c r="E39" s="63">
        <v>857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1698</v>
      </c>
      <c r="D40" s="63">
        <v>893</v>
      </c>
      <c r="E40" s="63">
        <v>805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1572</v>
      </c>
      <c r="D41" s="63">
        <v>859</v>
      </c>
      <c r="E41" s="63">
        <v>713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1540</v>
      </c>
      <c r="D42" s="63">
        <v>829</v>
      </c>
      <c r="E42" s="63">
        <v>711</v>
      </c>
    </row>
    <row r="43" spans="1:5" ht="14.1" customHeight="1" x14ac:dyDescent="0.2">
      <c r="A43" s="46" t="s">
        <v>35</v>
      </c>
      <c r="B43" s="64"/>
      <c r="C43" s="63">
        <f>SUM(C38:C42)</f>
        <v>8398</v>
      </c>
      <c r="D43" s="63">
        <f>SUM(D38:D42)</f>
        <v>4413</v>
      </c>
      <c r="E43" s="63">
        <f>SUM(E38:E42)</f>
        <v>3985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1475</v>
      </c>
      <c r="D44" s="63">
        <v>839</v>
      </c>
      <c r="E44" s="63">
        <v>636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1355</v>
      </c>
      <c r="D45" s="63">
        <v>772</v>
      </c>
      <c r="E45" s="63">
        <v>583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1405</v>
      </c>
      <c r="D46" s="63">
        <v>804</v>
      </c>
      <c r="E46" s="63">
        <v>601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1247</v>
      </c>
      <c r="D47" s="63">
        <v>701</v>
      </c>
      <c r="E47" s="63">
        <v>546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1214</v>
      </c>
      <c r="D48" s="63">
        <v>657</v>
      </c>
      <c r="E48" s="63">
        <v>557</v>
      </c>
    </row>
    <row r="49" spans="1:5" ht="14.1" customHeight="1" x14ac:dyDescent="0.2">
      <c r="A49" s="46" t="s">
        <v>35</v>
      </c>
      <c r="B49" s="64"/>
      <c r="C49" s="63">
        <f>SUM(C44:C48)</f>
        <v>6696</v>
      </c>
      <c r="D49" s="63">
        <f>SUM(D44:D48)</f>
        <v>3773</v>
      </c>
      <c r="E49" s="63">
        <f>SUM(E44:E48)</f>
        <v>2923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1148</v>
      </c>
      <c r="D50" s="63">
        <v>646</v>
      </c>
      <c r="E50" s="63">
        <v>502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1105</v>
      </c>
      <c r="D51" s="63">
        <v>609</v>
      </c>
      <c r="E51" s="63">
        <v>496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997</v>
      </c>
      <c r="D52" s="63">
        <v>546</v>
      </c>
      <c r="E52" s="63">
        <v>451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1037</v>
      </c>
      <c r="D53" s="63">
        <v>572</v>
      </c>
      <c r="E53" s="63">
        <v>465</v>
      </c>
    </row>
    <row r="54" spans="1:5" s="11" customFormat="1" ht="14.1" customHeight="1" x14ac:dyDescent="0.2">
      <c r="A54" s="38" t="s">
        <v>70</v>
      </c>
      <c r="B54" s="62">
        <f>$B$8-39</f>
        <v>1983</v>
      </c>
      <c r="C54" s="63">
        <v>1023</v>
      </c>
      <c r="D54" s="63">
        <v>525</v>
      </c>
      <c r="E54" s="63">
        <v>498</v>
      </c>
    </row>
    <row r="55" spans="1:5" s="11" customFormat="1" ht="14.1" customHeight="1" x14ac:dyDescent="0.2">
      <c r="A55" s="45" t="s">
        <v>35</v>
      </c>
      <c r="B55" s="64"/>
      <c r="C55" s="63">
        <f>SUM(C50:C54)</f>
        <v>5310</v>
      </c>
      <c r="D55" s="63">
        <f>SUM(D50:D54)</f>
        <v>2898</v>
      </c>
      <c r="E55" s="63">
        <f>SUM(E50:E54)</f>
        <v>2412</v>
      </c>
    </row>
    <row r="56" spans="1:5" s="11" customFormat="1" ht="14.1" customHeight="1" x14ac:dyDescent="0.2">
      <c r="A56" s="38" t="s">
        <v>71</v>
      </c>
      <c r="B56" s="62">
        <f>$B$8-40</f>
        <v>1982</v>
      </c>
      <c r="C56" s="63">
        <v>1015</v>
      </c>
      <c r="D56" s="63">
        <v>508</v>
      </c>
      <c r="E56" s="63">
        <v>507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1078</v>
      </c>
      <c r="D57" s="63">
        <v>551</v>
      </c>
      <c r="E57" s="63">
        <v>527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1057</v>
      </c>
      <c r="D58" s="63">
        <v>534</v>
      </c>
      <c r="E58" s="63">
        <v>523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995</v>
      </c>
      <c r="D59" s="63">
        <v>515</v>
      </c>
      <c r="E59" s="63">
        <v>480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986</v>
      </c>
      <c r="D60" s="63">
        <v>518</v>
      </c>
      <c r="E60" s="63">
        <v>468</v>
      </c>
    </row>
    <row r="61" spans="1:5" ht="14.1" customHeight="1" x14ac:dyDescent="0.2">
      <c r="A61" s="46" t="s">
        <v>35</v>
      </c>
      <c r="B61" s="64"/>
      <c r="C61" s="63">
        <f>SUM(C56:C60)</f>
        <v>5131</v>
      </c>
      <c r="D61" s="63">
        <f>SUM(D56:D60)</f>
        <v>2626</v>
      </c>
      <c r="E61" s="63">
        <f>SUM(E56:E60)</f>
        <v>2505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1026</v>
      </c>
      <c r="D62" s="63">
        <v>550</v>
      </c>
      <c r="E62" s="63">
        <v>476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1019</v>
      </c>
      <c r="D63" s="63">
        <v>509</v>
      </c>
      <c r="E63" s="63">
        <v>510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993</v>
      </c>
      <c r="D64" s="63">
        <v>479</v>
      </c>
      <c r="E64" s="63">
        <v>514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970</v>
      </c>
      <c r="D65" s="63">
        <v>472</v>
      </c>
      <c r="E65" s="63">
        <v>498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971</v>
      </c>
      <c r="D66" s="63">
        <v>456</v>
      </c>
      <c r="E66" s="63">
        <v>515</v>
      </c>
    </row>
    <row r="67" spans="1:5" ht="14.1" customHeight="1" x14ac:dyDescent="0.2">
      <c r="A67" s="46" t="s">
        <v>35</v>
      </c>
      <c r="B67" s="64"/>
      <c r="C67" s="63">
        <f>SUM(C62:C66)</f>
        <v>4979</v>
      </c>
      <c r="D67" s="63">
        <f>SUM(D62:D66)</f>
        <v>2466</v>
      </c>
      <c r="E67" s="63">
        <f>SUM(E62:E66)</f>
        <v>2513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1038</v>
      </c>
      <c r="D68" s="63">
        <v>512</v>
      </c>
      <c r="E68" s="63">
        <v>526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1168</v>
      </c>
      <c r="D69" s="63">
        <v>572</v>
      </c>
      <c r="E69" s="63">
        <v>596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1164</v>
      </c>
      <c r="D70" s="63">
        <v>577</v>
      </c>
      <c r="E70" s="63">
        <v>587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1286</v>
      </c>
      <c r="D71" s="63">
        <v>647</v>
      </c>
      <c r="E71" s="63">
        <v>639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1375</v>
      </c>
      <c r="D72" s="63">
        <v>695</v>
      </c>
      <c r="E72" s="63">
        <v>680</v>
      </c>
    </row>
    <row r="73" spans="1:5" ht="14.1" customHeight="1" x14ac:dyDescent="0.2">
      <c r="A73" s="46" t="s">
        <v>35</v>
      </c>
      <c r="B73" s="64"/>
      <c r="C73" s="63">
        <f>SUM(C68:C72)</f>
        <v>6031</v>
      </c>
      <c r="D73" s="63">
        <f>SUM(D68:D72)</f>
        <v>3003</v>
      </c>
      <c r="E73" s="63">
        <f>SUM(E68:E72)</f>
        <v>3028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1326</v>
      </c>
      <c r="D74" s="63">
        <v>681</v>
      </c>
      <c r="E74" s="63">
        <v>645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1330</v>
      </c>
      <c r="D75" s="63">
        <v>656</v>
      </c>
      <c r="E75" s="63">
        <v>674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1321</v>
      </c>
      <c r="D76" s="63">
        <v>645</v>
      </c>
      <c r="E76" s="63">
        <v>676</v>
      </c>
    </row>
    <row r="77" spans="1:5" s="11" customFormat="1" ht="14.1" customHeight="1" x14ac:dyDescent="0.2">
      <c r="A77" s="38" t="s">
        <v>89</v>
      </c>
      <c r="B77" s="62">
        <f>$B$8-58</f>
        <v>1964</v>
      </c>
      <c r="C77" s="63">
        <v>1303</v>
      </c>
      <c r="D77" s="63">
        <v>656</v>
      </c>
      <c r="E77" s="63">
        <v>647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1259</v>
      </c>
      <c r="D78" s="63">
        <v>633</v>
      </c>
      <c r="E78" s="63">
        <v>626</v>
      </c>
    </row>
    <row r="79" spans="1:5" ht="14.1" customHeight="1" x14ac:dyDescent="0.2">
      <c r="A79" s="46" t="s">
        <v>35</v>
      </c>
      <c r="B79" s="64"/>
      <c r="C79" s="63">
        <f>SUM(C74:C78)</f>
        <v>6539</v>
      </c>
      <c r="D79" s="63">
        <f>SUM(D74:D78)</f>
        <v>3271</v>
      </c>
      <c r="E79" s="63">
        <f>SUM(E74:E78)</f>
        <v>3268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1189</v>
      </c>
      <c r="D80" s="63">
        <v>587</v>
      </c>
      <c r="E80" s="63">
        <v>602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1200</v>
      </c>
      <c r="D81" s="63">
        <v>606</v>
      </c>
      <c r="E81" s="63">
        <v>594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1196</v>
      </c>
      <c r="D82" s="63">
        <v>570</v>
      </c>
      <c r="E82" s="63">
        <v>626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1149</v>
      </c>
      <c r="D83" s="63">
        <v>564</v>
      </c>
      <c r="E83" s="63">
        <v>585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1073</v>
      </c>
      <c r="D84" s="63">
        <v>505</v>
      </c>
      <c r="E84" s="63">
        <v>568</v>
      </c>
    </row>
    <row r="85" spans="1:5" ht="14.1" customHeight="1" x14ac:dyDescent="0.2">
      <c r="A85" s="46" t="s">
        <v>35</v>
      </c>
      <c r="B85" s="64"/>
      <c r="C85" s="63">
        <f>SUM(C80:C84)</f>
        <v>5807</v>
      </c>
      <c r="D85" s="63">
        <f>SUM(D80:D84)</f>
        <v>2832</v>
      </c>
      <c r="E85" s="63">
        <f>SUM(E80:E84)</f>
        <v>2975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944</v>
      </c>
      <c r="D86" s="63">
        <v>442</v>
      </c>
      <c r="E86" s="63">
        <v>502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1014</v>
      </c>
      <c r="D87" s="63">
        <v>482</v>
      </c>
      <c r="E87" s="63">
        <v>532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901</v>
      </c>
      <c r="D88" s="63">
        <v>422</v>
      </c>
      <c r="E88" s="63">
        <v>479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971</v>
      </c>
      <c r="D89" s="63">
        <v>465</v>
      </c>
      <c r="E89" s="63">
        <v>506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851</v>
      </c>
      <c r="D90" s="63">
        <v>363</v>
      </c>
      <c r="E90" s="63">
        <v>488</v>
      </c>
    </row>
    <row r="91" spans="1:5" ht="14.1" customHeight="1" x14ac:dyDescent="0.2">
      <c r="A91" s="46" t="s">
        <v>35</v>
      </c>
      <c r="B91" s="64"/>
      <c r="C91" s="63">
        <f>SUM(C86:C90)</f>
        <v>4681</v>
      </c>
      <c r="D91" s="63">
        <f>SUM(D86:D90)</f>
        <v>2174</v>
      </c>
      <c r="E91" s="63">
        <f>SUM(E86:E90)</f>
        <v>2507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879</v>
      </c>
      <c r="D92" s="63">
        <v>390</v>
      </c>
      <c r="E92" s="63">
        <v>489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865</v>
      </c>
      <c r="D93" s="63">
        <v>388</v>
      </c>
      <c r="E93" s="63">
        <v>477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860</v>
      </c>
      <c r="D94" s="63">
        <v>387</v>
      </c>
      <c r="E94" s="63">
        <v>473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828</v>
      </c>
      <c r="D95" s="63">
        <v>405</v>
      </c>
      <c r="E95" s="63">
        <v>423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812</v>
      </c>
      <c r="D96" s="63">
        <v>346</v>
      </c>
      <c r="E96" s="63">
        <v>466</v>
      </c>
    </row>
    <row r="97" spans="1:5" ht="14.1" customHeight="1" x14ac:dyDescent="0.2">
      <c r="A97" s="46" t="s">
        <v>35</v>
      </c>
      <c r="B97" s="64"/>
      <c r="C97" s="63">
        <f>SUM(C92:C96)</f>
        <v>4244</v>
      </c>
      <c r="D97" s="63">
        <f>SUM(D92:D96)</f>
        <v>1916</v>
      </c>
      <c r="E97" s="63">
        <f>SUM(E92:E96)</f>
        <v>2328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756</v>
      </c>
      <c r="D98" s="63">
        <v>330</v>
      </c>
      <c r="E98" s="63">
        <v>426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705</v>
      </c>
      <c r="D99" s="63">
        <v>322</v>
      </c>
      <c r="E99" s="63">
        <v>383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611</v>
      </c>
      <c r="D100" s="63">
        <v>281</v>
      </c>
      <c r="E100" s="63">
        <v>330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696</v>
      </c>
      <c r="D101" s="63">
        <v>322</v>
      </c>
      <c r="E101" s="63">
        <v>374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670</v>
      </c>
      <c r="D102" s="63">
        <v>277</v>
      </c>
      <c r="E102" s="63">
        <v>393</v>
      </c>
    </row>
    <row r="103" spans="1:5" ht="14.1" customHeight="1" x14ac:dyDescent="0.2">
      <c r="A103" s="47" t="s">
        <v>35</v>
      </c>
      <c r="B103" s="65"/>
      <c r="C103" s="63">
        <f>SUM(C98:C102)</f>
        <v>3438</v>
      </c>
      <c r="D103" s="63">
        <f>SUM(D98:D102)</f>
        <v>1532</v>
      </c>
      <c r="E103" s="63">
        <f>SUM(E98:E102)</f>
        <v>1906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653</v>
      </c>
      <c r="D104" s="63">
        <v>262</v>
      </c>
      <c r="E104" s="63">
        <v>391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759</v>
      </c>
      <c r="D105" s="63">
        <v>337</v>
      </c>
      <c r="E105" s="63">
        <v>422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755</v>
      </c>
      <c r="D106" s="63">
        <v>312</v>
      </c>
      <c r="E106" s="63">
        <v>443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739</v>
      </c>
      <c r="D107" s="63">
        <v>309</v>
      </c>
      <c r="E107" s="63">
        <v>430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655</v>
      </c>
      <c r="D108" s="63">
        <v>275</v>
      </c>
      <c r="E108" s="63">
        <v>380</v>
      </c>
    </row>
    <row r="109" spans="1:5" s="11" customFormat="1" ht="14.1" customHeight="1" x14ac:dyDescent="0.2">
      <c r="A109" s="47" t="s">
        <v>35</v>
      </c>
      <c r="B109" s="65"/>
      <c r="C109" s="63">
        <f>SUM(C104:C108)</f>
        <v>3561</v>
      </c>
      <c r="D109" s="63">
        <f>SUM(D104:D108)</f>
        <v>1495</v>
      </c>
      <c r="E109" s="63">
        <f>SUM(E104:E108)</f>
        <v>2066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538</v>
      </c>
      <c r="D110" s="63">
        <v>227</v>
      </c>
      <c r="E110" s="63">
        <v>311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480</v>
      </c>
      <c r="D111" s="63">
        <v>183</v>
      </c>
      <c r="E111" s="63">
        <v>297</v>
      </c>
    </row>
    <row r="112" spans="1:5" s="11" customFormat="1" ht="14.1" customHeight="1" x14ac:dyDescent="0.2">
      <c r="A112" s="40" t="s">
        <v>114</v>
      </c>
      <c r="B112" s="62">
        <f>$B$8-87</f>
        <v>1935</v>
      </c>
      <c r="C112" s="63">
        <v>371</v>
      </c>
      <c r="D112" s="63">
        <v>138</v>
      </c>
      <c r="E112" s="63">
        <v>233</v>
      </c>
    </row>
    <row r="113" spans="1:5" s="11" customFormat="1" ht="14.1" customHeight="1" x14ac:dyDescent="0.2">
      <c r="A113" s="40" t="s">
        <v>115</v>
      </c>
      <c r="B113" s="62">
        <f>$B$8-88</f>
        <v>1934</v>
      </c>
      <c r="C113" s="63">
        <v>287</v>
      </c>
      <c r="D113" s="63">
        <v>109</v>
      </c>
      <c r="E113" s="63">
        <v>178</v>
      </c>
    </row>
    <row r="114" spans="1:5" s="11" customFormat="1" ht="14.1" customHeight="1" x14ac:dyDescent="0.2">
      <c r="A114" s="40" t="s">
        <v>116</v>
      </c>
      <c r="B114" s="62">
        <f>$B$8-89</f>
        <v>1933</v>
      </c>
      <c r="C114" s="63">
        <v>193</v>
      </c>
      <c r="D114" s="63">
        <v>70</v>
      </c>
      <c r="E114" s="63">
        <v>123</v>
      </c>
    </row>
    <row r="115" spans="1:5" ht="14.1" customHeight="1" x14ac:dyDescent="0.2">
      <c r="A115" s="47" t="s">
        <v>35</v>
      </c>
      <c r="B115" s="66"/>
      <c r="C115" s="63">
        <f>SUM(C110:C114)</f>
        <v>1869</v>
      </c>
      <c r="D115" s="63">
        <f>SUM(D110:D114)</f>
        <v>727</v>
      </c>
      <c r="E115" s="63">
        <f>SUM(E110:E114)</f>
        <v>1142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673</v>
      </c>
      <c r="D116" s="63">
        <v>179</v>
      </c>
      <c r="E116" s="63">
        <v>494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92550</v>
      </c>
      <c r="D118" s="68">
        <v>45874</v>
      </c>
      <c r="E118" s="68">
        <v>46676</v>
      </c>
    </row>
    <row r="119" spans="1:5" x14ac:dyDescent="0.2">
      <c r="A119" s="22"/>
      <c r="C119" s="23"/>
      <c r="D119" s="23"/>
      <c r="E119" s="23"/>
    </row>
    <row r="120" spans="1:5" s="11" customFormat="1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  <c r="C147" s="11"/>
      <c r="D147" s="11"/>
      <c r="E147" s="11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125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2212</v>
      </c>
      <c r="D8" s="63">
        <v>1108</v>
      </c>
      <c r="E8" s="63">
        <v>1104</v>
      </c>
    </row>
    <row r="9" spans="1:8" ht="14.1" customHeight="1" x14ac:dyDescent="0.2">
      <c r="A9" s="38" t="s">
        <v>31</v>
      </c>
      <c r="B9" s="62">
        <f>$B$8-1</f>
        <v>2021</v>
      </c>
      <c r="C9" s="63">
        <v>2274</v>
      </c>
      <c r="D9" s="63">
        <v>1168</v>
      </c>
      <c r="E9" s="63">
        <v>1106</v>
      </c>
    </row>
    <row r="10" spans="1:8" ht="14.1" customHeight="1" x14ac:dyDescent="0.2">
      <c r="A10" s="38" t="s">
        <v>32</v>
      </c>
      <c r="B10" s="62">
        <f>$B$8-2</f>
        <v>2020</v>
      </c>
      <c r="C10" s="63">
        <v>2147</v>
      </c>
      <c r="D10" s="63">
        <v>1064</v>
      </c>
      <c r="E10" s="63">
        <v>1083</v>
      </c>
    </row>
    <row r="11" spans="1:8" ht="14.1" customHeight="1" x14ac:dyDescent="0.2">
      <c r="A11" s="38" t="s">
        <v>33</v>
      </c>
      <c r="B11" s="62">
        <f>$B$8-3</f>
        <v>2019</v>
      </c>
      <c r="C11" s="63">
        <v>2153</v>
      </c>
      <c r="D11" s="63">
        <v>1104</v>
      </c>
      <c r="E11" s="63">
        <v>1049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2148</v>
      </c>
      <c r="D12" s="63">
        <v>1102</v>
      </c>
      <c r="E12" s="63">
        <v>1046</v>
      </c>
    </row>
    <row r="13" spans="1:8" ht="14.1" customHeight="1" x14ac:dyDescent="0.2">
      <c r="A13" s="45" t="s">
        <v>35</v>
      </c>
      <c r="B13" s="62"/>
      <c r="C13" s="63">
        <f>SUM(C8:C12)</f>
        <v>10934</v>
      </c>
      <c r="D13" s="63">
        <f>SUM(D8:D12)</f>
        <v>5546</v>
      </c>
      <c r="E13" s="63">
        <f>SUM(E8:E12)</f>
        <v>5388</v>
      </c>
    </row>
    <row r="14" spans="1:8" ht="14.1" customHeight="1" x14ac:dyDescent="0.2">
      <c r="A14" s="39" t="s">
        <v>36</v>
      </c>
      <c r="B14" s="62">
        <f>$B$8-5</f>
        <v>2017</v>
      </c>
      <c r="C14" s="63">
        <v>2150</v>
      </c>
      <c r="D14" s="63">
        <v>1097</v>
      </c>
      <c r="E14" s="63">
        <v>1053</v>
      </c>
    </row>
    <row r="15" spans="1:8" ht="14.1" customHeight="1" x14ac:dyDescent="0.2">
      <c r="A15" s="39" t="s">
        <v>37</v>
      </c>
      <c r="B15" s="62">
        <f>$B$8-6</f>
        <v>2016</v>
      </c>
      <c r="C15" s="63">
        <v>2185</v>
      </c>
      <c r="D15" s="63">
        <v>1128</v>
      </c>
      <c r="E15" s="63">
        <v>1057</v>
      </c>
    </row>
    <row r="16" spans="1:8" ht="14.1" customHeight="1" x14ac:dyDescent="0.2">
      <c r="A16" s="39" t="s">
        <v>38</v>
      </c>
      <c r="B16" s="62">
        <f>$B$8-7</f>
        <v>2015</v>
      </c>
      <c r="C16" s="63">
        <v>2112</v>
      </c>
      <c r="D16" s="63">
        <v>1081</v>
      </c>
      <c r="E16" s="63">
        <v>1031</v>
      </c>
    </row>
    <row r="17" spans="1:5" ht="14.1" customHeight="1" x14ac:dyDescent="0.2">
      <c r="A17" s="39" t="s">
        <v>39</v>
      </c>
      <c r="B17" s="62">
        <f>$B$8-8</f>
        <v>2014</v>
      </c>
      <c r="C17" s="63">
        <v>2015</v>
      </c>
      <c r="D17" s="63">
        <v>1002</v>
      </c>
      <c r="E17" s="63">
        <v>1013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1993</v>
      </c>
      <c r="D18" s="63">
        <v>1017</v>
      </c>
      <c r="E18" s="63">
        <v>976</v>
      </c>
    </row>
    <row r="19" spans="1:5" ht="14.1" customHeight="1" x14ac:dyDescent="0.2">
      <c r="A19" s="46" t="s">
        <v>35</v>
      </c>
      <c r="B19" s="64"/>
      <c r="C19" s="63">
        <f>SUM(C14:C18)</f>
        <v>10455</v>
      </c>
      <c r="D19" s="63">
        <f>SUM(D14:D18)</f>
        <v>5325</v>
      </c>
      <c r="E19" s="63">
        <f>SUM(E14:E18)</f>
        <v>5130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1941</v>
      </c>
      <c r="D20" s="63">
        <v>1026</v>
      </c>
      <c r="E20" s="63">
        <v>915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1924</v>
      </c>
      <c r="D21" s="63">
        <v>991</v>
      </c>
      <c r="E21" s="63">
        <v>933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2017</v>
      </c>
      <c r="D22" s="63">
        <v>1015</v>
      </c>
      <c r="E22" s="63">
        <v>1002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1970</v>
      </c>
      <c r="D23" s="63">
        <v>1046</v>
      </c>
      <c r="E23" s="63">
        <v>924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2008</v>
      </c>
      <c r="D24" s="63">
        <v>1006</v>
      </c>
      <c r="E24" s="63">
        <v>1002</v>
      </c>
    </row>
    <row r="25" spans="1:5" ht="14.1" customHeight="1" x14ac:dyDescent="0.2">
      <c r="A25" s="46" t="s">
        <v>35</v>
      </c>
      <c r="B25" s="64"/>
      <c r="C25" s="63">
        <f>SUM(C20:C24)</f>
        <v>9860</v>
      </c>
      <c r="D25" s="63">
        <f>SUM(D20:D24)</f>
        <v>5084</v>
      </c>
      <c r="E25" s="63">
        <f>SUM(E20:E24)</f>
        <v>4776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1970</v>
      </c>
      <c r="D26" s="63">
        <v>992</v>
      </c>
      <c r="E26" s="63">
        <v>978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2009</v>
      </c>
      <c r="D27" s="63">
        <v>1046</v>
      </c>
      <c r="E27" s="63">
        <v>963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1992</v>
      </c>
      <c r="D28" s="63">
        <v>1041</v>
      </c>
      <c r="E28" s="63">
        <v>951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2177</v>
      </c>
      <c r="D29" s="63">
        <v>1103</v>
      </c>
      <c r="E29" s="63">
        <v>1074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2680</v>
      </c>
      <c r="D30" s="63">
        <v>1285</v>
      </c>
      <c r="E30" s="69">
        <v>1395</v>
      </c>
    </row>
    <row r="31" spans="1:5" ht="14.1" customHeight="1" x14ac:dyDescent="0.2">
      <c r="A31" s="46" t="s">
        <v>35</v>
      </c>
      <c r="B31" s="64"/>
      <c r="C31" s="63">
        <f>SUM(C26:C30)</f>
        <v>10828</v>
      </c>
      <c r="D31" s="63">
        <f>SUM(D26:D30)</f>
        <v>5467</v>
      </c>
      <c r="E31" s="63">
        <f>SUM(E26:E30)</f>
        <v>5361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3342</v>
      </c>
      <c r="D32" s="63">
        <v>1561</v>
      </c>
      <c r="E32" s="63">
        <v>1781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3833</v>
      </c>
      <c r="D33" s="63">
        <v>1774</v>
      </c>
      <c r="E33" s="63">
        <v>2059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4395</v>
      </c>
      <c r="D34" s="63">
        <v>2000</v>
      </c>
      <c r="E34" s="63">
        <v>2395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4701</v>
      </c>
      <c r="D35" s="63">
        <v>2261</v>
      </c>
      <c r="E35" s="63">
        <v>2440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4899</v>
      </c>
      <c r="D36" s="63">
        <v>2376</v>
      </c>
      <c r="E36" s="63">
        <v>2523</v>
      </c>
    </row>
    <row r="37" spans="1:5" ht="14.1" customHeight="1" x14ac:dyDescent="0.2">
      <c r="A37" s="46" t="s">
        <v>35</v>
      </c>
      <c r="B37" s="64"/>
      <c r="C37" s="63">
        <f>SUM(C32:C36)</f>
        <v>21170</v>
      </c>
      <c r="D37" s="63">
        <f>SUM(D32:D36)</f>
        <v>9972</v>
      </c>
      <c r="E37" s="63">
        <f>SUM(E32:E36)</f>
        <v>11198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4884</v>
      </c>
      <c r="D38" s="63">
        <v>2393</v>
      </c>
      <c r="E38" s="63">
        <v>2491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4804</v>
      </c>
      <c r="D39" s="63">
        <v>2403</v>
      </c>
      <c r="E39" s="63">
        <v>2401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4510</v>
      </c>
      <c r="D40" s="63">
        <v>2316</v>
      </c>
      <c r="E40" s="63">
        <v>2194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4568</v>
      </c>
      <c r="D41" s="63">
        <v>2384</v>
      </c>
      <c r="E41" s="63">
        <v>2184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4401</v>
      </c>
      <c r="D42" s="63">
        <v>2286</v>
      </c>
      <c r="E42" s="63">
        <v>2115</v>
      </c>
    </row>
    <row r="43" spans="1:5" ht="14.1" customHeight="1" x14ac:dyDescent="0.2">
      <c r="A43" s="46" t="s">
        <v>35</v>
      </c>
      <c r="B43" s="64"/>
      <c r="C43" s="63">
        <f>SUM(C38:C42)</f>
        <v>23167</v>
      </c>
      <c r="D43" s="63">
        <f>SUM(D38:D42)</f>
        <v>11782</v>
      </c>
      <c r="E43" s="63">
        <f>SUM(E38:E42)</f>
        <v>11385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4292</v>
      </c>
      <c r="D44" s="63">
        <v>2179</v>
      </c>
      <c r="E44" s="63">
        <v>2113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4219</v>
      </c>
      <c r="D45" s="63">
        <v>2121</v>
      </c>
      <c r="E45" s="63">
        <v>2098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4401</v>
      </c>
      <c r="D46" s="63">
        <v>2283</v>
      </c>
      <c r="E46" s="63">
        <v>2118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4124</v>
      </c>
      <c r="D47" s="63">
        <v>2159</v>
      </c>
      <c r="E47" s="63">
        <v>1965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3830</v>
      </c>
      <c r="D48" s="63">
        <v>1948</v>
      </c>
      <c r="E48" s="63">
        <v>1882</v>
      </c>
    </row>
    <row r="49" spans="1:5" ht="14.1" customHeight="1" x14ac:dyDescent="0.2">
      <c r="A49" s="46" t="s">
        <v>35</v>
      </c>
      <c r="B49" s="64"/>
      <c r="C49" s="63">
        <f>SUM(C44:C48)</f>
        <v>20866</v>
      </c>
      <c r="D49" s="63">
        <f>SUM(D44:D48)</f>
        <v>10690</v>
      </c>
      <c r="E49" s="63">
        <f>SUM(E44:E48)</f>
        <v>10176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3643</v>
      </c>
      <c r="D50" s="63">
        <v>1878</v>
      </c>
      <c r="E50" s="63">
        <v>1765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3481</v>
      </c>
      <c r="D51" s="63">
        <v>1788</v>
      </c>
      <c r="E51" s="63">
        <v>1693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3232</v>
      </c>
      <c r="D52" s="63">
        <v>1641</v>
      </c>
      <c r="E52" s="63">
        <v>1591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3224</v>
      </c>
      <c r="D53" s="63">
        <v>1593</v>
      </c>
      <c r="E53" s="63">
        <v>1631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3200</v>
      </c>
      <c r="D54" s="63">
        <v>1540</v>
      </c>
      <c r="E54" s="63">
        <v>1660</v>
      </c>
    </row>
    <row r="55" spans="1:5" ht="14.1" customHeight="1" x14ac:dyDescent="0.2">
      <c r="A55" s="45" t="s">
        <v>35</v>
      </c>
      <c r="B55" s="64"/>
      <c r="C55" s="63">
        <f>SUM(C50:C54)</f>
        <v>16780</v>
      </c>
      <c r="D55" s="63">
        <f>SUM(D50:D54)</f>
        <v>8440</v>
      </c>
      <c r="E55" s="63">
        <f>SUM(E50:E54)</f>
        <v>8340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3108</v>
      </c>
      <c r="D56" s="63">
        <v>1497</v>
      </c>
      <c r="E56" s="63">
        <v>1611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2963</v>
      </c>
      <c r="D57" s="63">
        <v>1423</v>
      </c>
      <c r="E57" s="63">
        <v>1540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2973</v>
      </c>
      <c r="D58" s="63">
        <v>1462</v>
      </c>
      <c r="E58" s="63">
        <v>1511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2737</v>
      </c>
      <c r="D59" s="63">
        <v>1336</v>
      </c>
      <c r="E59" s="63">
        <v>1401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2691</v>
      </c>
      <c r="D60" s="63">
        <v>1345</v>
      </c>
      <c r="E60" s="63">
        <v>1346</v>
      </c>
    </row>
    <row r="61" spans="1:5" ht="14.1" customHeight="1" x14ac:dyDescent="0.2">
      <c r="A61" s="46" t="s">
        <v>35</v>
      </c>
      <c r="B61" s="64"/>
      <c r="C61" s="63">
        <f>SUM(C56:C60)</f>
        <v>14472</v>
      </c>
      <c r="D61" s="63">
        <f>SUM(D56:D60)</f>
        <v>7063</v>
      </c>
      <c r="E61" s="63">
        <f>SUM(E56:E60)</f>
        <v>7409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2696</v>
      </c>
      <c r="D62" s="63">
        <v>1340</v>
      </c>
      <c r="E62" s="63">
        <v>1356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2689</v>
      </c>
      <c r="D63" s="63">
        <v>1287</v>
      </c>
      <c r="E63" s="63">
        <v>1402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2659</v>
      </c>
      <c r="D64" s="63">
        <v>1332</v>
      </c>
      <c r="E64" s="63">
        <v>1327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2565</v>
      </c>
      <c r="D65" s="63">
        <v>1254</v>
      </c>
      <c r="E65" s="63">
        <v>1311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2618</v>
      </c>
      <c r="D66" s="63">
        <v>1274</v>
      </c>
      <c r="E66" s="63">
        <v>1344</v>
      </c>
    </row>
    <row r="67" spans="1:5" ht="14.1" customHeight="1" x14ac:dyDescent="0.2">
      <c r="A67" s="46" t="s">
        <v>35</v>
      </c>
      <c r="B67" s="64"/>
      <c r="C67" s="63">
        <f>SUM(C62:C66)</f>
        <v>13227</v>
      </c>
      <c r="D67" s="63">
        <f>SUM(D62:D66)</f>
        <v>6487</v>
      </c>
      <c r="E67" s="63">
        <f>SUM(E62:E66)</f>
        <v>6740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2803</v>
      </c>
      <c r="D68" s="63">
        <v>1372</v>
      </c>
      <c r="E68" s="63">
        <v>1431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3014</v>
      </c>
      <c r="D69" s="63">
        <v>1487</v>
      </c>
      <c r="E69" s="63">
        <v>1527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3177</v>
      </c>
      <c r="D70" s="63">
        <v>1599</v>
      </c>
      <c r="E70" s="63">
        <v>1578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3431</v>
      </c>
      <c r="D71" s="63">
        <v>1750</v>
      </c>
      <c r="E71" s="63">
        <v>1681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3597</v>
      </c>
      <c r="D72" s="63">
        <v>1835</v>
      </c>
      <c r="E72" s="63">
        <v>1762</v>
      </c>
    </row>
    <row r="73" spans="1:5" ht="14.1" customHeight="1" x14ac:dyDescent="0.2">
      <c r="A73" s="46" t="s">
        <v>35</v>
      </c>
      <c r="B73" s="64"/>
      <c r="C73" s="63">
        <f>SUM(C68:C72)</f>
        <v>16022</v>
      </c>
      <c r="D73" s="63">
        <f>SUM(D68:D72)</f>
        <v>8043</v>
      </c>
      <c r="E73" s="63">
        <f>SUM(E68:E72)</f>
        <v>7979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3600</v>
      </c>
      <c r="D74" s="63">
        <v>1793</v>
      </c>
      <c r="E74" s="63">
        <v>1807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3663</v>
      </c>
      <c r="D75" s="63">
        <v>1816</v>
      </c>
      <c r="E75" s="63">
        <v>1847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3501</v>
      </c>
      <c r="D76" s="63">
        <v>1689</v>
      </c>
      <c r="E76" s="63">
        <v>1812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3494</v>
      </c>
      <c r="D77" s="63">
        <v>1706</v>
      </c>
      <c r="E77" s="63">
        <v>1788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3472</v>
      </c>
      <c r="D78" s="63">
        <v>1675</v>
      </c>
      <c r="E78" s="63">
        <v>1797</v>
      </c>
    </row>
    <row r="79" spans="1:5" ht="14.1" customHeight="1" x14ac:dyDescent="0.2">
      <c r="A79" s="46" t="s">
        <v>35</v>
      </c>
      <c r="B79" s="64"/>
      <c r="C79" s="63">
        <f>SUM(C74:C78)</f>
        <v>17730</v>
      </c>
      <c r="D79" s="63">
        <f>SUM(D74:D78)</f>
        <v>8679</v>
      </c>
      <c r="E79" s="63">
        <f>SUM(E74:E78)</f>
        <v>9051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3313</v>
      </c>
      <c r="D80" s="63">
        <v>1596</v>
      </c>
      <c r="E80" s="63">
        <v>1717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3045</v>
      </c>
      <c r="D81" s="63">
        <v>1473</v>
      </c>
      <c r="E81" s="63">
        <v>1572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3092</v>
      </c>
      <c r="D82" s="63">
        <v>1451</v>
      </c>
      <c r="E82" s="63">
        <v>1641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2907</v>
      </c>
      <c r="D83" s="63">
        <v>1397</v>
      </c>
      <c r="E83" s="63">
        <v>1510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2832</v>
      </c>
      <c r="D84" s="63">
        <v>1378</v>
      </c>
      <c r="E84" s="63">
        <v>1454</v>
      </c>
    </row>
    <row r="85" spans="1:5" ht="14.1" customHeight="1" x14ac:dyDescent="0.2">
      <c r="A85" s="46" t="s">
        <v>35</v>
      </c>
      <c r="B85" s="64"/>
      <c r="C85" s="63">
        <f>SUM(C80:C84)</f>
        <v>15189</v>
      </c>
      <c r="D85" s="63">
        <f>SUM(D80:D84)</f>
        <v>7295</v>
      </c>
      <c r="E85" s="63">
        <f>SUM(E80:E84)</f>
        <v>7894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2615</v>
      </c>
      <c r="D86" s="63">
        <v>1227</v>
      </c>
      <c r="E86" s="63">
        <v>1388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2530</v>
      </c>
      <c r="D87" s="63">
        <v>1180</v>
      </c>
      <c r="E87" s="63">
        <v>1350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2442</v>
      </c>
      <c r="D88" s="63">
        <v>1141</v>
      </c>
      <c r="E88" s="63">
        <v>1301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2434</v>
      </c>
      <c r="D89" s="63">
        <v>1111</v>
      </c>
      <c r="E89" s="63">
        <v>1323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2159</v>
      </c>
      <c r="D90" s="63">
        <v>1012</v>
      </c>
      <c r="E90" s="63">
        <v>1147</v>
      </c>
    </row>
    <row r="91" spans="1:5" ht="14.1" customHeight="1" x14ac:dyDescent="0.2">
      <c r="A91" s="46" t="s">
        <v>35</v>
      </c>
      <c r="B91" s="64"/>
      <c r="C91" s="63">
        <f>SUM(C86:C90)</f>
        <v>12180</v>
      </c>
      <c r="D91" s="63">
        <f>SUM(D86:D90)</f>
        <v>5671</v>
      </c>
      <c r="E91" s="63">
        <f>SUM(E86:E90)</f>
        <v>6509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2223</v>
      </c>
      <c r="D92" s="63">
        <v>1033</v>
      </c>
      <c r="E92" s="63">
        <v>1190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2148</v>
      </c>
      <c r="D93" s="63">
        <v>967</v>
      </c>
      <c r="E93" s="63">
        <v>1181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2195</v>
      </c>
      <c r="D94" s="63">
        <v>1000</v>
      </c>
      <c r="E94" s="63">
        <v>1195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1993</v>
      </c>
      <c r="D95" s="63">
        <v>925</v>
      </c>
      <c r="E95" s="63">
        <v>1068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2062</v>
      </c>
      <c r="D96" s="63">
        <v>933</v>
      </c>
      <c r="E96" s="63">
        <v>1129</v>
      </c>
    </row>
    <row r="97" spans="1:5" ht="14.1" customHeight="1" x14ac:dyDescent="0.2">
      <c r="A97" s="46" t="s">
        <v>35</v>
      </c>
      <c r="B97" s="64"/>
      <c r="C97" s="63">
        <f>SUM(C92:C96)</f>
        <v>10621</v>
      </c>
      <c r="D97" s="63">
        <f>SUM(D92:D96)</f>
        <v>4858</v>
      </c>
      <c r="E97" s="63">
        <f>SUM(E92:E96)</f>
        <v>5763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1809</v>
      </c>
      <c r="D98" s="63">
        <v>841</v>
      </c>
      <c r="E98" s="63">
        <v>968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1733</v>
      </c>
      <c r="D99" s="63">
        <v>750</v>
      </c>
      <c r="E99" s="63">
        <v>983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1418</v>
      </c>
      <c r="D100" s="63">
        <v>599</v>
      </c>
      <c r="E100" s="63">
        <v>819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1748</v>
      </c>
      <c r="D101" s="63">
        <v>747</v>
      </c>
      <c r="E101" s="63">
        <v>1001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1755</v>
      </c>
      <c r="D102" s="63">
        <v>781</v>
      </c>
      <c r="E102" s="63">
        <v>974</v>
      </c>
    </row>
    <row r="103" spans="1:5" ht="14.1" customHeight="1" x14ac:dyDescent="0.2">
      <c r="A103" s="47" t="s">
        <v>35</v>
      </c>
      <c r="B103" s="65"/>
      <c r="C103" s="63">
        <f>SUM(C98:C102)</f>
        <v>8463</v>
      </c>
      <c r="D103" s="63">
        <f>SUM(D98:D102)</f>
        <v>3718</v>
      </c>
      <c r="E103" s="63">
        <f>SUM(E98:E102)</f>
        <v>4745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1775</v>
      </c>
      <c r="D104" s="63">
        <v>745</v>
      </c>
      <c r="E104" s="63">
        <v>1030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2014</v>
      </c>
      <c r="D105" s="63">
        <v>868</v>
      </c>
      <c r="E105" s="63">
        <v>1146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1863</v>
      </c>
      <c r="D106" s="63">
        <v>801</v>
      </c>
      <c r="E106" s="63">
        <v>1062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1655</v>
      </c>
      <c r="D107" s="63">
        <v>685</v>
      </c>
      <c r="E107" s="63">
        <v>970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1571</v>
      </c>
      <c r="D108" s="63">
        <v>608</v>
      </c>
      <c r="E108" s="63">
        <v>963</v>
      </c>
    </row>
    <row r="109" spans="1:5" ht="14.1" customHeight="1" x14ac:dyDescent="0.2">
      <c r="A109" s="47" t="s">
        <v>35</v>
      </c>
      <c r="B109" s="65"/>
      <c r="C109" s="63">
        <f>SUM(C104:C108)</f>
        <v>8878</v>
      </c>
      <c r="D109" s="63">
        <f>SUM(D104:D108)</f>
        <v>3707</v>
      </c>
      <c r="E109" s="63">
        <f>SUM(E104:E108)</f>
        <v>5171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1367</v>
      </c>
      <c r="D110" s="63">
        <v>538</v>
      </c>
      <c r="E110" s="63">
        <v>829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1134</v>
      </c>
      <c r="D111" s="63">
        <v>448</v>
      </c>
      <c r="E111" s="63">
        <v>686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1003</v>
      </c>
      <c r="D112" s="63">
        <v>352</v>
      </c>
      <c r="E112" s="63">
        <v>651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824</v>
      </c>
      <c r="D113" s="63">
        <v>271</v>
      </c>
      <c r="E113" s="63">
        <v>553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514</v>
      </c>
      <c r="D114" s="63">
        <v>171</v>
      </c>
      <c r="E114" s="63">
        <v>343</v>
      </c>
    </row>
    <row r="115" spans="1:5" ht="14.1" customHeight="1" x14ac:dyDescent="0.2">
      <c r="A115" s="47" t="s">
        <v>35</v>
      </c>
      <c r="B115" s="66"/>
      <c r="C115" s="63">
        <f>SUM(C110:C114)</f>
        <v>4842</v>
      </c>
      <c r="D115" s="63">
        <f>SUM(D110:D114)</f>
        <v>1780</v>
      </c>
      <c r="E115" s="63">
        <f>SUM(E110:E114)</f>
        <v>3062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2033</v>
      </c>
      <c r="D116" s="63">
        <v>542</v>
      </c>
      <c r="E116" s="63">
        <v>1491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247717</v>
      </c>
      <c r="D118" s="68">
        <v>120149</v>
      </c>
      <c r="E118" s="68">
        <v>127568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126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1743</v>
      </c>
      <c r="D8" s="63">
        <v>924</v>
      </c>
      <c r="E8" s="63">
        <v>819</v>
      </c>
    </row>
    <row r="9" spans="1:8" ht="14.1" customHeight="1" x14ac:dyDescent="0.2">
      <c r="A9" s="38" t="s">
        <v>31</v>
      </c>
      <c r="B9" s="62">
        <f>$B$8-1</f>
        <v>2021</v>
      </c>
      <c r="C9" s="63">
        <v>1782</v>
      </c>
      <c r="D9" s="63">
        <v>926</v>
      </c>
      <c r="E9" s="63">
        <v>856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1776</v>
      </c>
      <c r="D10" s="63">
        <v>921</v>
      </c>
      <c r="E10" s="63">
        <v>855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1806</v>
      </c>
      <c r="D11" s="63">
        <v>913</v>
      </c>
      <c r="E11" s="63">
        <v>893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1869</v>
      </c>
      <c r="D12" s="63">
        <v>953</v>
      </c>
      <c r="E12" s="63">
        <v>916</v>
      </c>
    </row>
    <row r="13" spans="1:8" ht="14.1" customHeight="1" x14ac:dyDescent="0.2">
      <c r="A13" s="45" t="s">
        <v>35</v>
      </c>
      <c r="B13" s="62"/>
      <c r="C13" s="63">
        <f>SUM(C8:C12)</f>
        <v>8976</v>
      </c>
      <c r="D13" s="63">
        <f>SUM(D8:D12)</f>
        <v>4637</v>
      </c>
      <c r="E13" s="63">
        <f>SUM(E8:E12)</f>
        <v>4339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1919</v>
      </c>
      <c r="D14" s="63">
        <v>958</v>
      </c>
      <c r="E14" s="63">
        <v>961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1957</v>
      </c>
      <c r="D15" s="63">
        <v>1020</v>
      </c>
      <c r="E15" s="63">
        <v>937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1813</v>
      </c>
      <c r="D16" s="63">
        <v>961</v>
      </c>
      <c r="E16" s="63">
        <v>852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1851</v>
      </c>
      <c r="D17" s="63">
        <v>974</v>
      </c>
      <c r="E17" s="63">
        <v>877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1782</v>
      </c>
      <c r="D18" s="63">
        <v>908</v>
      </c>
      <c r="E18" s="63">
        <v>874</v>
      </c>
    </row>
    <row r="19" spans="1:5" ht="14.1" customHeight="1" x14ac:dyDescent="0.2">
      <c r="A19" s="46" t="s">
        <v>35</v>
      </c>
      <c r="B19" s="64"/>
      <c r="C19" s="63">
        <f>SUM(C14:C18)</f>
        <v>9322</v>
      </c>
      <c r="D19" s="63">
        <f>SUM(D14:D18)</f>
        <v>4821</v>
      </c>
      <c r="E19" s="63">
        <f>SUM(E14:E18)</f>
        <v>4501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1853</v>
      </c>
      <c r="D20" s="63">
        <v>960</v>
      </c>
      <c r="E20" s="63">
        <v>893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1797</v>
      </c>
      <c r="D21" s="63">
        <v>887</v>
      </c>
      <c r="E21" s="63">
        <v>910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1807</v>
      </c>
      <c r="D22" s="63">
        <v>943</v>
      </c>
      <c r="E22" s="63">
        <v>864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1826</v>
      </c>
      <c r="D23" s="63">
        <v>938</v>
      </c>
      <c r="E23" s="63">
        <v>888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1871</v>
      </c>
      <c r="D24" s="63">
        <v>961</v>
      </c>
      <c r="E24" s="63">
        <v>910</v>
      </c>
    </row>
    <row r="25" spans="1:5" ht="14.1" customHeight="1" x14ac:dyDescent="0.2">
      <c r="A25" s="46" t="s">
        <v>35</v>
      </c>
      <c r="B25" s="64"/>
      <c r="C25" s="63">
        <f>SUM(C20:C24)</f>
        <v>9154</v>
      </c>
      <c r="D25" s="63">
        <f>SUM(D20:D24)</f>
        <v>4689</v>
      </c>
      <c r="E25" s="63">
        <f>SUM(E20:E24)</f>
        <v>4465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1921</v>
      </c>
      <c r="D26" s="63">
        <v>973</v>
      </c>
      <c r="E26" s="63">
        <v>948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1941</v>
      </c>
      <c r="D27" s="63">
        <v>989</v>
      </c>
      <c r="E27" s="63">
        <v>952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1878</v>
      </c>
      <c r="D28" s="63">
        <v>1015</v>
      </c>
      <c r="E28" s="63">
        <v>863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1938</v>
      </c>
      <c r="D29" s="63">
        <v>969</v>
      </c>
      <c r="E29" s="63">
        <v>969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2037</v>
      </c>
      <c r="D30" s="63">
        <v>1031</v>
      </c>
      <c r="E30" s="63">
        <v>1006</v>
      </c>
    </row>
    <row r="31" spans="1:5" ht="14.1" customHeight="1" x14ac:dyDescent="0.2">
      <c r="A31" s="46" t="s">
        <v>35</v>
      </c>
      <c r="B31" s="64"/>
      <c r="C31" s="63">
        <f>SUM(C26:C30)</f>
        <v>9715</v>
      </c>
      <c r="D31" s="63">
        <f>SUM(D26:D30)</f>
        <v>4977</v>
      </c>
      <c r="E31" s="63">
        <f>SUM(E26:E30)</f>
        <v>4738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2238</v>
      </c>
      <c r="D32" s="63">
        <v>1016</v>
      </c>
      <c r="E32" s="63">
        <v>1222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2487</v>
      </c>
      <c r="D33" s="63">
        <v>1179</v>
      </c>
      <c r="E33" s="63">
        <v>1308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2769</v>
      </c>
      <c r="D34" s="63">
        <v>1366</v>
      </c>
      <c r="E34" s="63">
        <v>1403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2821</v>
      </c>
      <c r="D35" s="63">
        <v>1426</v>
      </c>
      <c r="E35" s="63">
        <v>1395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2985</v>
      </c>
      <c r="D36" s="63">
        <v>1460</v>
      </c>
      <c r="E36" s="63">
        <v>1525</v>
      </c>
    </row>
    <row r="37" spans="1:5" ht="14.1" customHeight="1" x14ac:dyDescent="0.2">
      <c r="A37" s="46" t="s">
        <v>35</v>
      </c>
      <c r="B37" s="64"/>
      <c r="C37" s="63">
        <f>SUM(C32:C36)</f>
        <v>13300</v>
      </c>
      <c r="D37" s="63">
        <f>SUM(D32:D36)</f>
        <v>6447</v>
      </c>
      <c r="E37" s="63">
        <f>SUM(E32:E36)</f>
        <v>6853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3077</v>
      </c>
      <c r="D38" s="63">
        <v>1513</v>
      </c>
      <c r="E38" s="63">
        <v>1564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3073</v>
      </c>
      <c r="D39" s="63">
        <v>1564</v>
      </c>
      <c r="E39" s="63">
        <v>1509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2890</v>
      </c>
      <c r="D40" s="63">
        <v>1476</v>
      </c>
      <c r="E40" s="63">
        <v>1414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3012</v>
      </c>
      <c r="D41" s="63">
        <v>1597</v>
      </c>
      <c r="E41" s="63">
        <v>1415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2909</v>
      </c>
      <c r="D42" s="63">
        <v>1504</v>
      </c>
      <c r="E42" s="63">
        <v>1405</v>
      </c>
    </row>
    <row r="43" spans="1:5" ht="14.1" customHeight="1" x14ac:dyDescent="0.2">
      <c r="A43" s="46" t="s">
        <v>35</v>
      </c>
      <c r="B43" s="64"/>
      <c r="C43" s="63">
        <f>SUM(C38:C42)</f>
        <v>14961</v>
      </c>
      <c r="D43" s="63">
        <f>SUM(D38:D42)</f>
        <v>7654</v>
      </c>
      <c r="E43" s="63">
        <f>SUM(E38:E42)</f>
        <v>7307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2961</v>
      </c>
      <c r="D44" s="63">
        <v>1509</v>
      </c>
      <c r="E44" s="63">
        <v>1452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2917</v>
      </c>
      <c r="D45" s="63">
        <v>1540</v>
      </c>
      <c r="E45" s="63">
        <v>1377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3032</v>
      </c>
      <c r="D46" s="63">
        <v>1558</v>
      </c>
      <c r="E46" s="63">
        <v>1474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2928</v>
      </c>
      <c r="D47" s="63">
        <v>1499</v>
      </c>
      <c r="E47" s="63">
        <v>1429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2941</v>
      </c>
      <c r="D48" s="63">
        <v>1579</v>
      </c>
      <c r="E48" s="63">
        <v>1362</v>
      </c>
    </row>
    <row r="49" spans="1:5" ht="14.1" customHeight="1" x14ac:dyDescent="0.2">
      <c r="A49" s="46" t="s">
        <v>35</v>
      </c>
      <c r="B49" s="64"/>
      <c r="C49" s="63">
        <f>SUM(C44:C48)</f>
        <v>14779</v>
      </c>
      <c r="D49" s="63">
        <f>SUM(D44:D48)</f>
        <v>7685</v>
      </c>
      <c r="E49" s="63">
        <f>SUM(E44:E48)</f>
        <v>7094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2803</v>
      </c>
      <c r="D50" s="63">
        <v>1463</v>
      </c>
      <c r="E50" s="63">
        <v>1340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2774</v>
      </c>
      <c r="D51" s="63">
        <v>1446</v>
      </c>
      <c r="E51" s="63">
        <v>1328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2644</v>
      </c>
      <c r="D52" s="63">
        <v>1340</v>
      </c>
      <c r="E52" s="63">
        <v>1304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2543</v>
      </c>
      <c r="D53" s="63">
        <v>1273</v>
      </c>
      <c r="E53" s="63">
        <v>1270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2552</v>
      </c>
      <c r="D54" s="63">
        <v>1300</v>
      </c>
      <c r="E54" s="63">
        <v>1252</v>
      </c>
    </row>
    <row r="55" spans="1:5" ht="14.1" customHeight="1" x14ac:dyDescent="0.2">
      <c r="A55" s="45" t="s">
        <v>35</v>
      </c>
      <c r="B55" s="64"/>
      <c r="C55" s="63">
        <f>SUM(C50:C54)</f>
        <v>13316</v>
      </c>
      <c r="D55" s="63">
        <f>SUM(D50:D54)</f>
        <v>6822</v>
      </c>
      <c r="E55" s="63">
        <f>SUM(E50:E54)</f>
        <v>6494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2675</v>
      </c>
      <c r="D56" s="63">
        <v>1342</v>
      </c>
      <c r="E56" s="63">
        <v>1333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2629</v>
      </c>
      <c r="D57" s="63">
        <v>1292</v>
      </c>
      <c r="E57" s="63">
        <v>1337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2670</v>
      </c>
      <c r="D58" s="63">
        <v>1285</v>
      </c>
      <c r="E58" s="63">
        <v>1385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2468</v>
      </c>
      <c r="D59" s="63">
        <v>1156</v>
      </c>
      <c r="E59" s="63">
        <v>1312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2437</v>
      </c>
      <c r="D60" s="63">
        <v>1169</v>
      </c>
      <c r="E60" s="63">
        <v>1268</v>
      </c>
    </row>
    <row r="61" spans="1:5" ht="14.1" customHeight="1" x14ac:dyDescent="0.2">
      <c r="A61" s="46" t="s">
        <v>35</v>
      </c>
      <c r="B61" s="64"/>
      <c r="C61" s="63">
        <f>SUM(C56:C60)</f>
        <v>12879</v>
      </c>
      <c r="D61" s="63">
        <f>SUM(D56:D60)</f>
        <v>6244</v>
      </c>
      <c r="E61" s="63">
        <f>SUM(E56:E60)</f>
        <v>6635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2439</v>
      </c>
      <c r="D62" s="63">
        <v>1124</v>
      </c>
      <c r="E62" s="63">
        <v>1315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2460</v>
      </c>
      <c r="D63" s="63">
        <v>1207</v>
      </c>
      <c r="E63" s="63">
        <v>1253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2463</v>
      </c>
      <c r="D64" s="63">
        <v>1193</v>
      </c>
      <c r="E64" s="63">
        <v>1270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2441</v>
      </c>
      <c r="D65" s="63">
        <v>1186</v>
      </c>
      <c r="E65" s="63">
        <v>1255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2444</v>
      </c>
      <c r="D66" s="63">
        <v>1178</v>
      </c>
      <c r="E66" s="63">
        <v>1266</v>
      </c>
    </row>
    <row r="67" spans="1:5" ht="14.1" customHeight="1" x14ac:dyDescent="0.2">
      <c r="A67" s="46" t="s">
        <v>35</v>
      </c>
      <c r="B67" s="64"/>
      <c r="C67" s="63">
        <f>SUM(C62:C66)</f>
        <v>12247</v>
      </c>
      <c r="D67" s="63">
        <f>SUM(D62:D66)</f>
        <v>5888</v>
      </c>
      <c r="E67" s="63">
        <f>SUM(E62:E66)</f>
        <v>6359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2643</v>
      </c>
      <c r="D68" s="63">
        <v>1293</v>
      </c>
      <c r="E68" s="63">
        <v>1350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2992</v>
      </c>
      <c r="D69" s="63">
        <v>1458</v>
      </c>
      <c r="E69" s="63">
        <v>1534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3051</v>
      </c>
      <c r="D70" s="63">
        <v>1522</v>
      </c>
      <c r="E70" s="63">
        <v>1529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3337</v>
      </c>
      <c r="D71" s="63">
        <v>1626</v>
      </c>
      <c r="E71" s="63">
        <v>1711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3361</v>
      </c>
      <c r="D72" s="63">
        <v>1604</v>
      </c>
      <c r="E72" s="63">
        <v>1757</v>
      </c>
    </row>
    <row r="73" spans="1:5" ht="14.1" customHeight="1" x14ac:dyDescent="0.2">
      <c r="A73" s="46" t="s">
        <v>35</v>
      </c>
      <c r="B73" s="64"/>
      <c r="C73" s="63">
        <f>SUM(C68:C72)</f>
        <v>15384</v>
      </c>
      <c r="D73" s="63">
        <f>SUM(D68:D72)</f>
        <v>7503</v>
      </c>
      <c r="E73" s="63">
        <f>SUM(E68:E72)</f>
        <v>7881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3564</v>
      </c>
      <c r="D74" s="63">
        <v>1777</v>
      </c>
      <c r="E74" s="63">
        <v>1787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3511</v>
      </c>
      <c r="D75" s="63">
        <v>1709</v>
      </c>
      <c r="E75" s="63">
        <v>1802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3631</v>
      </c>
      <c r="D76" s="63">
        <v>1727</v>
      </c>
      <c r="E76" s="63">
        <v>1904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3559</v>
      </c>
      <c r="D77" s="63">
        <v>1747</v>
      </c>
      <c r="E77" s="63">
        <v>1812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3366</v>
      </c>
      <c r="D78" s="63">
        <v>1613</v>
      </c>
      <c r="E78" s="63">
        <v>1753</v>
      </c>
    </row>
    <row r="79" spans="1:5" ht="14.1" customHeight="1" x14ac:dyDescent="0.2">
      <c r="A79" s="46" t="s">
        <v>35</v>
      </c>
      <c r="B79" s="64"/>
      <c r="C79" s="63">
        <f>SUM(C74:C78)</f>
        <v>17631</v>
      </c>
      <c r="D79" s="63">
        <f>SUM(D74:D78)</f>
        <v>8573</v>
      </c>
      <c r="E79" s="63">
        <f>SUM(E74:E78)</f>
        <v>9058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3287</v>
      </c>
      <c r="D80" s="63">
        <v>1586</v>
      </c>
      <c r="E80" s="63">
        <v>1701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3259</v>
      </c>
      <c r="D81" s="63">
        <v>1528</v>
      </c>
      <c r="E81" s="63">
        <v>1731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3109</v>
      </c>
      <c r="D82" s="63">
        <v>1522</v>
      </c>
      <c r="E82" s="63">
        <v>1587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2963</v>
      </c>
      <c r="D83" s="63">
        <v>1348</v>
      </c>
      <c r="E83" s="63">
        <v>1615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2734</v>
      </c>
      <c r="D84" s="63">
        <v>1309</v>
      </c>
      <c r="E84" s="63">
        <v>1425</v>
      </c>
    </row>
    <row r="85" spans="1:5" ht="14.1" customHeight="1" x14ac:dyDescent="0.2">
      <c r="A85" s="46" t="s">
        <v>35</v>
      </c>
      <c r="B85" s="64"/>
      <c r="C85" s="63">
        <f>SUM(C80:C84)</f>
        <v>15352</v>
      </c>
      <c r="D85" s="63">
        <f>SUM(D80:D84)</f>
        <v>7293</v>
      </c>
      <c r="E85" s="63">
        <f>SUM(E80:E84)</f>
        <v>8059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2624</v>
      </c>
      <c r="D86" s="63">
        <v>1201</v>
      </c>
      <c r="E86" s="63">
        <v>1423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2589</v>
      </c>
      <c r="D87" s="63">
        <v>1169</v>
      </c>
      <c r="E87" s="63">
        <v>1420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2431</v>
      </c>
      <c r="D88" s="63">
        <v>1106</v>
      </c>
      <c r="E88" s="63">
        <v>1325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2475</v>
      </c>
      <c r="D89" s="63">
        <v>1119</v>
      </c>
      <c r="E89" s="63">
        <v>1356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2322</v>
      </c>
      <c r="D90" s="63">
        <v>1058</v>
      </c>
      <c r="E90" s="63">
        <v>1264</v>
      </c>
    </row>
    <row r="91" spans="1:5" ht="14.1" customHeight="1" x14ac:dyDescent="0.2">
      <c r="A91" s="46" t="s">
        <v>35</v>
      </c>
      <c r="B91" s="64"/>
      <c r="C91" s="63">
        <f>SUM(C86:C90)</f>
        <v>12441</v>
      </c>
      <c r="D91" s="63">
        <f>SUM(D86:D90)</f>
        <v>5653</v>
      </c>
      <c r="E91" s="63">
        <f>SUM(E86:E90)</f>
        <v>6788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2220</v>
      </c>
      <c r="D92" s="63">
        <v>997</v>
      </c>
      <c r="E92" s="63">
        <v>1223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2238</v>
      </c>
      <c r="D93" s="63">
        <v>960</v>
      </c>
      <c r="E93" s="63">
        <v>1278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2307</v>
      </c>
      <c r="D94" s="63">
        <v>1037</v>
      </c>
      <c r="E94" s="63">
        <v>1270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2313</v>
      </c>
      <c r="D95" s="63">
        <v>1051</v>
      </c>
      <c r="E95" s="63">
        <v>1262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2145</v>
      </c>
      <c r="D96" s="63">
        <v>953</v>
      </c>
      <c r="E96" s="63">
        <v>1192</v>
      </c>
    </row>
    <row r="97" spans="1:5" ht="14.1" customHeight="1" x14ac:dyDescent="0.2">
      <c r="A97" s="46" t="s">
        <v>35</v>
      </c>
      <c r="B97" s="64"/>
      <c r="C97" s="63">
        <f>SUM(C92:C96)</f>
        <v>11223</v>
      </c>
      <c r="D97" s="63">
        <f>SUM(D92:D96)</f>
        <v>4998</v>
      </c>
      <c r="E97" s="63">
        <f>SUM(E92:E96)</f>
        <v>6225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1988</v>
      </c>
      <c r="D98" s="63">
        <v>890</v>
      </c>
      <c r="E98" s="63">
        <v>1098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1890</v>
      </c>
      <c r="D99" s="63">
        <v>810</v>
      </c>
      <c r="E99" s="63">
        <v>1080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1538</v>
      </c>
      <c r="D100" s="63">
        <v>644</v>
      </c>
      <c r="E100" s="63">
        <v>894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1924</v>
      </c>
      <c r="D101" s="63">
        <v>826</v>
      </c>
      <c r="E101" s="63">
        <v>1098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1962</v>
      </c>
      <c r="D102" s="63">
        <v>843</v>
      </c>
      <c r="E102" s="63">
        <v>1119</v>
      </c>
    </row>
    <row r="103" spans="1:5" ht="14.1" customHeight="1" x14ac:dyDescent="0.2">
      <c r="A103" s="47" t="s">
        <v>35</v>
      </c>
      <c r="B103" s="65"/>
      <c r="C103" s="63">
        <f>SUM(C98:C102)</f>
        <v>9302</v>
      </c>
      <c r="D103" s="63">
        <f>SUM(D98:D102)</f>
        <v>4013</v>
      </c>
      <c r="E103" s="63">
        <f>SUM(E98:E102)</f>
        <v>5289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1903</v>
      </c>
      <c r="D104" s="63">
        <v>780</v>
      </c>
      <c r="E104" s="63">
        <v>1123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2206</v>
      </c>
      <c r="D105" s="63">
        <v>926</v>
      </c>
      <c r="E105" s="63">
        <v>1280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2141</v>
      </c>
      <c r="D106" s="63">
        <v>848</v>
      </c>
      <c r="E106" s="63">
        <v>1293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1995</v>
      </c>
      <c r="D107" s="63">
        <v>785</v>
      </c>
      <c r="E107" s="63">
        <v>1210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1787</v>
      </c>
      <c r="D108" s="63">
        <v>744</v>
      </c>
      <c r="E108" s="63">
        <v>1043</v>
      </c>
    </row>
    <row r="109" spans="1:5" ht="14.1" customHeight="1" x14ac:dyDescent="0.2">
      <c r="A109" s="47" t="s">
        <v>35</v>
      </c>
      <c r="B109" s="65"/>
      <c r="C109" s="63">
        <f>SUM(C104:C108)</f>
        <v>10032</v>
      </c>
      <c r="D109" s="63">
        <f>SUM(D104:D108)</f>
        <v>4083</v>
      </c>
      <c r="E109" s="63">
        <f>SUM(E104:E108)</f>
        <v>5949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1543</v>
      </c>
      <c r="D110" s="63">
        <v>585</v>
      </c>
      <c r="E110" s="63">
        <v>958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1362</v>
      </c>
      <c r="D111" s="63">
        <v>506</v>
      </c>
      <c r="E111" s="63">
        <v>856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1186</v>
      </c>
      <c r="D112" s="63">
        <v>447</v>
      </c>
      <c r="E112" s="63">
        <v>739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924</v>
      </c>
      <c r="D113" s="63">
        <v>349</v>
      </c>
      <c r="E113" s="63">
        <v>575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635</v>
      </c>
      <c r="D114" s="63">
        <v>213</v>
      </c>
      <c r="E114" s="63">
        <v>422</v>
      </c>
    </row>
    <row r="115" spans="1:5" ht="14.1" customHeight="1" x14ac:dyDescent="0.2">
      <c r="A115" s="47" t="s">
        <v>35</v>
      </c>
      <c r="B115" s="66"/>
      <c r="C115" s="63">
        <f>SUM(C110:C114)</f>
        <v>5650</v>
      </c>
      <c r="D115" s="63">
        <f>SUM(D110:D114)</f>
        <v>2100</v>
      </c>
      <c r="E115" s="63">
        <f>SUM(E110:E114)</f>
        <v>3550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2431</v>
      </c>
      <c r="D116" s="63">
        <v>643</v>
      </c>
      <c r="E116" s="63">
        <v>1788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218095</v>
      </c>
      <c r="D118" s="68">
        <v>104723</v>
      </c>
      <c r="E118" s="68">
        <v>113372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127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681</v>
      </c>
      <c r="D8" s="63">
        <v>379</v>
      </c>
      <c r="E8" s="63">
        <v>302</v>
      </c>
    </row>
    <row r="9" spans="1:8" ht="14.1" customHeight="1" x14ac:dyDescent="0.2">
      <c r="A9" s="38" t="s">
        <v>31</v>
      </c>
      <c r="B9" s="62">
        <f>$B$8-1</f>
        <v>2021</v>
      </c>
      <c r="C9" s="63">
        <v>724</v>
      </c>
      <c r="D9" s="63">
        <v>367</v>
      </c>
      <c r="E9" s="63">
        <v>357</v>
      </c>
    </row>
    <row r="10" spans="1:8" ht="14.1" customHeight="1" x14ac:dyDescent="0.2">
      <c r="A10" s="38" t="s">
        <v>32</v>
      </c>
      <c r="B10" s="62">
        <f>$B$8-2</f>
        <v>2020</v>
      </c>
      <c r="C10" s="63">
        <v>681</v>
      </c>
      <c r="D10" s="63">
        <v>357</v>
      </c>
      <c r="E10" s="63">
        <v>324</v>
      </c>
    </row>
    <row r="11" spans="1:8" ht="14.1" customHeight="1" x14ac:dyDescent="0.2">
      <c r="A11" s="38" t="s">
        <v>33</v>
      </c>
      <c r="B11" s="62">
        <f>$B$8-3</f>
        <v>2019</v>
      </c>
      <c r="C11" s="63">
        <v>734</v>
      </c>
      <c r="D11" s="63">
        <v>379</v>
      </c>
      <c r="E11" s="63">
        <v>355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692</v>
      </c>
      <c r="D12" s="63">
        <v>365</v>
      </c>
      <c r="E12" s="63">
        <v>327</v>
      </c>
    </row>
    <row r="13" spans="1:8" ht="14.1" customHeight="1" x14ac:dyDescent="0.2">
      <c r="A13" s="45" t="s">
        <v>35</v>
      </c>
      <c r="B13" s="62"/>
      <c r="C13" s="63">
        <f>SUM(C8:C12)</f>
        <v>3512</v>
      </c>
      <c r="D13" s="63">
        <f>SUM(D8:D12)</f>
        <v>1847</v>
      </c>
      <c r="E13" s="63">
        <f>SUM(E8:E12)</f>
        <v>1665</v>
      </c>
    </row>
    <row r="14" spans="1:8" ht="14.1" customHeight="1" x14ac:dyDescent="0.2">
      <c r="A14" s="39" t="s">
        <v>36</v>
      </c>
      <c r="B14" s="62">
        <f>$B$8-5</f>
        <v>2017</v>
      </c>
      <c r="C14" s="63">
        <v>703</v>
      </c>
      <c r="D14" s="63">
        <v>373</v>
      </c>
      <c r="E14" s="63">
        <v>330</v>
      </c>
    </row>
    <row r="15" spans="1:8" ht="14.1" customHeight="1" x14ac:dyDescent="0.2">
      <c r="A15" s="39" t="s">
        <v>37</v>
      </c>
      <c r="B15" s="62">
        <f>$B$8-6</f>
        <v>2016</v>
      </c>
      <c r="C15" s="63">
        <v>726</v>
      </c>
      <c r="D15" s="63">
        <v>370</v>
      </c>
      <c r="E15" s="63">
        <v>356</v>
      </c>
    </row>
    <row r="16" spans="1:8" ht="14.1" customHeight="1" x14ac:dyDescent="0.2">
      <c r="A16" s="39" t="s">
        <v>38</v>
      </c>
      <c r="B16" s="62">
        <f>$B$8-7</f>
        <v>2015</v>
      </c>
      <c r="C16" s="63">
        <v>725</v>
      </c>
      <c r="D16" s="63">
        <v>372</v>
      </c>
      <c r="E16" s="63">
        <v>353</v>
      </c>
    </row>
    <row r="17" spans="1:5" ht="14.1" customHeight="1" x14ac:dyDescent="0.2">
      <c r="A17" s="39" t="s">
        <v>39</v>
      </c>
      <c r="B17" s="62">
        <f>$B$8-8</f>
        <v>2014</v>
      </c>
      <c r="C17" s="63">
        <v>706</v>
      </c>
      <c r="D17" s="63">
        <v>363</v>
      </c>
      <c r="E17" s="63">
        <v>343</v>
      </c>
    </row>
    <row r="18" spans="1:5" ht="14.1" customHeight="1" x14ac:dyDescent="0.2">
      <c r="A18" s="39" t="s">
        <v>40</v>
      </c>
      <c r="B18" s="62">
        <f>$B$8-9</f>
        <v>2013</v>
      </c>
      <c r="C18" s="63">
        <v>731</v>
      </c>
      <c r="D18" s="63">
        <v>374</v>
      </c>
      <c r="E18" s="63">
        <v>357</v>
      </c>
    </row>
    <row r="19" spans="1:5" ht="14.1" customHeight="1" x14ac:dyDescent="0.2">
      <c r="A19" s="46" t="s">
        <v>35</v>
      </c>
      <c r="B19" s="64"/>
      <c r="C19" s="63">
        <f>SUM(C14:C18)</f>
        <v>3591</v>
      </c>
      <c r="D19" s="63">
        <f>SUM(D14:D18)</f>
        <v>1852</v>
      </c>
      <c r="E19" s="63">
        <f>SUM(E14:E18)</f>
        <v>1739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702</v>
      </c>
      <c r="D20" s="63">
        <v>366</v>
      </c>
      <c r="E20" s="63">
        <v>336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671</v>
      </c>
      <c r="D21" s="63">
        <v>341</v>
      </c>
      <c r="E21" s="63">
        <v>330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771</v>
      </c>
      <c r="D22" s="63">
        <v>402</v>
      </c>
      <c r="E22" s="63">
        <v>369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743</v>
      </c>
      <c r="D23" s="63">
        <v>390</v>
      </c>
      <c r="E23" s="63">
        <v>353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770</v>
      </c>
      <c r="D24" s="63">
        <v>388</v>
      </c>
      <c r="E24" s="63">
        <v>382</v>
      </c>
    </row>
    <row r="25" spans="1:5" ht="14.1" customHeight="1" x14ac:dyDescent="0.2">
      <c r="A25" s="46" t="s">
        <v>35</v>
      </c>
      <c r="B25" s="64"/>
      <c r="C25" s="63">
        <f>SUM(C20:C24)</f>
        <v>3657</v>
      </c>
      <c r="D25" s="63">
        <f>SUM(D20:D24)</f>
        <v>1887</v>
      </c>
      <c r="E25" s="63">
        <f>SUM(E20:E24)</f>
        <v>1770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787</v>
      </c>
      <c r="D26" s="63">
        <v>398</v>
      </c>
      <c r="E26" s="63">
        <v>389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764</v>
      </c>
      <c r="D27" s="63">
        <v>416</v>
      </c>
      <c r="E27" s="63">
        <v>348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767</v>
      </c>
      <c r="D28" s="63">
        <v>388</v>
      </c>
      <c r="E28" s="63">
        <v>379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803</v>
      </c>
      <c r="D29" s="63">
        <v>429</v>
      </c>
      <c r="E29" s="63">
        <v>374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757</v>
      </c>
      <c r="D30" s="63">
        <v>391</v>
      </c>
      <c r="E30" s="63">
        <v>366</v>
      </c>
    </row>
    <row r="31" spans="1:5" ht="14.1" customHeight="1" x14ac:dyDescent="0.2">
      <c r="A31" s="46" t="s">
        <v>35</v>
      </c>
      <c r="B31" s="64"/>
      <c r="C31" s="63">
        <f>SUM(C26:C30)</f>
        <v>3878</v>
      </c>
      <c r="D31" s="63">
        <f>SUM(D26:D30)</f>
        <v>2022</v>
      </c>
      <c r="E31" s="63">
        <f>SUM(E26:E30)</f>
        <v>1856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823</v>
      </c>
      <c r="D32" s="63">
        <v>428</v>
      </c>
      <c r="E32" s="63">
        <v>395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893</v>
      </c>
      <c r="D33" s="63">
        <v>465</v>
      </c>
      <c r="E33" s="63">
        <v>428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947</v>
      </c>
      <c r="D34" s="63">
        <v>488</v>
      </c>
      <c r="E34" s="63">
        <v>459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987</v>
      </c>
      <c r="D35" s="63">
        <v>522</v>
      </c>
      <c r="E35" s="63">
        <v>465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980</v>
      </c>
      <c r="D36" s="63">
        <v>504</v>
      </c>
      <c r="E36" s="63">
        <v>476</v>
      </c>
    </row>
    <row r="37" spans="1:5" ht="14.1" customHeight="1" x14ac:dyDescent="0.2">
      <c r="A37" s="46" t="s">
        <v>35</v>
      </c>
      <c r="B37" s="64"/>
      <c r="C37" s="63">
        <f>SUM(C32:C36)</f>
        <v>4630</v>
      </c>
      <c r="D37" s="63">
        <f>SUM(D32:D36)</f>
        <v>2407</v>
      </c>
      <c r="E37" s="63">
        <f>SUM(E32:E36)</f>
        <v>2223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1001</v>
      </c>
      <c r="D38" s="63">
        <v>544</v>
      </c>
      <c r="E38" s="63">
        <v>457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938</v>
      </c>
      <c r="D39" s="63">
        <v>493</v>
      </c>
      <c r="E39" s="63">
        <v>445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931</v>
      </c>
      <c r="D40" s="63">
        <v>508</v>
      </c>
      <c r="E40" s="63">
        <v>423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934</v>
      </c>
      <c r="D41" s="63">
        <v>499</v>
      </c>
      <c r="E41" s="63">
        <v>435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989</v>
      </c>
      <c r="D42" s="63">
        <v>533</v>
      </c>
      <c r="E42" s="63">
        <v>456</v>
      </c>
    </row>
    <row r="43" spans="1:5" ht="14.1" customHeight="1" x14ac:dyDescent="0.2">
      <c r="A43" s="46" t="s">
        <v>35</v>
      </c>
      <c r="B43" s="64"/>
      <c r="C43" s="63">
        <f>SUM(C38:C42)</f>
        <v>4793</v>
      </c>
      <c r="D43" s="63">
        <f>SUM(D38:D42)</f>
        <v>2577</v>
      </c>
      <c r="E43" s="63">
        <f>SUM(E38:E42)</f>
        <v>2216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985</v>
      </c>
      <c r="D44" s="63">
        <v>551</v>
      </c>
      <c r="E44" s="63">
        <v>434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1014</v>
      </c>
      <c r="D45" s="63">
        <v>529</v>
      </c>
      <c r="E45" s="63">
        <v>485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1113</v>
      </c>
      <c r="D46" s="63">
        <v>574</v>
      </c>
      <c r="E46" s="63">
        <v>539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1091</v>
      </c>
      <c r="D47" s="63">
        <v>558</v>
      </c>
      <c r="E47" s="63">
        <v>533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1111</v>
      </c>
      <c r="D48" s="63">
        <v>595</v>
      </c>
      <c r="E48" s="63">
        <v>516</v>
      </c>
    </row>
    <row r="49" spans="1:5" ht="14.1" customHeight="1" x14ac:dyDescent="0.2">
      <c r="A49" s="46" t="s">
        <v>35</v>
      </c>
      <c r="B49" s="64"/>
      <c r="C49" s="63">
        <f>SUM(C44:C48)</f>
        <v>5314</v>
      </c>
      <c r="D49" s="63">
        <f>SUM(D44:D48)</f>
        <v>2807</v>
      </c>
      <c r="E49" s="63">
        <f>SUM(E44:E48)</f>
        <v>2507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1030</v>
      </c>
      <c r="D50" s="63">
        <v>542</v>
      </c>
      <c r="E50" s="63">
        <v>488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978</v>
      </c>
      <c r="D51" s="63">
        <v>516</v>
      </c>
      <c r="E51" s="63">
        <v>462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907</v>
      </c>
      <c r="D52" s="63">
        <v>432</v>
      </c>
      <c r="E52" s="63">
        <v>475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934</v>
      </c>
      <c r="D53" s="63">
        <v>465</v>
      </c>
      <c r="E53" s="63">
        <v>469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914</v>
      </c>
      <c r="D54" s="63">
        <v>477</v>
      </c>
      <c r="E54" s="63">
        <v>437</v>
      </c>
    </row>
    <row r="55" spans="1:5" ht="14.1" customHeight="1" x14ac:dyDescent="0.2">
      <c r="A55" s="45" t="s">
        <v>35</v>
      </c>
      <c r="B55" s="64"/>
      <c r="C55" s="63">
        <f>SUM(C50:C54)</f>
        <v>4763</v>
      </c>
      <c r="D55" s="63">
        <f>SUM(D50:D54)</f>
        <v>2432</v>
      </c>
      <c r="E55" s="63">
        <f>SUM(E50:E54)</f>
        <v>2331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973</v>
      </c>
      <c r="D56" s="63">
        <v>494</v>
      </c>
      <c r="E56" s="63">
        <v>479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908</v>
      </c>
      <c r="D57" s="63">
        <v>460</v>
      </c>
      <c r="E57" s="63">
        <v>448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984</v>
      </c>
      <c r="D58" s="63">
        <v>481</v>
      </c>
      <c r="E58" s="63">
        <v>503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930</v>
      </c>
      <c r="D59" s="63">
        <v>491</v>
      </c>
      <c r="E59" s="63">
        <v>439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891</v>
      </c>
      <c r="D60" s="63">
        <v>440</v>
      </c>
      <c r="E60" s="63">
        <v>451</v>
      </c>
    </row>
    <row r="61" spans="1:5" ht="14.1" customHeight="1" x14ac:dyDescent="0.2">
      <c r="A61" s="46" t="s">
        <v>35</v>
      </c>
      <c r="B61" s="64"/>
      <c r="C61" s="63">
        <f>SUM(C56:C60)</f>
        <v>4686</v>
      </c>
      <c r="D61" s="63">
        <f>SUM(D56:D60)</f>
        <v>2366</v>
      </c>
      <c r="E61" s="63">
        <f>SUM(E56:E60)</f>
        <v>2320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907</v>
      </c>
      <c r="D62" s="63">
        <v>447</v>
      </c>
      <c r="E62" s="63">
        <v>460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931</v>
      </c>
      <c r="D63" s="63">
        <v>472</v>
      </c>
      <c r="E63" s="63">
        <v>459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895</v>
      </c>
      <c r="D64" s="63">
        <v>443</v>
      </c>
      <c r="E64" s="63">
        <v>452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846</v>
      </c>
      <c r="D65" s="63">
        <v>420</v>
      </c>
      <c r="E65" s="63">
        <v>426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937</v>
      </c>
      <c r="D66" s="63">
        <v>460</v>
      </c>
      <c r="E66" s="63">
        <v>477</v>
      </c>
    </row>
    <row r="67" spans="1:5" ht="14.1" customHeight="1" x14ac:dyDescent="0.2">
      <c r="A67" s="46" t="s">
        <v>35</v>
      </c>
      <c r="B67" s="64"/>
      <c r="C67" s="63">
        <f>SUM(C62:C66)</f>
        <v>4516</v>
      </c>
      <c r="D67" s="63">
        <f>SUM(D62:D66)</f>
        <v>2242</v>
      </c>
      <c r="E67" s="63">
        <f>SUM(E62:E66)</f>
        <v>2274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1011</v>
      </c>
      <c r="D68" s="63">
        <v>503</v>
      </c>
      <c r="E68" s="63">
        <v>508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1075</v>
      </c>
      <c r="D69" s="63">
        <v>542</v>
      </c>
      <c r="E69" s="63">
        <v>533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1094</v>
      </c>
      <c r="D70" s="63">
        <v>526</v>
      </c>
      <c r="E70" s="63">
        <v>568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1237</v>
      </c>
      <c r="D71" s="63">
        <v>614</v>
      </c>
      <c r="E71" s="63">
        <v>623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1233</v>
      </c>
      <c r="D72" s="63">
        <v>617</v>
      </c>
      <c r="E72" s="63">
        <v>616</v>
      </c>
    </row>
    <row r="73" spans="1:5" ht="14.1" customHeight="1" x14ac:dyDescent="0.2">
      <c r="A73" s="46" t="s">
        <v>35</v>
      </c>
      <c r="B73" s="64"/>
      <c r="C73" s="63">
        <f>SUM(C68:C72)</f>
        <v>5650</v>
      </c>
      <c r="D73" s="63">
        <f>SUM(D68:D72)</f>
        <v>2802</v>
      </c>
      <c r="E73" s="63">
        <f>SUM(E68:E72)</f>
        <v>2848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1366</v>
      </c>
      <c r="D74" s="63">
        <v>691</v>
      </c>
      <c r="E74" s="63">
        <v>675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1280</v>
      </c>
      <c r="D75" s="63">
        <v>645</v>
      </c>
      <c r="E75" s="63">
        <v>635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1275</v>
      </c>
      <c r="D76" s="63">
        <v>660</v>
      </c>
      <c r="E76" s="63">
        <v>615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1289</v>
      </c>
      <c r="D77" s="63">
        <v>632</v>
      </c>
      <c r="E77" s="63">
        <v>657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1247</v>
      </c>
      <c r="D78" s="63">
        <v>618</v>
      </c>
      <c r="E78" s="63">
        <v>629</v>
      </c>
    </row>
    <row r="79" spans="1:5" ht="14.1" customHeight="1" x14ac:dyDescent="0.2">
      <c r="A79" s="46" t="s">
        <v>35</v>
      </c>
      <c r="B79" s="64"/>
      <c r="C79" s="63">
        <f>SUM(C74:C78)</f>
        <v>6457</v>
      </c>
      <c r="D79" s="63">
        <f>SUM(D74:D78)</f>
        <v>3246</v>
      </c>
      <c r="E79" s="63">
        <f>SUM(E74:E78)</f>
        <v>3211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1181</v>
      </c>
      <c r="D80" s="63">
        <v>596</v>
      </c>
      <c r="E80" s="63">
        <v>585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1228</v>
      </c>
      <c r="D81" s="63">
        <v>575</v>
      </c>
      <c r="E81" s="63">
        <v>653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1175</v>
      </c>
      <c r="D82" s="63">
        <v>567</v>
      </c>
      <c r="E82" s="63">
        <v>608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1105</v>
      </c>
      <c r="D83" s="63">
        <v>548</v>
      </c>
      <c r="E83" s="63">
        <v>557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1040</v>
      </c>
      <c r="D84" s="63">
        <v>523</v>
      </c>
      <c r="E84" s="63">
        <v>517</v>
      </c>
    </row>
    <row r="85" spans="1:5" ht="14.1" customHeight="1" x14ac:dyDescent="0.2">
      <c r="A85" s="46" t="s">
        <v>35</v>
      </c>
      <c r="B85" s="64"/>
      <c r="C85" s="63">
        <f>SUM(C80:C84)</f>
        <v>5729</v>
      </c>
      <c r="D85" s="63">
        <f>SUM(D80:D84)</f>
        <v>2809</v>
      </c>
      <c r="E85" s="63">
        <f>SUM(E80:E84)</f>
        <v>2920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980</v>
      </c>
      <c r="D86" s="63">
        <v>485</v>
      </c>
      <c r="E86" s="63">
        <v>495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972</v>
      </c>
      <c r="D87" s="63">
        <v>476</v>
      </c>
      <c r="E87" s="63">
        <v>496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898</v>
      </c>
      <c r="D88" s="63">
        <v>415</v>
      </c>
      <c r="E88" s="63">
        <v>483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867</v>
      </c>
      <c r="D89" s="63">
        <v>380</v>
      </c>
      <c r="E89" s="63">
        <v>487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869</v>
      </c>
      <c r="D90" s="63">
        <v>401</v>
      </c>
      <c r="E90" s="63">
        <v>468</v>
      </c>
    </row>
    <row r="91" spans="1:5" ht="14.1" customHeight="1" x14ac:dyDescent="0.2">
      <c r="A91" s="46" t="s">
        <v>35</v>
      </c>
      <c r="B91" s="64"/>
      <c r="C91" s="63">
        <f>SUM(C86:C90)</f>
        <v>4586</v>
      </c>
      <c r="D91" s="63">
        <f>SUM(D86:D90)</f>
        <v>2157</v>
      </c>
      <c r="E91" s="63">
        <f>SUM(E86:E90)</f>
        <v>2429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827</v>
      </c>
      <c r="D92" s="63">
        <v>382</v>
      </c>
      <c r="E92" s="63">
        <v>445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860</v>
      </c>
      <c r="D93" s="63">
        <v>404</v>
      </c>
      <c r="E93" s="63">
        <v>456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843</v>
      </c>
      <c r="D94" s="63">
        <v>390</v>
      </c>
      <c r="E94" s="63">
        <v>453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864</v>
      </c>
      <c r="D95" s="63">
        <v>408</v>
      </c>
      <c r="E95" s="63">
        <v>456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738</v>
      </c>
      <c r="D96" s="63">
        <v>323</v>
      </c>
      <c r="E96" s="63">
        <v>415</v>
      </c>
    </row>
    <row r="97" spans="1:5" ht="14.1" customHeight="1" x14ac:dyDescent="0.2">
      <c r="A97" s="46" t="s">
        <v>35</v>
      </c>
      <c r="B97" s="64"/>
      <c r="C97" s="63">
        <f>SUM(C92:C96)</f>
        <v>4132</v>
      </c>
      <c r="D97" s="63">
        <f>SUM(D92:D96)</f>
        <v>1907</v>
      </c>
      <c r="E97" s="63">
        <f>SUM(E92:E96)</f>
        <v>2225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662</v>
      </c>
      <c r="D98" s="63">
        <v>305</v>
      </c>
      <c r="E98" s="63">
        <v>357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683</v>
      </c>
      <c r="D99" s="63">
        <v>320</v>
      </c>
      <c r="E99" s="63">
        <v>363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551</v>
      </c>
      <c r="D100" s="63">
        <v>244</v>
      </c>
      <c r="E100" s="63">
        <v>307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664</v>
      </c>
      <c r="D101" s="63">
        <v>283</v>
      </c>
      <c r="E101" s="63">
        <v>381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706</v>
      </c>
      <c r="D102" s="63">
        <v>311</v>
      </c>
      <c r="E102" s="63">
        <v>395</v>
      </c>
    </row>
    <row r="103" spans="1:5" ht="14.1" customHeight="1" x14ac:dyDescent="0.2">
      <c r="A103" s="47" t="s">
        <v>35</v>
      </c>
      <c r="B103" s="65"/>
      <c r="C103" s="63">
        <f>SUM(C98:C102)</f>
        <v>3266</v>
      </c>
      <c r="D103" s="63">
        <f>SUM(D98:D102)</f>
        <v>1463</v>
      </c>
      <c r="E103" s="63">
        <f>SUM(E98:E102)</f>
        <v>1803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624</v>
      </c>
      <c r="D104" s="63">
        <v>265</v>
      </c>
      <c r="E104" s="63">
        <v>359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778</v>
      </c>
      <c r="D105" s="63">
        <v>313</v>
      </c>
      <c r="E105" s="63">
        <v>465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772</v>
      </c>
      <c r="D106" s="63">
        <v>318</v>
      </c>
      <c r="E106" s="63">
        <v>454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705</v>
      </c>
      <c r="D107" s="63">
        <v>321</v>
      </c>
      <c r="E107" s="63">
        <v>384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667</v>
      </c>
      <c r="D108" s="63">
        <v>289</v>
      </c>
      <c r="E108" s="63">
        <v>378</v>
      </c>
    </row>
    <row r="109" spans="1:5" ht="14.1" customHeight="1" x14ac:dyDescent="0.2">
      <c r="A109" s="47" t="s">
        <v>35</v>
      </c>
      <c r="B109" s="65"/>
      <c r="C109" s="63">
        <f>SUM(C104:C108)</f>
        <v>3546</v>
      </c>
      <c r="D109" s="63">
        <f>SUM(D104:D108)</f>
        <v>1506</v>
      </c>
      <c r="E109" s="63">
        <f>SUM(E104:E108)</f>
        <v>2040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586</v>
      </c>
      <c r="D110" s="63">
        <v>220</v>
      </c>
      <c r="E110" s="63">
        <v>366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426</v>
      </c>
      <c r="D111" s="63">
        <v>153</v>
      </c>
      <c r="E111" s="63">
        <v>273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419</v>
      </c>
      <c r="D112" s="63">
        <v>148</v>
      </c>
      <c r="E112" s="63">
        <v>271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311</v>
      </c>
      <c r="D113" s="63">
        <v>102</v>
      </c>
      <c r="E113" s="63">
        <v>209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211</v>
      </c>
      <c r="D114" s="63">
        <v>62</v>
      </c>
      <c r="E114" s="63">
        <v>149</v>
      </c>
    </row>
    <row r="115" spans="1:5" ht="14.1" customHeight="1" x14ac:dyDescent="0.2">
      <c r="A115" s="47" t="s">
        <v>35</v>
      </c>
      <c r="B115" s="66"/>
      <c r="C115" s="63">
        <f>SUM(C110:C114)</f>
        <v>1953</v>
      </c>
      <c r="D115" s="63">
        <f>SUM(D110:D114)</f>
        <v>685</v>
      </c>
      <c r="E115" s="63">
        <f>SUM(E110:E114)</f>
        <v>1268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843</v>
      </c>
      <c r="D116" s="63">
        <v>242</v>
      </c>
      <c r="E116" s="63">
        <v>601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79502</v>
      </c>
      <c r="D118" s="68">
        <v>39256</v>
      </c>
      <c r="E118" s="68">
        <v>40246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11" customWidth="1"/>
    <col min="2" max="2" width="15.42578125" style="11" customWidth="1"/>
    <col min="3" max="5" width="17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00" t="s">
        <v>160</v>
      </c>
      <c r="B1" s="100"/>
      <c r="C1" s="101"/>
      <c r="D1" s="101"/>
      <c r="E1" s="101"/>
    </row>
    <row r="2" spans="1:8" s="10" customFormat="1" ht="14.1" customHeight="1" x14ac:dyDescent="0.2">
      <c r="A2" s="104" t="s">
        <v>162</v>
      </c>
      <c r="B2" s="104"/>
      <c r="C2" s="104"/>
      <c r="D2" s="104"/>
      <c r="E2" s="104"/>
    </row>
    <row r="3" spans="1:8" s="10" customFormat="1" ht="14.1" customHeight="1" x14ac:dyDescent="0.2">
      <c r="A3" s="100" t="s">
        <v>128</v>
      </c>
      <c r="B3" s="100"/>
      <c r="C3" s="100"/>
      <c r="D3" s="100"/>
      <c r="E3" s="100"/>
    </row>
    <row r="4" spans="1:8" s="10" customFormat="1" ht="14.1" customHeight="1" x14ac:dyDescent="0.2">
      <c r="A4" s="27"/>
      <c r="B4" s="27"/>
      <c r="C4" s="27"/>
      <c r="D4" s="27"/>
      <c r="E4" s="27"/>
    </row>
    <row r="5" spans="1:8" ht="28.35" customHeight="1" x14ac:dyDescent="0.2">
      <c r="A5" s="105" t="s">
        <v>159</v>
      </c>
      <c r="B5" s="107" t="s">
        <v>161</v>
      </c>
      <c r="C5" s="102" t="s">
        <v>29</v>
      </c>
      <c r="D5" s="102" t="s">
        <v>22</v>
      </c>
      <c r="E5" s="103" t="s">
        <v>23</v>
      </c>
    </row>
    <row r="6" spans="1:8" ht="28.35" customHeight="1" x14ac:dyDescent="0.2">
      <c r="A6" s="106"/>
      <c r="B6" s="108"/>
      <c r="C6" s="19" t="s">
        <v>156</v>
      </c>
      <c r="D6" s="19" t="s">
        <v>157</v>
      </c>
      <c r="E6" s="20" t="s">
        <v>158</v>
      </c>
    </row>
    <row r="7" spans="1:8" ht="14.1" customHeight="1" x14ac:dyDescent="0.2">
      <c r="A7" s="37"/>
      <c r="B7" s="43"/>
      <c r="C7" s="21"/>
      <c r="D7" s="21"/>
      <c r="E7" s="21"/>
    </row>
    <row r="8" spans="1:8" ht="14.1" customHeight="1" x14ac:dyDescent="0.2">
      <c r="A8" s="38" t="s">
        <v>30</v>
      </c>
      <c r="B8" s="62">
        <v>2022</v>
      </c>
      <c r="C8" s="63">
        <v>1043</v>
      </c>
      <c r="D8" s="63">
        <v>512</v>
      </c>
      <c r="E8" s="63">
        <v>531</v>
      </c>
    </row>
    <row r="9" spans="1:8" ht="14.1" customHeight="1" x14ac:dyDescent="0.2">
      <c r="A9" s="38" t="s">
        <v>31</v>
      </c>
      <c r="B9" s="62">
        <f>$B$8-1</f>
        <v>2021</v>
      </c>
      <c r="C9" s="63">
        <v>1102</v>
      </c>
      <c r="D9" s="63">
        <v>550</v>
      </c>
      <c r="E9" s="63">
        <v>552</v>
      </c>
    </row>
    <row r="10" spans="1:8" ht="14.1" customHeight="1" x14ac:dyDescent="0.2">
      <c r="A10" s="38" t="s">
        <v>32</v>
      </c>
      <c r="B10" s="62">
        <f>$B$8-2</f>
        <v>2020</v>
      </c>
      <c r="C10" s="63">
        <v>1132</v>
      </c>
      <c r="D10" s="63">
        <v>583</v>
      </c>
      <c r="E10" s="63">
        <v>549</v>
      </c>
    </row>
    <row r="11" spans="1:8" ht="14.1" customHeight="1" x14ac:dyDescent="0.2">
      <c r="A11" s="38" t="s">
        <v>33</v>
      </c>
      <c r="B11" s="62">
        <f>$B$8-3</f>
        <v>2019</v>
      </c>
      <c r="C11" s="63">
        <v>1121</v>
      </c>
      <c r="D11" s="63">
        <v>589</v>
      </c>
      <c r="E11" s="63">
        <v>532</v>
      </c>
      <c r="H11" s="24"/>
    </row>
    <row r="12" spans="1:8" ht="14.1" customHeight="1" x14ac:dyDescent="0.2">
      <c r="A12" s="38" t="s">
        <v>34</v>
      </c>
      <c r="B12" s="62">
        <f>$B$8-4</f>
        <v>2018</v>
      </c>
      <c r="C12" s="63">
        <v>1160</v>
      </c>
      <c r="D12" s="63">
        <v>572</v>
      </c>
      <c r="E12" s="63">
        <v>588</v>
      </c>
    </row>
    <row r="13" spans="1:8" ht="14.1" customHeight="1" x14ac:dyDescent="0.2">
      <c r="A13" s="45" t="s">
        <v>35</v>
      </c>
      <c r="B13" s="62"/>
      <c r="C13" s="63">
        <f>SUM(C8:C12)</f>
        <v>5558</v>
      </c>
      <c r="D13" s="63">
        <f>SUM(D8:D12)</f>
        <v>2806</v>
      </c>
      <c r="E13" s="63">
        <f>SUM(E8:E12)</f>
        <v>2752</v>
      </c>
    </row>
    <row r="14" spans="1:8" ht="14.1" customHeight="1" x14ac:dyDescent="0.2">
      <c r="A14" s="39" t="s">
        <v>36</v>
      </c>
      <c r="B14" s="62">
        <f>$B$8-5</f>
        <v>2017</v>
      </c>
      <c r="C14" s="63">
        <v>1173</v>
      </c>
      <c r="D14" s="63">
        <v>594</v>
      </c>
      <c r="E14" s="63">
        <v>579</v>
      </c>
    </row>
    <row r="15" spans="1:8" ht="14.1" customHeight="1" x14ac:dyDescent="0.2">
      <c r="A15" s="39" t="s">
        <v>37</v>
      </c>
      <c r="B15" s="62">
        <f>$B$8-6</f>
        <v>2016</v>
      </c>
      <c r="C15" s="63">
        <v>1221</v>
      </c>
      <c r="D15" s="63">
        <v>622</v>
      </c>
      <c r="E15" s="63">
        <v>599</v>
      </c>
    </row>
    <row r="16" spans="1:8" ht="14.1" customHeight="1" x14ac:dyDescent="0.2">
      <c r="A16" s="39" t="s">
        <v>38</v>
      </c>
      <c r="B16" s="62">
        <f>$B$8-7</f>
        <v>2015</v>
      </c>
      <c r="C16" s="63">
        <v>1100</v>
      </c>
      <c r="D16" s="63">
        <v>567</v>
      </c>
      <c r="E16" s="63">
        <v>533</v>
      </c>
    </row>
    <row r="17" spans="1:5" ht="14.1" customHeight="1" x14ac:dyDescent="0.2">
      <c r="A17" s="39" t="s">
        <v>39</v>
      </c>
      <c r="B17" s="62">
        <f>$B$8-8</f>
        <v>2014</v>
      </c>
      <c r="C17" s="63">
        <v>1211</v>
      </c>
      <c r="D17" s="63">
        <v>602</v>
      </c>
      <c r="E17" s="63">
        <v>609</v>
      </c>
    </row>
    <row r="18" spans="1:5" ht="14.1" customHeight="1" x14ac:dyDescent="0.2">
      <c r="A18" s="39" t="s">
        <v>40</v>
      </c>
      <c r="B18" s="62">
        <f>$B$8-9</f>
        <v>2013</v>
      </c>
      <c r="C18" s="63">
        <v>1168</v>
      </c>
      <c r="D18" s="63">
        <v>594</v>
      </c>
      <c r="E18" s="63">
        <v>574</v>
      </c>
    </row>
    <row r="19" spans="1:5" ht="14.1" customHeight="1" x14ac:dyDescent="0.2">
      <c r="A19" s="46" t="s">
        <v>35</v>
      </c>
      <c r="B19" s="64"/>
      <c r="C19" s="63">
        <f>SUM(C14:C18)</f>
        <v>5873</v>
      </c>
      <c r="D19" s="63">
        <f>SUM(D14:D18)</f>
        <v>2979</v>
      </c>
      <c r="E19" s="63">
        <f>SUM(E14:E18)</f>
        <v>2894</v>
      </c>
    </row>
    <row r="20" spans="1:5" ht="14.1" customHeight="1" x14ac:dyDescent="0.2">
      <c r="A20" s="39" t="s">
        <v>41</v>
      </c>
      <c r="B20" s="62">
        <f>$B$8-10</f>
        <v>2012</v>
      </c>
      <c r="C20" s="63">
        <v>1135</v>
      </c>
      <c r="D20" s="63">
        <v>589</v>
      </c>
      <c r="E20" s="63">
        <v>546</v>
      </c>
    </row>
    <row r="21" spans="1:5" ht="14.1" customHeight="1" x14ac:dyDescent="0.2">
      <c r="A21" s="39" t="s">
        <v>42</v>
      </c>
      <c r="B21" s="62">
        <f>$B$8-11</f>
        <v>2011</v>
      </c>
      <c r="C21" s="63">
        <v>1161</v>
      </c>
      <c r="D21" s="63">
        <v>605</v>
      </c>
      <c r="E21" s="63">
        <v>556</v>
      </c>
    </row>
    <row r="22" spans="1:5" ht="14.1" customHeight="1" x14ac:dyDescent="0.2">
      <c r="A22" s="39" t="s">
        <v>43</v>
      </c>
      <c r="B22" s="62">
        <f>$B$8-12</f>
        <v>2010</v>
      </c>
      <c r="C22" s="63">
        <v>1260</v>
      </c>
      <c r="D22" s="63">
        <v>632</v>
      </c>
      <c r="E22" s="63">
        <v>628</v>
      </c>
    </row>
    <row r="23" spans="1:5" ht="14.1" customHeight="1" x14ac:dyDescent="0.2">
      <c r="A23" s="39" t="s">
        <v>44</v>
      </c>
      <c r="B23" s="62">
        <f>$B$8-13</f>
        <v>2009</v>
      </c>
      <c r="C23" s="63">
        <v>1258</v>
      </c>
      <c r="D23" s="63">
        <v>653</v>
      </c>
      <c r="E23" s="63">
        <v>605</v>
      </c>
    </row>
    <row r="24" spans="1:5" ht="14.1" customHeight="1" x14ac:dyDescent="0.2">
      <c r="A24" s="39" t="s">
        <v>45</v>
      </c>
      <c r="B24" s="62">
        <f>$B$8-14</f>
        <v>2008</v>
      </c>
      <c r="C24" s="63">
        <v>1252</v>
      </c>
      <c r="D24" s="63">
        <v>605</v>
      </c>
      <c r="E24" s="63">
        <v>647</v>
      </c>
    </row>
    <row r="25" spans="1:5" ht="14.1" customHeight="1" x14ac:dyDescent="0.2">
      <c r="A25" s="46" t="s">
        <v>35</v>
      </c>
      <c r="B25" s="64"/>
      <c r="C25" s="63">
        <f>SUM(C20:C24)</f>
        <v>6066</v>
      </c>
      <c r="D25" s="63">
        <f>SUM(D20:D24)</f>
        <v>3084</v>
      </c>
      <c r="E25" s="63">
        <f>SUM(E20:E24)</f>
        <v>2982</v>
      </c>
    </row>
    <row r="26" spans="1:5" ht="14.1" customHeight="1" x14ac:dyDescent="0.2">
      <c r="A26" s="39" t="s">
        <v>46</v>
      </c>
      <c r="B26" s="62">
        <f>$B$8-15</f>
        <v>2007</v>
      </c>
      <c r="C26" s="63">
        <v>1260</v>
      </c>
      <c r="D26" s="63">
        <v>675</v>
      </c>
      <c r="E26" s="63">
        <v>585</v>
      </c>
    </row>
    <row r="27" spans="1:5" ht="14.1" customHeight="1" x14ac:dyDescent="0.2">
      <c r="A27" s="39" t="s">
        <v>47</v>
      </c>
      <c r="B27" s="62">
        <f>$B$8-16</f>
        <v>2006</v>
      </c>
      <c r="C27" s="63">
        <v>1277</v>
      </c>
      <c r="D27" s="63">
        <v>657</v>
      </c>
      <c r="E27" s="63">
        <v>620</v>
      </c>
    </row>
    <row r="28" spans="1:5" ht="14.1" customHeight="1" x14ac:dyDescent="0.2">
      <c r="A28" s="39" t="s">
        <v>48</v>
      </c>
      <c r="B28" s="62">
        <f>$B$8-17</f>
        <v>2005</v>
      </c>
      <c r="C28" s="63">
        <v>1255</v>
      </c>
      <c r="D28" s="63">
        <v>621</v>
      </c>
      <c r="E28" s="63">
        <v>634</v>
      </c>
    </row>
    <row r="29" spans="1:5" ht="14.1" customHeight="1" x14ac:dyDescent="0.2">
      <c r="A29" s="39" t="s">
        <v>49</v>
      </c>
      <c r="B29" s="62">
        <f>$B$8-18</f>
        <v>2004</v>
      </c>
      <c r="C29" s="63">
        <v>1318</v>
      </c>
      <c r="D29" s="63">
        <v>676</v>
      </c>
      <c r="E29" s="63">
        <v>642</v>
      </c>
    </row>
    <row r="30" spans="1:5" ht="14.1" customHeight="1" x14ac:dyDescent="0.2">
      <c r="A30" s="38" t="s">
        <v>50</v>
      </c>
      <c r="B30" s="62">
        <f>$B$8-19</f>
        <v>2003</v>
      </c>
      <c r="C30" s="63">
        <v>1380</v>
      </c>
      <c r="D30" s="63">
        <v>712</v>
      </c>
      <c r="E30" s="63">
        <v>668</v>
      </c>
    </row>
    <row r="31" spans="1:5" ht="14.1" customHeight="1" x14ac:dyDescent="0.2">
      <c r="A31" s="46" t="s">
        <v>35</v>
      </c>
      <c r="B31" s="64"/>
      <c r="C31" s="63">
        <f>SUM(C26:C30)</f>
        <v>6490</v>
      </c>
      <c r="D31" s="63">
        <f>SUM(D26:D30)</f>
        <v>3341</v>
      </c>
      <c r="E31" s="63">
        <f>SUM(E26:E30)</f>
        <v>3149</v>
      </c>
    </row>
    <row r="32" spans="1:5" ht="14.1" customHeight="1" x14ac:dyDescent="0.2">
      <c r="A32" s="39" t="s">
        <v>51</v>
      </c>
      <c r="B32" s="62">
        <f>$B$8-20</f>
        <v>2002</v>
      </c>
      <c r="C32" s="63">
        <v>1333</v>
      </c>
      <c r="D32" s="63">
        <v>689</v>
      </c>
      <c r="E32" s="63">
        <v>644</v>
      </c>
    </row>
    <row r="33" spans="1:5" ht="14.1" customHeight="1" x14ac:dyDescent="0.2">
      <c r="A33" s="39" t="s">
        <v>52</v>
      </c>
      <c r="B33" s="62">
        <f>$B$8-21</f>
        <v>2001</v>
      </c>
      <c r="C33" s="63">
        <v>1342</v>
      </c>
      <c r="D33" s="63">
        <v>714</v>
      </c>
      <c r="E33" s="63">
        <v>628</v>
      </c>
    </row>
    <row r="34" spans="1:5" ht="14.1" customHeight="1" x14ac:dyDescent="0.2">
      <c r="A34" s="39" t="s">
        <v>53</v>
      </c>
      <c r="B34" s="62">
        <f>$B$8-22</f>
        <v>2000</v>
      </c>
      <c r="C34" s="63">
        <v>1404</v>
      </c>
      <c r="D34" s="63">
        <v>780</v>
      </c>
      <c r="E34" s="63">
        <v>624</v>
      </c>
    </row>
    <row r="35" spans="1:5" ht="14.1" customHeight="1" x14ac:dyDescent="0.2">
      <c r="A35" s="39" t="s">
        <v>54</v>
      </c>
      <c r="B35" s="62">
        <f>$B$8-23</f>
        <v>1999</v>
      </c>
      <c r="C35" s="63">
        <v>1418</v>
      </c>
      <c r="D35" s="63">
        <v>754</v>
      </c>
      <c r="E35" s="63">
        <v>664</v>
      </c>
    </row>
    <row r="36" spans="1:5" ht="14.1" customHeight="1" x14ac:dyDescent="0.2">
      <c r="A36" s="39" t="s">
        <v>55</v>
      </c>
      <c r="B36" s="62">
        <f>$B$8-24</f>
        <v>1998</v>
      </c>
      <c r="C36" s="63">
        <v>1429</v>
      </c>
      <c r="D36" s="63">
        <v>712</v>
      </c>
      <c r="E36" s="63">
        <v>717</v>
      </c>
    </row>
    <row r="37" spans="1:5" ht="14.1" customHeight="1" x14ac:dyDescent="0.2">
      <c r="A37" s="46" t="s">
        <v>35</v>
      </c>
      <c r="B37" s="64"/>
      <c r="C37" s="63">
        <f>SUM(C32:C36)</f>
        <v>6926</v>
      </c>
      <c r="D37" s="63">
        <f>SUM(D32:D36)</f>
        <v>3649</v>
      </c>
      <c r="E37" s="63">
        <f>SUM(E32:E36)</f>
        <v>3277</v>
      </c>
    </row>
    <row r="38" spans="1:5" ht="14.1" customHeight="1" x14ac:dyDescent="0.2">
      <c r="A38" s="39" t="s">
        <v>56</v>
      </c>
      <c r="B38" s="62">
        <f>$B$8-25</f>
        <v>1997</v>
      </c>
      <c r="C38" s="63">
        <v>1521</v>
      </c>
      <c r="D38" s="63">
        <v>779</v>
      </c>
      <c r="E38" s="63">
        <v>742</v>
      </c>
    </row>
    <row r="39" spans="1:5" ht="14.1" customHeight="1" x14ac:dyDescent="0.2">
      <c r="A39" s="39" t="s">
        <v>57</v>
      </c>
      <c r="B39" s="62">
        <f>$B$8-26</f>
        <v>1996</v>
      </c>
      <c r="C39" s="63">
        <v>1482</v>
      </c>
      <c r="D39" s="63">
        <v>784</v>
      </c>
      <c r="E39" s="63">
        <v>698</v>
      </c>
    </row>
    <row r="40" spans="1:5" ht="14.1" customHeight="1" x14ac:dyDescent="0.2">
      <c r="A40" s="39" t="s">
        <v>58</v>
      </c>
      <c r="B40" s="62">
        <f>$B$8-27</f>
        <v>1995</v>
      </c>
      <c r="C40" s="63">
        <v>1425</v>
      </c>
      <c r="D40" s="63">
        <v>765</v>
      </c>
      <c r="E40" s="63">
        <v>660</v>
      </c>
    </row>
    <row r="41" spans="1:5" ht="14.1" customHeight="1" x14ac:dyDescent="0.2">
      <c r="A41" s="39" t="s">
        <v>59</v>
      </c>
      <c r="B41" s="62">
        <f>$B$8-28</f>
        <v>1994</v>
      </c>
      <c r="C41" s="63">
        <v>1424</v>
      </c>
      <c r="D41" s="63">
        <v>759</v>
      </c>
      <c r="E41" s="63">
        <v>665</v>
      </c>
    </row>
    <row r="42" spans="1:5" ht="14.1" customHeight="1" x14ac:dyDescent="0.2">
      <c r="A42" s="39" t="s">
        <v>60</v>
      </c>
      <c r="B42" s="62">
        <f>$B$8-29</f>
        <v>1993</v>
      </c>
      <c r="C42" s="63">
        <v>1427</v>
      </c>
      <c r="D42" s="63">
        <v>787</v>
      </c>
      <c r="E42" s="63">
        <v>640</v>
      </c>
    </row>
    <row r="43" spans="1:5" ht="14.1" customHeight="1" x14ac:dyDescent="0.2">
      <c r="A43" s="46" t="s">
        <v>35</v>
      </c>
      <c r="B43" s="64"/>
      <c r="C43" s="63">
        <f>SUM(C38:C42)</f>
        <v>7279</v>
      </c>
      <c r="D43" s="63">
        <f>SUM(D38:D42)</f>
        <v>3874</v>
      </c>
      <c r="E43" s="63">
        <f>SUM(E38:E42)</f>
        <v>3405</v>
      </c>
    </row>
    <row r="44" spans="1:5" ht="14.1" customHeight="1" x14ac:dyDescent="0.2">
      <c r="A44" s="39" t="s">
        <v>61</v>
      </c>
      <c r="B44" s="62">
        <f>$B$8-30</f>
        <v>1992</v>
      </c>
      <c r="C44" s="63">
        <v>1454</v>
      </c>
      <c r="D44" s="63">
        <v>754</v>
      </c>
      <c r="E44" s="63">
        <v>700</v>
      </c>
    </row>
    <row r="45" spans="1:5" ht="14.1" customHeight="1" x14ac:dyDescent="0.2">
      <c r="A45" s="39" t="s">
        <v>62</v>
      </c>
      <c r="B45" s="62">
        <f>$B$8-31</f>
        <v>1991</v>
      </c>
      <c r="C45" s="63">
        <v>1457</v>
      </c>
      <c r="D45" s="63">
        <v>772</v>
      </c>
      <c r="E45" s="63">
        <v>685</v>
      </c>
    </row>
    <row r="46" spans="1:5" ht="14.1" customHeight="1" x14ac:dyDescent="0.2">
      <c r="A46" s="39" t="s">
        <v>63</v>
      </c>
      <c r="B46" s="62">
        <f>$B$8-32</f>
        <v>1990</v>
      </c>
      <c r="C46" s="63">
        <v>1521</v>
      </c>
      <c r="D46" s="63">
        <v>785</v>
      </c>
      <c r="E46" s="63">
        <v>736</v>
      </c>
    </row>
    <row r="47" spans="1:5" ht="14.1" customHeight="1" x14ac:dyDescent="0.2">
      <c r="A47" s="39" t="s">
        <v>64</v>
      </c>
      <c r="B47" s="62">
        <f>$B$8-33</f>
        <v>1989</v>
      </c>
      <c r="C47" s="63">
        <v>1510</v>
      </c>
      <c r="D47" s="63">
        <v>814</v>
      </c>
      <c r="E47" s="63">
        <v>696</v>
      </c>
    </row>
    <row r="48" spans="1:5" ht="14.1" customHeight="1" x14ac:dyDescent="0.2">
      <c r="A48" s="39" t="s">
        <v>65</v>
      </c>
      <c r="B48" s="62">
        <f>$B$8-34</f>
        <v>1988</v>
      </c>
      <c r="C48" s="63">
        <v>1518</v>
      </c>
      <c r="D48" s="63">
        <v>759</v>
      </c>
      <c r="E48" s="63">
        <v>759</v>
      </c>
    </row>
    <row r="49" spans="1:5" ht="14.1" customHeight="1" x14ac:dyDescent="0.2">
      <c r="A49" s="46" t="s">
        <v>35</v>
      </c>
      <c r="B49" s="64"/>
      <c r="C49" s="63">
        <f>SUM(C44:C48)</f>
        <v>7460</v>
      </c>
      <c r="D49" s="63">
        <f>SUM(D44:D48)</f>
        <v>3884</v>
      </c>
      <c r="E49" s="63">
        <f>SUM(E44:E48)</f>
        <v>3576</v>
      </c>
    </row>
    <row r="50" spans="1:5" ht="14.1" customHeight="1" x14ac:dyDescent="0.2">
      <c r="A50" s="39" t="s">
        <v>66</v>
      </c>
      <c r="B50" s="62">
        <f>$B$8-35</f>
        <v>1987</v>
      </c>
      <c r="C50" s="63">
        <v>1514</v>
      </c>
      <c r="D50" s="63">
        <v>769</v>
      </c>
      <c r="E50" s="63">
        <v>745</v>
      </c>
    </row>
    <row r="51" spans="1:5" ht="14.1" customHeight="1" x14ac:dyDescent="0.2">
      <c r="A51" s="39" t="s">
        <v>67</v>
      </c>
      <c r="B51" s="62">
        <f>$B$8-36</f>
        <v>1986</v>
      </c>
      <c r="C51" s="63">
        <v>1462</v>
      </c>
      <c r="D51" s="63">
        <v>755</v>
      </c>
      <c r="E51" s="63">
        <v>707</v>
      </c>
    </row>
    <row r="52" spans="1:5" ht="14.1" customHeight="1" x14ac:dyDescent="0.2">
      <c r="A52" s="39" t="s">
        <v>68</v>
      </c>
      <c r="B52" s="62">
        <f>$B$8-37</f>
        <v>1985</v>
      </c>
      <c r="C52" s="63">
        <v>1380</v>
      </c>
      <c r="D52" s="63">
        <v>729</v>
      </c>
      <c r="E52" s="63">
        <v>651</v>
      </c>
    </row>
    <row r="53" spans="1:5" ht="14.1" customHeight="1" x14ac:dyDescent="0.2">
      <c r="A53" s="39" t="s">
        <v>69</v>
      </c>
      <c r="B53" s="62">
        <f>$B$8-38</f>
        <v>1984</v>
      </c>
      <c r="C53" s="63">
        <v>1364</v>
      </c>
      <c r="D53" s="63">
        <v>666</v>
      </c>
      <c r="E53" s="63">
        <v>698</v>
      </c>
    </row>
    <row r="54" spans="1:5" ht="14.1" customHeight="1" x14ac:dyDescent="0.2">
      <c r="A54" s="38" t="s">
        <v>70</v>
      </c>
      <c r="B54" s="62">
        <f>$B$8-39</f>
        <v>1983</v>
      </c>
      <c r="C54" s="63">
        <v>1472</v>
      </c>
      <c r="D54" s="63">
        <v>777</v>
      </c>
      <c r="E54" s="63">
        <v>695</v>
      </c>
    </row>
    <row r="55" spans="1:5" ht="14.1" customHeight="1" x14ac:dyDescent="0.2">
      <c r="A55" s="45" t="s">
        <v>35</v>
      </c>
      <c r="B55" s="64"/>
      <c r="C55" s="63">
        <f>SUM(C50:C54)</f>
        <v>7192</v>
      </c>
      <c r="D55" s="63">
        <f>SUM(D50:D54)</f>
        <v>3696</v>
      </c>
      <c r="E55" s="63">
        <f>SUM(E50:E54)</f>
        <v>3496</v>
      </c>
    </row>
    <row r="56" spans="1:5" ht="14.1" customHeight="1" x14ac:dyDescent="0.2">
      <c r="A56" s="38" t="s">
        <v>71</v>
      </c>
      <c r="B56" s="62">
        <f>$B$8-40</f>
        <v>1982</v>
      </c>
      <c r="C56" s="63">
        <v>1459</v>
      </c>
      <c r="D56" s="63">
        <v>719</v>
      </c>
      <c r="E56" s="63">
        <v>740</v>
      </c>
    </row>
    <row r="57" spans="1:5" ht="14.1" customHeight="1" x14ac:dyDescent="0.2">
      <c r="A57" s="38" t="s">
        <v>72</v>
      </c>
      <c r="B57" s="62">
        <f>$B$8-41</f>
        <v>1981</v>
      </c>
      <c r="C57" s="63">
        <v>1439</v>
      </c>
      <c r="D57" s="63">
        <v>699</v>
      </c>
      <c r="E57" s="63">
        <v>740</v>
      </c>
    </row>
    <row r="58" spans="1:5" ht="14.1" customHeight="1" x14ac:dyDescent="0.2">
      <c r="A58" s="38" t="s">
        <v>73</v>
      </c>
      <c r="B58" s="62">
        <f>$B$8-42</f>
        <v>1980</v>
      </c>
      <c r="C58" s="63">
        <v>1445</v>
      </c>
      <c r="D58" s="63">
        <v>706</v>
      </c>
      <c r="E58" s="63">
        <v>739</v>
      </c>
    </row>
    <row r="59" spans="1:5" ht="14.1" customHeight="1" x14ac:dyDescent="0.2">
      <c r="A59" s="38" t="s">
        <v>74</v>
      </c>
      <c r="B59" s="62">
        <f>$B$8-43</f>
        <v>1979</v>
      </c>
      <c r="C59" s="63">
        <v>1394</v>
      </c>
      <c r="D59" s="63">
        <v>690</v>
      </c>
      <c r="E59" s="63">
        <v>704</v>
      </c>
    </row>
    <row r="60" spans="1:5" ht="14.1" customHeight="1" x14ac:dyDescent="0.2">
      <c r="A60" s="38" t="s">
        <v>75</v>
      </c>
      <c r="B60" s="62">
        <f>$B$8-44</f>
        <v>1978</v>
      </c>
      <c r="C60" s="63">
        <v>1460</v>
      </c>
      <c r="D60" s="63">
        <v>724</v>
      </c>
      <c r="E60" s="63">
        <v>736</v>
      </c>
    </row>
    <row r="61" spans="1:5" ht="14.1" customHeight="1" x14ac:dyDescent="0.2">
      <c r="A61" s="46" t="s">
        <v>35</v>
      </c>
      <c r="B61" s="64"/>
      <c r="C61" s="63">
        <f>SUM(C56:C60)</f>
        <v>7197</v>
      </c>
      <c r="D61" s="63">
        <f>SUM(D56:D60)</f>
        <v>3538</v>
      </c>
      <c r="E61" s="63">
        <f>SUM(E56:E60)</f>
        <v>3659</v>
      </c>
    </row>
    <row r="62" spans="1:5" ht="14.1" customHeight="1" x14ac:dyDescent="0.2">
      <c r="A62" s="39" t="s">
        <v>76</v>
      </c>
      <c r="B62" s="62">
        <f>$B$8-45</f>
        <v>1977</v>
      </c>
      <c r="C62" s="63">
        <v>1441</v>
      </c>
      <c r="D62" s="63">
        <v>699</v>
      </c>
      <c r="E62" s="63">
        <v>742</v>
      </c>
    </row>
    <row r="63" spans="1:5" ht="14.1" customHeight="1" x14ac:dyDescent="0.2">
      <c r="A63" s="39" t="s">
        <v>77</v>
      </c>
      <c r="B63" s="62">
        <f>$B$8-46</f>
        <v>1976</v>
      </c>
      <c r="C63" s="63">
        <v>1478</v>
      </c>
      <c r="D63" s="63">
        <v>721</v>
      </c>
      <c r="E63" s="63">
        <v>757</v>
      </c>
    </row>
    <row r="64" spans="1:5" ht="14.1" customHeight="1" x14ac:dyDescent="0.2">
      <c r="A64" s="39" t="s">
        <v>78</v>
      </c>
      <c r="B64" s="62">
        <f>$B$8-47</f>
        <v>1975</v>
      </c>
      <c r="C64" s="63">
        <v>1432</v>
      </c>
      <c r="D64" s="63">
        <v>710</v>
      </c>
      <c r="E64" s="63">
        <v>722</v>
      </c>
    </row>
    <row r="65" spans="1:5" ht="14.1" customHeight="1" x14ac:dyDescent="0.2">
      <c r="A65" s="39" t="s">
        <v>79</v>
      </c>
      <c r="B65" s="62">
        <f>$B$8-48</f>
        <v>1974</v>
      </c>
      <c r="C65" s="63">
        <v>1466</v>
      </c>
      <c r="D65" s="63">
        <v>761</v>
      </c>
      <c r="E65" s="63">
        <v>705</v>
      </c>
    </row>
    <row r="66" spans="1:5" ht="14.1" customHeight="1" x14ac:dyDescent="0.2">
      <c r="A66" s="39" t="s">
        <v>80</v>
      </c>
      <c r="B66" s="62">
        <f>$B$8-49</f>
        <v>1973</v>
      </c>
      <c r="C66" s="63">
        <v>1577</v>
      </c>
      <c r="D66" s="63">
        <v>797</v>
      </c>
      <c r="E66" s="63">
        <v>780</v>
      </c>
    </row>
    <row r="67" spans="1:5" ht="14.1" customHeight="1" x14ac:dyDescent="0.2">
      <c r="A67" s="46" t="s">
        <v>35</v>
      </c>
      <c r="B67" s="64"/>
      <c r="C67" s="63">
        <f>SUM(C62:C66)</f>
        <v>7394</v>
      </c>
      <c r="D67" s="63">
        <f>SUM(D62:D66)</f>
        <v>3688</v>
      </c>
      <c r="E67" s="63">
        <f>SUM(E62:E66)</f>
        <v>3706</v>
      </c>
    </row>
    <row r="68" spans="1:5" ht="14.1" customHeight="1" x14ac:dyDescent="0.2">
      <c r="A68" s="39" t="s">
        <v>81</v>
      </c>
      <c r="B68" s="62">
        <f>$B$8-50</f>
        <v>1972</v>
      </c>
      <c r="C68" s="63">
        <v>1695</v>
      </c>
      <c r="D68" s="63">
        <v>835</v>
      </c>
      <c r="E68" s="63">
        <v>860</v>
      </c>
    </row>
    <row r="69" spans="1:5" ht="14.1" customHeight="1" x14ac:dyDescent="0.2">
      <c r="A69" s="39" t="s">
        <v>82</v>
      </c>
      <c r="B69" s="62">
        <f>$B$8-51</f>
        <v>1971</v>
      </c>
      <c r="C69" s="63">
        <v>1874</v>
      </c>
      <c r="D69" s="63">
        <v>942</v>
      </c>
      <c r="E69" s="63">
        <v>932</v>
      </c>
    </row>
    <row r="70" spans="1:5" ht="14.1" customHeight="1" x14ac:dyDescent="0.2">
      <c r="A70" s="39" t="s">
        <v>83</v>
      </c>
      <c r="B70" s="62">
        <f>$B$8-52</f>
        <v>1970</v>
      </c>
      <c r="C70" s="63">
        <v>2074</v>
      </c>
      <c r="D70" s="63">
        <v>1012</v>
      </c>
      <c r="E70" s="63">
        <v>1062</v>
      </c>
    </row>
    <row r="71" spans="1:5" ht="14.1" customHeight="1" x14ac:dyDescent="0.2">
      <c r="A71" s="39" t="s">
        <v>84</v>
      </c>
      <c r="B71" s="62">
        <f>$B$8-53</f>
        <v>1969</v>
      </c>
      <c r="C71" s="63">
        <v>2280</v>
      </c>
      <c r="D71" s="63">
        <v>1099</v>
      </c>
      <c r="E71" s="63">
        <v>1181</v>
      </c>
    </row>
    <row r="72" spans="1:5" ht="14.1" customHeight="1" x14ac:dyDescent="0.2">
      <c r="A72" s="39" t="s">
        <v>85</v>
      </c>
      <c r="B72" s="62">
        <f>$B$8-54</f>
        <v>1968</v>
      </c>
      <c r="C72" s="63">
        <v>2315</v>
      </c>
      <c r="D72" s="63">
        <v>1140</v>
      </c>
      <c r="E72" s="63">
        <v>1175</v>
      </c>
    </row>
    <row r="73" spans="1:5" ht="14.1" customHeight="1" x14ac:dyDescent="0.2">
      <c r="A73" s="46" t="s">
        <v>35</v>
      </c>
      <c r="B73" s="64"/>
      <c r="C73" s="63">
        <f>SUM(C68:C72)</f>
        <v>10238</v>
      </c>
      <c r="D73" s="63">
        <f>SUM(D68:D72)</f>
        <v>5028</v>
      </c>
      <c r="E73" s="63">
        <f>SUM(E68:E72)</f>
        <v>5210</v>
      </c>
    </row>
    <row r="74" spans="1:5" ht="14.1" customHeight="1" x14ac:dyDescent="0.2">
      <c r="A74" s="39" t="s">
        <v>86</v>
      </c>
      <c r="B74" s="62">
        <f>$B$8-55</f>
        <v>1967</v>
      </c>
      <c r="C74" s="63">
        <v>2361</v>
      </c>
      <c r="D74" s="63">
        <v>1151</v>
      </c>
      <c r="E74" s="63">
        <v>1210</v>
      </c>
    </row>
    <row r="75" spans="1:5" ht="14.1" customHeight="1" x14ac:dyDescent="0.2">
      <c r="A75" s="39" t="s">
        <v>87</v>
      </c>
      <c r="B75" s="62">
        <f>$B$8-56</f>
        <v>1966</v>
      </c>
      <c r="C75" s="63">
        <v>2413</v>
      </c>
      <c r="D75" s="63">
        <v>1174</v>
      </c>
      <c r="E75" s="63">
        <v>1239</v>
      </c>
    </row>
    <row r="76" spans="1:5" ht="14.1" customHeight="1" x14ac:dyDescent="0.2">
      <c r="A76" s="39" t="s">
        <v>88</v>
      </c>
      <c r="B76" s="62">
        <f>$B$8-57</f>
        <v>1965</v>
      </c>
      <c r="C76" s="63">
        <v>2396</v>
      </c>
      <c r="D76" s="63">
        <v>1177</v>
      </c>
      <c r="E76" s="63">
        <v>1219</v>
      </c>
    </row>
    <row r="77" spans="1:5" ht="14.1" customHeight="1" x14ac:dyDescent="0.2">
      <c r="A77" s="38" t="s">
        <v>89</v>
      </c>
      <c r="B77" s="62">
        <f>$B$8-58</f>
        <v>1964</v>
      </c>
      <c r="C77" s="63">
        <v>2415</v>
      </c>
      <c r="D77" s="63">
        <v>1169</v>
      </c>
      <c r="E77" s="63">
        <v>1246</v>
      </c>
    </row>
    <row r="78" spans="1:5" ht="14.1" customHeight="1" x14ac:dyDescent="0.2">
      <c r="A78" s="39" t="s">
        <v>90</v>
      </c>
      <c r="B78" s="62">
        <f>$B$8-59</f>
        <v>1963</v>
      </c>
      <c r="C78" s="63">
        <v>2410</v>
      </c>
      <c r="D78" s="63">
        <v>1198</v>
      </c>
      <c r="E78" s="63">
        <v>1212</v>
      </c>
    </row>
    <row r="79" spans="1:5" ht="14.1" customHeight="1" x14ac:dyDescent="0.2">
      <c r="A79" s="46" t="s">
        <v>35</v>
      </c>
      <c r="B79" s="64"/>
      <c r="C79" s="63">
        <f>SUM(C74:C78)</f>
        <v>11995</v>
      </c>
      <c r="D79" s="63">
        <f>SUM(D74:D78)</f>
        <v>5869</v>
      </c>
      <c r="E79" s="63">
        <f>SUM(E74:E78)</f>
        <v>6126</v>
      </c>
    </row>
    <row r="80" spans="1:5" ht="14.1" customHeight="1" x14ac:dyDescent="0.2">
      <c r="A80" s="39" t="s">
        <v>91</v>
      </c>
      <c r="B80" s="62">
        <f>$B$8-60</f>
        <v>1962</v>
      </c>
      <c r="C80" s="63">
        <v>2286</v>
      </c>
      <c r="D80" s="63">
        <v>1096</v>
      </c>
      <c r="E80" s="63">
        <v>1190</v>
      </c>
    </row>
    <row r="81" spans="1:5" ht="14.1" customHeight="1" x14ac:dyDescent="0.2">
      <c r="A81" s="39" t="s">
        <v>92</v>
      </c>
      <c r="B81" s="62">
        <f>$B$8-61</f>
        <v>1961</v>
      </c>
      <c r="C81" s="63">
        <v>2268</v>
      </c>
      <c r="D81" s="63">
        <v>1092</v>
      </c>
      <c r="E81" s="63">
        <v>1176</v>
      </c>
    </row>
    <row r="82" spans="1:5" ht="14.1" customHeight="1" x14ac:dyDescent="0.2">
      <c r="A82" s="39" t="s">
        <v>93</v>
      </c>
      <c r="B82" s="62">
        <f>$B$8-62</f>
        <v>1960</v>
      </c>
      <c r="C82" s="63">
        <v>2231</v>
      </c>
      <c r="D82" s="63">
        <v>1093</v>
      </c>
      <c r="E82" s="63">
        <v>1138</v>
      </c>
    </row>
    <row r="83" spans="1:5" ht="14.1" customHeight="1" x14ac:dyDescent="0.2">
      <c r="A83" s="39" t="s">
        <v>94</v>
      </c>
      <c r="B83" s="62">
        <f>$B$8-63</f>
        <v>1959</v>
      </c>
      <c r="C83" s="63">
        <v>2185</v>
      </c>
      <c r="D83" s="63">
        <v>1066</v>
      </c>
      <c r="E83" s="63">
        <v>1119</v>
      </c>
    </row>
    <row r="84" spans="1:5" ht="14.1" customHeight="1" x14ac:dyDescent="0.2">
      <c r="A84" s="39" t="s">
        <v>95</v>
      </c>
      <c r="B84" s="62">
        <f>$B$8-64</f>
        <v>1958</v>
      </c>
      <c r="C84" s="63">
        <v>2083</v>
      </c>
      <c r="D84" s="63">
        <v>1012</v>
      </c>
      <c r="E84" s="63">
        <v>1071</v>
      </c>
    </row>
    <row r="85" spans="1:5" ht="14.1" customHeight="1" x14ac:dyDescent="0.2">
      <c r="A85" s="46" t="s">
        <v>35</v>
      </c>
      <c r="B85" s="64"/>
      <c r="C85" s="63">
        <f>SUM(C80:C84)</f>
        <v>11053</v>
      </c>
      <c r="D85" s="63">
        <f>SUM(D80:D84)</f>
        <v>5359</v>
      </c>
      <c r="E85" s="63">
        <f>SUM(E80:E84)</f>
        <v>5694</v>
      </c>
    </row>
    <row r="86" spans="1:5" ht="14.1" customHeight="1" x14ac:dyDescent="0.2">
      <c r="A86" s="39" t="s">
        <v>96</v>
      </c>
      <c r="B86" s="62">
        <f>$B$8-65</f>
        <v>1957</v>
      </c>
      <c r="C86" s="63">
        <v>1976</v>
      </c>
      <c r="D86" s="63">
        <v>959</v>
      </c>
      <c r="E86" s="63">
        <v>1017</v>
      </c>
    </row>
    <row r="87" spans="1:5" ht="14.1" customHeight="1" x14ac:dyDescent="0.2">
      <c r="A87" s="39" t="s">
        <v>97</v>
      </c>
      <c r="B87" s="62">
        <f>$B$8-66</f>
        <v>1956</v>
      </c>
      <c r="C87" s="63">
        <v>1875</v>
      </c>
      <c r="D87" s="63">
        <v>901</v>
      </c>
      <c r="E87" s="63">
        <v>974</v>
      </c>
    </row>
    <row r="88" spans="1:5" ht="14.1" customHeight="1" x14ac:dyDescent="0.2">
      <c r="A88" s="39" t="s">
        <v>98</v>
      </c>
      <c r="B88" s="62">
        <f>$B$8-67</f>
        <v>1955</v>
      </c>
      <c r="C88" s="63">
        <v>1788</v>
      </c>
      <c r="D88" s="63">
        <v>856</v>
      </c>
      <c r="E88" s="63">
        <v>932</v>
      </c>
    </row>
    <row r="89" spans="1:5" ht="14.1" customHeight="1" x14ac:dyDescent="0.2">
      <c r="A89" s="39" t="s">
        <v>99</v>
      </c>
      <c r="B89" s="62">
        <f>$B$8-68</f>
        <v>1954</v>
      </c>
      <c r="C89" s="63">
        <v>1812</v>
      </c>
      <c r="D89" s="63">
        <v>855</v>
      </c>
      <c r="E89" s="63">
        <v>957</v>
      </c>
    </row>
    <row r="90" spans="1:5" ht="14.1" customHeight="1" x14ac:dyDescent="0.2">
      <c r="A90" s="39" t="s">
        <v>100</v>
      </c>
      <c r="B90" s="62">
        <f>$B$8-69</f>
        <v>1953</v>
      </c>
      <c r="C90" s="63">
        <v>1668</v>
      </c>
      <c r="D90" s="63">
        <v>830</v>
      </c>
      <c r="E90" s="63">
        <v>838</v>
      </c>
    </row>
    <row r="91" spans="1:5" ht="14.1" customHeight="1" x14ac:dyDescent="0.2">
      <c r="A91" s="46" t="s">
        <v>35</v>
      </c>
      <c r="B91" s="64"/>
      <c r="C91" s="63">
        <f>SUM(C86:C90)</f>
        <v>9119</v>
      </c>
      <c r="D91" s="63">
        <f>SUM(D86:D90)</f>
        <v>4401</v>
      </c>
      <c r="E91" s="63">
        <f>SUM(E86:E90)</f>
        <v>4718</v>
      </c>
    </row>
    <row r="92" spans="1:5" ht="14.1" customHeight="1" x14ac:dyDescent="0.2">
      <c r="A92" s="39" t="s">
        <v>101</v>
      </c>
      <c r="B92" s="62">
        <f>$B$8-70</f>
        <v>1952</v>
      </c>
      <c r="C92" s="63">
        <v>1766</v>
      </c>
      <c r="D92" s="63">
        <v>865</v>
      </c>
      <c r="E92" s="63">
        <v>901</v>
      </c>
    </row>
    <row r="93" spans="1:5" ht="14.1" customHeight="1" x14ac:dyDescent="0.2">
      <c r="A93" s="39" t="s">
        <v>102</v>
      </c>
      <c r="B93" s="62">
        <f>$B$8-71</f>
        <v>1951</v>
      </c>
      <c r="C93" s="63">
        <v>1707</v>
      </c>
      <c r="D93" s="63">
        <v>815</v>
      </c>
      <c r="E93" s="63">
        <v>892</v>
      </c>
    </row>
    <row r="94" spans="1:5" ht="14.1" customHeight="1" x14ac:dyDescent="0.2">
      <c r="A94" s="39" t="s">
        <v>103</v>
      </c>
      <c r="B94" s="62">
        <f>$B$8-72</f>
        <v>1950</v>
      </c>
      <c r="C94" s="63">
        <v>1643</v>
      </c>
      <c r="D94" s="63">
        <v>803</v>
      </c>
      <c r="E94" s="63">
        <v>840</v>
      </c>
    </row>
    <row r="95" spans="1:5" ht="14.1" customHeight="1" x14ac:dyDescent="0.2">
      <c r="A95" s="39" t="s">
        <v>104</v>
      </c>
      <c r="B95" s="62">
        <f>$B$8-73</f>
        <v>1949</v>
      </c>
      <c r="C95" s="63">
        <v>1662</v>
      </c>
      <c r="D95" s="63">
        <v>802</v>
      </c>
      <c r="E95" s="63">
        <v>860</v>
      </c>
    </row>
    <row r="96" spans="1:5" ht="14.1" customHeight="1" x14ac:dyDescent="0.2">
      <c r="A96" s="39" t="s">
        <v>105</v>
      </c>
      <c r="B96" s="62">
        <f>$B$8-74</f>
        <v>1948</v>
      </c>
      <c r="C96" s="63">
        <v>1495</v>
      </c>
      <c r="D96" s="63">
        <v>704</v>
      </c>
      <c r="E96" s="63">
        <v>791</v>
      </c>
    </row>
    <row r="97" spans="1:5" ht="14.1" customHeight="1" x14ac:dyDescent="0.2">
      <c r="A97" s="46" t="s">
        <v>35</v>
      </c>
      <c r="B97" s="64"/>
      <c r="C97" s="63">
        <f>SUM(C92:C96)</f>
        <v>8273</v>
      </c>
      <c r="D97" s="63">
        <f>SUM(D92:D96)</f>
        <v>3989</v>
      </c>
      <c r="E97" s="63">
        <f>SUM(E92:E96)</f>
        <v>4284</v>
      </c>
    </row>
    <row r="98" spans="1:5" ht="14.1" customHeight="1" x14ac:dyDescent="0.2">
      <c r="A98" s="39" t="s">
        <v>106</v>
      </c>
      <c r="B98" s="62">
        <f>$B$8-75</f>
        <v>1947</v>
      </c>
      <c r="C98" s="63">
        <v>1367</v>
      </c>
      <c r="D98" s="63">
        <v>650</v>
      </c>
      <c r="E98" s="63">
        <v>717</v>
      </c>
    </row>
    <row r="99" spans="1:5" ht="14.1" customHeight="1" x14ac:dyDescent="0.2">
      <c r="A99" s="39" t="s">
        <v>107</v>
      </c>
      <c r="B99" s="62">
        <f>$B$8-76</f>
        <v>1946</v>
      </c>
      <c r="C99" s="63">
        <v>1291</v>
      </c>
      <c r="D99" s="63">
        <v>611</v>
      </c>
      <c r="E99" s="63">
        <v>680</v>
      </c>
    </row>
    <row r="100" spans="1:5" ht="14.1" customHeight="1" x14ac:dyDescent="0.2">
      <c r="A100" s="39" t="s">
        <v>108</v>
      </c>
      <c r="B100" s="62">
        <f>$B$8-77</f>
        <v>1945</v>
      </c>
      <c r="C100" s="63">
        <v>968</v>
      </c>
      <c r="D100" s="63">
        <v>480</v>
      </c>
      <c r="E100" s="63">
        <v>488</v>
      </c>
    </row>
    <row r="101" spans="1:5" ht="14.1" customHeight="1" x14ac:dyDescent="0.2">
      <c r="A101" s="39" t="s">
        <v>109</v>
      </c>
      <c r="B101" s="62">
        <f>$B$8-78</f>
        <v>1944</v>
      </c>
      <c r="C101" s="63">
        <v>1243</v>
      </c>
      <c r="D101" s="63">
        <v>581</v>
      </c>
      <c r="E101" s="63">
        <v>662</v>
      </c>
    </row>
    <row r="102" spans="1:5" ht="14.1" customHeight="1" x14ac:dyDescent="0.2">
      <c r="A102" s="40" t="s">
        <v>110</v>
      </c>
      <c r="B102" s="62">
        <f>$B$8-79</f>
        <v>1943</v>
      </c>
      <c r="C102" s="63">
        <v>1249</v>
      </c>
      <c r="D102" s="63">
        <v>577</v>
      </c>
      <c r="E102" s="63">
        <v>672</v>
      </c>
    </row>
    <row r="103" spans="1:5" ht="14.1" customHeight="1" x14ac:dyDescent="0.2">
      <c r="A103" s="47" t="s">
        <v>35</v>
      </c>
      <c r="B103" s="65"/>
      <c r="C103" s="63">
        <f>SUM(C98:C102)</f>
        <v>6118</v>
      </c>
      <c r="D103" s="63">
        <f>SUM(D98:D102)</f>
        <v>2899</v>
      </c>
      <c r="E103" s="63">
        <f>SUM(E98:E102)</f>
        <v>3219</v>
      </c>
    </row>
    <row r="104" spans="1:5" ht="14.1" customHeight="1" x14ac:dyDescent="0.2">
      <c r="A104" s="40" t="s">
        <v>111</v>
      </c>
      <c r="B104" s="62">
        <f>$B$8-80</f>
        <v>1942</v>
      </c>
      <c r="C104" s="63">
        <v>1166</v>
      </c>
      <c r="D104" s="63">
        <v>526</v>
      </c>
      <c r="E104" s="63">
        <v>640</v>
      </c>
    </row>
    <row r="105" spans="1:5" ht="14.1" customHeight="1" x14ac:dyDescent="0.2">
      <c r="A105" s="40" t="s">
        <v>122</v>
      </c>
      <c r="B105" s="62">
        <f>$B$8-81</f>
        <v>1941</v>
      </c>
      <c r="C105" s="63">
        <v>1335</v>
      </c>
      <c r="D105" s="63">
        <v>571</v>
      </c>
      <c r="E105" s="63">
        <v>764</v>
      </c>
    </row>
    <row r="106" spans="1:5" s="25" customFormat="1" ht="14.1" customHeight="1" x14ac:dyDescent="0.2">
      <c r="A106" s="40" t="s">
        <v>120</v>
      </c>
      <c r="B106" s="62">
        <f>$B$8-82</f>
        <v>1940</v>
      </c>
      <c r="C106" s="63">
        <v>1420</v>
      </c>
      <c r="D106" s="63">
        <v>651</v>
      </c>
      <c r="E106" s="63">
        <v>769</v>
      </c>
    </row>
    <row r="107" spans="1:5" ht="14.1" customHeight="1" x14ac:dyDescent="0.2">
      <c r="A107" s="40" t="s">
        <v>123</v>
      </c>
      <c r="B107" s="62">
        <f>$B$8-83</f>
        <v>1939</v>
      </c>
      <c r="C107" s="63">
        <v>1353</v>
      </c>
      <c r="D107" s="63">
        <v>597</v>
      </c>
      <c r="E107" s="63">
        <v>756</v>
      </c>
    </row>
    <row r="108" spans="1:5" ht="14.1" customHeight="1" x14ac:dyDescent="0.2">
      <c r="A108" s="40" t="s">
        <v>121</v>
      </c>
      <c r="B108" s="62">
        <f>$B$8-84</f>
        <v>1938</v>
      </c>
      <c r="C108" s="63">
        <v>1046</v>
      </c>
      <c r="D108" s="63">
        <v>441</v>
      </c>
      <c r="E108" s="63">
        <v>605</v>
      </c>
    </row>
    <row r="109" spans="1:5" ht="14.1" customHeight="1" x14ac:dyDescent="0.2">
      <c r="A109" s="47" t="s">
        <v>35</v>
      </c>
      <c r="B109" s="65"/>
      <c r="C109" s="63">
        <f>SUM(C104:C108)</f>
        <v>6320</v>
      </c>
      <c r="D109" s="63">
        <f>SUM(D104:D108)</f>
        <v>2786</v>
      </c>
      <c r="E109" s="63">
        <f>SUM(E104:E108)</f>
        <v>3534</v>
      </c>
    </row>
    <row r="110" spans="1:5" ht="14.1" customHeight="1" x14ac:dyDescent="0.2">
      <c r="A110" s="40" t="s">
        <v>112</v>
      </c>
      <c r="B110" s="62">
        <f>$B$8-85</f>
        <v>1937</v>
      </c>
      <c r="C110" s="63">
        <v>914</v>
      </c>
      <c r="D110" s="63">
        <v>384</v>
      </c>
      <c r="E110" s="63">
        <v>530</v>
      </c>
    </row>
    <row r="111" spans="1:5" ht="14.1" customHeight="1" x14ac:dyDescent="0.2">
      <c r="A111" s="40" t="s">
        <v>113</v>
      </c>
      <c r="B111" s="62">
        <f>$B$8-86</f>
        <v>1936</v>
      </c>
      <c r="C111" s="63">
        <v>829</v>
      </c>
      <c r="D111" s="63">
        <v>328</v>
      </c>
      <c r="E111" s="63">
        <v>501</v>
      </c>
    </row>
    <row r="112" spans="1:5" ht="14.1" customHeight="1" x14ac:dyDescent="0.2">
      <c r="A112" s="40" t="s">
        <v>114</v>
      </c>
      <c r="B112" s="62">
        <f>$B$8-87</f>
        <v>1935</v>
      </c>
      <c r="C112" s="63">
        <v>665</v>
      </c>
      <c r="D112" s="63">
        <v>242</v>
      </c>
      <c r="E112" s="63">
        <v>423</v>
      </c>
    </row>
    <row r="113" spans="1:5" ht="14.1" customHeight="1" x14ac:dyDescent="0.2">
      <c r="A113" s="40" t="s">
        <v>115</v>
      </c>
      <c r="B113" s="62">
        <f>$B$8-88</f>
        <v>1934</v>
      </c>
      <c r="C113" s="63">
        <v>577</v>
      </c>
      <c r="D113" s="63">
        <v>202</v>
      </c>
      <c r="E113" s="63">
        <v>375</v>
      </c>
    </row>
    <row r="114" spans="1:5" ht="14.1" customHeight="1" x14ac:dyDescent="0.2">
      <c r="A114" s="40" t="s">
        <v>116</v>
      </c>
      <c r="B114" s="62">
        <f>$B$8-89</f>
        <v>1933</v>
      </c>
      <c r="C114" s="63">
        <v>339</v>
      </c>
      <c r="D114" s="63">
        <v>120</v>
      </c>
      <c r="E114" s="63">
        <v>219</v>
      </c>
    </row>
    <row r="115" spans="1:5" ht="14.1" customHeight="1" x14ac:dyDescent="0.2">
      <c r="A115" s="47" t="s">
        <v>35</v>
      </c>
      <c r="B115" s="66"/>
      <c r="C115" s="63">
        <f>SUM(C110:C114)</f>
        <v>3324</v>
      </c>
      <c r="D115" s="63">
        <f>SUM(D110:D114)</f>
        <v>1276</v>
      </c>
      <c r="E115" s="63">
        <f>SUM(E110:E114)</f>
        <v>2048</v>
      </c>
    </row>
    <row r="116" spans="1:5" ht="14.1" customHeight="1" x14ac:dyDescent="0.2">
      <c r="A116" s="40" t="s">
        <v>117</v>
      </c>
      <c r="B116" s="62">
        <f>$B$8-90</f>
        <v>1932</v>
      </c>
      <c r="C116" s="63">
        <v>1377</v>
      </c>
      <c r="D116" s="63">
        <v>415</v>
      </c>
      <c r="E116" s="63">
        <v>962</v>
      </c>
    </row>
    <row r="117" spans="1:5" ht="14.1" customHeight="1" x14ac:dyDescent="0.2">
      <c r="A117" s="41"/>
      <c r="B117" s="44" t="s">
        <v>118</v>
      </c>
      <c r="C117" s="49"/>
      <c r="D117" s="49"/>
      <c r="E117" s="49"/>
    </row>
    <row r="118" spans="1:5" ht="14.1" customHeight="1" x14ac:dyDescent="0.2">
      <c r="A118" s="42" t="s">
        <v>119</v>
      </c>
      <c r="B118" s="67"/>
      <c r="C118" s="68">
        <v>135252</v>
      </c>
      <c r="D118" s="68">
        <v>66561</v>
      </c>
      <c r="E118" s="68">
        <v>68691</v>
      </c>
    </row>
    <row r="119" spans="1:5" x14ac:dyDescent="0.2">
      <c r="A119" s="22"/>
      <c r="C119" s="23"/>
      <c r="D119" s="23"/>
      <c r="E119" s="23"/>
    </row>
    <row r="120" spans="1:5" x14ac:dyDescent="0.2">
      <c r="A120" s="22"/>
      <c r="B120" s="22"/>
      <c r="C120" s="23"/>
      <c r="D120" s="23"/>
      <c r="E120" s="23"/>
    </row>
    <row r="121" spans="1:5" x14ac:dyDescent="0.2">
      <c r="A121" s="22"/>
      <c r="B121" s="22"/>
      <c r="C121" s="23"/>
      <c r="D121" s="23"/>
      <c r="E121" s="23"/>
    </row>
    <row r="122" spans="1:5" x14ac:dyDescent="0.2">
      <c r="A122" s="22"/>
      <c r="B122" s="22"/>
      <c r="C122" s="23"/>
      <c r="D122" s="23"/>
      <c r="E122" s="23"/>
    </row>
    <row r="123" spans="1:5" x14ac:dyDescent="0.2">
      <c r="A123" s="22"/>
      <c r="B123" s="22"/>
      <c r="C123" s="23"/>
      <c r="D123" s="23"/>
      <c r="E123" s="23"/>
    </row>
    <row r="124" spans="1:5" x14ac:dyDescent="0.2">
      <c r="A124" s="22"/>
      <c r="B124" s="22"/>
      <c r="C124" s="23"/>
      <c r="D124" s="23"/>
      <c r="E124" s="23"/>
    </row>
    <row r="125" spans="1:5" x14ac:dyDescent="0.2">
      <c r="A125" s="22"/>
      <c r="B125" s="22"/>
      <c r="C125" s="23"/>
      <c r="D125" s="23"/>
      <c r="E125" s="23"/>
    </row>
    <row r="126" spans="1:5" x14ac:dyDescent="0.2">
      <c r="A126" s="22"/>
      <c r="B126" s="22"/>
      <c r="C126" s="23"/>
      <c r="D126" s="23"/>
      <c r="E126" s="23"/>
    </row>
    <row r="127" spans="1:5" x14ac:dyDescent="0.2">
      <c r="A127" s="22"/>
      <c r="B127" s="22"/>
      <c r="C127" s="23"/>
      <c r="D127" s="23"/>
      <c r="E127" s="23"/>
    </row>
    <row r="128" spans="1:5" x14ac:dyDescent="0.2">
      <c r="A128" s="22"/>
      <c r="B128" s="22"/>
      <c r="C128" s="23"/>
      <c r="D128" s="23"/>
      <c r="E128" s="23"/>
    </row>
    <row r="129" spans="1:5" x14ac:dyDescent="0.2">
      <c r="A129" s="22"/>
      <c r="B129" s="22"/>
      <c r="C129" s="23"/>
      <c r="D129" s="23"/>
      <c r="E129" s="23"/>
    </row>
    <row r="130" spans="1:5" x14ac:dyDescent="0.2">
      <c r="A130" s="22"/>
      <c r="B130" s="22"/>
      <c r="C130" s="23"/>
      <c r="D130" s="23"/>
      <c r="E130" s="23"/>
    </row>
    <row r="131" spans="1:5" x14ac:dyDescent="0.2">
      <c r="A131" s="22"/>
      <c r="B131" s="22"/>
      <c r="C131" s="23"/>
      <c r="D131" s="23"/>
      <c r="E131" s="23"/>
    </row>
    <row r="132" spans="1:5" x14ac:dyDescent="0.2">
      <c r="A132" s="22"/>
      <c r="B132" s="22"/>
      <c r="C132" s="23"/>
      <c r="D132" s="23"/>
      <c r="E132" s="23"/>
    </row>
    <row r="133" spans="1:5" x14ac:dyDescent="0.2">
      <c r="A133" s="22"/>
      <c r="B133" s="22"/>
      <c r="C133" s="23"/>
      <c r="D133" s="23"/>
      <c r="E133" s="23"/>
    </row>
    <row r="134" spans="1:5" x14ac:dyDescent="0.2">
      <c r="A134" s="22"/>
      <c r="B134" s="22"/>
      <c r="C134" s="23"/>
      <c r="D134" s="23"/>
      <c r="E134" s="23"/>
    </row>
    <row r="135" spans="1:5" x14ac:dyDescent="0.2">
      <c r="A135" s="22"/>
      <c r="B135" s="22"/>
      <c r="C135" s="23"/>
      <c r="D135" s="23"/>
      <c r="E135" s="23"/>
    </row>
    <row r="136" spans="1:5" x14ac:dyDescent="0.2">
      <c r="A136" s="22"/>
      <c r="B136" s="22"/>
      <c r="C136" s="23"/>
      <c r="D136" s="23"/>
      <c r="E136" s="23"/>
    </row>
    <row r="137" spans="1:5" x14ac:dyDescent="0.2">
      <c r="A137" s="22"/>
      <c r="B137" s="22"/>
      <c r="C137" s="23"/>
      <c r="D137" s="23"/>
      <c r="E137" s="23"/>
    </row>
    <row r="138" spans="1:5" x14ac:dyDescent="0.2">
      <c r="A138" s="22"/>
      <c r="B138" s="22"/>
      <c r="C138" s="23"/>
      <c r="D138" s="23"/>
      <c r="E138" s="23"/>
    </row>
    <row r="139" spans="1:5" x14ac:dyDescent="0.2">
      <c r="A139" s="22"/>
      <c r="B139" s="22"/>
      <c r="C139" s="23"/>
      <c r="D139" s="23"/>
      <c r="E139" s="23"/>
    </row>
    <row r="140" spans="1:5" x14ac:dyDescent="0.2">
      <c r="A140" s="22"/>
      <c r="B140" s="22"/>
      <c r="C140" s="23"/>
      <c r="D140" s="23"/>
      <c r="E140" s="23"/>
    </row>
    <row r="141" spans="1:5" x14ac:dyDescent="0.2">
      <c r="A141" s="22"/>
      <c r="B141" s="22"/>
      <c r="C141" s="23"/>
      <c r="D141" s="23"/>
      <c r="E141" s="23"/>
    </row>
    <row r="142" spans="1:5" x14ac:dyDescent="0.2">
      <c r="A142" s="22"/>
      <c r="B142" s="22"/>
      <c r="C142" s="23"/>
      <c r="D142" s="23"/>
      <c r="E142" s="23"/>
    </row>
    <row r="143" spans="1:5" x14ac:dyDescent="0.2">
      <c r="A143" s="22"/>
      <c r="B143" s="22"/>
      <c r="C143" s="23"/>
      <c r="D143" s="23"/>
      <c r="E143" s="23"/>
    </row>
    <row r="144" spans="1:5" x14ac:dyDescent="0.2">
      <c r="A144" s="22"/>
      <c r="B144" s="22"/>
      <c r="C144" s="23"/>
      <c r="D144" s="23"/>
      <c r="E144" s="23"/>
    </row>
    <row r="145" spans="1:5" x14ac:dyDescent="0.2">
      <c r="A145" s="22"/>
      <c r="B145" s="22"/>
      <c r="C145" s="23"/>
      <c r="D145" s="23"/>
      <c r="E145" s="23"/>
    </row>
    <row r="146" spans="1:5" x14ac:dyDescent="0.2">
      <c r="A146" s="22"/>
      <c r="B146" s="22"/>
    </row>
    <row r="147" spans="1:5" x14ac:dyDescent="0.2">
      <c r="A147" s="22"/>
      <c r="B147" s="22"/>
    </row>
    <row r="148" spans="1:5" x14ac:dyDescent="0.2">
      <c r="A148" s="22"/>
      <c r="B148" s="22"/>
    </row>
    <row r="149" spans="1:5" x14ac:dyDescent="0.2">
      <c r="A149" s="22"/>
      <c r="B149" s="22"/>
    </row>
    <row r="150" spans="1:5" x14ac:dyDescent="0.2">
      <c r="A150" s="22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18</vt:i4>
      </vt:variant>
    </vt:vector>
  </HeadingPairs>
  <TitlesOfParts>
    <vt:vector size="38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V0_1!Druckbereich</vt:lpstr>
      <vt:lpstr>V0_3!Druckbereich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2023-06-27T09:26:39Z</cp:lastPrinted>
  <dcterms:created xsi:type="dcterms:W3CDTF">2012-03-28T07:56:08Z</dcterms:created>
  <dcterms:modified xsi:type="dcterms:W3CDTF">2023-06-28T05:11:36Z</dcterms:modified>
  <cp:category>LIS-Bericht</cp:category>
</cp:coreProperties>
</file>