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1460" windowHeight="12915" tabRatio="853" activeTab="0"/>
  </bookViews>
  <sheets>
    <sheet name="Statistischer Bericht" sheetId="1" r:id="rId1"/>
    <sheet name="Seite1" sheetId="2" r:id="rId2"/>
    <sheet name="1SCHIFFS" sheetId="3" r:id="rId3"/>
    <sheet name="2SCHIFFS" sheetId="4" r:id="rId4"/>
    <sheet name="3GÜTER" sheetId="5" r:id="rId5"/>
    <sheet name="4GÜTERV" sheetId="6" r:id="rId6"/>
    <sheet name="5STÜCKG" sheetId="7" r:id="rId7"/>
    <sheet name="6CONT68N" sheetId="8" r:id="rId8"/>
    <sheet name="7GÜTERV" sheetId="9" r:id="rId9"/>
    <sheet name="8VERKEHR" sheetId="10" r:id="rId10"/>
    <sheet name="9BINNEN" sheetId="11" r:id="rId11"/>
    <sheet name="9BINNEN 2" sheetId="12" r:id="rId12"/>
    <sheet name="10DURCHF" sheetId="13" r:id="rId13"/>
    <sheet name="10DURCHF (2)" sheetId="14" r:id="rId14"/>
    <sheet name="11+12Seite16desLandesHH" sheetId="15" r:id="rId15"/>
    <sheet name="11+12Seite1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DATABASE" localSheetId="6">'5STÜCKG'!$G$49</definedName>
    <definedName name="DATABASE" localSheetId="7">'6CONT68N'!#REF!</definedName>
    <definedName name="DATABASE" localSheetId="9">'[5]3GÜTER'!#REF!</definedName>
    <definedName name="DATABASE" localSheetId="11">'[6]3GÜTER'!#REF!</definedName>
    <definedName name="DATABASE" localSheetId="1">'[9]3GÜTER'!#REF!</definedName>
    <definedName name="DATABASE">'3GÜTER'!#REF!</definedName>
    <definedName name="_xlnm.Print_Area" localSheetId="12">'10DURCHF'!$A$1:$G$65</definedName>
    <definedName name="_xlnm.Print_Area" localSheetId="13">'10DURCHF (2)'!$A$1:$G$68</definedName>
    <definedName name="_xlnm.Print_Area" localSheetId="14">'11+12Seite16desLandesHH'!$A$1:$J$72</definedName>
    <definedName name="_xlnm.Print_Area" localSheetId="15">'11+12Seite17'!$A$1:$H$72</definedName>
    <definedName name="_xlnm.Print_Area" localSheetId="2">'1SCHIFFS'!$A$1:$G$74</definedName>
    <definedName name="_xlnm.Print_Area" localSheetId="3">'2SCHIFFS'!$A$1:$L$71</definedName>
    <definedName name="_xlnm.Print_Area" localSheetId="4">'3GÜTER'!$A$1:$L$69</definedName>
    <definedName name="_xlnm.Print_Area" localSheetId="5">'4GÜTERV'!$A$1:$J$68</definedName>
    <definedName name="_xlnm.Print_Area" localSheetId="6">'5STÜCKG'!$A$1:$H$70</definedName>
    <definedName name="_xlnm.Print_Area" localSheetId="7">'6CONT68N'!$A$1:$I$69</definedName>
    <definedName name="_xlnm.Print_Area" localSheetId="8">'7GÜTERV'!$A$1:$H$70</definedName>
    <definedName name="_xlnm.Print_Area" localSheetId="9">'8VERKEHR'!$A$1:$G$68</definedName>
    <definedName name="_xlnm.Print_Area" localSheetId="10">'9BINNEN'!$A$1:$K$68</definedName>
    <definedName name="_xlnm.Print_Area" localSheetId="11">'9BINNEN 2'!$A$1:$K$73</definedName>
    <definedName name="_xlnm.Print_Area" localSheetId="1">'Seite1'!$A$13:$L$59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8">'7GÜTERV'!$F$70</definedName>
    <definedName name="Quartal" localSheetId="0">'Statistischer Bericht'!#REF!</definedName>
    <definedName name="Quartal">#REF!</definedName>
    <definedName name="STJ" localSheetId="1">'[8]Januar bis Juni 94 (B)'!$F$2</definedName>
    <definedName name="STJ">'[4]Januar bis Juni 94 (B)'!$F$2</definedName>
    <definedName name="CRITERIA" localSheetId="6">'[2]Januar bis Dezember 92 (A)'!#REF!</definedName>
    <definedName name="CRITERIA" localSheetId="11">'[2]Januar bis Dezember 92 (A)'!#REF!</definedName>
    <definedName name="CRITERIA" localSheetId="1">'[11]Januar bis Dezember 92 (A)'!#REF!</definedName>
    <definedName name="CRITERIA" localSheetId="0">'[12]Januar bis Dezember 92 (A)'!#REF!</definedName>
    <definedName name="CRITERIA">'[1]Januar bis Dezember 92 (A)'!#REF!</definedName>
    <definedName name="VorKurz">#REF!</definedName>
    <definedName name="VorMoName">#REF!</definedName>
    <definedName name="x" localSheetId="1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<sst xmlns="http://schemas.openxmlformats.org/spreadsheetml/2006/main" count="468" uniqueCount="263">
  <si>
    <t>Jahr</t>
  </si>
  <si>
    <t>Europa</t>
  </si>
  <si>
    <t>Afrika</t>
  </si>
  <si>
    <t>Amerika</t>
  </si>
  <si>
    <t>Asien</t>
  </si>
  <si>
    <t>Anzahl</t>
  </si>
  <si>
    <t>Frankreich</t>
  </si>
  <si>
    <t>USA</t>
  </si>
  <si>
    <t>Japan</t>
  </si>
  <si>
    <t>China</t>
  </si>
  <si>
    <t>darunter</t>
  </si>
  <si>
    <t xml:space="preserve"> </t>
  </si>
  <si>
    <t xml:space="preserve">                 .</t>
  </si>
  <si>
    <t>Containerschiffe</t>
  </si>
  <si>
    <t>Tankschiffe</t>
  </si>
  <si>
    <t>Massengutschiffe</t>
  </si>
  <si>
    <t>Insgesamt</t>
  </si>
  <si>
    <t>davon</t>
  </si>
  <si>
    <t xml:space="preserve">5000 bis unter 20000 BRZ </t>
  </si>
  <si>
    <t>20000 bis unter 50000 BRZ</t>
  </si>
  <si>
    <t xml:space="preserve">50000 und mehr BRZ </t>
  </si>
  <si>
    <t>1000 BRZ</t>
  </si>
  <si>
    <t xml:space="preserve">BRZ </t>
  </si>
  <si>
    <t>je Schiff</t>
  </si>
  <si>
    <t>Seeschiffsankünfte im Hamburger Hafen nach Schiffsgrößenklassen</t>
  </si>
  <si>
    <t>Empfang</t>
  </si>
  <si>
    <t xml:space="preserve">    darunter</t>
  </si>
  <si>
    <t>frische</t>
  </si>
  <si>
    <t>Getreide</t>
  </si>
  <si>
    <t>Ölkuchen</t>
  </si>
  <si>
    <t>Ölfrüchte</t>
  </si>
  <si>
    <t>Rohes</t>
  </si>
  <si>
    <t>Mineralöl-</t>
  </si>
  <si>
    <t>Erze</t>
  </si>
  <si>
    <t>Früchte</t>
  </si>
  <si>
    <t>Erdöl</t>
  </si>
  <si>
    <t>produkte</t>
  </si>
  <si>
    <t>Erzeug-</t>
  </si>
  <si>
    <t>und</t>
  </si>
  <si>
    <t>1 000 Tonnen</t>
  </si>
  <si>
    <t>1970 = 100</t>
  </si>
  <si>
    <t>nisse</t>
  </si>
  <si>
    <t>Öl-</t>
  </si>
  <si>
    <t>ins-</t>
  </si>
  <si>
    <t>kuchen</t>
  </si>
  <si>
    <t>gesamt</t>
  </si>
  <si>
    <t>Maschinen</t>
  </si>
  <si>
    <t xml:space="preserve"> Versand</t>
  </si>
  <si>
    <t>Elektro-</t>
  </si>
  <si>
    <t>Versand</t>
  </si>
  <si>
    <t xml:space="preserve">           </t>
  </si>
  <si>
    <t>-</t>
  </si>
  <si>
    <t>darunter aus/nach</t>
  </si>
  <si>
    <t>Insgesamt 1)</t>
  </si>
  <si>
    <t>Bundes-</t>
  </si>
  <si>
    <t>Nord-</t>
  </si>
  <si>
    <t>Mittel- und</t>
  </si>
  <si>
    <t>Australien,</t>
  </si>
  <si>
    <t>republik</t>
  </si>
  <si>
    <t>amerika</t>
  </si>
  <si>
    <t>Südamerika 2)</t>
  </si>
  <si>
    <t xml:space="preserve">Ozeanien </t>
  </si>
  <si>
    <t>Deutschland</t>
  </si>
  <si>
    <t xml:space="preserve"> - Empfang -</t>
  </si>
  <si>
    <t xml:space="preserve"> - Versand -</t>
  </si>
  <si>
    <t>1) einschl. nicht ermittelte Länder</t>
  </si>
  <si>
    <t>2) einschl. USA am Golf von Mexiko</t>
  </si>
  <si>
    <t xml:space="preserve"> - Empfang und Versand zusammen -</t>
  </si>
  <si>
    <t>Anteil am</t>
  </si>
  <si>
    <t>konventionell</t>
  </si>
  <si>
    <t>in Containern/</t>
  </si>
  <si>
    <t>Container-/</t>
  </si>
  <si>
    <t>Containeri-</t>
  </si>
  <si>
    <t>Menge</t>
  </si>
  <si>
    <t>Gesamt-</t>
  </si>
  <si>
    <t>Trailer-</t>
  </si>
  <si>
    <t>sierungsgrad</t>
  </si>
  <si>
    <t>umschlag</t>
  </si>
  <si>
    <t>Eigengewicht</t>
  </si>
  <si>
    <t>%</t>
  </si>
  <si>
    <t>year</t>
  </si>
  <si>
    <t>non-containerized</t>
  </si>
  <si>
    <t>containerized</t>
  </si>
  <si>
    <t>1) ohne Container-/Trailer-Eigengewichte</t>
  </si>
  <si>
    <t xml:space="preserve">      1) ohne Container-/Trailer-Eigengewichte</t>
  </si>
  <si>
    <t>Zusammen</t>
  </si>
  <si>
    <t>Nordamerika</t>
  </si>
  <si>
    <t>Fernost</t>
  </si>
  <si>
    <t>Hamburg</t>
  </si>
  <si>
    <t>Rotterdam</t>
  </si>
  <si>
    <t>Antwerpen</t>
  </si>
  <si>
    <t xml:space="preserve"> - Containerumschlag in TEU  1) (ab 1971) -</t>
  </si>
  <si>
    <t>1)  20-Fuß-Einheiten</t>
  </si>
  <si>
    <t>Binnen-</t>
  </si>
  <si>
    <t>See-</t>
  </si>
  <si>
    <t>Rohr-</t>
  </si>
  <si>
    <t>schifffahrt</t>
  </si>
  <si>
    <t>fernleitung</t>
  </si>
  <si>
    <t xml:space="preserve">                    -</t>
  </si>
  <si>
    <t>Eisenbahn</t>
  </si>
  <si>
    <t xml:space="preserve">              .</t>
  </si>
  <si>
    <t xml:space="preserve">             .</t>
  </si>
  <si>
    <t xml:space="preserve">                    .</t>
  </si>
  <si>
    <t>Niederelbe</t>
  </si>
  <si>
    <t>Oberelbe</t>
  </si>
  <si>
    <t>Tschechische</t>
  </si>
  <si>
    <t>Neue Länder</t>
  </si>
  <si>
    <t>1) bis 1992: Tschechoslowakei</t>
  </si>
  <si>
    <t xml:space="preserve"> darunter Versendungs-/Bestimmungsland</t>
  </si>
  <si>
    <t>Österreich</t>
  </si>
  <si>
    <t>Polen</t>
  </si>
  <si>
    <t>Ungarn</t>
  </si>
  <si>
    <t xml:space="preserve">                     .     </t>
  </si>
  <si>
    <t>EWG-/EG-/</t>
  </si>
  <si>
    <t>Ozeanien</t>
  </si>
  <si>
    <t>Niederlande</t>
  </si>
  <si>
    <t>Nahost</t>
  </si>
  <si>
    <t>Mittelost</t>
  </si>
  <si>
    <t xml:space="preserve">               .</t>
  </si>
  <si>
    <t xml:space="preserve"> 4  Güterverkehr über See des Hafens Hamburg 1970 bis 1999 nach Verkehrsbereichen (1 000 Tonnen)     </t>
  </si>
  <si>
    <t>Containerisierungsgrad</t>
  </si>
  <si>
    <t xml:space="preserve"> - Schiffsankünfte nach Schiffsgrößenklassen - </t>
  </si>
  <si>
    <t xml:space="preserve">unter 5000 BRZ </t>
  </si>
  <si>
    <t>mische</t>
  </si>
  <si>
    <t>Che-</t>
  </si>
  <si>
    <t xml:space="preserve">techn. </t>
  </si>
  <si>
    <t>Erzeugn.,</t>
  </si>
  <si>
    <t>darunter aus / nach</t>
  </si>
  <si>
    <t>2)  Luftfracht und -post</t>
  </si>
  <si>
    <t xml:space="preserve"> - See-Eingang -</t>
  </si>
  <si>
    <t xml:space="preserve"> - See-Ausgang -</t>
  </si>
  <si>
    <t>1)  einschließlich Einfuhr auf offene Zolllager</t>
  </si>
  <si>
    <t>2)  bis 1992: Tschechoslowakei</t>
  </si>
  <si>
    <t xml:space="preserve"> - See-Eingang und -Ausgang insgesamt -</t>
  </si>
  <si>
    <t>1)  Bis 1972: Frankreich, Belgien, Luxemburg, Niederlande, Italien; weitere Mitgliedsländer ab 1973: Vereinigtes Königreich,</t>
  </si>
  <si>
    <t>EU-</t>
  </si>
  <si>
    <t xml:space="preserve">Länder  1) </t>
  </si>
  <si>
    <t>2)  1970 und 1975 einschließlich Massengutschiffe</t>
  </si>
  <si>
    <t xml:space="preserve"> -  Empfang  -</t>
  </si>
  <si>
    <t xml:space="preserve"> -  Versand  -</t>
  </si>
  <si>
    <t>verpackt und</t>
  </si>
  <si>
    <t>unverpackt  1)</t>
  </si>
  <si>
    <t>Trailern  1)</t>
  </si>
  <si>
    <t xml:space="preserve">                    .   </t>
  </si>
  <si>
    <t xml:space="preserve">Sonstige </t>
  </si>
  <si>
    <t>Stückgutfrachter</t>
  </si>
  <si>
    <t>nach ausgewählten Gütergruppen</t>
  </si>
  <si>
    <t xml:space="preserve">     2000 in BRZ (Bruttoraumzahl)  </t>
  </si>
  <si>
    <t xml:space="preserve">1)  Die Schiffsankünfte nach Schiffsarten sind auch in Raumgrößen darstellbar, und zwar bis 1999 in NRZ (Nettoraumzahl) und ab </t>
  </si>
  <si>
    <t>Güterkraftverkehr</t>
  </si>
  <si>
    <t>deutscher Lkw</t>
  </si>
  <si>
    <t>Güterkraft-</t>
  </si>
  <si>
    <t>1)  Auswahleinheiten ab 6 Tonnen zul. Gesamtgewicht und/oder 3,5 Tonnen Nutzlast; 5 Promille Stichprobe</t>
  </si>
  <si>
    <t>Hilfstabelle für Schaubild</t>
  </si>
  <si>
    <t>verkehr</t>
  </si>
  <si>
    <t xml:space="preserve">   </t>
  </si>
  <si>
    <t>Container 1)</t>
  </si>
  <si>
    <t>beladen</t>
  </si>
  <si>
    <t>unbeladen</t>
  </si>
  <si>
    <t>darunter im Verkehr mit</t>
  </si>
  <si>
    <t>1980 = 100</t>
  </si>
  <si>
    <t>1) Container einschließlich Trailer</t>
  </si>
  <si>
    <t xml:space="preserve"> - Empfang und Versand insgesamt -</t>
  </si>
  <si>
    <t xml:space="preserve">         </t>
  </si>
  <si>
    <r>
      <t>1)</t>
    </r>
    <r>
      <rPr>
        <vertAlign val="superscript"/>
        <sz val="9"/>
        <rFont val="Helvetica"/>
        <family val="2"/>
      </rPr>
      <t xml:space="preserve"> </t>
    </r>
    <r>
      <rPr>
        <sz val="9"/>
        <rFont val="Helvetica"/>
        <family val="0"/>
      </rPr>
      <t xml:space="preserve">  bis 1992: Tschechoslowakei</t>
    </r>
  </si>
  <si>
    <t>Berlin</t>
  </si>
  <si>
    <t>Republik</t>
  </si>
  <si>
    <t xml:space="preserve">     9  Güterverkehr von und nach Hamburg 1970 bis Aktuell nach Verkehrszweigen (Mio Tonnen)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</si>
  <si>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</si>
  <si>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</si>
  <si>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</si>
  <si>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</si>
  <si>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</si>
  <si>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</si>
  <si>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</si>
  <si>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</si>
  <si>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</si>
  <si>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</si>
  <si>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</si>
  <si>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</si>
  <si>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</si>
  <si>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</si>
  <si>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</si>
  <si>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</si>
  <si>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</si>
  <si>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</si>
  <si>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</si>
  <si>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</si>
  <si>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</si>
  <si>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</si>
  <si>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</si>
  <si>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</si>
  <si>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</si>
  <si>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Schifffahrt und Außenhandel Hamburgs</t>
  </si>
  <si>
    <t>Reinhard Schubert</t>
  </si>
  <si>
    <t>040 42831-1820</t>
  </si>
  <si>
    <t>Stück-                       gut</t>
  </si>
  <si>
    <t>Massen-                gut</t>
  </si>
  <si>
    <t>Nord- amerika</t>
  </si>
  <si>
    <t>Mittel- und Südamerika 2)</t>
  </si>
  <si>
    <t>Stückgut insgesamt</t>
  </si>
  <si>
    <t>Bremische    Häfen</t>
  </si>
  <si>
    <t xml:space="preserve">  - Umschlag in 1 000 Tonnen -</t>
  </si>
  <si>
    <t>Mittelland-     kanal</t>
  </si>
  <si>
    <t>Tschechische     Republik,     Slowakei  1)</t>
  </si>
  <si>
    <t>Güterverkehr     insgesamt</t>
  </si>
  <si>
    <t>darunter     über den      Elbe-     Seitenkanal</t>
  </si>
  <si>
    <r>
      <t xml:space="preserve">                            nach Verkehrsgebieten</t>
    </r>
    <r>
      <rPr>
        <sz val="11"/>
        <rFont val="Arial"/>
        <family val="2"/>
      </rPr>
      <t xml:space="preserve"> (1 000 Tonnen)</t>
    </r>
  </si>
  <si>
    <t>Mittelland-              kanal</t>
  </si>
  <si>
    <t>Tschechische   Republik,     Slowakei  1)</t>
  </si>
  <si>
    <t>Güterverkehr       insgesamt</t>
  </si>
  <si>
    <t>darunter      über den     Elbe-    Seitenkanal</t>
  </si>
  <si>
    <t>3)  1991 = Zahl ist unbekannt</t>
  </si>
  <si>
    <t>darunter    Mittel- und     Südamerika</t>
  </si>
  <si>
    <t>darunter     Mittel- und      Südamerika</t>
  </si>
  <si>
    <t>In Containern    umgeschlagene     Güter</t>
  </si>
  <si>
    <t>Eisen      und      Stahl</t>
  </si>
  <si>
    <t>Massen-       gut</t>
  </si>
  <si>
    <t>Mineral-     öl -     produkte</t>
  </si>
  <si>
    <t>Kali-     dünge-      mittel</t>
  </si>
  <si>
    <t>Stück-       gut</t>
  </si>
  <si>
    <t>In Containern</t>
  </si>
  <si>
    <t>umgeschlagene</t>
  </si>
  <si>
    <t>Güter</t>
  </si>
  <si>
    <t>Empfang und Versand insgesamt</t>
  </si>
  <si>
    <t>D</t>
  </si>
  <si>
    <t>E</t>
  </si>
  <si>
    <t xml:space="preserve">     Irland, Dänemark; ab 1981: Griechenland; ab 1986: Portugal, Spanien; ab 1995: Schweden, Finnland, Österreich; ab 2004: Polen, </t>
  </si>
  <si>
    <t xml:space="preserve">     Tschechische Republik, Malta, Estland, Lettland, Litauen, Slowakei, Ungarn, Slowenien, Zypern; ab 2007: Bulgarien, Rumänien.</t>
  </si>
  <si>
    <t>Anteil am Ge-     samtumschlag   der vier Häfen      in %</t>
  </si>
  <si>
    <t>e</t>
  </si>
  <si>
    <r>
      <t>2009 nach Herstellungsländern</t>
    </r>
    <r>
      <rPr>
        <sz val="11"/>
        <rFont val="Helvetica"/>
        <family val="0"/>
      </rPr>
      <t xml:space="preserve">  (Werte in Mio. Euro)</t>
    </r>
  </si>
  <si>
    <r>
      <t>2009 nach Verbrauchsländern</t>
    </r>
    <r>
      <rPr>
        <sz val="11"/>
        <rFont val="Helvetica"/>
        <family val="0"/>
      </rPr>
      <t xml:space="preserve"> (Werte in Mio. Euro)</t>
    </r>
  </si>
  <si>
    <t>2   Schiffsverkehr über See des Hafens Hamburg 1971 bis 2009</t>
  </si>
  <si>
    <t>3   Güterverkehr über See des Hafens Hamburg 1970 bis 2009</t>
  </si>
  <si>
    <t xml:space="preserve">  4    Güterverkehr über See des Hafens Hamburg 1970 bis 2009</t>
  </si>
  <si>
    <t>5   Stückgutumschlag über See des Hafens Hamburg 1970 bis 2009</t>
  </si>
  <si>
    <t>6   Containerverkehr 1) über See des Hafens Hamburg 1970 bis 2009</t>
  </si>
  <si>
    <t xml:space="preserve">      9   Güterverkehr in der Binnenschifffahrt des Hafens Hamburg 1970 bis 2009</t>
  </si>
  <si>
    <t>G III / H II - j/09 H (Sonderbericht)</t>
  </si>
  <si>
    <t>1970 bis 2009</t>
  </si>
  <si>
    <t>Schifffahrt und Außenhandel Hamburgs 1970 bis 2009</t>
  </si>
  <si>
    <t xml:space="preserve">            1   Schiffsverkehr über See des Hafens Hamburg 1970 bis 2009</t>
  </si>
  <si>
    <t>Seeschiffsankünfte im Hafen Hamburg 2009 nach ausgewählten Schiffsarten</t>
  </si>
  <si>
    <t>Bremische Häfen</t>
  </si>
  <si>
    <t xml:space="preserve">      sowie in den Häfen Rotterdam und Antwerpen 1970 bis 2009</t>
  </si>
  <si>
    <t>7   Güterverkehr über See im Hafen Hamburg, in den Bremischen Häfen</t>
  </si>
  <si>
    <r>
      <t xml:space="preserve"> nach Verkehrsbereichen </t>
    </r>
    <r>
      <rPr>
        <sz val="11"/>
        <rFont val="Arial"/>
        <family val="2"/>
      </rPr>
      <t xml:space="preserve"> (1 000 Tonnen)</t>
    </r>
  </si>
  <si>
    <r>
      <t xml:space="preserve">                             - Schiffsankünfte nach ausgewählten Schiffsarten -  </t>
    </r>
    <r>
      <rPr>
        <b/>
        <vertAlign val="superscript"/>
        <sz val="10"/>
        <rFont val="Arial"/>
        <family val="2"/>
      </rPr>
      <t>1)</t>
    </r>
  </si>
  <si>
    <r>
      <t xml:space="preserve">Stückgutfrachter </t>
    </r>
    <r>
      <rPr>
        <vertAlign val="superscript"/>
        <sz val="10"/>
        <rFont val="Arial"/>
        <family val="2"/>
      </rPr>
      <t xml:space="preserve"> 2)</t>
    </r>
  </si>
  <si>
    <r>
      <t xml:space="preserve">8   Güterverkehr von und nach Hamburg 1970 bis 2009 nach Verkehrszweigen </t>
    </r>
    <r>
      <rPr>
        <sz val="11"/>
        <rFont val="Arial"/>
        <family val="2"/>
      </rPr>
      <t>(1 000 Tonnen)</t>
    </r>
  </si>
  <si>
    <r>
      <t xml:space="preserve">Luftfahrt  </t>
    </r>
    <r>
      <rPr>
        <vertAlign val="superscript"/>
        <sz val="10"/>
        <rFont val="Arial"/>
        <family val="2"/>
      </rPr>
      <t>2)</t>
    </r>
  </si>
  <si>
    <r>
      <t xml:space="preserve">deutscher Lkw  </t>
    </r>
    <r>
      <rPr>
        <vertAlign val="superscript"/>
        <sz val="10"/>
        <rFont val="Arial"/>
        <family val="2"/>
      </rPr>
      <t>1)</t>
    </r>
  </si>
  <si>
    <r>
      <t>Noch: Tabelle</t>
    </r>
    <r>
      <rPr>
        <b/>
        <sz val="11"/>
        <rFont val="Arial"/>
        <family val="2"/>
      </rPr>
      <t xml:space="preserve"> 9   Güterverkehr in der Binnenschifffahrt des Hafens Hamburg 1970 bis 2009</t>
    </r>
  </si>
  <si>
    <r>
      <t xml:space="preserve">            nach Verkehrsgebieten </t>
    </r>
    <r>
      <rPr>
        <sz val="11"/>
        <rFont val="Arial"/>
        <family val="2"/>
      </rPr>
      <t>(1 000 Tonnen)</t>
    </r>
  </si>
  <si>
    <r>
      <t xml:space="preserve">10   Durchfuhr </t>
    </r>
    <r>
      <rPr>
        <b/>
        <vertAlign val="superscript"/>
        <sz val="11"/>
        <rFont val="Arial"/>
        <family val="2"/>
      </rPr>
      <t xml:space="preserve">1)  </t>
    </r>
    <r>
      <rPr>
        <b/>
        <sz val="11"/>
        <rFont val="Arial"/>
        <family val="2"/>
      </rPr>
      <t>über den Hafen Hamburg 1970 bis 2008</t>
    </r>
  </si>
  <si>
    <r>
      <t xml:space="preserve">       nach ausgewählten Ländern </t>
    </r>
    <r>
      <rPr>
        <sz val="11"/>
        <rFont val="Arial"/>
        <family val="2"/>
      </rPr>
      <t>(1 000 Tonnen)</t>
    </r>
  </si>
  <si>
    <r>
      <t xml:space="preserve">    1991 </t>
    </r>
    <r>
      <rPr>
        <vertAlign val="super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)</t>
    </r>
  </si>
  <si>
    <r>
      <t xml:space="preserve">Noch: Tabelle </t>
    </r>
    <r>
      <rPr>
        <b/>
        <sz val="11"/>
        <rFont val="Arial"/>
        <family val="2"/>
      </rPr>
      <t xml:space="preserve">10   Durchfuhr 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über den Hafen Hamburg 1970 bis 2008</t>
    </r>
  </si>
  <si>
    <r>
      <t xml:space="preserve">         nach ausgewählten Ländern  </t>
    </r>
    <r>
      <rPr>
        <sz val="11"/>
        <rFont val="Arial"/>
        <family val="2"/>
      </rPr>
      <t>(1 000 Tonnen)</t>
    </r>
  </si>
  <si>
    <r>
      <t xml:space="preserve">  11   Einfuhr des Landes Hamburg </t>
    </r>
    <r>
      <rPr>
        <sz val="11"/>
        <rFont val="Arial"/>
        <family val="2"/>
      </rPr>
      <t>(Generalhandel)</t>
    </r>
    <r>
      <rPr>
        <b/>
        <sz val="11"/>
        <rFont val="Arial"/>
        <family val="2"/>
      </rPr>
      <t xml:space="preserve"> 1970 bis   </t>
    </r>
  </si>
  <si>
    <r>
      <t xml:space="preserve">Länder  </t>
    </r>
    <r>
      <rPr>
        <vertAlign val="superscript"/>
        <sz val="10"/>
        <rFont val="Arial"/>
        <family val="2"/>
      </rPr>
      <t>1)</t>
    </r>
  </si>
  <si>
    <r>
      <t xml:space="preserve">  12   Ausfuhr des Landes Hamburg </t>
    </r>
    <r>
      <rPr>
        <sz val="11"/>
        <rFont val="Arial"/>
        <family val="2"/>
      </rPr>
      <t>(Spezialhandel)</t>
    </r>
    <r>
      <rPr>
        <b/>
        <sz val="11"/>
        <rFont val="Arial"/>
        <family val="2"/>
      </rPr>
      <t xml:space="preserve"> 1970 bis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</si>
</sst>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"/>
    <numFmt numFmtId="169" formatCode="0.0"/>
    <numFmt numFmtId="170" formatCode="#\ ##0"/>
    <numFmt numFmtId="171" formatCode="#\ ##0\ \ \ "/>
    <numFmt numFmtId="172" formatCode="#\ ##0\ \ \ \ \ \ "/>
    <numFmt numFmtId="173" formatCode="#\ ##0\ \ \ \ "/>
    <numFmt numFmtId="174" formatCode="#\ ##0\ \ \ \ \ \ \ \ \ \ \ "/>
    <numFmt numFmtId="175" formatCode="\ #\ ###\ ##0"/>
    <numFmt numFmtId="176" formatCode="#\ ###\ ##0"/>
    <numFmt numFmtId="177" formatCode="#\ ##0\ \ \ \ \ "/>
    <numFmt numFmtId="178" formatCode="#\ ##0\ \ \ \ \ \ \ \ "/>
    <numFmt numFmtId="179" formatCode="0.0\ \ \ \ \ \ "/>
    <numFmt numFmtId="180" formatCode="\ #\ ###\ ##0\ \ \ "/>
    <numFmt numFmtId="181" formatCode="#\ ##0\ \ \ \ \ \ \ "/>
    <numFmt numFmtId="182" formatCode="#\ ###\ ##0\ "/>
    <numFmt numFmtId="183" formatCode="0\ \ \ \ \ \ \ \ "/>
    <numFmt numFmtId="184" formatCode="#\ ###\ ##0\ \ \ \ "/>
    <numFmt numFmtId="185" formatCode="#\ ##0\ "/>
    <numFmt numFmtId="186" formatCode="\ #\ ###\ ##0\ "/>
    <numFmt numFmtId="187" formatCode="\ #\ ###\ ##0\ \ \ \ \ \ \ "/>
    <numFmt numFmtId="188" formatCode="\ #\ ###\ ##0\ \ \ \ \ "/>
    <numFmt numFmtId="189" formatCode="0.0\ \ "/>
    <numFmt numFmtId="190" formatCode="0.0\ \ \ \ \ "/>
    <numFmt numFmtId="191" formatCode="#,##0\ ;\(#,##0\)"/>
    <numFmt numFmtId="192" formatCode="d/\ mmmm\ yyyy"/>
    <numFmt numFmtId="193" formatCode="0.0\ \ \ \ \ \ \ "/>
    <numFmt numFmtId="194" formatCode="0.0\ \ \ \ \ \ \ \ \ \ \ \ "/>
    <numFmt numFmtId="195" formatCode="0.0\ \ \ \ \ \ \ \ "/>
    <numFmt numFmtId="196" formatCode="#\ ###\ ##0.0\ \ \ \ 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2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10"/>
      <name val="MS Sans Serif"/>
      <family val="0"/>
    </font>
    <font>
      <sz val="11"/>
      <name val="Helvetica"/>
      <family val="0"/>
    </font>
    <font>
      <sz val="10"/>
      <name val="Times New Roman"/>
      <family val="0"/>
    </font>
    <font>
      <sz val="9"/>
      <name val="Arial"/>
      <family val="2"/>
    </font>
    <font>
      <b/>
      <sz val="11"/>
      <name val="Helvetica"/>
      <family val="0"/>
    </font>
    <font>
      <b/>
      <sz val="12"/>
      <name val="Arial"/>
      <family val="0"/>
    </font>
    <font>
      <sz val="8"/>
      <name val="Arial"/>
      <family val="0"/>
    </font>
    <font>
      <sz val="7"/>
      <name val="Helvetica"/>
      <family val="2"/>
    </font>
    <font>
      <vertAlign val="subscript"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Helvetica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Helvetica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Helvetica"/>
      <family val="2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0"/>
      <name val="Helvetica"/>
      <family val="0"/>
    </font>
    <font>
      <sz val="8"/>
      <color indexed="10"/>
      <name val="Helvetica"/>
      <family val="0"/>
    </font>
    <font>
      <sz val="9"/>
      <color indexed="12"/>
      <name val="Helvetica"/>
      <family val="2"/>
    </font>
    <font>
      <sz val="9"/>
      <color indexed="9"/>
      <name val="Helvetica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Helvetica"/>
      <family val="0"/>
    </font>
    <font>
      <b/>
      <vertAlign val="superscript"/>
      <sz val="10"/>
      <name val="Arial"/>
      <family val="2"/>
    </font>
    <font>
      <sz val="8.5"/>
      <name val="Arial"/>
      <family val="2"/>
    </font>
    <font>
      <b/>
      <vertAlign val="superscript"/>
      <sz val="11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4" fillId="2" borderId="0" xfId="34" applyFill="1">
      <alignment/>
      <protection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1" fillId="2" borderId="0" xfId="26" applyFont="1" applyFill="1" applyAlignment="1">
      <alignment horizontal="left"/>
      <protection/>
    </xf>
    <xf numFmtId="0" fontId="4" fillId="2" borderId="0" xfId="26" applyFill="1">
      <alignment/>
      <protection/>
    </xf>
    <xf numFmtId="0" fontId="7" fillId="2" borderId="0" xfId="26" applyFont="1" applyFill="1" applyBorder="1">
      <alignment/>
      <protection/>
    </xf>
    <xf numFmtId="0" fontId="4" fillId="2" borderId="0" xfId="26" applyFill="1" applyAlignment="1">
      <alignment horizontal="center"/>
      <protection/>
    </xf>
    <xf numFmtId="0" fontId="4" fillId="2" borderId="0" xfId="26" applyFill="1" applyBorder="1">
      <alignment/>
      <protection/>
    </xf>
    <xf numFmtId="0" fontId="4" fillId="2" borderId="0" xfId="26" applyFill="1" applyBorder="1" applyAlignment="1">
      <alignment horizontal="centerContinuous"/>
      <protection/>
    </xf>
    <xf numFmtId="173" fontId="4" fillId="2" borderId="0" xfId="26" applyNumberFormat="1" applyFill="1" applyBorder="1">
      <alignment/>
      <protection/>
    </xf>
    <xf numFmtId="0" fontId="4" fillId="2" borderId="2" xfId="26" applyFill="1" applyBorder="1" applyAlignment="1">
      <alignment horizontal="centerContinuous"/>
      <protection/>
    </xf>
    <xf numFmtId="0" fontId="8" fillId="2" borderId="0" xfId="26" applyFont="1" applyFill="1" applyBorder="1" applyAlignment="1">
      <alignment/>
      <protection/>
    </xf>
    <xf numFmtId="0" fontId="4" fillId="2" borderId="3" xfId="26" applyFill="1" applyBorder="1" applyAlignment="1">
      <alignment horizontal="centerContinuous"/>
      <protection/>
    </xf>
    <xf numFmtId="0" fontId="8" fillId="2" borderId="4" xfId="26" applyFont="1" applyFill="1" applyBorder="1" applyAlignment="1">
      <alignment/>
      <protection/>
    </xf>
    <xf numFmtId="0" fontId="4" fillId="2" borderId="4" xfId="26" applyFill="1" applyBorder="1" applyAlignment="1">
      <alignment horizontal="centerContinuous"/>
      <protection/>
    </xf>
    <xf numFmtId="0" fontId="4" fillId="2" borderId="5" xfId="26" applyFill="1" applyBorder="1" applyAlignment="1">
      <alignment horizontal="centerContinuous"/>
      <protection/>
    </xf>
    <xf numFmtId="0" fontId="4" fillId="2" borderId="1" xfId="26" applyFill="1" applyBorder="1" applyAlignment="1">
      <alignment horizontal="center"/>
      <protection/>
    </xf>
    <xf numFmtId="0" fontId="4" fillId="2" borderId="6" xfId="26" applyFill="1" applyBorder="1">
      <alignment/>
      <protection/>
    </xf>
    <xf numFmtId="0" fontId="4" fillId="2" borderId="1" xfId="26" applyFill="1" applyBorder="1">
      <alignment/>
      <protection/>
    </xf>
    <xf numFmtId="0" fontId="4" fillId="2" borderId="7" xfId="26" applyFill="1" applyBorder="1">
      <alignment/>
      <protection/>
    </xf>
    <xf numFmtId="0" fontId="4" fillId="2" borderId="2" xfId="26" applyFill="1" applyBorder="1">
      <alignment/>
      <protection/>
    </xf>
    <xf numFmtId="0" fontId="4" fillId="2" borderId="8" xfId="26" applyFill="1" applyBorder="1">
      <alignment/>
      <protection/>
    </xf>
    <xf numFmtId="3" fontId="0" fillId="2" borderId="0" xfId="0" applyNumberFormat="1" applyFill="1" applyAlignment="1">
      <alignment/>
    </xf>
    <xf numFmtId="0" fontId="6" fillId="2" borderId="0" xfId="27" applyFont="1" applyFill="1" applyBorder="1">
      <alignment/>
      <protection/>
    </xf>
    <xf numFmtId="0" fontId="6" fillId="2" borderId="0" xfId="27" applyFont="1" applyFill="1">
      <alignment/>
      <protection/>
    </xf>
    <xf numFmtId="168" fontId="7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 applyBorder="1">
      <alignment/>
      <protection/>
    </xf>
    <xf numFmtId="168" fontId="6" fillId="2" borderId="0" xfId="27" applyNumberFormat="1" applyFont="1" applyFill="1" applyAlignment="1">
      <alignment horizontal="right"/>
      <protection/>
    </xf>
    <xf numFmtId="168" fontId="6" fillId="2" borderId="0" xfId="27" applyNumberFormat="1" applyFont="1" applyFill="1">
      <alignment/>
      <protection/>
    </xf>
    <xf numFmtId="168" fontId="7" fillId="2" borderId="0" xfId="0" applyNumberFormat="1" applyFont="1" applyFill="1" applyAlignment="1">
      <alignment/>
    </xf>
    <xf numFmtId="0" fontId="7" fillId="2" borderId="0" xfId="27" applyFont="1" applyFill="1" applyAlignment="1">
      <alignment horizontal="center"/>
      <protection/>
    </xf>
    <xf numFmtId="1" fontId="6" fillId="2" borderId="0" xfId="27" applyNumberFormat="1" applyFont="1" applyFill="1" applyBorder="1" applyAlignment="1">
      <alignment horizontal="center"/>
      <protection/>
    </xf>
    <xf numFmtId="0" fontId="6" fillId="2" borderId="0" xfId="27" applyFont="1" applyFill="1" applyAlignment="1">
      <alignment horizontal="right"/>
      <protection/>
    </xf>
    <xf numFmtId="0" fontId="11" fillId="2" borderId="0" xfId="28" applyFont="1" applyFill="1" applyAlignment="1">
      <alignment horizontal="left"/>
      <protection/>
    </xf>
    <xf numFmtId="0" fontId="7" fillId="2" borderId="0" xfId="28" applyFont="1" applyFill="1">
      <alignment/>
      <protection/>
    </xf>
    <xf numFmtId="0" fontId="7" fillId="2" borderId="0" xfId="28" applyFont="1" applyFill="1" applyAlignment="1">
      <alignment/>
      <protection/>
    </xf>
    <xf numFmtId="0" fontId="10" fillId="2" borderId="0" xfId="28" applyFill="1">
      <alignment/>
      <protection/>
    </xf>
    <xf numFmtId="0" fontId="7" fillId="2" borderId="0" xfId="28" applyFont="1" applyFill="1" applyAlignment="1">
      <alignment horizontal="right"/>
      <protection/>
    </xf>
    <xf numFmtId="169" fontId="7" fillId="2" borderId="0" xfId="28" applyNumberFormat="1" applyFont="1" applyFill="1" applyAlignment="1">
      <alignment horizontal="center"/>
      <protection/>
    </xf>
    <xf numFmtId="169" fontId="7" fillId="2" borderId="0" xfId="28" applyNumberFormat="1" applyFont="1" applyFill="1">
      <alignment/>
      <protection/>
    </xf>
    <xf numFmtId="0" fontId="7" fillId="2" borderId="0" xfId="28" applyFont="1" applyFill="1" applyAlignment="1">
      <alignment horizontal="centerContinuous"/>
      <protection/>
    </xf>
    <xf numFmtId="0" fontId="10" fillId="2" borderId="0" xfId="28" applyFill="1" applyAlignment="1">
      <alignment horizontal="center"/>
      <protection/>
    </xf>
    <xf numFmtId="0" fontId="7" fillId="2" borderId="0" xfId="28" applyFont="1" applyFill="1" applyAlignment="1">
      <alignment horizontal="center"/>
      <protection/>
    </xf>
    <xf numFmtId="188" fontId="0" fillId="2" borderId="0" xfId="0" applyNumberFormat="1" applyFill="1" applyAlignment="1">
      <alignment/>
    </xf>
    <xf numFmtId="0" fontId="7" fillId="2" borderId="0" xfId="28" applyFont="1" applyFill="1" applyBorder="1">
      <alignment/>
      <protection/>
    </xf>
    <xf numFmtId="0" fontId="7" fillId="2" borderId="0" xfId="28" applyFont="1" applyFill="1" applyBorder="1" applyAlignment="1">
      <alignment/>
      <protection/>
    </xf>
    <xf numFmtId="0" fontId="8" fillId="2" borderId="0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0" fontId="7" fillId="2" borderId="5" xfId="28" applyFont="1" applyFill="1" applyBorder="1" applyAlignment="1">
      <alignment/>
      <protection/>
    </xf>
    <xf numFmtId="0" fontId="7" fillId="2" borderId="1" xfId="28" applyFont="1" applyFill="1" applyBorder="1">
      <alignment/>
      <protection/>
    </xf>
    <xf numFmtId="0" fontId="7" fillId="2" borderId="6" xfId="28" applyFont="1" applyFill="1" applyBorder="1" applyAlignment="1">
      <alignment/>
      <protection/>
    </xf>
    <xf numFmtId="169" fontId="10" fillId="2" borderId="0" xfId="28" applyNumberFormat="1" applyFont="1" applyFill="1">
      <alignment/>
      <protection/>
    </xf>
    <xf numFmtId="1" fontId="7" fillId="2" borderId="0" xfId="28" applyNumberFormat="1" applyFont="1" applyFill="1">
      <alignment/>
      <protection/>
    </xf>
    <xf numFmtId="0" fontId="7" fillId="2" borderId="2" xfId="28" applyFont="1" applyFill="1" applyBorder="1">
      <alignment/>
      <protection/>
    </xf>
    <xf numFmtId="0" fontId="7" fillId="2" borderId="2" xfId="28" applyFont="1" applyFill="1" applyBorder="1" applyAlignment="1">
      <alignment/>
      <protection/>
    </xf>
    <xf numFmtId="0" fontId="7" fillId="2" borderId="8" xfId="28" applyFont="1" applyFill="1" applyBorder="1" applyAlignment="1">
      <alignment/>
      <protection/>
    </xf>
    <xf numFmtId="0" fontId="10" fillId="2" borderId="3" xfId="28" applyFill="1" applyBorder="1">
      <alignment/>
      <protection/>
    </xf>
    <xf numFmtId="175" fontId="7" fillId="2" borderId="4" xfId="28" applyNumberFormat="1" applyFont="1" applyFill="1" applyBorder="1">
      <alignment/>
      <protection/>
    </xf>
    <xf numFmtId="175" fontId="7" fillId="2" borderId="4" xfId="28" applyNumberFormat="1" applyFont="1" applyFill="1" applyBorder="1" applyAlignment="1">
      <alignment/>
      <protection/>
    </xf>
    <xf numFmtId="0" fontId="4" fillId="2" borderId="7" xfId="28" applyFont="1" applyFill="1" applyBorder="1">
      <alignment/>
      <protection/>
    </xf>
    <xf numFmtId="0" fontId="11" fillId="2" borderId="0" xfId="38" applyFont="1" applyFill="1">
      <alignment/>
      <protection/>
    </xf>
    <xf numFmtId="0" fontId="7" fillId="2" borderId="0" xfId="38" applyFont="1" applyFill="1">
      <alignment/>
      <protection/>
    </xf>
    <xf numFmtId="0" fontId="4" fillId="2" borderId="2" xfId="38" applyFill="1" applyBorder="1">
      <alignment/>
      <protection/>
    </xf>
    <xf numFmtId="0" fontId="4" fillId="2" borderId="0" xfId="38" applyFill="1">
      <alignment/>
      <protection/>
    </xf>
    <xf numFmtId="170" fontId="7" fillId="2" borderId="0" xfId="38" applyNumberFormat="1" applyFont="1" applyFill="1">
      <alignment/>
      <protection/>
    </xf>
    <xf numFmtId="170" fontId="4" fillId="2" borderId="0" xfId="38" applyNumberFormat="1" applyFill="1">
      <alignment/>
      <protection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38" applyFill="1" applyBorder="1">
      <alignment/>
      <protection/>
    </xf>
    <xf numFmtId="0" fontId="5" fillId="2" borderId="0" xfId="38" applyFont="1" applyFill="1" applyBorder="1" applyAlignment="1">
      <alignment horizontal="centerContinuous"/>
      <protection/>
    </xf>
    <xf numFmtId="0" fontId="0" fillId="2" borderId="0" xfId="0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8" fillId="2" borderId="0" xfId="38" applyFont="1" applyFill="1" applyBorder="1" applyAlignment="1">
      <alignment horizontal="center"/>
      <protection/>
    </xf>
    <xf numFmtId="0" fontId="4" fillId="2" borderId="6" xfId="38" applyFill="1" applyBorder="1">
      <alignment/>
      <protection/>
    </xf>
    <xf numFmtId="0" fontId="4" fillId="2" borderId="1" xfId="38" applyFill="1" applyBorder="1">
      <alignment/>
      <protection/>
    </xf>
    <xf numFmtId="0" fontId="4" fillId="2" borderId="7" xfId="38" applyFill="1" applyBorder="1">
      <alignment/>
      <protection/>
    </xf>
    <xf numFmtId="0" fontId="4" fillId="2" borderId="8" xfId="38" applyFill="1" applyBorder="1">
      <alignment/>
      <protection/>
    </xf>
    <xf numFmtId="0" fontId="4" fillId="2" borderId="0" xfId="38" applyFill="1" applyAlignment="1">
      <alignment horizontal="center"/>
      <protection/>
    </xf>
    <xf numFmtId="0" fontId="13" fillId="2" borderId="0" xfId="0" applyFont="1" applyFill="1" applyAlignment="1">
      <alignment/>
    </xf>
    <xf numFmtId="190" fontId="7" fillId="2" borderId="0" xfId="28" applyNumberFormat="1" applyFont="1" applyFill="1">
      <alignment/>
      <protection/>
    </xf>
    <xf numFmtId="0" fontId="4" fillId="2" borderId="0" xfId="30" applyFill="1">
      <alignment/>
      <protection/>
    </xf>
    <xf numFmtId="0" fontId="11" fillId="2" borderId="0" xfId="30" applyFont="1" applyFill="1">
      <alignment/>
      <protection/>
    </xf>
    <xf numFmtId="0" fontId="4" fillId="2" borderId="2" xfId="30" applyFill="1" applyBorder="1">
      <alignment/>
      <protection/>
    </xf>
    <xf numFmtId="17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0" fontId="4" fillId="2" borderId="0" xfId="30" applyFill="1" applyAlignment="1">
      <alignment horizontal="center"/>
      <protection/>
    </xf>
    <xf numFmtId="172" fontId="13" fillId="2" borderId="0" xfId="0" applyNumberFormat="1" applyFont="1" applyFill="1" applyAlignment="1">
      <alignment/>
    </xf>
    <xf numFmtId="0" fontId="4" fillId="2" borderId="3" xfId="30" applyFill="1" applyBorder="1">
      <alignment/>
      <protection/>
    </xf>
    <xf numFmtId="0" fontId="4" fillId="2" borderId="4" xfId="30" applyFill="1" applyBorder="1">
      <alignment/>
      <protection/>
    </xf>
    <xf numFmtId="0" fontId="4" fillId="2" borderId="5" xfId="30" applyFill="1" applyBorder="1">
      <alignment/>
      <protection/>
    </xf>
    <xf numFmtId="0" fontId="4" fillId="2" borderId="1" xfId="30" applyFill="1" applyBorder="1">
      <alignment/>
      <protection/>
    </xf>
    <xf numFmtId="0" fontId="4" fillId="2" borderId="0" xfId="30" applyFill="1" applyBorder="1">
      <alignment/>
      <protection/>
    </xf>
    <xf numFmtId="0" fontId="4" fillId="2" borderId="6" xfId="30" applyFill="1" applyBorder="1">
      <alignment/>
      <protection/>
    </xf>
    <xf numFmtId="0" fontId="4" fillId="2" borderId="7" xfId="30" applyFill="1" applyBorder="1">
      <alignment/>
      <protection/>
    </xf>
    <xf numFmtId="0" fontId="4" fillId="2" borderId="8" xfId="30" applyFill="1" applyBorder="1">
      <alignment/>
      <protection/>
    </xf>
    <xf numFmtId="177" fontId="7" fillId="2" borderId="0" xfId="24" applyNumberFormat="1" applyFont="1" applyFill="1">
      <alignment/>
      <protection/>
    </xf>
    <xf numFmtId="177" fontId="7" fillId="2" borderId="0" xfId="24" applyNumberFormat="1" applyFont="1" applyFill="1" applyAlignment="1">
      <alignment horizontal="right"/>
      <protection/>
    </xf>
    <xf numFmtId="0" fontId="7" fillId="2" borderId="0" xfId="24" applyFont="1" applyFill="1">
      <alignment/>
      <protection/>
    </xf>
    <xf numFmtId="0" fontId="11" fillId="2" borderId="0" xfId="24" applyFont="1" applyFill="1">
      <alignment/>
      <protection/>
    </xf>
    <xf numFmtId="177" fontId="11" fillId="2" borderId="0" xfId="24" applyNumberFormat="1" applyFont="1" applyFill="1" applyAlignment="1">
      <alignment horizontal="right"/>
      <protection/>
    </xf>
    <xf numFmtId="0" fontId="7" fillId="2" borderId="0" xfId="24" applyFont="1" applyFill="1" applyAlignment="1">
      <alignment horizontal="center"/>
      <protection/>
    </xf>
    <xf numFmtId="1" fontId="7" fillId="2" borderId="0" xfId="24" applyNumberFormat="1" applyFont="1" applyFill="1" applyAlignment="1">
      <alignment horizontal="center"/>
      <protection/>
    </xf>
    <xf numFmtId="171" fontId="7" fillId="2" borderId="0" xfId="24" applyNumberFormat="1" applyFont="1" applyFill="1">
      <alignment/>
      <protection/>
    </xf>
    <xf numFmtId="171" fontId="7" fillId="2" borderId="0" xfId="24" applyNumberFormat="1" applyFont="1" applyFill="1" applyAlignment="1">
      <alignment/>
      <protection/>
    </xf>
    <xf numFmtId="181" fontId="7" fillId="2" borderId="0" xfId="24" applyNumberFormat="1" applyFont="1" applyFill="1" applyAlignment="1">
      <alignment horizontal="center"/>
      <protection/>
    </xf>
    <xf numFmtId="3" fontId="7" fillId="2" borderId="0" xfId="24" applyNumberFormat="1" applyFont="1" applyFill="1">
      <alignment/>
      <protection/>
    </xf>
    <xf numFmtId="0" fontId="4" fillId="2" borderId="0" xfId="36" applyFont="1" applyFill="1">
      <alignment/>
      <protection/>
    </xf>
    <xf numFmtId="0" fontId="4" fillId="2" borderId="0" xfId="36" applyFont="1" applyFill="1" applyBorder="1">
      <alignment/>
      <protection/>
    </xf>
    <xf numFmtId="0" fontId="7" fillId="2" borderId="0" xfId="36" applyFont="1" applyFill="1">
      <alignment/>
      <protection/>
    </xf>
    <xf numFmtId="0" fontId="11" fillId="2" borderId="0" xfId="36" applyFont="1" applyFill="1">
      <alignment/>
      <protection/>
    </xf>
    <xf numFmtId="0" fontId="4" fillId="2" borderId="0" xfId="36" applyFont="1" applyFill="1">
      <alignment/>
      <protection/>
    </xf>
    <xf numFmtId="0" fontId="7" fillId="2" borderId="6" xfId="36" applyFont="1" applyFill="1" applyBorder="1" applyAlignment="1">
      <alignment horizontal="center"/>
      <protection/>
    </xf>
    <xf numFmtId="0" fontId="7" fillId="2" borderId="9" xfId="36" applyFont="1" applyFill="1" applyBorder="1" applyAlignment="1">
      <alignment horizontal="centerContinuous"/>
      <protection/>
    </xf>
    <xf numFmtId="0" fontId="7" fillId="2" borderId="10" xfId="36" applyFont="1" applyFill="1" applyBorder="1" applyAlignment="1">
      <alignment horizontal="centerContinuous"/>
      <protection/>
    </xf>
    <xf numFmtId="0" fontId="7" fillId="2" borderId="0" xfId="36" applyFont="1" applyFill="1" applyAlignment="1">
      <alignment horizontal="center"/>
      <protection/>
    </xf>
    <xf numFmtId="0" fontId="7" fillId="2" borderId="1" xfId="36" applyFont="1" applyFill="1" applyBorder="1" applyAlignment="1">
      <alignment horizontal="center"/>
      <protection/>
    </xf>
    <xf numFmtId="0" fontId="7" fillId="2" borderId="8" xfId="36" applyFont="1" applyFill="1" applyBorder="1">
      <alignment/>
      <protection/>
    </xf>
    <xf numFmtId="0" fontId="7" fillId="2" borderId="7" xfId="36" applyFont="1" applyFill="1" applyBorder="1">
      <alignment/>
      <protection/>
    </xf>
    <xf numFmtId="0" fontId="7" fillId="2" borderId="0" xfId="36" applyFont="1" applyFill="1">
      <alignment/>
      <protection/>
    </xf>
    <xf numFmtId="0" fontId="7" fillId="2" borderId="0" xfId="36" applyFont="1" applyFill="1" applyBorder="1">
      <alignment/>
      <protection/>
    </xf>
    <xf numFmtId="180" fontId="7" fillId="2" borderId="0" xfId="36" applyNumberFormat="1" applyFont="1" applyFill="1">
      <alignment/>
      <protection/>
    </xf>
    <xf numFmtId="0" fontId="7" fillId="2" borderId="2" xfId="36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180" fontId="4" fillId="2" borderId="0" xfId="36" applyNumberFormat="1" applyFont="1" applyFill="1">
      <alignment/>
      <protection/>
    </xf>
    <xf numFmtId="180" fontId="4" fillId="2" borderId="0" xfId="36" applyNumberFormat="1" applyFont="1" applyFill="1" applyBorder="1">
      <alignment/>
      <protection/>
    </xf>
    <xf numFmtId="0" fontId="4" fillId="2" borderId="0" xfId="25" applyFont="1" applyFill="1" applyAlignment="1">
      <alignment/>
      <protection/>
    </xf>
    <xf numFmtId="0" fontId="17" fillId="2" borderId="0" xfId="25" applyFont="1" applyFill="1" applyAlignment="1">
      <alignment/>
      <protection/>
    </xf>
    <xf numFmtId="0" fontId="11" fillId="2" borderId="0" xfId="36" applyFont="1" applyFill="1">
      <alignment/>
      <protection/>
    </xf>
    <xf numFmtId="0" fontId="19" fillId="2" borderId="0" xfId="0" applyFont="1" applyFill="1" applyAlignment="1">
      <alignment/>
    </xf>
    <xf numFmtId="0" fontId="11" fillId="2" borderId="0" xfId="36" applyFont="1" applyFill="1" applyAlignment="1">
      <alignment/>
      <protection/>
    </xf>
    <xf numFmtId="0" fontId="14" fillId="2" borderId="0" xfId="36" applyFont="1" applyFill="1" applyAlignment="1">
      <alignment/>
      <protection/>
    </xf>
    <xf numFmtId="0" fontId="11" fillId="2" borderId="0" xfId="36" applyFont="1" applyFill="1" applyAlignment="1">
      <alignment horizontal="centerContinuous"/>
      <protection/>
    </xf>
    <xf numFmtId="0" fontId="7" fillId="2" borderId="4" xfId="36" applyFont="1" applyFill="1" applyBorder="1" applyAlignment="1">
      <alignment horizontal="centerContinuous"/>
      <protection/>
    </xf>
    <xf numFmtId="0" fontId="7" fillId="2" borderId="3" xfId="36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7" fillId="2" borderId="11" xfId="36" applyFont="1" applyFill="1" applyBorder="1" applyAlignment="1">
      <alignment horizontal="centerContinuous"/>
      <protection/>
    </xf>
    <xf numFmtId="0" fontId="7" fillId="2" borderId="0" xfId="36" applyFont="1" applyFill="1" applyBorder="1" applyAlignment="1">
      <alignment horizontal="center"/>
      <protection/>
    </xf>
    <xf numFmtId="180" fontId="8" fillId="2" borderId="0" xfId="36" applyNumberFormat="1" applyFont="1" applyFill="1" applyAlignment="1">
      <alignment/>
      <protection/>
    </xf>
    <xf numFmtId="186" fontId="8" fillId="2" borderId="0" xfId="36" applyNumberFormat="1" applyFont="1" applyFill="1" applyAlignment="1">
      <alignment/>
      <protection/>
    </xf>
    <xf numFmtId="0" fontId="12" fillId="2" borderId="0" xfId="31" applyFont="1" applyFill="1">
      <alignment/>
      <protection/>
    </xf>
    <xf numFmtId="0" fontId="11" fillId="2" borderId="0" xfId="31" applyFont="1" applyFill="1" applyAlignment="1">
      <alignment horizontal="right"/>
      <protection/>
    </xf>
    <xf numFmtId="0" fontId="12" fillId="2" borderId="0" xfId="40" applyFont="1" applyFill="1">
      <alignment/>
      <protection/>
    </xf>
    <xf numFmtId="0" fontId="10" fillId="2" borderId="0" xfId="40" applyFill="1">
      <alignment/>
      <protection/>
    </xf>
    <xf numFmtId="0" fontId="10" fillId="2" borderId="0" xfId="40" applyFont="1" applyFill="1">
      <alignment/>
      <protection/>
    </xf>
    <xf numFmtId="0" fontId="7" fillId="2" borderId="3" xfId="31" applyFont="1" applyFill="1" applyBorder="1">
      <alignment/>
      <protection/>
    </xf>
    <xf numFmtId="0" fontId="7" fillId="2" borderId="4" xfId="31" applyFont="1" applyFill="1" applyBorder="1">
      <alignment/>
      <protection/>
    </xf>
    <xf numFmtId="0" fontId="7" fillId="2" borderId="7" xfId="31" applyFont="1" applyFill="1" applyBorder="1">
      <alignment/>
      <protection/>
    </xf>
    <xf numFmtId="0" fontId="7" fillId="2" borderId="0" xfId="31" applyFont="1" applyFill="1" applyBorder="1">
      <alignment/>
      <protection/>
    </xf>
    <xf numFmtId="0" fontId="7" fillId="2" borderId="0" xfId="31" applyFont="1" applyFill="1">
      <alignment/>
      <protection/>
    </xf>
    <xf numFmtId="0" fontId="7" fillId="2" borderId="5" xfId="31" applyFont="1" applyFill="1" applyBorder="1">
      <alignment/>
      <protection/>
    </xf>
    <xf numFmtId="0" fontId="7" fillId="2" borderId="1" xfId="31" applyFont="1" applyFill="1" applyBorder="1">
      <alignment/>
      <protection/>
    </xf>
    <xf numFmtId="0" fontId="7" fillId="2" borderId="6" xfId="31" applyFont="1" applyFill="1" applyBorder="1">
      <alignment/>
      <protection/>
    </xf>
    <xf numFmtId="0" fontId="10" fillId="2" borderId="0" xfId="40" applyFont="1" applyFill="1" applyBorder="1">
      <alignment/>
      <protection/>
    </xf>
    <xf numFmtId="0" fontId="7" fillId="2" borderId="2" xfId="31" applyFont="1" applyFill="1" applyBorder="1">
      <alignment/>
      <protection/>
    </xf>
    <xf numFmtId="0" fontId="7" fillId="2" borderId="8" xfId="31" applyFont="1" applyFill="1" applyBorder="1">
      <alignment/>
      <protection/>
    </xf>
    <xf numFmtId="170" fontId="7" fillId="2" borderId="0" xfId="38" applyNumberFormat="1" applyFont="1" applyFill="1" applyAlignment="1">
      <alignment horizontal="right"/>
      <protection/>
    </xf>
    <xf numFmtId="170" fontId="7" fillId="2" borderId="0" xfId="38" applyNumberFormat="1" applyFont="1" applyFill="1" applyAlignment="1">
      <alignment/>
      <protection/>
    </xf>
    <xf numFmtId="0" fontId="6" fillId="2" borderId="0" xfId="24" applyFont="1" applyFill="1">
      <alignment/>
      <protection/>
    </xf>
    <xf numFmtId="1" fontId="6" fillId="2" borderId="4" xfId="24" applyNumberFormat="1" applyFont="1" applyFill="1" applyBorder="1" applyAlignment="1">
      <alignment horizontal="left"/>
      <protection/>
    </xf>
    <xf numFmtId="0" fontId="4" fillId="2" borderId="0" xfId="38" applyFill="1" applyBorder="1" applyAlignment="1">
      <alignment horizontal="centerContinuous"/>
      <protection/>
    </xf>
    <xf numFmtId="0" fontId="0" fillId="2" borderId="3" xfId="0" applyFont="1" applyFill="1" applyBorder="1" applyAlignment="1">
      <alignment horizontal="center"/>
    </xf>
    <xf numFmtId="170" fontId="7" fillId="2" borderId="4" xfId="38" applyNumberFormat="1" applyFont="1" applyFill="1" applyBorder="1" applyAlignment="1">
      <alignment horizontal="right"/>
      <protection/>
    </xf>
    <xf numFmtId="170" fontId="7" fillId="2" borderId="4" xfId="38" applyNumberFormat="1" applyFont="1" applyFill="1" applyBorder="1" applyAlignment="1">
      <alignment/>
      <protection/>
    </xf>
    <xf numFmtId="170" fontId="7" fillId="2" borderId="4" xfId="38" applyNumberFormat="1" applyFont="1" applyFill="1" applyBorder="1">
      <alignment/>
      <protection/>
    </xf>
    <xf numFmtId="175" fontId="0" fillId="2" borderId="4" xfId="0" applyNumberFormat="1" applyFont="1" applyFill="1" applyBorder="1" applyAlignment="1">
      <alignment/>
    </xf>
    <xf numFmtId="171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1" fontId="0" fillId="2" borderId="5" xfId="0" applyNumberFormat="1" applyFont="1" applyFill="1" applyBorder="1" applyAlignment="1">
      <alignment/>
    </xf>
    <xf numFmtId="172" fontId="4" fillId="2" borderId="0" xfId="30" applyNumberFormat="1" applyFill="1">
      <alignment/>
      <protection/>
    </xf>
    <xf numFmtId="3" fontId="6" fillId="2" borderId="0" xfId="27" applyNumberFormat="1" applyFont="1" applyFill="1">
      <alignment/>
      <protection/>
    </xf>
    <xf numFmtId="3" fontId="7" fillId="2" borderId="0" xfId="28" applyNumberFormat="1" applyFont="1" applyFill="1">
      <alignment/>
      <protection/>
    </xf>
    <xf numFmtId="0" fontId="4" fillId="2" borderId="0" xfId="26" applyFill="1" applyBorder="1" applyAlignment="1">
      <alignment horizontal="left"/>
      <protection/>
    </xf>
    <xf numFmtId="1" fontId="11" fillId="2" borderId="0" xfId="27" applyNumberFormat="1" applyFont="1" applyFill="1" applyBorder="1" applyAlignment="1">
      <alignment horizontal="center"/>
      <protection/>
    </xf>
    <xf numFmtId="0" fontId="7" fillId="2" borderId="0" xfId="28" applyFont="1" applyFill="1" applyAlignment="1">
      <alignment horizontal="left"/>
      <protection/>
    </xf>
    <xf numFmtId="0" fontId="4" fillId="2" borderId="0" xfId="28" applyFont="1" applyFill="1" applyBorder="1">
      <alignment/>
      <protection/>
    </xf>
    <xf numFmtId="0" fontId="20" fillId="2" borderId="0" xfId="0" applyFont="1" applyFill="1" applyAlignment="1">
      <alignment/>
    </xf>
    <xf numFmtId="0" fontId="28" fillId="0" borderId="0" xfId="0" applyFont="1" applyAlignment="1">
      <alignment/>
    </xf>
    <xf numFmtId="0" fontId="11" fillId="2" borderId="0" xfId="24" applyFont="1" applyFill="1" applyAlignment="1">
      <alignment horizontal="left"/>
      <protection/>
    </xf>
    <xf numFmtId="0" fontId="11" fillId="2" borderId="0" xfId="36" applyFont="1" applyFill="1" applyAlignment="1">
      <alignment horizontal="left"/>
      <protection/>
    </xf>
    <xf numFmtId="0" fontId="24" fillId="2" borderId="0" xfId="30" applyFont="1" applyFill="1" applyBorder="1">
      <alignment/>
      <protection/>
    </xf>
    <xf numFmtId="0" fontId="4" fillId="2" borderId="0" xfId="30" applyFont="1" applyFill="1" applyAlignment="1">
      <alignment horizontal="center"/>
      <protection/>
    </xf>
    <xf numFmtId="191" fontId="0" fillId="2" borderId="0" xfId="0" applyNumberFormat="1" applyFont="1" applyFill="1" applyBorder="1" applyAlignment="1">
      <alignment/>
    </xf>
    <xf numFmtId="0" fontId="17" fillId="2" borderId="0" xfId="36" applyFont="1" applyFill="1">
      <alignment/>
      <protection/>
    </xf>
    <xf numFmtId="0" fontId="17" fillId="2" borderId="0" xfId="25" applyFont="1" applyFill="1" applyBorder="1" applyAlignment="1">
      <alignment/>
      <protection/>
    </xf>
    <xf numFmtId="180" fontId="17" fillId="2" borderId="0" xfId="36" applyNumberFormat="1" applyFont="1" applyFill="1">
      <alignment/>
      <protection/>
    </xf>
    <xf numFmtId="180" fontId="17" fillId="2" borderId="0" xfId="36" applyNumberFormat="1" applyFont="1" applyFill="1" applyBorder="1">
      <alignment/>
      <protection/>
    </xf>
    <xf numFmtId="0" fontId="17" fillId="2" borderId="0" xfId="25" applyFont="1" applyFill="1" applyAlignment="1">
      <alignment/>
      <protection/>
    </xf>
    <xf numFmtId="0" fontId="4" fillId="2" borderId="0" xfId="34" applyFill="1" applyBorder="1">
      <alignment/>
      <protection/>
    </xf>
    <xf numFmtId="175" fontId="4" fillId="2" borderId="0" xfId="38" applyNumberFormat="1" applyFill="1">
      <alignment/>
      <protection/>
    </xf>
    <xf numFmtId="0" fontId="0" fillId="2" borderId="0" xfId="39" applyFill="1">
      <alignment/>
      <protection/>
    </xf>
    <xf numFmtId="0" fontId="0" fillId="2" borderId="0" xfId="39" applyFill="1" applyBorder="1">
      <alignment/>
      <protection/>
    </xf>
    <xf numFmtId="0" fontId="0" fillId="2" borderId="1" xfId="39" applyFill="1" applyBorder="1">
      <alignment/>
      <protection/>
    </xf>
    <xf numFmtId="0" fontId="0" fillId="2" borderId="7" xfId="39" applyFill="1" applyBorder="1">
      <alignment/>
      <protection/>
    </xf>
    <xf numFmtId="0" fontId="0" fillId="2" borderId="2" xfId="39" applyFill="1" applyBorder="1">
      <alignment/>
      <protection/>
    </xf>
    <xf numFmtId="0" fontId="1" fillId="2" borderId="3" xfId="32" applyFont="1" applyFill="1" applyBorder="1" applyAlignment="1" applyProtection="1">
      <alignment/>
      <protection hidden="1"/>
    </xf>
    <xf numFmtId="0" fontId="1" fillId="3" borderId="4" xfId="32" applyFont="1" applyFill="1" applyBorder="1" applyAlignment="1" applyProtection="1">
      <alignment/>
      <protection hidden="1"/>
    </xf>
    <xf numFmtId="0" fontId="0" fillId="3" borderId="4" xfId="32" applyFont="1" applyFill="1" applyBorder="1" applyAlignment="1" applyProtection="1">
      <alignment/>
      <protection hidden="1"/>
    </xf>
    <xf numFmtId="0" fontId="0" fillId="3" borderId="5" xfId="32" applyFont="1" applyFill="1" applyBorder="1" applyAlignment="1" applyProtection="1">
      <alignment/>
      <protection hidden="1"/>
    </xf>
    <xf numFmtId="0" fontId="0" fillId="2" borderId="1" xfId="32" applyFont="1" applyFill="1" applyBorder="1" applyAlignment="1" applyProtection="1">
      <alignment/>
      <protection hidden="1"/>
    </xf>
    <xf numFmtId="0" fontId="0" fillId="3" borderId="0" xfId="32" applyFont="1" applyFill="1" applyBorder="1" applyAlignment="1" applyProtection="1">
      <alignment vertical="top"/>
      <protection hidden="1"/>
    </xf>
    <xf numFmtId="0" fontId="0" fillId="3" borderId="0" xfId="32" applyFont="1" applyFill="1" applyBorder="1" applyAlignment="1" applyProtection="1">
      <alignment/>
      <protection hidden="1"/>
    </xf>
    <xf numFmtId="0" fontId="0" fillId="3" borderId="6" xfId="32" applyFont="1" applyFill="1" applyBorder="1" applyAlignment="1" applyProtection="1">
      <alignment/>
      <protection hidden="1"/>
    </xf>
    <xf numFmtId="0" fontId="30" fillId="2" borderId="7" xfId="21" applyFont="1" applyFill="1" applyBorder="1" applyAlignment="1" applyProtection="1">
      <alignment horizontal="left"/>
      <protection hidden="1"/>
    </xf>
    <xf numFmtId="0" fontId="30" fillId="3" borderId="2" xfId="21" applyFont="1" applyFill="1" applyBorder="1" applyAlignment="1" applyProtection="1">
      <alignment horizontal="left"/>
      <protection hidden="1"/>
    </xf>
    <xf numFmtId="0" fontId="0" fillId="3" borderId="2" xfId="32" applyFont="1" applyFill="1" applyBorder="1" applyAlignment="1" applyProtection="1">
      <alignment/>
      <protection hidden="1"/>
    </xf>
    <xf numFmtId="0" fontId="0" fillId="3" borderId="8" xfId="32" applyFont="1" applyFill="1" applyBorder="1" applyAlignment="1" applyProtection="1">
      <alignment/>
      <protection hidden="1"/>
    </xf>
    <xf numFmtId="0" fontId="0" fillId="3" borderId="3" xfId="32" applyFont="1" applyFill="1" applyBorder="1" applyProtection="1">
      <alignment/>
      <protection hidden="1"/>
    </xf>
    <xf numFmtId="0" fontId="0" fillId="3" borderId="4" xfId="32" applyFont="1" applyFill="1" applyBorder="1" applyProtection="1">
      <alignment/>
      <protection hidden="1"/>
    </xf>
    <xf numFmtId="0" fontId="0" fillId="3" borderId="5" xfId="32" applyFont="1" applyFill="1" applyBorder="1" applyProtection="1">
      <alignment/>
      <protection hidden="1"/>
    </xf>
    <xf numFmtId="0" fontId="0" fillId="3" borderId="1" xfId="32" applyFont="1" applyFill="1" applyBorder="1" applyProtection="1">
      <alignment/>
      <protection hidden="1"/>
    </xf>
    <xf numFmtId="0" fontId="0" fillId="3" borderId="0" xfId="32" applyFont="1" applyFill="1" applyBorder="1" applyProtection="1">
      <alignment/>
      <protection hidden="1"/>
    </xf>
    <xf numFmtId="0" fontId="0" fillId="3" borderId="6" xfId="32" applyFont="1" applyFill="1" applyBorder="1" applyProtection="1">
      <alignment/>
      <protection hidden="1"/>
    </xf>
    <xf numFmtId="49" fontId="0" fillId="3" borderId="0" xfId="32" applyNumberFormat="1" applyFont="1" applyFill="1" applyBorder="1" applyProtection="1">
      <alignment/>
      <protection hidden="1"/>
    </xf>
    <xf numFmtId="0" fontId="0" fillId="3" borderId="0" xfId="32" applyFont="1" applyFill="1" applyBorder="1" applyProtection="1" quotePrefix="1">
      <alignment/>
      <protection hidden="1"/>
    </xf>
    <xf numFmtId="0" fontId="0" fillId="3" borderId="7" xfId="32" applyFont="1" applyFill="1" applyBorder="1" applyProtection="1">
      <alignment/>
      <protection hidden="1"/>
    </xf>
    <xf numFmtId="0" fontId="0" fillId="3" borderId="2" xfId="32" applyFont="1" applyFill="1" applyBorder="1" applyProtection="1">
      <alignment/>
      <protection hidden="1"/>
    </xf>
    <xf numFmtId="0" fontId="1" fillId="3" borderId="1" xfId="32" applyFont="1" applyFill="1" applyBorder="1" applyAlignment="1" applyProtection="1">
      <alignment/>
      <protection hidden="1"/>
    </xf>
    <xf numFmtId="0" fontId="1" fillId="2" borderId="1" xfId="32" applyFont="1" applyFill="1" applyBorder="1" applyAlignment="1" applyProtection="1">
      <alignment/>
      <protection hidden="1"/>
    </xf>
    <xf numFmtId="0" fontId="0" fillId="2" borderId="0" xfId="32" applyFont="1" applyFill="1" applyBorder="1" applyProtection="1">
      <alignment/>
      <protection hidden="1"/>
    </xf>
    <xf numFmtId="0" fontId="1" fillId="2" borderId="0" xfId="32" applyFont="1" applyFill="1" applyBorder="1" applyAlignment="1" applyProtection="1">
      <alignment horizontal="centerContinuous"/>
      <protection hidden="1"/>
    </xf>
    <xf numFmtId="0" fontId="1" fillId="3" borderId="0" xfId="32" applyFont="1" applyFill="1" applyBorder="1" applyAlignment="1" applyProtection="1">
      <alignment horizontal="centerContinuous"/>
      <protection hidden="1"/>
    </xf>
    <xf numFmtId="0" fontId="1" fillId="3" borderId="6" xfId="32" applyFont="1" applyFill="1" applyBorder="1" applyAlignment="1" applyProtection="1">
      <alignment horizontal="centerContinuous"/>
      <protection hidden="1"/>
    </xf>
    <xf numFmtId="0" fontId="1" fillId="2" borderId="1" xfId="32" applyFont="1" applyFill="1" applyBorder="1" applyAlignment="1" applyProtection="1">
      <alignment horizontal="left"/>
      <protection hidden="1"/>
    </xf>
    <xf numFmtId="1" fontId="1" fillId="2" borderId="1" xfId="32" applyNumberFormat="1" applyFont="1" applyFill="1" applyBorder="1" applyAlignment="1" applyProtection="1">
      <alignment horizontal="left"/>
      <protection hidden="1"/>
    </xf>
    <xf numFmtId="0" fontId="0" fillId="3" borderId="0" xfId="32" applyFont="1" applyFill="1" applyProtection="1">
      <alignment/>
      <protection hidden="1"/>
    </xf>
    <xf numFmtId="0" fontId="31" fillId="2" borderId="8" xfId="21" applyFont="1" applyFill="1" applyBorder="1" applyAlignment="1" applyProtection="1">
      <alignment horizontal="left"/>
      <protection hidden="1"/>
    </xf>
    <xf numFmtId="0" fontId="0" fillId="3" borderId="9" xfId="32" applyFont="1" applyFill="1" applyBorder="1" applyProtection="1">
      <alignment/>
      <protection hidden="1"/>
    </xf>
    <xf numFmtId="0" fontId="0" fillId="3" borderId="10" xfId="32" applyFont="1" applyFill="1" applyBorder="1" applyProtection="1">
      <alignment/>
      <protection hidden="1"/>
    </xf>
    <xf numFmtId="0" fontId="0" fillId="3" borderId="11" xfId="32" applyFont="1" applyFill="1" applyBorder="1" applyProtection="1">
      <alignment/>
      <protection hidden="1"/>
    </xf>
    <xf numFmtId="0" fontId="4" fillId="2" borderId="0" xfId="34" applyFont="1" applyFill="1">
      <alignment/>
      <protection/>
    </xf>
    <xf numFmtId="0" fontId="0" fillId="2" borderId="0" xfId="39" applyFont="1" applyFill="1" applyBorder="1">
      <alignment/>
      <protection/>
    </xf>
    <xf numFmtId="0" fontId="0" fillId="2" borderId="0" xfId="39" applyFont="1" applyFill="1">
      <alignment/>
      <protection/>
    </xf>
    <xf numFmtId="0" fontId="4" fillId="2" borderId="0" xfId="34" applyFill="1" applyBorder="1" applyAlignment="1">
      <alignment horizontal="centerContinuous"/>
      <protection/>
    </xf>
    <xf numFmtId="0" fontId="13" fillId="2" borderId="0" xfId="35" applyFont="1" applyFill="1">
      <alignment/>
      <protection/>
    </xf>
    <xf numFmtId="0" fontId="0" fillId="2" borderId="0" xfId="32" applyFont="1" applyFill="1" applyProtection="1">
      <alignment/>
      <protection hidden="1"/>
    </xf>
    <xf numFmtId="0" fontId="32" fillId="2" borderId="0" xfId="39" applyFont="1" applyFill="1">
      <alignment/>
      <protection/>
    </xf>
    <xf numFmtId="169" fontId="7" fillId="2" borderId="12" xfId="28" applyNumberFormat="1" applyFont="1" applyFill="1" applyBorder="1" applyAlignment="1">
      <alignment horizontal="center"/>
      <protection/>
    </xf>
    <xf numFmtId="169" fontId="7" fillId="2" borderId="12" xfId="28" applyNumberFormat="1" applyFont="1" applyFill="1" applyBorder="1">
      <alignment/>
      <protection/>
    </xf>
    <xf numFmtId="169" fontId="7" fillId="2" borderId="13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 applyAlignment="1">
      <alignment horizontal="center"/>
      <protection/>
    </xf>
    <xf numFmtId="169" fontId="7" fillId="2" borderId="14" xfId="28" applyNumberFormat="1" applyFont="1" applyFill="1" applyBorder="1">
      <alignment/>
      <protection/>
    </xf>
    <xf numFmtId="194" fontId="7" fillId="2" borderId="0" xfId="28" applyNumberFormat="1" applyFont="1" applyFill="1" applyAlignment="1">
      <alignment/>
      <protection/>
    </xf>
    <xf numFmtId="194" fontId="7" fillId="2" borderId="0" xfId="28" applyNumberFormat="1" applyFont="1" applyFill="1" applyAlignment="1">
      <alignment horizontal="right"/>
      <protection/>
    </xf>
    <xf numFmtId="194" fontId="0" fillId="2" borderId="0" xfId="0" applyNumberFormat="1" applyFill="1" applyAlignment="1">
      <alignment/>
    </xf>
    <xf numFmtId="194" fontId="0" fillId="2" borderId="0" xfId="0" applyNumberFormat="1" applyFill="1" applyAlignment="1">
      <alignment/>
    </xf>
    <xf numFmtId="195" fontId="7" fillId="2" borderId="0" xfId="28" applyNumberFormat="1" applyFont="1" applyFill="1" applyAlignment="1">
      <alignment/>
      <protection/>
    </xf>
    <xf numFmtId="195" fontId="7" fillId="2" borderId="0" xfId="28" applyNumberFormat="1" applyFont="1" applyFill="1" applyAlignment="1">
      <alignment horizontal="right"/>
      <protection/>
    </xf>
    <xf numFmtId="195" fontId="7" fillId="2" borderId="0" xfId="28" applyNumberFormat="1" applyFont="1" applyFill="1">
      <alignment/>
      <protection/>
    </xf>
    <xf numFmtId="195" fontId="0" fillId="2" borderId="0" xfId="0" applyNumberFormat="1" applyFill="1" applyAlignment="1">
      <alignment/>
    </xf>
    <xf numFmtId="168" fontId="34" fillId="2" borderId="0" xfId="27" applyNumberFormat="1" applyFont="1" applyFill="1" applyBorder="1">
      <alignment/>
      <protection/>
    </xf>
    <xf numFmtId="0" fontId="34" fillId="2" borderId="0" xfId="27" applyFont="1" applyFill="1">
      <alignment/>
      <protection/>
    </xf>
    <xf numFmtId="0" fontId="10" fillId="2" borderId="0" xfId="28" applyFont="1" applyFill="1">
      <alignment/>
      <protection/>
    </xf>
    <xf numFmtId="168" fontId="0" fillId="2" borderId="0" xfId="40" applyNumberFormat="1" applyFont="1" applyFill="1" applyBorder="1">
      <alignment/>
      <protection/>
    </xf>
    <xf numFmtId="1" fontId="0" fillId="2" borderId="0" xfId="40" applyNumberFormat="1" applyFont="1" applyFill="1" applyBorder="1">
      <alignment/>
      <protection/>
    </xf>
    <xf numFmtId="0" fontId="0" fillId="2" borderId="0" xfId="40" applyFont="1" applyFill="1">
      <alignment/>
      <protection/>
    </xf>
    <xf numFmtId="168" fontId="0" fillId="2" borderId="0" xfId="40" applyNumberFormat="1" applyFont="1" applyFill="1">
      <alignment/>
      <protection/>
    </xf>
    <xf numFmtId="1" fontId="0" fillId="2" borderId="0" xfId="40" applyNumberFormat="1" applyFont="1" applyFill="1">
      <alignment/>
      <protection/>
    </xf>
    <xf numFmtId="185" fontId="0" fillId="2" borderId="0" xfId="40" applyNumberFormat="1" applyFont="1" applyFill="1" applyBorder="1">
      <alignment/>
      <protection/>
    </xf>
    <xf numFmtId="185" fontId="0" fillId="2" borderId="0" xfId="40" applyNumberFormat="1" applyFont="1" applyFill="1" applyAlignment="1">
      <alignment/>
      <protection/>
    </xf>
    <xf numFmtId="1" fontId="0" fillId="2" borderId="0" xfId="40" applyNumberFormat="1" applyFont="1" applyFill="1" applyAlignment="1">
      <alignment horizontal="right"/>
      <protection/>
    </xf>
    <xf numFmtId="0" fontId="0" fillId="2" borderId="0" xfId="40" applyFont="1" applyFill="1" applyAlignment="1">
      <alignment horizontal="right"/>
      <protection/>
    </xf>
    <xf numFmtId="0" fontId="35" fillId="2" borderId="0" xfId="36" applyFont="1" applyFill="1">
      <alignment/>
      <protection/>
    </xf>
    <xf numFmtId="168" fontId="7" fillId="2" borderId="0" xfId="0" applyNumberFormat="1" applyFont="1" applyFill="1" applyAlignment="1">
      <alignment horizontal="center"/>
    </xf>
    <xf numFmtId="0" fontId="6" fillId="2" borderId="0" xfId="27" applyFont="1" applyFill="1" applyAlignment="1">
      <alignment horizontal="center"/>
      <protection/>
    </xf>
    <xf numFmtId="0" fontId="33" fillId="2" borderId="0" xfId="28" applyFont="1" applyFill="1" applyAlignment="1">
      <alignment horizontal="center"/>
      <protection/>
    </xf>
    <xf numFmtId="3" fontId="7" fillId="2" borderId="0" xfId="28" applyNumberFormat="1" applyFont="1" applyFill="1" applyAlignment="1">
      <alignment horizontal="right"/>
      <protection/>
    </xf>
    <xf numFmtId="0" fontId="0" fillId="2" borderId="0" xfId="0" applyNumberFormat="1" applyFill="1" applyAlignment="1">
      <alignment/>
    </xf>
    <xf numFmtId="0" fontId="4" fillId="2" borderId="3" xfId="34" applyFill="1" applyBorder="1">
      <alignment/>
      <protection/>
    </xf>
    <xf numFmtId="0" fontId="4" fillId="2" borderId="4" xfId="34" applyFill="1" applyBorder="1">
      <alignment/>
      <protection/>
    </xf>
    <xf numFmtId="0" fontId="0" fillId="2" borderId="4" xfId="39" applyFill="1" applyBorder="1">
      <alignment/>
      <protection/>
    </xf>
    <xf numFmtId="0" fontId="4" fillId="2" borderId="5" xfId="34" applyFont="1" applyFill="1" applyBorder="1">
      <alignment/>
      <protection/>
    </xf>
    <xf numFmtId="0" fontId="0" fillId="2" borderId="6" xfId="39" applyFont="1" applyFill="1" applyBorder="1">
      <alignment/>
      <protection/>
    </xf>
    <xf numFmtId="0" fontId="0" fillId="2" borderId="8" xfId="39" applyFont="1" applyFill="1" applyBorder="1">
      <alignment/>
      <protection/>
    </xf>
    <xf numFmtId="0" fontId="36" fillId="2" borderId="0" xfId="26" applyFont="1" applyFill="1">
      <alignment/>
      <protection/>
    </xf>
    <xf numFmtId="0" fontId="37" fillId="2" borderId="0" xfId="0" applyFont="1" applyFill="1" applyAlignment="1">
      <alignment/>
    </xf>
    <xf numFmtId="174" fontId="36" fillId="2" borderId="0" xfId="26" applyNumberFormat="1" applyFont="1" applyFill="1">
      <alignment/>
      <protection/>
    </xf>
    <xf numFmtId="0" fontId="36" fillId="2" borderId="0" xfId="26" applyFont="1" applyFill="1" applyBorder="1">
      <alignment/>
      <protection/>
    </xf>
    <xf numFmtId="180" fontId="7" fillId="2" borderId="0" xfId="36" applyNumberFormat="1" applyFont="1" applyFill="1" applyAlignment="1">
      <alignment horizontal="center"/>
      <protection/>
    </xf>
    <xf numFmtId="194" fontId="0" fillId="2" borderId="0" xfId="0" applyNumberFormat="1" applyFont="1" applyFill="1" applyAlignment="1">
      <alignment/>
    </xf>
    <xf numFmtId="169" fontId="33" fillId="2" borderId="0" xfId="28" applyNumberFormat="1" applyFont="1" applyFill="1" applyAlignment="1">
      <alignment horizontal="center"/>
      <protection/>
    </xf>
    <xf numFmtId="169" fontId="33" fillId="2" borderId="0" xfId="28" applyNumberFormat="1" applyFont="1" applyFill="1">
      <alignment/>
      <protection/>
    </xf>
    <xf numFmtId="0" fontId="36" fillId="2" borderId="0" xfId="38" applyFont="1" applyFill="1">
      <alignment/>
      <protection/>
    </xf>
    <xf numFmtId="175" fontId="36" fillId="2" borderId="0" xfId="38" applyNumberFormat="1" applyFont="1" applyFill="1" applyAlignment="1">
      <alignment horizontal="right"/>
      <protection/>
    </xf>
    <xf numFmtId="175" fontId="38" fillId="2" borderId="0" xfId="0" applyNumberFormat="1" applyFont="1" applyFill="1" applyAlignment="1">
      <alignment/>
    </xf>
    <xf numFmtId="175" fontId="36" fillId="2" borderId="0" xfId="38" applyNumberFormat="1" applyFont="1" applyFill="1" applyAlignment="1">
      <alignment/>
      <protection/>
    </xf>
    <xf numFmtId="0" fontId="4" fillId="2" borderId="0" xfId="26" applyFont="1" applyFill="1">
      <alignment/>
      <protection/>
    </xf>
    <xf numFmtId="0" fontId="4" fillId="2" borderId="0" xfId="38" applyFont="1" applyFill="1">
      <alignment/>
      <protection/>
    </xf>
    <xf numFmtId="3" fontId="7" fillId="2" borderId="0" xfId="27" applyNumberFormat="1" applyFont="1" applyFill="1" applyAlignment="1">
      <alignment horizontal="right"/>
      <protection/>
    </xf>
    <xf numFmtId="196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86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0" fontId="36" fillId="2" borderId="0" xfId="26" applyFont="1" applyFill="1" applyBorder="1" applyAlignment="1">
      <alignment horizontal="center"/>
      <protection/>
    </xf>
    <xf numFmtId="1" fontId="36" fillId="2" borderId="0" xfId="26" applyNumberFormat="1" applyFont="1" applyFill="1" applyBorder="1">
      <alignment/>
      <protection/>
    </xf>
    <xf numFmtId="1" fontId="36" fillId="2" borderId="0" xfId="26" applyNumberFormat="1" applyFont="1" applyFill="1">
      <alignment/>
      <protection/>
    </xf>
    <xf numFmtId="3" fontId="4" fillId="2" borderId="0" xfId="38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0" fontId="4" fillId="2" borderId="0" xfId="38" applyNumberFormat="1" applyFont="1" applyFill="1">
      <alignment/>
      <protection/>
    </xf>
    <xf numFmtId="175" fontId="4" fillId="2" borderId="0" xfId="38" applyNumberFormat="1" applyFont="1" applyFill="1">
      <alignment/>
      <protection/>
    </xf>
    <xf numFmtId="3" fontId="6" fillId="2" borderId="0" xfId="27" applyNumberFormat="1" applyFont="1" applyFill="1" applyAlignment="1">
      <alignment horizontal="right"/>
      <protection/>
    </xf>
    <xf numFmtId="0" fontId="39" fillId="2" borderId="0" xfId="24" applyFont="1" applyFill="1">
      <alignment/>
      <protection/>
    </xf>
    <xf numFmtId="177" fontId="39" fillId="2" borderId="0" xfId="24" applyNumberFormat="1" applyFont="1" applyFill="1">
      <alignment/>
      <protection/>
    </xf>
    <xf numFmtId="0" fontId="39" fillId="2" borderId="0" xfId="24" applyFont="1" applyFill="1" applyAlignment="1">
      <alignment/>
      <protection/>
    </xf>
    <xf numFmtId="177" fontId="39" fillId="2" borderId="0" xfId="24" applyNumberFormat="1" applyFont="1" applyFill="1" applyAlignment="1">
      <alignment horizontal="right"/>
      <protection/>
    </xf>
    <xf numFmtId="177" fontId="39" fillId="2" borderId="0" xfId="24" applyNumberFormat="1" applyFont="1" applyFill="1" applyAlignment="1">
      <alignment/>
      <protection/>
    </xf>
    <xf numFmtId="0" fontId="31" fillId="2" borderId="2" xfId="22" applyFont="1" applyFill="1" applyBorder="1" applyAlignment="1" applyProtection="1">
      <alignment horizontal="left"/>
      <protection hidden="1"/>
    </xf>
    <xf numFmtId="0" fontId="0" fillId="3" borderId="5" xfId="32" applyFont="1" applyFill="1" applyBorder="1" applyAlignment="1" applyProtection="1">
      <alignment horizontal="left" vertical="top" wrapText="1"/>
      <protection hidden="1"/>
    </xf>
    <xf numFmtId="0" fontId="0" fillId="3" borderId="1" xfId="32" applyFont="1" applyFill="1" applyBorder="1" applyAlignment="1" applyProtection="1">
      <alignment horizontal="left" vertical="top" wrapText="1"/>
      <protection hidden="1"/>
    </xf>
    <xf numFmtId="0" fontId="0" fillId="3" borderId="0" xfId="32" applyFont="1" applyFill="1" applyBorder="1" applyAlignment="1" applyProtection="1">
      <alignment horizontal="left" vertical="top" wrapText="1"/>
      <protection hidden="1"/>
    </xf>
    <xf numFmtId="0" fontId="0" fillId="3" borderId="6" xfId="32" applyFont="1" applyFill="1" applyBorder="1" applyAlignment="1" applyProtection="1">
      <alignment horizontal="left" vertical="top" wrapText="1"/>
      <protection hidden="1"/>
    </xf>
    <xf numFmtId="0" fontId="0" fillId="3" borderId="3" xfId="32" applyFont="1" applyFill="1" applyBorder="1" applyAlignment="1" applyProtection="1">
      <alignment horizontal="left" vertical="top" wrapText="1"/>
      <protection hidden="1"/>
    </xf>
    <xf numFmtId="0" fontId="0" fillId="3" borderId="4" xfId="32" applyFont="1" applyFill="1" applyBorder="1" applyAlignment="1" applyProtection="1">
      <alignment horizontal="left" vertical="top" wrapText="1"/>
      <protection hidden="1"/>
    </xf>
    <xf numFmtId="0" fontId="31" fillId="2" borderId="2" xfId="21" applyFont="1" applyFill="1" applyBorder="1" applyAlignment="1" applyProtection="1">
      <alignment horizontal="left"/>
      <protection hidden="1"/>
    </xf>
    <xf numFmtId="0" fontId="0" fillId="3" borderId="7" xfId="32" applyFont="1" applyFill="1" applyBorder="1" applyAlignment="1" applyProtection="1">
      <alignment horizontal="left" vertical="top" wrapText="1"/>
      <protection hidden="1"/>
    </xf>
    <xf numFmtId="0" fontId="0" fillId="3" borderId="2" xfId="32" applyFont="1" applyFill="1" applyBorder="1" applyAlignment="1" applyProtection="1">
      <alignment horizontal="left" vertical="top" wrapText="1"/>
      <protection hidden="1"/>
    </xf>
    <xf numFmtId="0" fontId="0" fillId="3" borderId="8" xfId="32" applyFont="1" applyFill="1" applyBorder="1" applyAlignment="1" applyProtection="1">
      <alignment horizontal="left" vertical="top" wrapText="1"/>
      <protection hidden="1"/>
    </xf>
    <xf numFmtId="49" fontId="0" fillId="2" borderId="0" xfId="32" applyNumberFormat="1" applyFont="1" applyFill="1" applyBorder="1" applyAlignment="1" applyProtection="1">
      <alignment horizontal="left"/>
      <protection hidden="1"/>
    </xf>
    <xf numFmtId="49" fontId="0" fillId="2" borderId="6" xfId="32" applyNumberFormat="1" applyFont="1" applyFill="1" applyBorder="1" applyAlignment="1" applyProtection="1">
      <alignment horizontal="left"/>
      <protection hidden="1"/>
    </xf>
    <xf numFmtId="0" fontId="31" fillId="3" borderId="2" xfId="22" applyFont="1" applyFill="1" applyBorder="1" applyAlignment="1" applyProtection="1">
      <alignment horizontal="left"/>
      <protection hidden="1"/>
    </xf>
    <xf numFmtId="0" fontId="31" fillId="3" borderId="2" xfId="21" applyFont="1" applyFill="1" applyBorder="1" applyAlignment="1" applyProtection="1">
      <alignment horizontal="left"/>
      <protection hidden="1"/>
    </xf>
    <xf numFmtId="0" fontId="31" fillId="3" borderId="8" xfId="21" applyFont="1" applyFill="1" applyBorder="1" applyAlignment="1" applyProtection="1">
      <alignment horizontal="left"/>
      <protection hidden="1"/>
    </xf>
    <xf numFmtId="192" fontId="0" fillId="2" borderId="9" xfId="32" applyNumberFormat="1" applyFont="1" applyFill="1" applyBorder="1" applyAlignment="1" applyProtection="1">
      <alignment horizontal="left"/>
      <protection hidden="1"/>
    </xf>
    <xf numFmtId="192" fontId="0" fillId="2" borderId="11" xfId="32" applyNumberFormat="1" applyFont="1" applyFill="1" applyBorder="1" applyAlignment="1" applyProtection="1">
      <alignment horizontal="left"/>
      <protection hidden="1"/>
    </xf>
    <xf numFmtId="49" fontId="0" fillId="2" borderId="4" xfId="32" applyNumberFormat="1" applyFont="1" applyFill="1" applyBorder="1" applyAlignment="1" applyProtection="1">
      <alignment horizontal="left"/>
      <protection hidden="1"/>
    </xf>
    <xf numFmtId="49" fontId="0" fillId="2" borderId="5" xfId="32" applyNumberFormat="1" applyFont="1" applyFill="1" applyBorder="1" applyAlignment="1" applyProtection="1">
      <alignment horizontal="left"/>
      <protection hidden="1"/>
    </xf>
    <xf numFmtId="0" fontId="25" fillId="0" borderId="0" xfId="0" applyFont="1" applyAlignment="1">
      <alignment horizontal="center"/>
    </xf>
    <xf numFmtId="0" fontId="8" fillId="2" borderId="1" xfId="26" applyFont="1" applyFill="1" applyBorder="1" applyAlignment="1">
      <alignment horizontal="center" vertical="center"/>
      <protection/>
    </xf>
    <xf numFmtId="0" fontId="8" fillId="2" borderId="0" xfId="26" applyFont="1" applyFill="1" applyBorder="1" applyAlignment="1">
      <alignment horizontal="center" vertical="center"/>
      <protection/>
    </xf>
    <xf numFmtId="0" fontId="8" fillId="2" borderId="6" xfId="26" applyFont="1" applyFill="1" applyBorder="1" applyAlignment="1">
      <alignment horizontal="center" vertical="center"/>
      <protection/>
    </xf>
    <xf numFmtId="0" fontId="4" fillId="2" borderId="0" xfId="38" applyFont="1" applyFill="1" applyAlignment="1">
      <alignment horizontal="center"/>
      <protection/>
    </xf>
    <xf numFmtId="0" fontId="8" fillId="2" borderId="0" xfId="38" applyFont="1" applyFill="1" applyBorder="1" applyAlignment="1">
      <alignment horizontal="center"/>
      <protection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7" fillId="2" borderId="13" xfId="28" applyFont="1" applyFill="1" applyBorder="1" applyAlignment="1">
      <alignment horizontal="center" vertical="center" wrapText="1"/>
      <protection/>
    </xf>
    <xf numFmtId="0" fontId="7" fillId="2" borderId="10" xfId="36" applyFont="1" applyFill="1" applyBorder="1" applyAlignment="1">
      <alignment horizontal="center" vertical="center"/>
      <protection/>
    </xf>
    <xf numFmtId="0" fontId="7" fillId="2" borderId="13" xfId="36" applyFont="1" applyFill="1" applyBorder="1" applyAlignment="1">
      <alignment horizontal="center" vertical="center"/>
      <protection/>
    </xf>
    <xf numFmtId="0" fontId="7" fillId="2" borderId="5" xfId="36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2" borderId="0" xfId="38" applyFont="1" applyFill="1">
      <alignment/>
      <protection/>
    </xf>
    <xf numFmtId="0" fontId="20" fillId="2" borderId="0" xfId="0" applyFont="1" applyFill="1" applyAlignment="1">
      <alignment horizontal="centerContinuous"/>
    </xf>
    <xf numFmtId="0" fontId="2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1" fillId="2" borderId="0" xfId="38" applyFont="1" applyFill="1" applyAlignment="1">
      <alignment horizontal="centerContinuous"/>
      <protection/>
    </xf>
    <xf numFmtId="0" fontId="13" fillId="2" borderId="2" xfId="38" applyFont="1" applyFill="1" applyBorder="1">
      <alignment/>
      <protection/>
    </xf>
    <xf numFmtId="0" fontId="13" fillId="2" borderId="0" xfId="38" applyFont="1" applyFill="1">
      <alignment/>
      <protection/>
    </xf>
    <xf numFmtId="0" fontId="0" fillId="2" borderId="5" xfId="38" applyFont="1" applyFill="1" applyBorder="1" applyAlignment="1">
      <alignment vertical="center"/>
      <protection/>
    </xf>
    <xf numFmtId="0" fontId="0" fillId="2" borderId="3" xfId="38" applyFont="1" applyFill="1" applyBorder="1" applyAlignment="1">
      <alignment horizontal="center" vertic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9" xfId="38" applyFont="1" applyFill="1" applyBorder="1" applyAlignment="1">
      <alignment horizontal="center" vertical="center"/>
      <protection/>
    </xf>
    <xf numFmtId="0" fontId="0" fillId="2" borderId="10" xfId="38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9" xfId="38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3" xfId="38" applyFont="1" applyFill="1" applyBorder="1" applyAlignment="1">
      <alignment horizontal="center" vertical="center"/>
      <protection/>
    </xf>
    <xf numFmtId="0" fontId="0" fillId="2" borderId="0" xfId="38" applyFont="1" applyFill="1" applyAlignment="1">
      <alignment horizontal="center"/>
      <protection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38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 horizontal="center" vertical="center"/>
    </xf>
    <xf numFmtId="0" fontId="0" fillId="2" borderId="0" xfId="38" applyFont="1" applyFill="1" applyBorder="1" applyAlignment="1">
      <alignment horizontal="center"/>
      <protection/>
    </xf>
    <xf numFmtId="170" fontId="0" fillId="2" borderId="0" xfId="38" applyNumberFormat="1" applyFont="1" applyFill="1">
      <alignment/>
      <protection/>
    </xf>
    <xf numFmtId="175" fontId="0" fillId="2" borderId="0" xfId="38" applyNumberFormat="1" applyFont="1" applyFill="1" applyAlignment="1">
      <alignment horizontal="right"/>
      <protection/>
    </xf>
    <xf numFmtId="171" fontId="0" fillId="2" borderId="0" xfId="38" applyNumberFormat="1" applyFont="1" applyFill="1" applyAlignment="1">
      <alignment horizontal="right"/>
      <protection/>
    </xf>
    <xf numFmtId="177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 applyAlignment="1">
      <alignment/>
      <protection/>
    </xf>
    <xf numFmtId="171" fontId="0" fillId="2" borderId="0" xfId="38" applyNumberFormat="1" applyFont="1" applyFill="1">
      <alignment/>
      <protection/>
    </xf>
    <xf numFmtId="177" fontId="0" fillId="2" borderId="0" xfId="38" applyNumberFormat="1" applyFont="1" applyFill="1">
      <alignment/>
      <protection/>
    </xf>
    <xf numFmtId="170" fontId="0" fillId="2" borderId="0" xfId="38" applyNumberFormat="1" applyFont="1" applyFill="1" applyAlignment="1">
      <alignment horizontal="right"/>
      <protection/>
    </xf>
    <xf numFmtId="170" fontId="0" fillId="2" borderId="0" xfId="38" applyNumberFormat="1" applyFont="1" applyFill="1" applyAlignment="1">
      <alignment/>
      <protection/>
    </xf>
    <xf numFmtId="170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0" fontId="19" fillId="2" borderId="0" xfId="29" applyFont="1" applyFill="1" applyAlignment="1">
      <alignment horizontal="left"/>
      <protection/>
    </xf>
    <xf numFmtId="0" fontId="0" fillId="2" borderId="0" xfId="29" applyFont="1" applyFill="1">
      <alignment/>
      <protection/>
    </xf>
    <xf numFmtId="180" fontId="0" fillId="2" borderId="0" xfId="29" applyNumberFormat="1" applyFont="1" applyFill="1">
      <alignment/>
      <protection/>
    </xf>
    <xf numFmtId="182" fontId="0" fillId="2" borderId="0" xfId="29" applyNumberFormat="1" applyFont="1" applyFill="1">
      <alignment/>
      <protection/>
    </xf>
    <xf numFmtId="0" fontId="19" fillId="2" borderId="0" xfId="29" applyFont="1" applyFill="1">
      <alignment/>
      <protection/>
    </xf>
    <xf numFmtId="0" fontId="20" fillId="2" borderId="0" xfId="29" applyFont="1" applyFill="1">
      <alignment/>
      <protection/>
    </xf>
    <xf numFmtId="180" fontId="19" fillId="2" borderId="0" xfId="29" applyNumberFormat="1" applyFont="1" applyFill="1">
      <alignment/>
      <protection/>
    </xf>
    <xf numFmtId="182" fontId="19" fillId="2" borderId="0" xfId="29" applyNumberFormat="1" applyFont="1" applyFill="1">
      <alignment/>
      <protection/>
    </xf>
    <xf numFmtId="0" fontId="20" fillId="2" borderId="0" xfId="29" applyFont="1" applyFill="1" applyAlignment="1">
      <alignment horizontal="left"/>
      <protection/>
    </xf>
    <xf numFmtId="180" fontId="0" fillId="2" borderId="2" xfId="29" applyNumberFormat="1" applyFont="1" applyFill="1" applyBorder="1">
      <alignment/>
      <protection/>
    </xf>
    <xf numFmtId="0" fontId="0" fillId="2" borderId="5" xfId="29" applyFont="1" applyFill="1" applyBorder="1">
      <alignment/>
      <protection/>
    </xf>
    <xf numFmtId="180" fontId="0" fillId="2" borderId="9" xfId="29" applyNumberFormat="1" applyFont="1" applyFill="1" applyBorder="1" applyAlignment="1">
      <alignment horizontal="center" vertical="center"/>
      <protection/>
    </xf>
    <xf numFmtId="180" fontId="0" fillId="2" borderId="11" xfId="29" applyNumberFormat="1" applyFont="1" applyFill="1" applyBorder="1" applyAlignment="1">
      <alignment horizontal="center" vertical="center"/>
      <protection/>
    </xf>
    <xf numFmtId="180" fontId="0" fillId="2" borderId="15" xfId="29" applyNumberFormat="1" applyFont="1" applyFill="1" applyBorder="1" applyAlignment="1">
      <alignment horizontal="center" vertical="center" wrapText="1"/>
      <protection/>
    </xf>
    <xf numFmtId="180" fontId="0" fillId="2" borderId="15" xfId="29" applyNumberFormat="1" applyFont="1" applyFill="1" applyBorder="1" applyAlignment="1">
      <alignment horizontal="center" vertical="center"/>
      <protection/>
    </xf>
    <xf numFmtId="180" fontId="0" fillId="2" borderId="1" xfId="29" applyNumberFormat="1" applyFont="1" applyFill="1" applyBorder="1" applyAlignment="1">
      <alignment horizontal="center" vertical="center"/>
      <protection/>
    </xf>
    <xf numFmtId="180" fontId="0" fillId="2" borderId="13" xfId="29" applyNumberFormat="1" applyFont="1" applyFill="1" applyBorder="1" applyAlignment="1">
      <alignment horizontal="center" vertical="center"/>
      <protection/>
    </xf>
    <xf numFmtId="0" fontId="0" fillId="2" borderId="13" xfId="29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29" applyFont="1" applyFill="1" applyBorder="1" applyAlignment="1">
      <alignment horizontal="center"/>
      <protection/>
    </xf>
    <xf numFmtId="0" fontId="0" fillId="2" borderId="6" xfId="29" applyFont="1" applyFill="1" applyBorder="1">
      <alignment/>
      <protection/>
    </xf>
    <xf numFmtId="0" fontId="0" fillId="2" borderId="8" xfId="29" applyFont="1" applyFill="1" applyBorder="1">
      <alignment/>
      <protection/>
    </xf>
    <xf numFmtId="0" fontId="0" fillId="0" borderId="14" xfId="0" applyFont="1" applyBorder="1" applyAlignment="1">
      <alignment horizontal="center" vertical="center" wrapText="1"/>
    </xf>
    <xf numFmtId="182" fontId="0" fillId="2" borderId="0" xfId="29" applyNumberFormat="1" applyFont="1" applyFill="1" applyAlignment="1">
      <alignment horizontal="center"/>
      <protection/>
    </xf>
    <xf numFmtId="0" fontId="1" fillId="2" borderId="0" xfId="29" applyFont="1" applyFill="1" applyAlignment="1">
      <alignment horizontal="centerContinuous"/>
      <protection/>
    </xf>
    <xf numFmtId="180" fontId="1" fillId="2" borderId="0" xfId="29" applyNumberFormat="1" applyFont="1" applyFill="1" applyAlignment="1">
      <alignment horizontal="centerContinuous"/>
      <protection/>
    </xf>
    <xf numFmtId="180" fontId="1" fillId="2" borderId="0" xfId="29" applyNumberFormat="1" applyFont="1" applyFill="1">
      <alignment/>
      <protection/>
    </xf>
    <xf numFmtId="0" fontId="0" fillId="2" borderId="0" xfId="29" applyFont="1" applyFill="1" applyAlignment="1">
      <alignment horizontal="center"/>
      <protection/>
    </xf>
    <xf numFmtId="179" fontId="0" fillId="2" borderId="0" xfId="29" applyNumberFormat="1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29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186" fontId="0" fillId="2" borderId="0" xfId="29" applyNumberFormat="1" applyFont="1" applyFill="1">
      <alignment/>
      <protection/>
    </xf>
    <xf numFmtId="179" fontId="1" fillId="2" borderId="0" xfId="29" applyNumberFormat="1" applyFont="1" applyFill="1" applyAlignment="1">
      <alignment horizontal="centerContinuous"/>
      <protection/>
    </xf>
    <xf numFmtId="180" fontId="0" fillId="2" borderId="0" xfId="29" applyNumberFormat="1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29" applyNumberFormat="1" applyFont="1" applyFill="1">
      <alignment/>
      <protection/>
    </xf>
    <xf numFmtId="0" fontId="19" fillId="2" borderId="0" xfId="0" applyFont="1" applyFill="1" applyAlignment="1">
      <alignment/>
    </xf>
    <xf numFmtId="0" fontId="0" fillId="2" borderId="4" xfId="29" applyFont="1" applyFill="1" applyBorder="1">
      <alignment/>
      <protection/>
    </xf>
    <xf numFmtId="180" fontId="0" fillId="2" borderId="4" xfId="29" applyNumberFormat="1" applyFont="1" applyFill="1" applyBorder="1">
      <alignment/>
      <protection/>
    </xf>
    <xf numFmtId="0" fontId="0" fillId="2" borderId="0" xfId="33" applyFont="1" applyFill="1">
      <alignment/>
      <protection/>
    </xf>
    <xf numFmtId="0" fontId="19" fillId="2" borderId="0" xfId="33" applyFont="1" applyFill="1" applyAlignment="1">
      <alignment horizontal="right"/>
      <protection/>
    </xf>
    <xf numFmtId="0" fontId="19" fillId="2" borderId="0" xfId="33" applyFont="1" applyFill="1">
      <alignment/>
      <protection/>
    </xf>
    <xf numFmtId="0" fontId="20" fillId="2" borderId="0" xfId="33" applyFont="1" applyFill="1" applyAlignment="1">
      <alignment horizontal="centerContinuous"/>
      <protection/>
    </xf>
    <xf numFmtId="0" fontId="19" fillId="2" borderId="0" xfId="33" applyFont="1" applyFill="1" applyAlignment="1">
      <alignment horizontal="centerContinuous"/>
      <protection/>
    </xf>
    <xf numFmtId="0" fontId="19" fillId="2" borderId="0" xfId="33" applyFont="1" applyFill="1" applyBorder="1" applyAlignment="1">
      <alignment horizontal="centerContinuous"/>
      <protection/>
    </xf>
    <xf numFmtId="0" fontId="0" fillId="2" borderId="2" xfId="33" applyFont="1" applyFill="1" applyBorder="1">
      <alignment/>
      <protection/>
    </xf>
    <xf numFmtId="0" fontId="0" fillId="2" borderId="6" xfId="33" applyFont="1" applyFill="1" applyBorder="1" applyAlignment="1">
      <alignment horizontal="center" vertical="center"/>
      <protection/>
    </xf>
    <xf numFmtId="0" fontId="0" fillId="2" borderId="9" xfId="33" applyFont="1" applyFill="1" applyBorder="1" applyAlignment="1">
      <alignment horizontal="center" vertical="center"/>
      <protection/>
    </xf>
    <xf numFmtId="0" fontId="0" fillId="2" borderId="10" xfId="33" applyFont="1" applyFill="1" applyBorder="1" applyAlignment="1">
      <alignment horizontal="center" vertical="center"/>
      <protection/>
    </xf>
    <xf numFmtId="0" fontId="0" fillId="2" borderId="11" xfId="33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13" xfId="33" applyFont="1" applyFill="1" applyBorder="1" applyAlignment="1">
      <alignment horizontal="center" vertical="center"/>
      <protection/>
    </xf>
    <xf numFmtId="0" fontId="0" fillId="2" borderId="13" xfId="33" applyFont="1" applyFill="1" applyBorder="1" applyAlignment="1">
      <alignment horizontal="center" vertical="center" wrapText="1"/>
      <protection/>
    </xf>
    <xf numFmtId="0" fontId="0" fillId="2" borderId="3" xfId="3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7" xfId="33" applyFont="1" applyFill="1" applyBorder="1" applyAlignment="1">
      <alignment horizontal="center" vertical="center"/>
      <protection/>
    </xf>
    <xf numFmtId="0" fontId="0" fillId="2" borderId="0" xfId="33" applyFont="1" applyFill="1" applyBorder="1">
      <alignment/>
      <protection/>
    </xf>
    <xf numFmtId="0" fontId="0" fillId="2" borderId="0" xfId="33" applyFont="1" applyFill="1" applyBorder="1" applyAlignment="1">
      <alignment horizontal="centerContinuous"/>
      <protection/>
    </xf>
    <xf numFmtId="0" fontId="0" fillId="2" borderId="0" xfId="33" applyFont="1" applyFill="1" applyBorder="1" applyAlignment="1">
      <alignment horizontal="center"/>
      <protection/>
    </xf>
    <xf numFmtId="175" fontId="0" fillId="2" borderId="0" xfId="33" applyNumberFormat="1" applyFont="1" applyFill="1">
      <alignment/>
      <protection/>
    </xf>
    <xf numFmtId="184" fontId="0" fillId="2" borderId="0" xfId="33" applyNumberFormat="1" applyFont="1" applyFill="1">
      <alignment/>
      <protection/>
    </xf>
    <xf numFmtId="176" fontId="0" fillId="2" borderId="0" xfId="33" applyNumberFormat="1" applyFont="1" applyFill="1">
      <alignment/>
      <protection/>
    </xf>
    <xf numFmtId="3" fontId="0" fillId="2" borderId="0" xfId="33" applyNumberFormat="1" applyFont="1" applyFill="1">
      <alignment/>
      <protection/>
    </xf>
    <xf numFmtId="0" fontId="0" fillId="2" borderId="0" xfId="33" applyFont="1" applyFill="1" applyAlignment="1">
      <alignment horizontal="center"/>
      <protection/>
    </xf>
    <xf numFmtId="0" fontId="1" fillId="2" borderId="2" xfId="33" applyFont="1" applyFill="1" applyBorder="1" applyAlignment="1">
      <alignment horizontal="left"/>
      <protection/>
    </xf>
    <xf numFmtId="0" fontId="0" fillId="2" borderId="3" xfId="33" applyFont="1" applyFill="1" applyBorder="1" applyAlignment="1">
      <alignment horizontal="center"/>
      <protection/>
    </xf>
    <xf numFmtId="0" fontId="0" fillId="2" borderId="5" xfId="33" applyFont="1" applyFill="1" applyBorder="1" applyAlignment="1">
      <alignment horizontal="center"/>
      <protection/>
    </xf>
    <xf numFmtId="0" fontId="0" fillId="2" borderId="1" xfId="33" applyFont="1" applyFill="1" applyBorder="1" applyAlignment="1">
      <alignment horizontal="center"/>
      <protection/>
    </xf>
    <xf numFmtId="0" fontId="0" fillId="2" borderId="6" xfId="33" applyFont="1" applyFill="1" applyBorder="1" applyAlignment="1">
      <alignment horizontal="center"/>
      <protection/>
    </xf>
    <xf numFmtId="0" fontId="0" fillId="2" borderId="3" xfId="33" applyFont="1" applyFill="1" applyBorder="1" applyAlignment="1">
      <alignment horizontal="center" vertical="center"/>
      <protection/>
    </xf>
    <xf numFmtId="0" fontId="0" fillId="2" borderId="7" xfId="33" applyFont="1" applyFill="1" applyBorder="1" applyAlignment="1">
      <alignment horizontal="center"/>
      <protection/>
    </xf>
    <xf numFmtId="0" fontId="0" fillId="2" borderId="8" xfId="33" applyFont="1" applyFill="1" applyBorder="1" applyAlignment="1">
      <alignment horizontal="center"/>
      <protection/>
    </xf>
    <xf numFmtId="0" fontId="0" fillId="2" borderId="14" xfId="33" applyFont="1" applyFill="1" applyBorder="1" applyAlignment="1">
      <alignment horizontal="center" vertical="center"/>
      <protection/>
    </xf>
    <xf numFmtId="183" fontId="0" fillId="2" borderId="0" xfId="33" applyNumberFormat="1" applyFont="1" applyFill="1">
      <alignment/>
      <protection/>
    </xf>
    <xf numFmtId="178" fontId="0" fillId="2" borderId="0" xfId="33" applyNumberFormat="1" applyFont="1" applyFill="1">
      <alignment/>
      <protection/>
    </xf>
    <xf numFmtId="0" fontId="16" fillId="2" borderId="0" xfId="33" applyFont="1" applyFill="1">
      <alignment/>
      <protection/>
    </xf>
    <xf numFmtId="0" fontId="0" fillId="2" borderId="0" xfId="28" applyFont="1" applyFill="1">
      <alignment/>
      <protection/>
    </xf>
    <xf numFmtId="0" fontId="20" fillId="2" borderId="0" xfId="28" applyFont="1" applyFill="1" applyAlignment="1">
      <alignment horizontal="left"/>
      <protection/>
    </xf>
    <xf numFmtId="0" fontId="0" fillId="2" borderId="0" xfId="28" applyFont="1" applyFill="1" applyAlignment="1">
      <alignment horizontal="centerContinuous"/>
      <protection/>
    </xf>
    <xf numFmtId="0" fontId="0" fillId="2" borderId="0" xfId="28" applyFont="1" applyFill="1" applyAlignment="1">
      <alignment/>
      <protection/>
    </xf>
    <xf numFmtId="0" fontId="0" fillId="2" borderId="0" xfId="28" applyFont="1" applyFill="1" applyAlignment="1">
      <alignment horizontal="center"/>
      <protection/>
    </xf>
    <xf numFmtId="0" fontId="0" fillId="2" borderId="5" xfId="28" applyFont="1" applyFill="1" applyBorder="1">
      <alignment/>
      <protection/>
    </xf>
    <xf numFmtId="0" fontId="0" fillId="2" borderId="9" xfId="28" applyFont="1" applyFill="1" applyBorder="1" applyAlignment="1">
      <alignment horizontal="center" vertical="center"/>
      <protection/>
    </xf>
    <xf numFmtId="0" fontId="0" fillId="2" borderId="10" xfId="28" applyFont="1" applyFill="1" applyBorder="1" applyAlignment="1">
      <alignment horizontal="center" vertical="center"/>
      <protection/>
    </xf>
    <xf numFmtId="0" fontId="0" fillId="2" borderId="11" xfId="28" applyFont="1" applyFill="1" applyBorder="1" applyAlignment="1">
      <alignment horizontal="center" vertical="center"/>
      <protection/>
    </xf>
    <xf numFmtId="0" fontId="0" fillId="2" borderId="3" xfId="28" applyFont="1" applyFill="1" applyBorder="1" applyAlignment="1">
      <alignment/>
      <protection/>
    </xf>
    <xf numFmtId="0" fontId="0" fillId="2" borderId="4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15" xfId="28" applyFont="1" applyFill="1" applyBorder="1" applyAlignment="1">
      <alignment horizontal="center"/>
      <protection/>
    </xf>
    <xf numFmtId="0" fontId="0" fillId="2" borderId="13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0" xfId="28" applyFont="1" applyFill="1" applyBorder="1" applyAlignment="1">
      <alignment horizontal="center"/>
      <protection/>
    </xf>
    <xf numFmtId="0" fontId="0" fillId="2" borderId="6" xfId="28" applyFont="1" applyFill="1" applyBorder="1" applyAlignment="1">
      <alignment horizontal="center"/>
      <protection/>
    </xf>
    <xf numFmtId="0" fontId="0" fillId="2" borderId="14" xfId="28" applyFont="1" applyFill="1" applyBorder="1">
      <alignment/>
      <protection/>
    </xf>
    <xf numFmtId="0" fontId="0" fillId="2" borderId="14" xfId="28" applyFont="1" applyFill="1" applyBorder="1" applyAlignment="1">
      <alignment horizontal="center"/>
      <protection/>
    </xf>
    <xf numFmtId="0" fontId="0" fillId="2" borderId="1" xfId="28" applyFont="1" applyFill="1" applyBorder="1" applyAlignment="1">
      <alignment horizontal="center"/>
      <protection/>
    </xf>
    <xf numFmtId="0" fontId="0" fillId="2" borderId="8" xfId="28" applyFont="1" applyFill="1" applyBorder="1">
      <alignment/>
      <protection/>
    </xf>
    <xf numFmtId="0" fontId="0" fillId="2" borderId="12" xfId="28" applyFont="1" applyFill="1" applyBorder="1" applyAlignment="1">
      <alignment horizontal="center" vertical="center"/>
      <protection/>
    </xf>
    <xf numFmtId="0" fontId="0" fillId="2" borderId="12" xfId="28" applyFont="1" applyFill="1" applyBorder="1" applyAlignment="1">
      <alignment horizontal="center"/>
      <protection/>
    </xf>
    <xf numFmtId="0" fontId="0" fillId="2" borderId="9" xfId="28" applyFont="1" applyFill="1" applyBorder="1" applyAlignment="1">
      <alignment horizontal="center"/>
      <protection/>
    </xf>
    <xf numFmtId="0" fontId="0" fillId="2" borderId="10" xfId="28" applyFont="1" applyFill="1" applyBorder="1">
      <alignment/>
      <protection/>
    </xf>
    <xf numFmtId="188" fontId="0" fillId="2" borderId="0" xfId="28" applyNumberFormat="1" applyFont="1" applyFill="1">
      <alignment/>
      <protection/>
    </xf>
    <xf numFmtId="179" fontId="0" fillId="2" borderId="0" xfId="28" applyNumberFormat="1" applyFont="1" applyFill="1">
      <alignment/>
      <protection/>
    </xf>
    <xf numFmtId="187" fontId="0" fillId="2" borderId="0" xfId="28" applyNumberFormat="1" applyFont="1" applyFill="1" applyAlignment="1">
      <alignment horizontal="right"/>
      <protection/>
    </xf>
    <xf numFmtId="188" fontId="0" fillId="2" borderId="0" xfId="28" applyNumberFormat="1" applyFont="1" applyFill="1" applyAlignment="1">
      <alignment/>
      <protection/>
    </xf>
    <xf numFmtId="189" fontId="0" fillId="2" borderId="0" xfId="28" applyNumberFormat="1" applyFont="1" applyFill="1" applyAlignment="1">
      <alignment/>
      <protection/>
    </xf>
    <xf numFmtId="188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88" fontId="0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75" fontId="0" fillId="2" borderId="0" xfId="28" applyNumberFormat="1" applyFont="1" applyFill="1">
      <alignment/>
      <protection/>
    </xf>
    <xf numFmtId="175" fontId="0" fillId="2" borderId="0" xfId="28" applyNumberFormat="1" applyFont="1" applyFill="1" applyAlignment="1">
      <alignment/>
      <protection/>
    </xf>
    <xf numFmtId="0" fontId="20" fillId="2" borderId="0" xfId="37" applyFont="1" applyFill="1" applyAlignment="1">
      <alignment horizontal="center"/>
      <protection/>
    </xf>
    <xf numFmtId="0" fontId="0" fillId="2" borderId="0" xfId="37" applyFont="1" applyFill="1">
      <alignment/>
      <protection/>
    </xf>
    <xf numFmtId="0" fontId="1" fillId="2" borderId="2" xfId="37" applyFont="1" applyFill="1" applyBorder="1">
      <alignment/>
      <protection/>
    </xf>
    <xf numFmtId="0" fontId="0" fillId="2" borderId="2" xfId="37" applyFont="1" applyFill="1" applyBorder="1">
      <alignment/>
      <protection/>
    </xf>
    <xf numFmtId="0" fontId="0" fillId="2" borderId="5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 vertical="center"/>
      <protection/>
    </xf>
    <xf numFmtId="0" fontId="0" fillId="2" borderId="9" xfId="37" applyFont="1" applyFill="1" applyBorder="1" applyAlignment="1">
      <alignment horizontal="center" vertical="center"/>
      <protection/>
    </xf>
    <xf numFmtId="0" fontId="0" fillId="2" borderId="10" xfId="37" applyFont="1" applyFill="1" applyBorder="1" applyAlignment="1">
      <alignment horizontal="center" vertical="center"/>
      <protection/>
    </xf>
    <xf numFmtId="0" fontId="0" fillId="2" borderId="13" xfId="37" applyFont="1" applyFill="1" applyBorder="1" applyAlignment="1">
      <alignment horizontal="center"/>
      <protection/>
    </xf>
    <xf numFmtId="0" fontId="0" fillId="2" borderId="12" xfId="37" applyFont="1" applyFill="1" applyBorder="1" applyAlignment="1">
      <alignment horizontal="centerContinuous" vertical="center"/>
      <protection/>
    </xf>
    <xf numFmtId="0" fontId="0" fillId="2" borderId="15" xfId="37" applyFont="1" applyFill="1" applyBorder="1" applyAlignment="1">
      <alignment horizontal="center"/>
      <protection/>
    </xf>
    <xf numFmtId="0" fontId="0" fillId="2" borderId="13" xfId="37" applyFont="1" applyFill="1" applyBorder="1" applyAlignment="1">
      <alignment horizontal="center" vertical="center" wrapText="1"/>
      <protection/>
    </xf>
    <xf numFmtId="0" fontId="0" fillId="2" borderId="1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"/>
      <protection/>
    </xf>
    <xf numFmtId="0" fontId="0" fillId="2" borderId="2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Continuous"/>
      <protection/>
    </xf>
    <xf numFmtId="175" fontId="0" fillId="2" borderId="0" xfId="37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175" fontId="0" fillId="2" borderId="0" xfId="37" applyNumberFormat="1" applyFont="1" applyFill="1" applyAlignment="1">
      <alignment horizontal="center"/>
      <protection/>
    </xf>
    <xf numFmtId="0" fontId="0" fillId="2" borderId="4" xfId="37" applyFont="1" applyFill="1" applyBorder="1">
      <alignment/>
      <protection/>
    </xf>
    <xf numFmtId="175" fontId="19" fillId="2" borderId="0" xfId="37" applyNumberFormat="1" applyFont="1" applyFill="1">
      <alignment/>
      <protection/>
    </xf>
    <xf numFmtId="0" fontId="20" fillId="2" borderId="0" xfId="37" applyFont="1" applyFill="1">
      <alignment/>
      <protection/>
    </xf>
    <xf numFmtId="0" fontId="1" fillId="2" borderId="0" xfId="37" applyFont="1" applyFill="1">
      <alignment/>
      <protection/>
    </xf>
    <xf numFmtId="0" fontId="0" fillId="2" borderId="5" xfId="37" applyFont="1" applyFill="1" applyBorder="1">
      <alignment/>
      <protection/>
    </xf>
    <xf numFmtId="0" fontId="0" fillId="2" borderId="10" xfId="37" applyFont="1" applyFill="1" applyBorder="1">
      <alignment/>
      <protection/>
    </xf>
    <xf numFmtId="0" fontId="0" fillId="2" borderId="6" xfId="37" applyFont="1" applyFill="1" applyBorder="1" applyAlignment="1">
      <alignment horizontal="center"/>
      <protection/>
    </xf>
    <xf numFmtId="0" fontId="0" fillId="2" borderId="15" xfId="37" applyFont="1" applyFill="1" applyBorder="1">
      <alignment/>
      <protection/>
    </xf>
    <xf numFmtId="0" fontId="0" fillId="2" borderId="12" xfId="37" applyFont="1" applyFill="1" applyBorder="1" applyAlignment="1">
      <alignment horizontal="centerContinuous"/>
      <protection/>
    </xf>
    <xf numFmtId="0" fontId="0" fillId="2" borderId="14" xfId="37" applyFont="1" applyFill="1" applyBorder="1">
      <alignment/>
      <protection/>
    </xf>
    <xf numFmtId="0" fontId="19" fillId="2" borderId="0" xfId="27" applyFont="1" applyFill="1" applyAlignment="1">
      <alignment horizontal="left"/>
      <protection/>
    </xf>
    <xf numFmtId="0" fontId="20" fillId="2" borderId="0" xfId="27" applyFont="1" applyFill="1" applyAlignment="1">
      <alignment horizontal="center"/>
      <protection/>
    </xf>
    <xf numFmtId="0" fontId="0" fillId="2" borderId="0" xfId="27" applyFont="1" applyFill="1" applyAlignment="1">
      <alignment horizontal="left"/>
      <protection/>
    </xf>
    <xf numFmtId="0" fontId="16" fillId="2" borderId="0" xfId="27" applyFont="1" applyFill="1">
      <alignment/>
      <protection/>
    </xf>
    <xf numFmtId="0" fontId="16" fillId="2" borderId="0" xfId="27" applyFont="1" applyFill="1" applyAlignment="1">
      <alignment horizontal="center"/>
      <protection/>
    </xf>
    <xf numFmtId="0" fontId="0" fillId="2" borderId="5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2" borderId="9" xfId="27" applyFont="1" applyFill="1" applyBorder="1" applyAlignment="1">
      <alignment horizontal="center" vertical="center"/>
      <protection/>
    </xf>
    <xf numFmtId="0" fontId="0" fillId="2" borderId="10" xfId="27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3" xfId="27" applyFont="1" applyFill="1" applyBorder="1" applyAlignment="1">
      <alignment horizontal="center" vertical="center" wrapText="1"/>
      <protection/>
    </xf>
    <xf numFmtId="0" fontId="0" fillId="2" borderId="13" xfId="27" applyFont="1" applyFill="1" applyBorder="1" applyAlignment="1">
      <alignment horizontal="center"/>
      <protection/>
    </xf>
    <xf numFmtId="0" fontId="0" fillId="2" borderId="15" xfId="27" applyFont="1" applyFill="1" applyBorder="1" applyAlignment="1">
      <alignment horizontal="center"/>
      <protection/>
    </xf>
    <xf numFmtId="0" fontId="0" fillId="2" borderId="13" xfId="27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14" xfId="2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2" borderId="12" xfId="27" applyFont="1" applyFill="1" applyBorder="1" applyAlignment="1">
      <alignment horizontal="center" vertical="center"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27" applyFont="1" applyFill="1" applyBorder="1">
      <alignment/>
      <protection/>
    </xf>
    <xf numFmtId="1" fontId="0" fillId="2" borderId="0" xfId="27" applyNumberFormat="1" applyFont="1" applyFill="1" applyBorder="1" applyAlignment="1">
      <alignment horizontal="center"/>
      <protection/>
    </xf>
    <xf numFmtId="168" fontId="0" fillId="2" borderId="0" xfId="27" applyNumberFormat="1" applyFont="1" applyFill="1" applyAlignment="1">
      <alignment horizontal="right"/>
      <protection/>
    </xf>
    <xf numFmtId="168" fontId="0" fillId="2" borderId="0" xfId="27" applyNumberFormat="1" applyFont="1" applyFill="1" applyAlignment="1">
      <alignment horizontal="center"/>
      <protection/>
    </xf>
    <xf numFmtId="168" fontId="0" fillId="2" borderId="0" xfId="27" applyNumberFormat="1" applyFont="1" applyFill="1" applyBorder="1" applyAlignment="1">
      <alignment horizontal="right"/>
      <protection/>
    </xf>
    <xf numFmtId="168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center"/>
    </xf>
    <xf numFmtId="0" fontId="0" fillId="2" borderId="5" xfId="27" applyFont="1" applyFill="1" applyBorder="1">
      <alignment/>
      <protection/>
    </xf>
    <xf numFmtId="0" fontId="0" fillId="2" borderId="3" xfId="27" applyFont="1" applyFill="1" applyBorder="1">
      <alignment/>
      <protection/>
    </xf>
    <xf numFmtId="0" fontId="0" fillId="2" borderId="11" xfId="27" applyFont="1" applyFill="1" applyBorder="1" applyAlignment="1">
      <alignment horizontal="center" vertical="center"/>
      <protection/>
    </xf>
    <xf numFmtId="0" fontId="0" fillId="2" borderId="3" xfId="27" applyFont="1" applyFill="1" applyBorder="1" applyAlignment="1">
      <alignment horizontal="center"/>
      <protection/>
    </xf>
    <xf numFmtId="0" fontId="0" fillId="2" borderId="6" xfId="27" applyFont="1" applyFill="1" applyBorder="1" applyAlignment="1">
      <alignment horizontal="center"/>
      <protection/>
    </xf>
    <xf numFmtId="0" fontId="0" fillId="2" borderId="1" xfId="27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Continuous"/>
      <protection/>
    </xf>
    <xf numFmtId="0" fontId="0" fillId="2" borderId="6" xfId="27" applyFont="1" applyFill="1" applyBorder="1" applyAlignment="1">
      <alignment horizontal="centerContinuous"/>
      <protection/>
    </xf>
    <xf numFmtId="0" fontId="0" fillId="2" borderId="13" xfId="27" applyFont="1" applyFill="1" applyBorder="1">
      <alignment/>
      <protection/>
    </xf>
    <xf numFmtId="0" fontId="0" fillId="2" borderId="7" xfId="27" applyFont="1" applyFill="1" applyBorder="1" applyAlignment="1">
      <alignment horizontal="center"/>
      <protection/>
    </xf>
    <xf numFmtId="0" fontId="0" fillId="2" borderId="8" xfId="27" applyFont="1" applyFill="1" applyBorder="1" applyAlignment="1">
      <alignment horizontal="center"/>
      <protection/>
    </xf>
    <xf numFmtId="0" fontId="0" fillId="2" borderId="15" xfId="27" applyFont="1" applyFill="1" applyBorder="1">
      <alignment/>
      <protection/>
    </xf>
    <xf numFmtId="0" fontId="0" fillId="2" borderId="1" xfId="27" applyFont="1" applyFill="1" applyBorder="1">
      <alignment/>
      <protection/>
    </xf>
    <xf numFmtId="168" fontId="0" fillId="2" borderId="0" xfId="27" applyNumberFormat="1" applyFont="1" applyFill="1">
      <alignment/>
      <protection/>
    </xf>
    <xf numFmtId="168" fontId="0" fillId="2" borderId="0" xfId="0" applyNumberFormat="1" applyFont="1" applyFill="1" applyAlignment="1">
      <alignment/>
    </xf>
    <xf numFmtId="0" fontId="13" fillId="2" borderId="0" xfId="26" applyFont="1" applyFill="1">
      <alignment/>
      <protection/>
    </xf>
    <xf numFmtId="0" fontId="20" fillId="2" borderId="0" xfId="26" applyFont="1" applyFill="1">
      <alignment/>
      <protection/>
    </xf>
    <xf numFmtId="0" fontId="13" fillId="2" borderId="0" xfId="26" applyFont="1" applyFill="1" applyAlignment="1">
      <alignment horizontal="center"/>
      <protection/>
    </xf>
    <xf numFmtId="0" fontId="1" fillId="2" borderId="0" xfId="26" applyFont="1" applyFill="1">
      <alignment/>
      <protection/>
    </xf>
    <xf numFmtId="0" fontId="13" fillId="2" borderId="2" xfId="26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3" xfId="26" applyFont="1" applyFill="1" applyBorder="1" applyAlignment="1">
      <alignment horizontal="center" vertical="center"/>
      <protection/>
    </xf>
    <xf numFmtId="0" fontId="0" fillId="2" borderId="9" xfId="26" applyFont="1" applyFill="1" applyBorder="1" applyAlignment="1">
      <alignment horizontal="center" vertical="center"/>
      <protection/>
    </xf>
    <xf numFmtId="0" fontId="0" fillId="2" borderId="10" xfId="26" applyFont="1" applyFill="1" applyBorder="1" applyAlignment="1">
      <alignment horizontal="center" vertical="center"/>
      <protection/>
    </xf>
    <xf numFmtId="0" fontId="0" fillId="2" borderId="3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horizontal="center"/>
      <protection/>
    </xf>
    <xf numFmtId="174" fontId="0" fillId="2" borderId="0" xfId="26" applyNumberFormat="1" applyFont="1" applyFill="1">
      <alignment/>
      <protection/>
    </xf>
    <xf numFmtId="174" fontId="0" fillId="2" borderId="0" xfId="26" applyNumberFormat="1" applyFont="1" applyFill="1" applyAlignment="1">
      <alignment/>
      <protection/>
    </xf>
    <xf numFmtId="0" fontId="19" fillId="2" borderId="2" xfId="0" applyFont="1" applyFill="1" applyBorder="1" applyAlignment="1">
      <alignment/>
    </xf>
    <xf numFmtId="0" fontId="19" fillId="2" borderId="0" xfId="26" applyFont="1" applyFill="1">
      <alignment/>
      <protection/>
    </xf>
    <xf numFmtId="0" fontId="41" fillId="2" borderId="0" xfId="26" applyFont="1" applyFill="1">
      <alignment/>
      <protection/>
    </xf>
    <xf numFmtId="0" fontId="41" fillId="2" borderId="0" xfId="26" applyFont="1" applyFill="1" applyAlignment="1">
      <alignment horizontal="left"/>
      <protection/>
    </xf>
    <xf numFmtId="0" fontId="20" fillId="2" borderId="0" xfId="31" applyFont="1" applyFill="1" applyAlignment="1">
      <alignment/>
      <protection/>
    </xf>
    <xf numFmtId="0" fontId="0" fillId="2" borderId="0" xfId="31" applyFont="1" applyFill="1" applyAlignment="1">
      <alignment horizontal="centerContinuous"/>
      <protection/>
    </xf>
    <xf numFmtId="0" fontId="1" fillId="2" borderId="0" xfId="31" applyFont="1" applyFill="1" applyAlignment="1">
      <alignment horizontal="left"/>
      <protection/>
    </xf>
    <xf numFmtId="0" fontId="0" fillId="2" borderId="0" xfId="31" applyFont="1" applyFill="1" applyAlignment="1">
      <alignment horizontal="right"/>
      <protection/>
    </xf>
    <xf numFmtId="0" fontId="0" fillId="2" borderId="5" xfId="31" applyFont="1" applyFill="1" applyBorder="1" applyAlignment="1">
      <alignment horizontal="center" vertical="center"/>
      <protection/>
    </xf>
    <xf numFmtId="0" fontId="0" fillId="2" borderId="13" xfId="31" applyFont="1" applyFill="1" applyBorder="1" applyAlignment="1">
      <alignment horizontal="center" vertical="center"/>
      <protection/>
    </xf>
    <xf numFmtId="0" fontId="0" fillId="2" borderId="13" xfId="31" applyFont="1" applyFill="1" applyBorder="1">
      <alignment/>
      <protection/>
    </xf>
    <xf numFmtId="0" fontId="0" fillId="2" borderId="3" xfId="31" applyFont="1" applyFill="1" applyBorder="1">
      <alignment/>
      <protection/>
    </xf>
    <xf numFmtId="0" fontId="0" fillId="2" borderId="15" xfId="31" applyFont="1" applyFill="1" applyBorder="1">
      <alignment/>
      <protection/>
    </xf>
    <xf numFmtId="0" fontId="0" fillId="2" borderId="15" xfId="31" applyFont="1" applyFill="1" applyBorder="1" applyAlignment="1">
      <alignment horizontal="center"/>
      <protection/>
    </xf>
    <xf numFmtId="0" fontId="0" fillId="2" borderId="1" xfId="31" applyFont="1" applyFill="1" applyBorder="1" applyAlignment="1">
      <alignment horizontal="center"/>
      <protection/>
    </xf>
    <xf numFmtId="0" fontId="0" fillId="2" borderId="14" xfId="31" applyFont="1" applyFill="1" applyBorder="1" applyAlignment="1">
      <alignment horizontal="center"/>
      <protection/>
    </xf>
    <xf numFmtId="0" fontId="0" fillId="2" borderId="14" xfId="31" applyFont="1" applyFill="1" applyBorder="1">
      <alignment/>
      <protection/>
    </xf>
    <xf numFmtId="0" fontId="0" fillId="2" borderId="7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ont="1" applyFill="1" applyAlignment="1">
      <alignment horizontal="center"/>
      <protection/>
    </xf>
    <xf numFmtId="172" fontId="0" fillId="2" borderId="0" xfId="31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8" fontId="0" fillId="2" borderId="0" xfId="31" applyNumberFormat="1" applyFont="1" applyFill="1" applyBorder="1">
      <alignment/>
      <protection/>
    </xf>
    <xf numFmtId="178" fontId="0" fillId="2" borderId="0" xfId="31" applyNumberFormat="1" applyFont="1" applyFill="1" applyBorder="1" applyAlignment="1">
      <alignment/>
      <protection/>
    </xf>
    <xf numFmtId="172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1" fillId="2" borderId="0" xfId="40" applyFont="1" applyFill="1">
      <alignment/>
      <protection/>
    </xf>
    <xf numFmtId="0" fontId="0" fillId="2" borderId="4" xfId="31" applyFont="1" applyFill="1" applyBorder="1">
      <alignment/>
      <protection/>
    </xf>
    <xf numFmtId="0" fontId="0" fillId="2" borderId="4" xfId="40" applyFont="1" applyFill="1" applyBorder="1">
      <alignment/>
      <protection/>
    </xf>
    <xf numFmtId="0" fontId="0" fillId="2" borderId="13" xfId="40" applyFont="1" applyFill="1" applyBorder="1" applyAlignment="1">
      <alignment horizontal="center"/>
      <protection/>
    </xf>
    <xf numFmtId="0" fontId="0" fillId="2" borderId="3" xfId="40" applyFont="1" applyFill="1" applyBorder="1" applyAlignment="1">
      <alignment horizontal="center"/>
      <protection/>
    </xf>
    <xf numFmtId="0" fontId="0" fillId="2" borderId="0" xfId="31" applyFont="1" applyFill="1" applyBorder="1" applyAlignment="1">
      <alignment horizontal="center"/>
      <protection/>
    </xf>
    <xf numFmtId="0" fontId="0" fillId="2" borderId="6" xfId="40" applyFont="1" applyFill="1" applyBorder="1" applyAlignment="1">
      <alignment horizontal="center"/>
      <protection/>
    </xf>
    <xf numFmtId="0" fontId="0" fillId="2" borderId="1" xfId="40" applyFont="1" applyFill="1" applyBorder="1" applyAlignment="1">
      <alignment horizontal="center"/>
      <protection/>
    </xf>
    <xf numFmtId="0" fontId="0" fillId="2" borderId="15" xfId="40" applyFont="1" applyFill="1" applyBorder="1" applyAlignment="1">
      <alignment horizontal="center"/>
      <protection/>
    </xf>
    <xf numFmtId="0" fontId="0" fillId="2" borderId="8" xfId="40" applyFont="1" applyFill="1" applyBorder="1">
      <alignment/>
      <protection/>
    </xf>
    <xf numFmtId="0" fontId="0" fillId="2" borderId="2" xfId="40" applyFont="1" applyFill="1" applyBorder="1">
      <alignment/>
      <protection/>
    </xf>
    <xf numFmtId="0" fontId="0" fillId="2" borderId="14" xfId="40" applyFont="1" applyFill="1" applyBorder="1" applyAlignment="1">
      <alignment horizontal="center"/>
      <protection/>
    </xf>
    <xf numFmtId="0" fontId="0" fillId="2" borderId="14" xfId="40" applyFont="1" applyFill="1" applyBorder="1">
      <alignment/>
      <protection/>
    </xf>
    <xf numFmtId="0" fontId="0" fillId="2" borderId="0" xfId="31" applyFont="1" applyFill="1" applyBorder="1">
      <alignment/>
      <protection/>
    </xf>
    <xf numFmtId="0" fontId="0" fillId="2" borderId="0" xfId="40" applyFont="1" applyFill="1" applyAlignment="1">
      <alignment horizontal="center"/>
      <protection/>
    </xf>
    <xf numFmtId="185" fontId="0" fillId="2" borderId="0" xfId="40" applyNumberFormat="1" applyFont="1" applyFill="1">
      <alignment/>
      <protection/>
    </xf>
    <xf numFmtId="0" fontId="13" fillId="2" borderId="0" xfId="31" applyFont="1" applyFill="1" applyBorder="1">
      <alignment/>
      <protection/>
    </xf>
    <xf numFmtId="0" fontId="13" fillId="2" borderId="0" xfId="31" applyFont="1" applyFill="1">
      <alignment/>
      <protection/>
    </xf>
    <xf numFmtId="0" fontId="0" fillId="2" borderId="0" xfId="40" applyFont="1" applyFill="1" applyBorder="1">
      <alignment/>
      <protection/>
    </xf>
    <xf numFmtId="0" fontId="19" fillId="2" borderId="0" xfId="30" applyFont="1" applyFill="1" applyAlignment="1">
      <alignment horizontal="left"/>
      <protection/>
    </xf>
    <xf numFmtId="0" fontId="13" fillId="2" borderId="0" xfId="30" applyFont="1" applyFill="1" applyAlignment="1">
      <alignment horizontal="center"/>
      <protection/>
    </xf>
    <xf numFmtId="0" fontId="13" fillId="2" borderId="0" xfId="30" applyFont="1" applyFill="1">
      <alignment/>
      <protection/>
    </xf>
    <xf numFmtId="0" fontId="1" fillId="2" borderId="2" xfId="30" applyFont="1" applyFill="1" applyBorder="1">
      <alignment/>
      <protection/>
    </xf>
    <xf numFmtId="0" fontId="13" fillId="2" borderId="2" xfId="30" applyFont="1" applyFill="1" applyBorder="1">
      <alignment/>
      <protection/>
    </xf>
    <xf numFmtId="0" fontId="0" fillId="2" borderId="5" xfId="30" applyFont="1" applyFill="1" applyBorder="1" applyAlignment="1">
      <alignment horizontal="center" vertical="center"/>
      <protection/>
    </xf>
    <xf numFmtId="0" fontId="0" fillId="2" borderId="13" xfId="30" applyFont="1" applyFill="1" applyBorder="1" applyAlignment="1">
      <alignment horizontal="center" vertical="center"/>
      <protection/>
    </xf>
    <xf numFmtId="0" fontId="0" fillId="2" borderId="3" xfId="30" applyFont="1" applyFill="1" applyBorder="1" applyAlignment="1">
      <alignment horizontal="center"/>
      <protection/>
    </xf>
    <xf numFmtId="0" fontId="0" fillId="2" borderId="4" xfId="30" applyFont="1" applyFill="1" applyBorder="1" applyAlignment="1">
      <alignment horizontal="center"/>
      <protection/>
    </xf>
    <xf numFmtId="0" fontId="0" fillId="2" borderId="13" xfId="30" applyFont="1" applyFill="1" applyBorder="1" applyAlignment="1">
      <alignment horizontal="center" vertical="center" wrapText="1"/>
      <protection/>
    </xf>
    <xf numFmtId="0" fontId="0" fillId="2" borderId="3" xfId="30" applyFont="1" applyFill="1" applyBorder="1" applyAlignment="1">
      <alignment horizontal="center" vertical="center" wrapText="1"/>
      <protection/>
    </xf>
    <xf numFmtId="0" fontId="0" fillId="2" borderId="0" xfId="30" applyFont="1" applyFill="1" applyAlignment="1">
      <alignment horizontal="center"/>
      <protection/>
    </xf>
    <xf numFmtId="0" fontId="13" fillId="2" borderId="0" xfId="30" applyFont="1" applyFill="1" applyAlignment="1">
      <alignment horizontal="left"/>
      <protection/>
    </xf>
    <xf numFmtId="0" fontId="0" fillId="2" borderId="0" xfId="30" applyFont="1" applyFill="1" applyAlignment="1">
      <alignment horizontal="center"/>
      <protection/>
    </xf>
    <xf numFmtId="0" fontId="0" fillId="2" borderId="0" xfId="30" applyFont="1" applyFill="1" applyAlignment="1">
      <alignment/>
      <protection/>
    </xf>
    <xf numFmtId="172" fontId="0" fillId="2" borderId="0" xfId="30" applyNumberFormat="1" applyFont="1" applyFill="1" applyAlignment="1">
      <alignment/>
      <protection/>
    </xf>
    <xf numFmtId="172" fontId="0" fillId="2" borderId="0" xfId="30" applyNumberFormat="1" applyFont="1" applyFill="1">
      <alignment/>
      <protection/>
    </xf>
    <xf numFmtId="172" fontId="0" fillId="2" borderId="0" xfId="30" applyNumberFormat="1" applyFont="1" applyFill="1" applyAlignment="1">
      <alignment horizontal="center"/>
      <protection/>
    </xf>
    <xf numFmtId="0" fontId="19" fillId="2" borderId="0" xfId="30" applyFont="1" applyFill="1">
      <alignment/>
      <protection/>
    </xf>
    <xf numFmtId="0" fontId="20" fillId="2" borderId="0" xfId="30" applyFont="1" applyFill="1" applyAlignment="1">
      <alignment/>
      <protection/>
    </xf>
    <xf numFmtId="0" fontId="19" fillId="2" borderId="0" xfId="0" applyFont="1" applyFill="1" applyAlignment="1">
      <alignment/>
    </xf>
    <xf numFmtId="0" fontId="19" fillId="2" borderId="0" xfId="30" applyFont="1" applyFill="1" applyAlignment="1">
      <alignment/>
      <protection/>
    </xf>
    <xf numFmtId="0" fontId="0" fillId="2" borderId="0" xfId="0" applyFont="1" applyFill="1" applyAlignment="1">
      <alignment/>
    </xf>
    <xf numFmtId="0" fontId="13" fillId="2" borderId="0" xfId="30" applyFont="1" applyFill="1" applyAlignment="1">
      <alignment/>
      <protection/>
    </xf>
    <xf numFmtId="0" fontId="1" fillId="2" borderId="0" xfId="30" applyFont="1" applyFill="1" applyAlignment="1">
      <alignment/>
      <protection/>
    </xf>
    <xf numFmtId="0" fontId="0" fillId="2" borderId="9" xfId="3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3" xfId="30" applyFont="1" applyFill="1" applyBorder="1" applyAlignment="1">
      <alignment horizontal="center"/>
      <protection/>
    </xf>
    <xf numFmtId="0" fontId="0" fillId="2" borderId="15" xfId="30" applyFont="1" applyFill="1" applyBorder="1" applyAlignment="1">
      <alignment horizontal="center"/>
      <protection/>
    </xf>
    <xf numFmtId="0" fontId="0" fillId="2" borderId="8" xfId="30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30" applyFont="1" applyFill="1">
      <alignment/>
      <protection/>
    </xf>
    <xf numFmtId="177" fontId="0" fillId="2" borderId="0" xfId="30" applyNumberFormat="1" applyFont="1" applyFill="1">
      <alignment/>
      <protection/>
    </xf>
    <xf numFmtId="172" fontId="13" fillId="2" borderId="0" xfId="30" applyNumberFormat="1" applyFont="1" applyFill="1">
      <alignment/>
      <protection/>
    </xf>
    <xf numFmtId="0" fontId="13" fillId="2" borderId="4" xfId="30" applyFont="1" applyFill="1" applyBorder="1">
      <alignment/>
      <protection/>
    </xf>
    <xf numFmtId="0" fontId="13" fillId="0" borderId="4" xfId="30" applyFont="1" applyFill="1" applyBorder="1">
      <alignment/>
      <protection/>
    </xf>
    <xf numFmtId="0" fontId="19" fillId="2" borderId="0" xfId="24" applyFont="1" applyFill="1">
      <alignment/>
      <protection/>
    </xf>
    <xf numFmtId="177" fontId="20" fillId="2" borderId="0" xfId="24" applyNumberFormat="1" applyFont="1" applyFill="1">
      <alignment/>
      <protection/>
    </xf>
    <xf numFmtId="177" fontId="19" fillId="2" borderId="0" xfId="24" applyNumberFormat="1" applyFont="1" applyFill="1">
      <alignment/>
      <protection/>
    </xf>
    <xf numFmtId="177" fontId="19" fillId="2" borderId="0" xfId="24" applyNumberFormat="1" applyFont="1" applyFill="1" applyAlignment="1">
      <alignment horizontal="right"/>
      <protection/>
    </xf>
    <xf numFmtId="0" fontId="20" fillId="2" borderId="0" xfId="24" applyFont="1" applyFill="1" applyAlignment="1">
      <alignment horizontal="left"/>
      <protection/>
    </xf>
    <xf numFmtId="0" fontId="0" fillId="2" borderId="0" xfId="24" applyFont="1" applyFill="1">
      <alignment/>
      <protection/>
    </xf>
    <xf numFmtId="177" fontId="0" fillId="2" borderId="0" xfId="24" applyNumberFormat="1" applyFont="1" applyFill="1">
      <alignment/>
      <protection/>
    </xf>
    <xf numFmtId="177" fontId="0" fillId="2" borderId="0" xfId="24" applyNumberFormat="1" applyFont="1" applyFill="1" applyAlignment="1">
      <alignment horizontal="right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13" xfId="24" applyFont="1" applyFill="1" applyBorder="1">
      <alignment/>
      <protection/>
    </xf>
    <xf numFmtId="177" fontId="0" fillId="2" borderId="9" xfId="24" applyNumberFormat="1" applyFont="1" applyFill="1" applyBorder="1" applyAlignment="1">
      <alignment horizontal="center" vertical="center"/>
      <protection/>
    </xf>
    <xf numFmtId="177" fontId="0" fillId="2" borderId="10" xfId="24" applyNumberFormat="1" applyFont="1" applyFill="1" applyBorder="1" applyAlignment="1">
      <alignment horizontal="center" vertical="center"/>
      <protection/>
    </xf>
    <xf numFmtId="177" fontId="0" fillId="2" borderId="15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/>
      <protection/>
    </xf>
    <xf numFmtId="177" fontId="0" fillId="2" borderId="13" xfId="24" applyNumberFormat="1" applyFont="1" applyFill="1" applyBorder="1" applyAlignment="1">
      <alignment horizontal="center" vertical="center"/>
      <protection/>
    </xf>
    <xf numFmtId="177" fontId="0" fillId="2" borderId="3" xfId="24" applyNumberFormat="1" applyFont="1" applyFill="1" applyBorder="1" applyAlignment="1">
      <alignment horizontal="center" vertical="center"/>
      <protection/>
    </xf>
    <xf numFmtId="177" fontId="0" fillId="2" borderId="0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right"/>
      <protection/>
    </xf>
    <xf numFmtId="0" fontId="0" fillId="2" borderId="0" xfId="24" applyFont="1" applyFill="1" applyBorder="1" applyAlignment="1">
      <alignment horizontal="center"/>
      <protection/>
    </xf>
    <xf numFmtId="177" fontId="0" fillId="2" borderId="0" xfId="24" applyNumberFormat="1" applyFont="1" applyFill="1" applyBorder="1" applyAlignment="1">
      <alignment horizontal="right"/>
      <protection/>
    </xf>
    <xf numFmtId="1" fontId="0" fillId="2" borderId="0" xfId="24" applyNumberFormat="1" applyFont="1" applyFill="1" applyBorder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" fontId="0" fillId="2" borderId="0" xfId="24" applyNumberFormat="1" applyFont="1" applyFill="1" applyAlignment="1">
      <alignment horizontal="center"/>
      <protection/>
    </xf>
    <xf numFmtId="177" fontId="0" fillId="2" borderId="0" xfId="24" applyNumberFormat="1" applyFont="1" applyFill="1" applyAlignment="1">
      <alignment horizontal="center"/>
      <protection/>
    </xf>
    <xf numFmtId="1" fontId="16" fillId="2" borderId="4" xfId="24" applyNumberFormat="1" applyFont="1" applyFill="1" applyBorder="1" applyAlignment="1">
      <alignment horizontal="left"/>
      <protection/>
    </xf>
    <xf numFmtId="0" fontId="16" fillId="2" borderId="0" xfId="24" applyFont="1" applyFill="1">
      <alignment/>
      <protection/>
    </xf>
    <xf numFmtId="1" fontId="19" fillId="2" borderId="0" xfId="24" applyNumberFormat="1" applyFont="1" applyFill="1" applyAlignment="1">
      <alignment horizontal="center"/>
      <protection/>
    </xf>
    <xf numFmtId="1" fontId="20" fillId="2" borderId="0" xfId="24" applyNumberFormat="1" applyFont="1" applyFill="1" applyAlignment="1">
      <alignment horizontal="center"/>
      <protection/>
    </xf>
    <xf numFmtId="0" fontId="20" fillId="2" borderId="0" xfId="0" applyFont="1" applyFill="1" applyAlignment="1">
      <alignment horizontal="right"/>
    </xf>
    <xf numFmtId="0" fontId="19" fillId="2" borderId="0" xfId="36" applyFont="1" applyFill="1">
      <alignment/>
      <protection/>
    </xf>
    <xf numFmtId="0" fontId="19" fillId="2" borderId="2" xfId="36" applyFont="1" applyFill="1" applyBorder="1">
      <alignment/>
      <protection/>
    </xf>
    <xf numFmtId="0" fontId="19" fillId="2" borderId="0" xfId="36" applyFont="1" applyFill="1" applyBorder="1">
      <alignment/>
      <protection/>
    </xf>
    <xf numFmtId="0" fontId="0" fillId="2" borderId="5" xfId="36" applyFont="1" applyFill="1" applyBorder="1">
      <alignment/>
      <protection/>
    </xf>
    <xf numFmtId="0" fontId="0" fillId="2" borderId="15" xfId="36" applyFont="1" applyFill="1" applyBorder="1" applyAlignment="1">
      <alignment horizontal="center"/>
      <protection/>
    </xf>
    <xf numFmtId="0" fontId="0" fillId="2" borderId="9" xfId="36" applyFont="1" applyFill="1" applyBorder="1" applyAlignment="1">
      <alignment horizontal="center" vertical="center"/>
      <protection/>
    </xf>
    <xf numFmtId="0" fontId="0" fillId="2" borderId="10" xfId="36" applyFont="1" applyFill="1" applyBorder="1" applyAlignment="1">
      <alignment horizontal="center" vertical="center"/>
      <protection/>
    </xf>
    <xf numFmtId="0" fontId="0" fillId="2" borderId="6" xfId="36" applyFont="1" applyFill="1" applyBorder="1" applyAlignment="1">
      <alignment horizontal="center"/>
      <protection/>
    </xf>
    <xf numFmtId="0" fontId="0" fillId="2" borderId="15" xfId="36" applyFont="1" applyFill="1" applyBorder="1">
      <alignment/>
      <protection/>
    </xf>
    <xf numFmtId="0" fontId="0" fillId="2" borderId="13" xfId="36" applyFont="1" applyFill="1" applyBorder="1" applyAlignment="1">
      <alignment horizontal="center" vertical="center"/>
      <protection/>
    </xf>
    <xf numFmtId="0" fontId="0" fillId="2" borderId="9" xfId="36" applyFont="1" applyFill="1" applyBorder="1" applyAlignment="1">
      <alignment horizontal="centerContinuous"/>
      <protection/>
    </xf>
    <xf numFmtId="0" fontId="0" fillId="2" borderId="10" xfId="36" applyFont="1" applyFill="1" applyBorder="1" applyAlignment="1">
      <alignment horizontal="centerContinuous"/>
      <protection/>
    </xf>
    <xf numFmtId="0" fontId="0" fillId="2" borderId="3" xfId="36" applyFont="1" applyFill="1" applyBorder="1" applyAlignment="1">
      <alignment horizontal="center" vertical="center"/>
      <protection/>
    </xf>
    <xf numFmtId="0" fontId="13" fillId="2" borderId="9" xfId="36" applyFont="1" applyFill="1" applyBorder="1" applyAlignment="1">
      <alignment horizontal="center"/>
      <protection/>
    </xf>
    <xf numFmtId="0" fontId="13" fillId="2" borderId="10" xfId="36" applyFont="1" applyFill="1" applyBorder="1" applyAlignment="1">
      <alignment horizontal="center"/>
      <protection/>
    </xf>
    <xf numFmtId="0" fontId="0" fillId="2" borderId="13" xfId="25" applyFont="1" applyFill="1" applyBorder="1" applyAlignment="1">
      <alignment horizontal="center"/>
      <protection/>
    </xf>
    <xf numFmtId="0" fontId="0" fillId="2" borderId="12" xfId="36" applyFont="1" applyFill="1" applyBorder="1" applyAlignment="1">
      <alignment horizontal="centerContinuous"/>
      <protection/>
    </xf>
    <xf numFmtId="0" fontId="0" fillId="2" borderId="0" xfId="36" applyFont="1" applyFill="1" applyAlignment="1">
      <alignment horizontal="center"/>
      <protection/>
    </xf>
    <xf numFmtId="0" fontId="0" fillId="2" borderId="6" xfId="36" applyFont="1" applyFill="1" applyBorder="1">
      <alignment/>
      <protection/>
    </xf>
    <xf numFmtId="0" fontId="0" fillId="2" borderId="15" xfId="25" applyFont="1" applyFill="1" applyBorder="1" applyAlignment="1">
      <alignment horizontal="center"/>
      <protection/>
    </xf>
    <xf numFmtId="0" fontId="0" fillId="2" borderId="1" xfId="36" applyFont="1" applyFill="1" applyBorder="1" applyAlignment="1">
      <alignment horizontal="center"/>
      <protection/>
    </xf>
    <xf numFmtId="0" fontId="0" fillId="2" borderId="8" xfId="36" applyFont="1" applyFill="1" applyBorder="1">
      <alignment/>
      <protection/>
    </xf>
    <xf numFmtId="0" fontId="0" fillId="2" borderId="14" xfId="36" applyFont="1" applyFill="1" applyBorder="1">
      <alignment/>
      <protection/>
    </xf>
    <xf numFmtId="0" fontId="0" fillId="2" borderId="14" xfId="36" applyFont="1" applyFill="1" applyBorder="1" applyAlignment="1">
      <alignment horizontal="center"/>
      <protection/>
    </xf>
    <xf numFmtId="0" fontId="0" fillId="2" borderId="7" xfId="36" applyFont="1" applyFill="1" applyBorder="1">
      <alignment/>
      <protection/>
    </xf>
    <xf numFmtId="0" fontId="0" fillId="2" borderId="0" xfId="36" applyFont="1" applyFill="1">
      <alignment/>
      <protection/>
    </xf>
    <xf numFmtId="0" fontId="0" fillId="2" borderId="0" xfId="36" applyFont="1" applyFill="1" applyBorder="1">
      <alignment/>
      <protection/>
    </xf>
    <xf numFmtId="0" fontId="13" fillId="2" borderId="0" xfId="36" applyFont="1" applyFill="1" applyBorder="1">
      <alignment/>
      <protection/>
    </xf>
    <xf numFmtId="0" fontId="13" fillId="2" borderId="0" xfId="36" applyFont="1" applyFill="1">
      <alignment/>
      <protection/>
    </xf>
    <xf numFmtId="180" fontId="0" fillId="2" borderId="0" xfId="36" applyNumberFormat="1" applyFont="1" applyFill="1">
      <alignment/>
      <protection/>
    </xf>
    <xf numFmtId="180" fontId="0" fillId="2" borderId="0" xfId="36" applyNumberFormat="1" applyFont="1" applyFill="1" applyBorder="1">
      <alignment/>
      <protection/>
    </xf>
    <xf numFmtId="176" fontId="0" fillId="2" borderId="0" xfId="36" applyNumberFormat="1" applyFont="1" applyFill="1">
      <alignment/>
      <protection/>
    </xf>
    <xf numFmtId="176" fontId="0" fillId="2" borderId="0" xfId="36" applyNumberFormat="1" applyFont="1" applyFill="1" applyBorder="1">
      <alignment/>
      <protection/>
    </xf>
    <xf numFmtId="0" fontId="20" fillId="2" borderId="0" xfId="36" applyFont="1" applyFill="1" applyAlignment="1">
      <alignment horizontal="right"/>
      <protection/>
    </xf>
    <xf numFmtId="0" fontId="0" fillId="2" borderId="13" xfId="36" applyFont="1" applyFill="1" applyBorder="1" applyAlignment="1">
      <alignment horizontal="center"/>
      <protection/>
    </xf>
    <xf numFmtId="0" fontId="0" fillId="2" borderId="7" xfId="36" applyFont="1" applyFill="1" applyBorder="1" applyAlignment="1">
      <alignment horizontal="centerContinuous"/>
      <protection/>
    </xf>
    <xf numFmtId="0" fontId="0" fillId="2" borderId="2" xfId="36" applyFont="1" applyFill="1" applyBorder="1" applyAlignment="1">
      <alignment horizontal="centerContinuous"/>
      <protection/>
    </xf>
    <xf numFmtId="0" fontId="0" fillId="2" borderId="9" xfId="36" applyFont="1" applyFill="1" applyBorder="1" applyAlignment="1">
      <alignment horizontal="center"/>
      <protection/>
    </xf>
    <xf numFmtId="0" fontId="0" fillId="2" borderId="10" xfId="36" applyFont="1" applyFill="1" applyBorder="1" applyAlignment="1">
      <alignment horizontal="center"/>
      <protection/>
    </xf>
    <xf numFmtId="0" fontId="31" fillId="2" borderId="2" xfId="0" applyFont="1" applyFill="1" applyBorder="1" applyAlignment="1">
      <alignment/>
    </xf>
    <xf numFmtId="180" fontId="43" fillId="2" borderId="2" xfId="36" applyNumberFormat="1" applyFont="1" applyFill="1" applyBorder="1">
      <alignment/>
      <protection/>
    </xf>
    <xf numFmtId="180" fontId="43" fillId="2" borderId="0" xfId="36" applyNumberFormat="1" applyFont="1" applyFill="1">
      <alignment/>
      <protection/>
    </xf>
    <xf numFmtId="180" fontId="43" fillId="2" borderId="0" xfId="36" applyNumberFormat="1" applyFont="1" applyFill="1" applyBorder="1">
      <alignment/>
      <protection/>
    </xf>
    <xf numFmtId="0" fontId="43" fillId="2" borderId="0" xfId="36" applyFont="1" applyFill="1">
      <alignment/>
      <protection/>
    </xf>
    <xf numFmtId="180" fontId="13" fillId="2" borderId="0" xfId="36" applyNumberFormat="1" applyFont="1" applyFill="1" applyBorder="1">
      <alignment/>
      <protection/>
    </xf>
    <xf numFmtId="180" fontId="13" fillId="2" borderId="0" xfId="36" applyNumberFormat="1" applyFont="1" applyFill="1">
      <alignment/>
      <protection/>
    </xf>
    <xf numFmtId="0" fontId="13" fillId="2" borderId="0" xfId="25" applyFont="1" applyFill="1" applyBorder="1" applyAlignment="1">
      <alignment/>
      <protection/>
    </xf>
    <xf numFmtId="0" fontId="13" fillId="2" borderId="0" xfId="25" applyFont="1" applyFill="1" applyAlignment="1">
      <alignment/>
      <protection/>
    </xf>
  </cellXfs>
  <cellStyles count="2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10DURCHF" xfId="24"/>
    <cellStyle name="Standard_11DAÜHH" xfId="25"/>
    <cellStyle name="Standard_1SCHIFFS" xfId="26"/>
    <cellStyle name="Standard_2GÜTERV" xfId="27"/>
    <cellStyle name="Standard_4STÜCKG" xfId="28"/>
    <cellStyle name="Standard_7GÜTERV" xfId="29"/>
    <cellStyle name="Standard_8BINNEN" xfId="30"/>
    <cellStyle name="Standard_9VERKEHR" xfId="31"/>
    <cellStyle name="Standard_A_I_2_vj061_S" xfId="32"/>
    <cellStyle name="Standard_CONT68N" xfId="33"/>
    <cellStyle name="Standard_DEZ94" xfId="34"/>
    <cellStyle name="Standard_EXCEL-Vorblatt für Statistische Berichte" xfId="35"/>
    <cellStyle name="Standard_EXLAND" xfId="36"/>
    <cellStyle name="Standard_GVKVB" xfId="37"/>
    <cellStyle name="Standard_SCHGRK" xfId="38"/>
    <cellStyle name="Standard_Schifff_Aussenhandel2002_DIA_Neu" xfId="39"/>
    <cellStyle name="Standard_SENVER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2002
nach Erdteilen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'[10]4GÜTERV'!$M$32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'[10]4GÜTERV'!$N$32:$R$32</c:f>
              <c:numCache>
                <c:ptCount val="5"/>
                <c:pt idx="0">
                  <c:v>27789</c:v>
                </c:pt>
                <c:pt idx="1">
                  <c:v>5971</c:v>
                </c:pt>
                <c:pt idx="2">
                  <c:v>18335</c:v>
                </c:pt>
                <c:pt idx="3">
                  <c:v>8637</c:v>
                </c:pt>
                <c:pt idx="4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'[10]4GÜTERV'!$M$33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'[10]4GÜTERV'!$N$33:$R$33</c:f>
              <c:numCache>
                <c:ptCount val="5"/>
                <c:pt idx="0">
                  <c:v>28551</c:v>
                </c:pt>
                <c:pt idx="1">
                  <c:v>4949</c:v>
                </c:pt>
                <c:pt idx="2">
                  <c:v>14228</c:v>
                </c:pt>
                <c:pt idx="3">
                  <c:v>9913</c:v>
                </c:pt>
                <c:pt idx="4">
                  <c:v>1894</c:v>
                </c:pt>
              </c:numCache>
            </c:numRef>
          </c:val>
        </c:ser>
        <c:ser>
          <c:idx val="2"/>
          <c:order val="2"/>
          <c:tx>
            <c:strRef>
              <c:f>'[10]4GÜTERV'!$M$34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'[10]4GÜTERV'!$N$34:$R$34</c:f>
              <c:numCache>
                <c:ptCount val="5"/>
                <c:pt idx="0">
                  <c:v>29676</c:v>
                </c:pt>
                <c:pt idx="1">
                  <c:v>4999</c:v>
                </c:pt>
                <c:pt idx="2">
                  <c:v>10771</c:v>
                </c:pt>
                <c:pt idx="3">
                  <c:v>14367</c:v>
                </c:pt>
                <c:pt idx="4">
                  <c:v>1282</c:v>
                </c:pt>
              </c:numCache>
            </c:numRef>
          </c:val>
        </c:ser>
        <c:ser>
          <c:idx val="3"/>
          <c:order val="3"/>
          <c:tx>
            <c:strRef>
              <c:f>'[10]4GÜTERV'!$M$35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Australien,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'[10]4GÜTERV'!$N$35:$R$35</c:f>
              <c:numCache>
                <c:ptCount val="5"/>
                <c:pt idx="0">
                  <c:v>33440</c:v>
                </c:pt>
                <c:pt idx="1">
                  <c:v>4201</c:v>
                </c:pt>
                <c:pt idx="2">
                  <c:v>13008</c:v>
                </c:pt>
                <c:pt idx="3">
                  <c:v>19712</c:v>
                </c:pt>
                <c:pt idx="4">
                  <c:v>1829</c:v>
                </c:pt>
              </c:numCache>
            </c:numRef>
          </c:val>
        </c:ser>
        <c:ser>
          <c:idx val="4"/>
          <c:order val="4"/>
          <c:tx>
            <c:strRef>
              <c:f>'[10]4GÜTERV'!$M$36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'[10]4GÜTERV'!$N$36:$R$36</c:f>
              <c:numCache>
                <c:ptCount val="5"/>
                <c:pt idx="0">
                  <c:v>35253.8</c:v>
                </c:pt>
                <c:pt idx="1">
                  <c:v>4648.700000000001</c:v>
                </c:pt>
                <c:pt idx="2">
                  <c:v>17660.199999999997</c:v>
                </c:pt>
                <c:pt idx="3">
                  <c:v>26673.7</c:v>
                </c:pt>
                <c:pt idx="4">
                  <c:v>1626.9</c:v>
                </c:pt>
              </c:numCache>
            </c:numRef>
          </c:val>
        </c:ser>
        <c:ser>
          <c:idx val="5"/>
          <c:order val="5"/>
          <c:tx>
            <c:strRef>
              <c:f>'[10]4GÜTERV'!$M$37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'[10]4GÜTERV'!$N$37:$R$37</c:f>
              <c:numCache>
                <c:ptCount val="5"/>
                <c:pt idx="0">
                  <c:v>39913.5</c:v>
                </c:pt>
                <c:pt idx="1">
                  <c:v>6066.200000000001</c:v>
                </c:pt>
                <c:pt idx="2">
                  <c:v>19851.3</c:v>
                </c:pt>
                <c:pt idx="3">
                  <c:v>31115.4</c:v>
                </c:pt>
                <c:pt idx="4">
                  <c:v>1326</c:v>
                </c:pt>
              </c:numCache>
            </c:numRef>
          </c:val>
        </c:ser>
        <c:gapWidth val="80"/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0"/>
        <c:lblOffset val="100"/>
        <c:noMultiLvlLbl val="0"/>
      </c:catAx>
      <c:valAx>
        <c:axId val="28438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175"/>
          <c:w val="0.9662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2'!$N$7:$N$36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2'!$M$7:$M$36</c:f>
              <c:numCache/>
            </c:numRef>
          </c:cat>
          <c:val>
            <c:numRef>
              <c:f>'9BINNEN 2'!$O$7:$O$36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'9BINNEN 2'!$M$7:$M$36</c:f>
              <c:numCache/>
            </c:numRef>
          </c:cat>
          <c:val>
            <c:numRef>
              <c:f>'9BINNEN 2'!$P$7:$P$36</c:f>
              <c:numCache/>
            </c:numRef>
          </c:val>
          <c:smooth val="0"/>
        </c:ser>
        <c:axId val="55885855"/>
        <c:axId val="3321064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10648"/>
        <c:crosses val="autoZero"/>
        <c:auto val="0"/>
        <c:lblOffset val="100"/>
        <c:tickLblSkip val="2"/>
        <c:noMultiLvlLbl val="0"/>
      </c:catAx>
      <c:valAx>
        <c:axId val="33210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8858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5"/>
          <c:w val="0.9795"/>
          <c:h val="0.87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'10DURCHF (2)'!$M$36</c:f>
              <c:strCache>
                <c:ptCount val="1"/>
                <c:pt idx="0">
                  <c:v>1 990     </c:v>
                </c:pt>
              </c:strCache>
            </c:strRef>
          </c:tx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(2)'!$N$36:$Q$36</c:f>
              <c:numCache/>
            </c:numRef>
          </c:val>
        </c:ser>
        <c:ser>
          <c:idx val="1"/>
          <c:order val="1"/>
          <c:tx>
            <c:strRef>
              <c:f>'10DURCHF (2)'!$M$37</c:f>
              <c:strCache>
                <c:ptCount val="1"/>
                <c:pt idx="0">
                  <c:v>1 993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(2)'!$N$37:$Q$37</c:f>
              <c:numCache/>
            </c:numRef>
          </c:val>
        </c:ser>
        <c:ser>
          <c:idx val="2"/>
          <c:order val="2"/>
          <c:tx>
            <c:strRef>
              <c:f>'10DURCHF (2)'!$M$38</c:f>
              <c:strCache>
                <c:ptCount val="1"/>
                <c:pt idx="0">
                  <c:v>1 996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(2)'!$N$38:$Q$38</c:f>
              <c:numCache/>
            </c:numRef>
          </c:val>
        </c:ser>
        <c:ser>
          <c:idx val="3"/>
          <c:order val="3"/>
          <c:tx>
            <c:strRef>
              <c:f>'10DURCHF (2)'!$M$39</c:f>
              <c:strCache>
                <c:ptCount val="1"/>
                <c:pt idx="0">
                  <c:v>1 999     </c:v>
                </c:pt>
              </c:strCache>
            </c:strRef>
          </c:tx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(2)'!$N$39:$Q$39</c:f>
              <c:numCache/>
            </c:numRef>
          </c:val>
        </c:ser>
        <c:ser>
          <c:idx val="4"/>
          <c:order val="4"/>
          <c:tx>
            <c:strRef>
              <c:f>'10DURCHF (2)'!$M$40</c:f>
              <c:strCache>
                <c:ptCount val="1"/>
                <c:pt idx="0">
                  <c:v>2 008     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(2)'!$N$40:$Q$40</c:f>
              <c:numCache/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9689804"/>
        <c:crosses val="autoZero"/>
        <c:auto val="0"/>
        <c:lblOffset val="100"/>
        <c:noMultiLvlLbl val="0"/>
      </c:catAx>
      <c:valAx>
        <c:axId val="59689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1995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25"/>
          <c:w val="0.9865"/>
          <c:h val="0.91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'[13]8VERKEHR'!$K$18:$K$32</c:f>
              <c:numCache>
                <c:ptCount val="15"/>
                <c:pt idx="0">
                  <c:v>21</c:v>
                </c:pt>
                <c:pt idx="1">
                  <c:v>21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25</c:v>
                </c:pt>
                <c:pt idx="7">
                  <c:v>26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43</c:v>
                </c:pt>
                <c:pt idx="12">
                  <c:v>46</c:v>
                </c:pt>
                <c:pt idx="13">
                  <c:v>47</c:v>
                </c:pt>
                <c:pt idx="14">
                  <c:v>38.1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'[13]8VERKEHR'!$L$18:$L$32</c:f>
              <c:numCache>
                <c:ptCount val="15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100</c:v>
                </c:pt>
                <c:pt idx="4">
                  <c:v>113</c:v>
                </c:pt>
                <c:pt idx="5">
                  <c:v>93</c:v>
                </c:pt>
                <c:pt idx="6">
                  <c:v>98</c:v>
                </c:pt>
                <c:pt idx="7">
                  <c:v>95</c:v>
                </c:pt>
                <c:pt idx="8">
                  <c:v>94</c:v>
                </c:pt>
                <c:pt idx="9">
                  <c:v>105</c:v>
                </c:pt>
                <c:pt idx="10">
                  <c:v>107</c:v>
                </c:pt>
                <c:pt idx="11">
                  <c:v>117</c:v>
                </c:pt>
                <c:pt idx="12">
                  <c:v>128</c:v>
                </c:pt>
                <c:pt idx="13">
                  <c:v>140</c:v>
                </c:pt>
                <c:pt idx="14">
                  <c:v>129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'[13]8VERKEHR'!$M$18:$M$32</c:f>
              <c:numCache>
                <c:ptCount val="1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'[13]8VERKEHR'!$J$18:$J$32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'[13]8VERKEHR'!$N$18:$N$32</c:f>
              <c:numCache>
                <c:ptCount val="15"/>
                <c:pt idx="0">
                  <c:v>72</c:v>
                </c:pt>
                <c:pt idx="1">
                  <c:v>71</c:v>
                </c:pt>
                <c:pt idx="2">
                  <c:v>77</c:v>
                </c:pt>
                <c:pt idx="3">
                  <c:v>76</c:v>
                </c:pt>
                <c:pt idx="4">
                  <c:v>81</c:v>
                </c:pt>
                <c:pt idx="5">
                  <c:v>86</c:v>
                </c:pt>
                <c:pt idx="6">
                  <c:v>93</c:v>
                </c:pt>
                <c:pt idx="7">
                  <c:v>98</c:v>
                </c:pt>
                <c:pt idx="8">
                  <c:v>107</c:v>
                </c:pt>
                <c:pt idx="9">
                  <c:v>115</c:v>
                </c:pt>
                <c:pt idx="10">
                  <c:v>126</c:v>
                </c:pt>
                <c:pt idx="11">
                  <c:v>135</c:v>
                </c:pt>
                <c:pt idx="12">
                  <c:v>140</c:v>
                </c:pt>
                <c:pt idx="13">
                  <c:v>141</c:v>
                </c:pt>
                <c:pt idx="14">
                  <c:v>111</c:v>
                </c:pt>
              </c:numCache>
            </c:numRef>
          </c:val>
          <c:smooth val="0"/>
        </c:ser>
        <c:marker val="1"/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816648"/>
        <c:crosses val="autoZero"/>
        <c:auto val="0"/>
        <c:lblOffset val="100"/>
        <c:noMultiLvlLbl val="0"/>
      </c:catAx>
      <c:valAx>
        <c:axId val="21816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3"/>
          <c:w val="0.9732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1SCHIFFS!$K$23:$K$27</c:f>
              <c:numCache/>
            </c:numRef>
          </c:val>
        </c:ser>
        <c:gapWidth val="10"/>
        <c:axId val="62132105"/>
        <c:axId val="22318034"/>
      </c:barChart>
      <c:catAx>
        <c:axId val="62132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2318034"/>
        <c:crosses val="autoZero"/>
        <c:auto val="0"/>
        <c:lblOffset val="100"/>
        <c:noMultiLvlLbl val="0"/>
      </c:catAx>
      <c:val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182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1SCHIFFS!$J$23:$J$27</c:f>
              <c:strCache/>
            </c:strRef>
          </c:cat>
          <c:val>
            <c:numRef>
              <c:f>1SCHIFFS!$L$23:$L$27</c:f>
              <c:numCache/>
            </c:numRef>
          </c:val>
        </c:ser>
        <c:gapWidth val="10"/>
        <c:axId val="66644579"/>
        <c:axId val="62930300"/>
      </c:barChart>
      <c:catAx>
        <c:axId val="6664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0"/>
        <c:lblOffset val="100"/>
        <c:noMultiLvlLbl val="0"/>
      </c:catAx>
      <c:valAx>
        <c:axId val="62930300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5"/>
          <c:w val="0.946"/>
          <c:h val="0.4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(2SCHIFFS!$E$11,2SCHIFFS!$G$11,2SCHIFFS!$I$11,2SCHIFFS!$K$11)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(2SCHIFFS!$E$32,2SCHIFFS!$G$32,2SCHIFFS!$I$32,2SCHIFFS!$K$32)</c:f>
              <c:numCache/>
            </c:numRef>
          </c:val>
        </c:ser>
        <c:gapWidth val="20"/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189510"/>
        <c:crosses val="autoZero"/>
        <c:auto val="0"/>
        <c:lblOffset val="100"/>
        <c:noMultiLvlLbl val="0"/>
      </c:catAx>
      <c:valAx>
        <c:axId val="64189510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9501789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43025"/>
          <c:w val="0.3545"/>
          <c:h val="0.1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75"/>
          <c:h val="0.957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2SCHIFFS!$N$43:$N$46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2SCHIFFS!$O$43:$O$46</c:f>
              <c:numCache/>
            </c:numRef>
          </c:val>
        </c:ser>
        <c:gapWidth val="20"/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0"/>
        <c:lblOffset val="100"/>
        <c:noMultiLvlLbl val="0"/>
      </c:catAx>
      <c:valAx>
        <c:axId val="31967792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4083467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575"/>
          <c:w val="0.9725"/>
          <c:h val="0.9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5STÜCKG!$N$9:$N$48</c:f>
              <c:numCache/>
            </c:numRef>
          </c:cat>
          <c:val>
            <c:numRef>
              <c:f>5STÜCKG!$O$9:$O$48</c:f>
              <c:numCache/>
            </c:numRef>
          </c:val>
          <c:smooth val="0"/>
        </c:ser>
        <c:ser>
          <c:idx val="1"/>
          <c:order val="1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5STÜCKG!$N$9:$N$48</c:f>
              <c:numCache/>
            </c:numRef>
          </c:cat>
          <c:val>
            <c:numRef>
              <c:f>5STÜCKG!$P$9:$P$48</c:f>
              <c:numCache/>
            </c:numRef>
          </c:val>
          <c:smooth val="0"/>
        </c:ser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4330"/>
        <c:crosses val="autoZero"/>
        <c:auto val="0"/>
        <c:lblOffset val="100"/>
        <c:tickLblSkip val="5"/>
        <c:noMultiLvlLbl val="0"/>
      </c:catAx>
      <c:valAx>
        <c:axId val="39254330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274673"/>
        <c:crossesAt val="1"/>
        <c:crossBetween val="midCat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75"/>
          <c:w val="0.986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8VERKEHR!$K$9:$K$32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8VERKEHR!$J$9:$J$32</c:f>
              <c:numCache/>
            </c:numRef>
          </c:cat>
          <c:val>
            <c:numRef>
              <c:f>8VERKEHR!$L$9:$L$32</c:f>
              <c:numCache/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8VERKEHR!$M$9:$M$32</c:f>
              <c:numCache/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8VERKEHR!$J$9:$J$32</c:f>
              <c:numCache/>
            </c:numRef>
          </c:cat>
          <c:val>
            <c:numRef>
              <c:f>8VERKEHR!$N$9:$N$32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484132"/>
        <c:crosses val="autoZero"/>
        <c:auto val="0"/>
        <c:lblOffset val="100"/>
        <c:noMultiLvlLbl val="0"/>
      </c:catAx>
      <c:valAx>
        <c:axId val="2548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48782"/>
        <c:crosses val="autoZero"/>
        <c:auto val="0"/>
        <c:lblOffset val="100"/>
        <c:tickLblSkip val="5"/>
        <c:noMultiLvlLbl val="0"/>
      </c:catAx>
      <c:valAx>
        <c:axId val="50948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3059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9525</xdr:rowOff>
    </xdr:from>
    <xdr:to>
      <xdr:col>2</xdr:col>
      <xdr:colOff>457200</xdr:colOff>
      <xdr:row>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181100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>
    <xdr:from>
      <xdr:col>2</xdr:col>
      <xdr:colOff>323850</xdr:colOff>
      <xdr:row>40</xdr:row>
      <xdr:rowOff>9525</xdr:rowOff>
    </xdr:from>
    <xdr:to>
      <xdr:col>2</xdr:col>
      <xdr:colOff>438150</xdr:colOff>
      <xdr:row>40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57325" y="6515100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 editAs="oneCell">
    <xdr:from>
      <xdr:col>6</xdr:col>
      <xdr:colOff>371475</xdr:colOff>
      <xdr:row>68</xdr:row>
      <xdr:rowOff>0</xdr:rowOff>
    </xdr:from>
    <xdr:to>
      <xdr:col>15</xdr:col>
      <xdr:colOff>1628775</xdr:colOff>
      <xdr:row>68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0963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101</xdr:row>
      <xdr:rowOff>28575</xdr:rowOff>
    </xdr:from>
    <xdr:to>
      <xdr:col>2</xdr:col>
      <xdr:colOff>714375</xdr:colOff>
      <xdr:row>102</xdr:row>
      <xdr:rowOff>47625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52550" y="17030700"/>
          <a:ext cx="666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Europa</a:t>
          </a:r>
        </a:p>
      </xdr:txBody>
    </xdr:sp>
    <xdr:clientData/>
  </xdr:twoCellAnchor>
  <xdr:twoCellAnchor>
    <xdr:from>
      <xdr:col>8</xdr:col>
      <xdr:colOff>47625</xdr:colOff>
      <xdr:row>101</xdr:row>
      <xdr:rowOff>66675</xdr:rowOff>
    </xdr:from>
    <xdr:to>
      <xdr:col>8</xdr:col>
      <xdr:colOff>695325</xdr:colOff>
      <xdr:row>102</xdr:row>
      <xdr:rowOff>66675</xdr:rowOff>
    </xdr:to>
    <xdr:sp>
      <xdr:nvSpPr>
        <xdr:cNvPr id="2" name="Text 8"/>
        <xdr:cNvSpPr txBox="1">
          <a:spLocks noChangeArrowheads="1"/>
        </xdr:cNvSpPr>
      </xdr:nvSpPr>
      <xdr:spPr>
        <a:xfrm>
          <a:off x="6153150" y="170688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Asien</a:t>
          </a:r>
        </a:p>
      </xdr:txBody>
    </xdr:sp>
    <xdr:clientData/>
  </xdr:twoCellAnchor>
  <xdr:twoCellAnchor>
    <xdr:from>
      <xdr:col>5</xdr:col>
      <xdr:colOff>47625</xdr:colOff>
      <xdr:row>101</xdr:row>
      <xdr:rowOff>38100</xdr:rowOff>
    </xdr:from>
    <xdr:to>
      <xdr:col>5</xdr:col>
      <xdr:colOff>695325</xdr:colOff>
      <xdr:row>102</xdr:row>
      <xdr:rowOff>66675</xdr:rowOff>
    </xdr:to>
    <xdr:sp>
      <xdr:nvSpPr>
        <xdr:cNvPr id="3" name="Text 9"/>
        <xdr:cNvSpPr txBox="1">
          <a:spLocks noChangeArrowheads="1"/>
        </xdr:cNvSpPr>
      </xdr:nvSpPr>
      <xdr:spPr>
        <a:xfrm>
          <a:off x="3667125" y="17040225"/>
          <a:ext cx="6477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Amerika</a:t>
          </a:r>
        </a:p>
      </xdr:txBody>
    </xdr:sp>
    <xdr:clientData/>
  </xdr:twoCellAnchor>
  <xdr:twoCellAnchor>
    <xdr:from>
      <xdr:col>4</xdr:col>
      <xdr:colOff>28575</xdr:colOff>
      <xdr:row>101</xdr:row>
      <xdr:rowOff>38100</xdr:rowOff>
    </xdr:from>
    <xdr:to>
      <xdr:col>4</xdr:col>
      <xdr:colOff>733425</xdr:colOff>
      <xdr:row>102</xdr:row>
      <xdr:rowOff>76200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895600" y="17040225"/>
          <a:ext cx="704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Afrika</a:t>
          </a:r>
        </a:p>
      </xdr:txBody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8</xdr:col>
      <xdr:colOff>381000</xdr:colOff>
      <xdr:row>67</xdr:row>
      <xdr:rowOff>104775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49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104775</xdr:rowOff>
    </xdr:from>
    <xdr:to>
      <xdr:col>1</xdr:col>
      <xdr:colOff>247650</xdr:colOff>
      <xdr:row>34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14300" y="6238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133350</xdr:rowOff>
    </xdr:from>
    <xdr:to>
      <xdr:col>6</xdr:col>
      <xdr:colOff>781050</xdr:colOff>
      <xdr:row>66</xdr:row>
      <xdr:rowOff>76200</xdr:rowOff>
    </xdr:to>
    <xdr:graphicFrame>
      <xdr:nvGraphicFramePr>
        <xdr:cNvPr id="2" name="Chart 18"/>
        <xdr:cNvGraphicFramePr/>
      </xdr:nvGraphicFramePr>
      <xdr:xfrm>
        <a:off x="0" y="7400925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38</xdr:row>
      <xdr:rowOff>114300</xdr:rowOff>
    </xdr:from>
    <xdr:ext cx="6172200" cy="314325"/>
    <xdr:sp>
      <xdr:nvSpPr>
        <xdr:cNvPr id="3" name="Text 28"/>
        <xdr:cNvSpPr txBox="1">
          <a:spLocks noChangeArrowheads="1"/>
        </xdr:cNvSpPr>
      </xdr:nvSpPr>
      <xdr:spPr>
        <a:xfrm>
          <a:off x="57150" y="6896100"/>
          <a:ext cx="6172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Stückgutumschlag 1) des Hafens Hamburg 1970 bis 2009</a:t>
          </a:r>
        </a:p>
      </xdr:txBody>
    </xdr:sp>
    <xdr:clientData/>
  </xdr:oneCellAnchor>
  <xdr:twoCellAnchor>
    <xdr:from>
      <xdr:col>0</xdr:col>
      <xdr:colOff>9525</xdr:colOff>
      <xdr:row>40</xdr:row>
      <xdr:rowOff>114300</xdr:rowOff>
    </xdr:from>
    <xdr:to>
      <xdr:col>0</xdr:col>
      <xdr:colOff>723900</xdr:colOff>
      <xdr:row>41</xdr:row>
      <xdr:rowOff>104775</xdr:rowOff>
    </xdr:to>
    <xdr:sp>
      <xdr:nvSpPr>
        <xdr:cNvPr id="4" name="Text 29"/>
        <xdr:cNvSpPr txBox="1">
          <a:spLocks noChangeArrowheads="1"/>
        </xdr:cNvSpPr>
      </xdr:nvSpPr>
      <xdr:spPr>
        <a:xfrm>
          <a:off x="9525" y="7219950"/>
          <a:ext cx="7143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Mio. Tonnen</a:t>
          </a:r>
        </a:p>
      </xdr:txBody>
    </xdr:sp>
    <xdr:clientData/>
  </xdr:twoCellAnchor>
  <xdr:twoCellAnchor>
    <xdr:from>
      <xdr:col>5</xdr:col>
      <xdr:colOff>800100</xdr:colOff>
      <xdr:row>42</xdr:row>
      <xdr:rowOff>47625</xdr:rowOff>
    </xdr:from>
    <xdr:to>
      <xdr:col>6</xdr:col>
      <xdr:colOff>819150</xdr:colOff>
      <xdr:row>43</xdr:row>
      <xdr:rowOff>85725</xdr:rowOff>
    </xdr:to>
    <xdr:sp>
      <xdr:nvSpPr>
        <xdr:cNvPr id="5" name="Text 32"/>
        <xdr:cNvSpPr txBox="1">
          <a:spLocks noChangeArrowheads="1"/>
        </xdr:cNvSpPr>
      </xdr:nvSpPr>
      <xdr:spPr>
        <a:xfrm>
          <a:off x="5210175" y="7477125"/>
          <a:ext cx="895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containerisiert</a:t>
          </a:r>
        </a:p>
      </xdr:txBody>
    </xdr:sp>
    <xdr:clientData/>
  </xdr:twoCellAnchor>
  <xdr:twoCellAnchor>
    <xdr:from>
      <xdr:col>5</xdr:col>
      <xdr:colOff>342900</xdr:colOff>
      <xdr:row>61</xdr:row>
      <xdr:rowOff>123825</xdr:rowOff>
    </xdr:from>
    <xdr:to>
      <xdr:col>7</xdr:col>
      <xdr:colOff>76200</xdr:colOff>
      <xdr:row>62</xdr:row>
      <xdr:rowOff>133350</xdr:rowOff>
    </xdr:to>
    <xdr:sp>
      <xdr:nvSpPr>
        <xdr:cNvPr id="6" name="Text 33"/>
        <xdr:cNvSpPr txBox="1">
          <a:spLocks noChangeArrowheads="1"/>
        </xdr:cNvSpPr>
      </xdr:nvSpPr>
      <xdr:spPr>
        <a:xfrm>
          <a:off x="4752975" y="10668000"/>
          <a:ext cx="1447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nicht-containerisiert</a:t>
          </a:r>
        </a:p>
      </xdr:txBody>
    </xdr:sp>
    <xdr:clientData/>
  </xdr:twoCellAnchor>
  <xdr:twoCellAnchor>
    <xdr:from>
      <xdr:col>7</xdr:col>
      <xdr:colOff>180975</xdr:colOff>
      <xdr:row>65</xdr:row>
      <xdr:rowOff>152400</xdr:rowOff>
    </xdr:from>
    <xdr:to>
      <xdr:col>7</xdr:col>
      <xdr:colOff>180975</xdr:colOff>
      <xdr:row>67</xdr:row>
      <xdr:rowOff>19050</xdr:rowOff>
    </xdr:to>
    <xdr:sp>
      <xdr:nvSpPr>
        <xdr:cNvPr id="7" name="Text 34"/>
        <xdr:cNvSpPr txBox="1">
          <a:spLocks noChangeArrowheads="1"/>
        </xdr:cNvSpPr>
      </xdr:nvSpPr>
      <xdr:spPr>
        <a:xfrm>
          <a:off x="6305550" y="1134427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 editAs="oneCell">
    <xdr:from>
      <xdr:col>3</xdr:col>
      <xdr:colOff>895350</xdr:colOff>
      <xdr:row>69</xdr:row>
      <xdr:rowOff>0</xdr:rowOff>
    </xdr:from>
    <xdr:to>
      <xdr:col>14</xdr:col>
      <xdr:colOff>200025</xdr:colOff>
      <xdr:row>69</xdr:row>
      <xdr:rowOff>104775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18395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514350</xdr:colOff>
      <xdr:row>6</xdr:row>
      <xdr:rowOff>38100</xdr:rowOff>
    </xdr:from>
    <xdr:to>
      <xdr:col>14</xdr:col>
      <xdr:colOff>514350</xdr:colOff>
      <xdr:row>6</xdr:row>
      <xdr:rowOff>152400</xdr:rowOff>
    </xdr:to>
    <xdr:sp>
      <xdr:nvSpPr>
        <xdr:cNvPr id="9" name="Line 32"/>
        <xdr:cNvSpPr>
          <a:spLocks/>
        </xdr:cNvSpPr>
      </xdr:nvSpPr>
      <xdr:spPr>
        <a:xfrm>
          <a:off x="10134600" y="1104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47625</xdr:rowOff>
    </xdr:from>
    <xdr:to>
      <xdr:col>15</xdr:col>
      <xdr:colOff>400050</xdr:colOff>
      <xdr:row>7</xdr:row>
      <xdr:rowOff>0</xdr:rowOff>
    </xdr:to>
    <xdr:sp>
      <xdr:nvSpPr>
        <xdr:cNvPr id="10" name="Line 33"/>
        <xdr:cNvSpPr>
          <a:spLocks/>
        </xdr:cNvSpPr>
      </xdr:nvSpPr>
      <xdr:spPr>
        <a:xfrm>
          <a:off x="11068050" y="111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64</xdr:row>
      <xdr:rowOff>142875</xdr:rowOff>
    </xdr:from>
    <xdr:to>
      <xdr:col>6</xdr:col>
      <xdr:colOff>828675</xdr:colOff>
      <xdr:row>65</xdr:row>
      <xdr:rowOff>133350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5781675" y="1117282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39</xdr:row>
      <xdr:rowOff>38100</xdr:rowOff>
    </xdr:from>
    <xdr:to>
      <xdr:col>5</xdr:col>
      <xdr:colOff>438150</xdr:colOff>
      <xdr:row>39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343400" y="7219950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39</xdr:row>
      <xdr:rowOff>47625</xdr:rowOff>
    </xdr:from>
    <xdr:to>
      <xdr:col>5</xdr:col>
      <xdr:colOff>476250</xdr:colOff>
      <xdr:row>39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91025" y="7229475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68</xdr:row>
      <xdr:rowOff>19050</xdr:rowOff>
    </xdr:from>
    <xdr:to>
      <xdr:col>7</xdr:col>
      <xdr:colOff>781050</xdr:colOff>
      <xdr:row>68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4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65</xdr:row>
      <xdr:rowOff>76200</xdr:rowOff>
    </xdr:from>
    <xdr:to>
      <xdr:col>1</xdr:col>
      <xdr:colOff>38100</xdr:colOff>
      <xdr:row>65</xdr:row>
      <xdr:rowOff>76200</xdr:rowOff>
    </xdr:to>
    <xdr:sp>
      <xdr:nvSpPr>
        <xdr:cNvPr id="4" name="Line 7"/>
        <xdr:cNvSpPr>
          <a:spLocks/>
        </xdr:cNvSpPr>
      </xdr:nvSpPr>
      <xdr:spPr>
        <a:xfrm>
          <a:off x="28575" y="11782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69</xdr:row>
      <xdr:rowOff>28575</xdr:rowOff>
    </xdr:from>
    <xdr:to>
      <xdr:col>13</xdr:col>
      <xdr:colOff>57150</xdr:colOff>
      <xdr:row>69</xdr:row>
      <xdr:rowOff>133350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306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0.134</cdr:y>
    </cdr:from>
    <cdr:to>
      <cdr:x>0.984</cdr:x>
      <cdr:y>0.18825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57225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0.26525</cdr:x>
      <cdr:y>0.32025</cdr:y>
    </cdr:from>
    <cdr:to>
      <cdr:x>0.57375</cdr:x>
      <cdr:y>0.40375</cdr:y>
    </cdr:to>
    <cdr:sp>
      <cdr:nvSpPr>
        <cdr:cNvPr id="2" name="Text 2"/>
        <cdr:cNvSpPr txBox="1">
          <a:spLocks noChangeArrowheads="1"/>
        </cdr:cNvSpPr>
      </cdr:nvSpPr>
      <cdr:spPr>
        <a:xfrm>
          <a:off x="1695450" y="1562100"/>
          <a:ext cx="19812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0.4085</cdr:x>
      <cdr:y>0.71875</cdr:y>
    </cdr:from>
    <cdr:to>
      <cdr:x>0.542</cdr:x>
      <cdr:y>0.77125</cdr:y>
    </cdr:to>
    <cdr:sp>
      <cdr:nvSpPr>
        <cdr:cNvPr id="3" name="Text 3"/>
        <cdr:cNvSpPr txBox="1">
          <a:spLocks noChangeArrowheads="1"/>
        </cdr:cNvSpPr>
      </cdr:nvSpPr>
      <cdr:spPr>
        <a:xfrm>
          <a:off x="2619375" y="3524250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0.758</cdr:x>
      <cdr:y>0.84175</cdr:y>
    </cdr:from>
    <cdr:to>
      <cdr:x>0.9435</cdr:x>
      <cdr:y>0.88825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243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0.0065</cdr:x>
      <cdr:y>0.03425</cdr:y>
    </cdr:from>
    <cdr:to>
      <cdr:x>0.143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38100" y="161925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47625</xdr:rowOff>
    </xdr:from>
    <xdr:to>
      <xdr:col>6</xdr:col>
      <xdr:colOff>1143000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66675" y="6000750"/>
        <a:ext cx="6419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67</xdr:row>
      <xdr:rowOff>38100</xdr:rowOff>
    </xdr:from>
    <xdr:to>
      <xdr:col>6</xdr:col>
      <xdr:colOff>1143000</xdr:colOff>
      <xdr:row>67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728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0.43475</cdr:y>
    </cdr:from>
    <cdr:to>
      <cdr:x>0.51325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63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6"/>
        <xdr:cNvGraphicFramePr/>
      </xdr:nvGraphicFramePr>
      <xdr:xfrm>
        <a:off x="276225" y="9953625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63</xdr:row>
      <xdr:rowOff>0</xdr:rowOff>
    </xdr:from>
    <xdr:to>
      <xdr:col>8</xdr:col>
      <xdr:colOff>695325</xdr:colOff>
      <xdr:row>63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9953625"/>
          <a:ext cx="5581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1990 bis 2002
mit ausgewählten Verkehrsgebieten 
</a:t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8</xdr:col>
      <xdr:colOff>628650</xdr:colOff>
      <xdr:row>63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905375" y="9953625"/>
          <a:ext cx="89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600075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5019675" y="99536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 1)</a:t>
          </a:r>
        </a:p>
      </xdr:txBody>
    </xdr:sp>
    <xdr:clientData/>
  </xdr:twoCellAnchor>
  <xdr:twoCellAnchor>
    <xdr:from>
      <xdr:col>8</xdr:col>
      <xdr:colOff>323850</xdr:colOff>
      <xdr:row>63</xdr:row>
      <xdr:rowOff>0</xdr:rowOff>
    </xdr:from>
    <xdr:to>
      <xdr:col>8</xdr:col>
      <xdr:colOff>657225</xdr:colOff>
      <xdr:row>63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5495925" y="99536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238125</xdr:colOff>
      <xdr:row>63</xdr:row>
      <xdr:rowOff>0</xdr:rowOff>
    </xdr:from>
    <xdr:to>
      <xdr:col>2</xdr:col>
      <xdr:colOff>381000</xdr:colOff>
      <xdr:row>63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476250" y="99536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5</xdr:col>
      <xdr:colOff>685800</xdr:colOff>
      <xdr:row>67</xdr:row>
      <xdr:rowOff>0</xdr:rowOff>
    </xdr:from>
    <xdr:to>
      <xdr:col>15</xdr:col>
      <xdr:colOff>361950</xdr:colOff>
      <xdr:row>67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0458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Versand -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019300" y="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und Versand insgesamt -</a:t>
          </a:r>
        </a:p>
      </xdr:txBody>
    </xdr:sp>
    <xdr:clientData/>
  </xdr:twoCellAnchor>
  <xdr:twoCellAnchor>
    <xdr:from>
      <xdr:col>1</xdr:col>
      <xdr:colOff>38100</xdr:colOff>
      <xdr:row>38</xdr:row>
      <xdr:rowOff>133350</xdr:rowOff>
    </xdr:from>
    <xdr:to>
      <xdr:col>8</xdr:col>
      <xdr:colOff>666750</xdr:colOff>
      <xdr:row>67</xdr:row>
      <xdr:rowOff>114300</xdr:rowOff>
    </xdr:to>
    <xdr:graphicFrame>
      <xdr:nvGraphicFramePr>
        <xdr:cNvPr id="3" name="Chart 3"/>
        <xdr:cNvGraphicFramePr/>
      </xdr:nvGraphicFramePr>
      <xdr:xfrm>
        <a:off x="276225" y="6019800"/>
        <a:ext cx="5581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36</xdr:row>
      <xdr:rowOff>0</xdr:rowOff>
    </xdr:from>
    <xdr:to>
      <xdr:col>8</xdr:col>
      <xdr:colOff>704850</xdr:colOff>
      <xdr:row>38</xdr:row>
      <xdr:rowOff>47625</xdr:rowOff>
    </xdr:to>
    <xdr:sp>
      <xdr:nvSpPr>
        <xdr:cNvPr id="4" name="Text 7"/>
        <xdr:cNvSpPr txBox="1">
          <a:spLocks noChangeArrowheads="1"/>
        </xdr:cNvSpPr>
      </xdr:nvSpPr>
      <xdr:spPr>
        <a:xfrm>
          <a:off x="276225" y="5581650"/>
          <a:ext cx="5619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1980 bis 2009
mit ausgewählten Verkehrsgebieten 
</a:t>
          </a:r>
        </a:p>
      </xdr:txBody>
    </xdr:sp>
    <xdr:clientData/>
  </xdr:twoCellAnchor>
  <xdr:twoCellAnchor>
    <xdr:from>
      <xdr:col>7</xdr:col>
      <xdr:colOff>390525</xdr:colOff>
      <xdr:row>40</xdr:row>
      <xdr:rowOff>104775</xdr:rowOff>
    </xdr:from>
    <xdr:to>
      <xdr:col>8</xdr:col>
      <xdr:colOff>533400</xdr:colOff>
      <xdr:row>41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4781550" y="62960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304800</xdr:colOff>
      <xdr:row>57</xdr:row>
      <xdr:rowOff>133350</xdr:rowOff>
    </xdr:from>
    <xdr:to>
      <xdr:col>8</xdr:col>
      <xdr:colOff>457200</xdr:colOff>
      <xdr:row>60</xdr:row>
      <xdr:rowOff>104775</xdr:rowOff>
    </xdr:to>
    <xdr:sp>
      <xdr:nvSpPr>
        <xdr:cNvPr id="6" name="Text 9"/>
        <xdr:cNvSpPr txBox="1">
          <a:spLocks noChangeArrowheads="1"/>
        </xdr:cNvSpPr>
      </xdr:nvSpPr>
      <xdr:spPr>
        <a:xfrm>
          <a:off x="4695825" y="8924925"/>
          <a:ext cx="9525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1)</a:t>
          </a:r>
        </a:p>
      </xdr:txBody>
    </xdr:sp>
    <xdr:clientData/>
  </xdr:twoCellAnchor>
  <xdr:twoCellAnchor>
    <xdr:from>
      <xdr:col>8</xdr:col>
      <xdr:colOff>85725</xdr:colOff>
      <xdr:row>63</xdr:row>
      <xdr:rowOff>142875</xdr:rowOff>
    </xdr:from>
    <xdr:to>
      <xdr:col>8</xdr:col>
      <xdr:colOff>504825</xdr:colOff>
      <xdr:row>65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276850" y="9848850"/>
          <a:ext cx="4191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Berlin</a:t>
          </a:r>
        </a:p>
      </xdr:txBody>
    </xdr:sp>
    <xdr:clientData/>
  </xdr:twoCellAnchor>
  <xdr:twoCellAnchor>
    <xdr:from>
      <xdr:col>1</xdr:col>
      <xdr:colOff>76200</xdr:colOff>
      <xdr:row>68</xdr:row>
      <xdr:rowOff>133350</xdr:rowOff>
    </xdr:from>
    <xdr:to>
      <xdr:col>2</xdr:col>
      <xdr:colOff>428625</xdr:colOff>
      <xdr:row>68</xdr:row>
      <xdr:rowOff>133350</xdr:rowOff>
    </xdr:to>
    <xdr:sp>
      <xdr:nvSpPr>
        <xdr:cNvPr id="8" name="Text 12"/>
        <xdr:cNvSpPr txBox="1">
          <a:spLocks noChangeArrowheads="1"/>
        </xdr:cNvSpPr>
      </xdr:nvSpPr>
      <xdr:spPr>
        <a:xfrm>
          <a:off x="314325" y="105918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-</a:t>
          </a:r>
        </a:p>
      </xdr:txBody>
    </xdr:sp>
    <xdr:clientData/>
  </xdr:twoCellAnchor>
  <xdr:twoCellAnchor>
    <xdr:from>
      <xdr:col>1</xdr:col>
      <xdr:colOff>400050</xdr:colOff>
      <xdr:row>38</xdr:row>
      <xdr:rowOff>104775</xdr:rowOff>
    </xdr:from>
    <xdr:to>
      <xdr:col>2</xdr:col>
      <xdr:colOff>542925</xdr:colOff>
      <xdr:row>39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638175" y="59912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0</xdr:col>
      <xdr:colOff>0</xdr:colOff>
      <xdr:row>72</xdr:row>
      <xdr:rowOff>28575</xdr:rowOff>
    </xdr:from>
    <xdr:to>
      <xdr:col>10</xdr:col>
      <xdr:colOff>266700</xdr:colOff>
      <xdr:row>72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65</xdr:row>
      <xdr:rowOff>142875</xdr:rowOff>
    </xdr:from>
    <xdr:to>
      <xdr:col>8</xdr:col>
      <xdr:colOff>714375</xdr:colOff>
      <xdr:row>66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5524500" y="10153650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0.15525</cdr:y>
    </cdr:from>
    <cdr:to>
      <cdr:x>0.12875</cdr:x>
      <cdr:y>-536870.75675</cdr:y>
    </cdr:to>
    <cdr:sp>
      <cdr:nvSpPr>
        <cdr:cNvPr id="1" name="Text 13"/>
        <cdr:cNvSpPr txBox="1">
          <a:spLocks noChangeArrowheads="1"/>
        </cdr:cNvSpPr>
      </cdr:nvSpPr>
      <cdr:spPr>
        <a:xfrm>
          <a:off x="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Güterumschlag in 1000 t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0.37</cdr:y>
    </cdr:from>
    <cdr:to>
      <cdr:x>0.636</cdr:x>
      <cdr:y>0.38225</cdr:y>
    </cdr:to>
    <cdr:sp>
      <cdr:nvSpPr>
        <cdr:cNvPr id="1" name="Text 12"/>
        <cdr:cNvSpPr txBox="1">
          <a:spLocks noChangeArrowheads="1"/>
        </cdr:cNvSpPr>
      </cdr:nvSpPr>
      <cdr:spPr>
        <a:xfrm>
          <a:off x="2590800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1" name="Chart 7"/>
        <xdr:cNvGraphicFramePr/>
      </xdr:nvGraphicFramePr>
      <xdr:xfrm>
        <a:off x="171450" y="11115675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65</xdr:row>
      <xdr:rowOff>0</xdr:rowOff>
    </xdr:from>
    <xdr:to>
      <xdr:col>1</xdr:col>
      <xdr:colOff>971550</xdr:colOff>
      <xdr:row>65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04900" y="1111567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Tschechische
Republik,
Slowakei 2)</a:t>
          </a:r>
        </a:p>
      </xdr:txBody>
    </xdr:sp>
    <xdr:clientData/>
  </xdr:twoCellAnchor>
  <xdr:twoCellAnchor>
    <xdr:from>
      <xdr:col>2</xdr:col>
      <xdr:colOff>742950</xdr:colOff>
      <xdr:row>65</xdr:row>
      <xdr:rowOff>0</xdr:rowOff>
    </xdr:from>
    <xdr:to>
      <xdr:col>3</xdr:col>
      <xdr:colOff>542925</xdr:colOff>
      <xdr:row>65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771775" y="1111567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6</xdr:col>
      <xdr:colOff>66675</xdr:colOff>
      <xdr:row>65</xdr:row>
      <xdr:rowOff>0</xdr:rowOff>
    </xdr:from>
    <xdr:to>
      <xdr:col>6</xdr:col>
      <xdr:colOff>571500</xdr:colOff>
      <xdr:row>65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505450" y="1111567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419100</xdr:colOff>
      <xdr:row>65</xdr:row>
      <xdr:rowOff>0</xdr:rowOff>
    </xdr:from>
    <xdr:to>
      <xdr:col>1</xdr:col>
      <xdr:colOff>247650</xdr:colOff>
      <xdr:row>65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19100" y="1111567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65</xdr:row>
      <xdr:rowOff>0</xdr:rowOff>
    </xdr:from>
    <xdr:to>
      <xdr:col>6</xdr:col>
      <xdr:colOff>333375</xdr:colOff>
      <xdr:row>65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11115675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2000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22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23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24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>
    <xdr:from>
      <xdr:col>0</xdr:col>
      <xdr:colOff>76200</xdr:colOff>
      <xdr:row>55</xdr:row>
      <xdr:rowOff>76200</xdr:rowOff>
    </xdr:from>
    <xdr:to>
      <xdr:col>0</xdr:col>
      <xdr:colOff>762000</xdr:colOff>
      <xdr:row>55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76200" y="9658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64</xdr:row>
      <xdr:rowOff>0</xdr:rowOff>
    </xdr:from>
    <xdr:to>
      <xdr:col>12</xdr:col>
      <xdr:colOff>47625</xdr:colOff>
      <xdr:row>64</xdr:row>
      <xdr:rowOff>104775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9823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76200</xdr:rowOff>
    </xdr:from>
    <xdr:to>
      <xdr:col>0</xdr:col>
      <xdr:colOff>762000</xdr:colOff>
      <xdr:row>29</xdr:row>
      <xdr:rowOff>76200</xdr:rowOff>
    </xdr:to>
    <xdr:sp>
      <xdr:nvSpPr>
        <xdr:cNvPr id="12" name="Line 36"/>
        <xdr:cNvSpPr>
          <a:spLocks/>
        </xdr:cNvSpPr>
      </xdr:nvSpPr>
      <xdr:spPr>
        <a:xfrm>
          <a:off x="76200" y="52959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76200</xdr:rowOff>
    </xdr:from>
    <xdr:to>
      <xdr:col>0</xdr:col>
      <xdr:colOff>762000</xdr:colOff>
      <xdr:row>31</xdr:row>
      <xdr:rowOff>76200</xdr:rowOff>
    </xdr:to>
    <xdr:sp>
      <xdr:nvSpPr>
        <xdr:cNvPr id="13" name="Line 38"/>
        <xdr:cNvSpPr>
          <a:spLocks/>
        </xdr:cNvSpPr>
      </xdr:nvSpPr>
      <xdr:spPr>
        <a:xfrm>
          <a:off x="76200" y="5638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76200</xdr:rowOff>
    </xdr:from>
    <xdr:to>
      <xdr:col>0</xdr:col>
      <xdr:colOff>762000</xdr:colOff>
      <xdr:row>56</xdr:row>
      <xdr:rowOff>76200</xdr:rowOff>
    </xdr:to>
    <xdr:sp>
      <xdr:nvSpPr>
        <xdr:cNvPr id="14" name="Line 39"/>
        <xdr:cNvSpPr>
          <a:spLocks/>
        </xdr:cNvSpPr>
      </xdr:nvSpPr>
      <xdr:spPr>
        <a:xfrm>
          <a:off x="76200" y="98298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15" name="Line 40"/>
        <xdr:cNvSpPr>
          <a:spLocks/>
        </xdr:cNvSpPr>
      </xdr:nvSpPr>
      <xdr:spPr>
        <a:xfrm>
          <a:off x="76200" y="100012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762000</xdr:colOff>
      <xdr:row>30</xdr:row>
      <xdr:rowOff>76200</xdr:rowOff>
    </xdr:to>
    <xdr:sp>
      <xdr:nvSpPr>
        <xdr:cNvPr id="16" name="Line 41"/>
        <xdr:cNvSpPr>
          <a:spLocks/>
        </xdr:cNvSpPr>
      </xdr:nvSpPr>
      <xdr:spPr>
        <a:xfrm>
          <a:off x="76200" y="54673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0.17725</cdr:y>
    </cdr:from>
    <cdr:to>
      <cdr:x>0.72925</cdr:x>
      <cdr:y>0.25725</cdr:y>
    </cdr:to>
    <cdr:sp>
      <cdr:nvSpPr>
        <cdr:cNvPr id="1" name="Text 12"/>
        <cdr:cNvSpPr txBox="1">
          <a:spLocks noChangeArrowheads="1"/>
        </cdr:cNvSpPr>
      </cdr:nvSpPr>
      <cdr:spPr>
        <a:xfrm>
          <a:off x="3067050" y="809625"/>
          <a:ext cx="1304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  <cdr:relSizeAnchor xmlns:cdr="http://schemas.openxmlformats.org/drawingml/2006/chartDrawing">
    <cdr:from>
      <cdr:x>0.04675</cdr:x>
      <cdr:y>0.934</cdr:y>
    </cdr:from>
    <cdr:to>
      <cdr:x>0.29025</cdr:x>
      <cdr:y>0.96525</cdr:y>
    </cdr:to>
    <cdr:sp>
      <cdr:nvSpPr>
        <cdr:cNvPr id="2" name="Text 17"/>
        <cdr:cNvSpPr txBox="1">
          <a:spLocks noChangeArrowheads="1"/>
        </cdr:cNvSpPr>
      </cdr:nvSpPr>
      <cdr:spPr>
        <a:xfrm>
          <a:off x="276225" y="4305300"/>
          <a:ext cx="1457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    1990   93    96    99  2008</a:t>
          </a:r>
        </a:p>
      </cdr:txBody>
    </cdr:sp>
  </cdr:relSizeAnchor>
  <cdr:relSizeAnchor xmlns:cdr="http://schemas.openxmlformats.org/drawingml/2006/chartDrawing">
    <cdr:from>
      <cdr:x>0.29025</cdr:x>
      <cdr:y>0.934</cdr:y>
    </cdr:from>
    <cdr:to>
      <cdr:x>0.52125</cdr:x>
      <cdr:y>1</cdr:y>
    </cdr:to>
    <cdr:sp>
      <cdr:nvSpPr>
        <cdr:cNvPr id="3" name="Text 19"/>
        <cdr:cNvSpPr txBox="1">
          <a:spLocks noChangeArrowheads="1"/>
        </cdr:cNvSpPr>
      </cdr:nvSpPr>
      <cdr:spPr>
        <a:xfrm>
          <a:off x="1733550" y="4305300"/>
          <a:ext cx="1381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1990    93    96    99  2008</a:t>
          </a:r>
        </a:p>
      </cdr:txBody>
    </cdr:sp>
  </cdr:relSizeAnchor>
  <cdr:relSizeAnchor xmlns:cdr="http://schemas.openxmlformats.org/drawingml/2006/chartDrawing">
    <cdr:from>
      <cdr:x>0.5285</cdr:x>
      <cdr:y>0.934</cdr:y>
    </cdr:from>
    <cdr:to>
      <cdr:x>0.75775</cdr:x>
      <cdr:y>0.96525</cdr:y>
    </cdr:to>
    <cdr:sp>
      <cdr:nvSpPr>
        <cdr:cNvPr id="4" name="Text 20"/>
        <cdr:cNvSpPr txBox="1">
          <a:spLocks noChangeArrowheads="1"/>
        </cdr:cNvSpPr>
      </cdr:nvSpPr>
      <cdr:spPr>
        <a:xfrm>
          <a:off x="3162300" y="4305300"/>
          <a:ext cx="1371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1990    93    96    99  2008</a:t>
          </a:r>
        </a:p>
      </cdr:txBody>
    </cdr:sp>
  </cdr:relSizeAnchor>
  <cdr:relSizeAnchor xmlns:cdr="http://schemas.openxmlformats.org/drawingml/2006/chartDrawing">
    <cdr:from>
      <cdr:x>0.768</cdr:x>
      <cdr:y>0.934</cdr:y>
    </cdr:from>
    <cdr:to>
      <cdr:x>0.99175</cdr:x>
      <cdr:y>0.96525</cdr:y>
    </cdr:to>
    <cdr:sp>
      <cdr:nvSpPr>
        <cdr:cNvPr id="5" name="Text 21"/>
        <cdr:cNvSpPr txBox="1">
          <a:spLocks noChangeArrowheads="1"/>
        </cdr:cNvSpPr>
      </cdr:nvSpPr>
      <cdr:spPr>
        <a:xfrm>
          <a:off x="4600575" y="4305300"/>
          <a:ext cx="1343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1990     93   96    99   2008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114300</xdr:rowOff>
    </xdr:from>
    <xdr:to>
      <xdr:col>7</xdr:col>
      <xdr:colOff>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5486400"/>
        <a:ext cx="5991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51</xdr:row>
      <xdr:rowOff>76200</xdr:rowOff>
    </xdr:from>
    <xdr:to>
      <xdr:col>1</xdr:col>
      <xdr:colOff>885825</xdr:colOff>
      <xdr:row>54</xdr:row>
      <xdr:rowOff>142875</xdr:rowOff>
    </xdr:to>
    <xdr:sp>
      <xdr:nvSpPr>
        <xdr:cNvPr id="2" name="Text 9"/>
        <xdr:cNvSpPr txBox="1">
          <a:spLocks noChangeArrowheads="1"/>
        </xdr:cNvSpPr>
      </xdr:nvSpPr>
      <xdr:spPr>
        <a:xfrm>
          <a:off x="742950" y="8362950"/>
          <a:ext cx="11049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Republik,
Slowakei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2</xdr:col>
      <xdr:colOff>257175</xdr:colOff>
      <xdr:row>53</xdr:row>
      <xdr:rowOff>57150</xdr:rowOff>
    </xdr:from>
    <xdr:to>
      <xdr:col>3</xdr:col>
      <xdr:colOff>57150</xdr:colOff>
      <xdr:row>54</xdr:row>
      <xdr:rowOff>57150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86677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5</xdr:col>
      <xdr:colOff>438150</xdr:colOff>
      <xdr:row>55</xdr:row>
      <xdr:rowOff>28575</xdr:rowOff>
    </xdr:from>
    <xdr:to>
      <xdr:col>6</xdr:col>
      <xdr:colOff>247650</xdr:colOff>
      <xdr:row>56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181600" y="89630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247650</xdr:colOff>
      <xdr:row>36</xdr:row>
      <xdr:rowOff>9525</xdr:rowOff>
    </xdr:from>
    <xdr:to>
      <xdr:col>1</xdr:col>
      <xdr:colOff>76200</xdr:colOff>
      <xdr:row>36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247650" y="586740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34</xdr:row>
      <xdr:rowOff>76200</xdr:rowOff>
    </xdr:from>
    <xdr:to>
      <xdr:col>6</xdr:col>
      <xdr:colOff>333375</xdr:colOff>
      <xdr:row>36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5610225"/>
          <a:ext cx="50673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2008</a:t>
          </a:r>
        </a:p>
      </xdr:txBody>
    </xdr:sp>
    <xdr:clientData/>
  </xdr:twoCellAnchor>
  <xdr:twoCellAnchor>
    <xdr:from>
      <xdr:col>2</xdr:col>
      <xdr:colOff>9525</xdr:colOff>
      <xdr:row>4</xdr:row>
      <xdr:rowOff>114300</xdr:rowOff>
    </xdr:from>
    <xdr:to>
      <xdr:col>2</xdr:col>
      <xdr:colOff>933450</xdr:colOff>
      <xdr:row>6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4</xdr:row>
      <xdr:rowOff>161925</xdr:rowOff>
    </xdr:from>
    <xdr:to>
      <xdr:col>4</xdr:col>
      <xdr:colOff>971550</xdr:colOff>
      <xdr:row>6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4</xdr:row>
      <xdr:rowOff>19050</xdr:rowOff>
    </xdr:from>
    <xdr:to>
      <xdr:col>1</xdr:col>
      <xdr:colOff>990600</xdr:colOff>
      <xdr:row>5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323850</xdr:colOff>
      <xdr:row>67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104775</xdr:rowOff>
    </xdr:from>
    <xdr:to>
      <xdr:col>9</xdr:col>
      <xdr:colOff>704850</xdr:colOff>
      <xdr:row>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448425" y="8001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darunter
USA</a:t>
          </a:r>
        </a:p>
      </xdr:txBody>
    </xdr:sp>
    <xdr:clientData/>
  </xdr:twoCellAnchor>
  <xdr:twoCellAnchor editAs="oneCell">
    <xdr:from>
      <xdr:col>5</xdr:col>
      <xdr:colOff>800100</xdr:colOff>
      <xdr:row>71</xdr:row>
      <xdr:rowOff>0</xdr:rowOff>
    </xdr:from>
    <xdr:to>
      <xdr:col>14</xdr:col>
      <xdr:colOff>476250</xdr:colOff>
      <xdr:row>71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28575</xdr:rowOff>
    </xdr:from>
    <xdr:to>
      <xdr:col>8</xdr:col>
      <xdr:colOff>390525</xdr:colOff>
      <xdr:row>71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0.1355</cdr:y>
    </cdr:from>
    <cdr:to>
      <cdr:x>0.9825</cdr:x>
      <cdr:y>0.1895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66750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0.21925</cdr:x>
      <cdr:y>0.27575</cdr:y>
    </cdr:from>
    <cdr:to>
      <cdr:x>0.4355</cdr:x>
      <cdr:y>0.3375</cdr:y>
    </cdr:to>
    <cdr:sp>
      <cdr:nvSpPr>
        <cdr:cNvPr id="2" name="Text 2"/>
        <cdr:cNvSpPr txBox="1">
          <a:spLocks noChangeArrowheads="1"/>
        </cdr:cNvSpPr>
      </cdr:nvSpPr>
      <cdr:spPr>
        <a:xfrm>
          <a:off x="1400175" y="1352550"/>
          <a:ext cx="13906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
</a:t>
          </a:r>
        </a:p>
      </cdr:txBody>
    </cdr:sp>
  </cdr:relSizeAnchor>
  <cdr:relSizeAnchor xmlns:cdr="http://schemas.openxmlformats.org/drawingml/2006/chartDrawing">
    <cdr:from>
      <cdr:x>0.404</cdr:x>
      <cdr:y>0.721</cdr:y>
    </cdr:from>
    <cdr:to>
      <cdr:x>0.53725</cdr:x>
      <cdr:y>0.773</cdr:y>
    </cdr:to>
    <cdr:sp>
      <cdr:nvSpPr>
        <cdr:cNvPr id="3" name="Text 3"/>
        <cdr:cNvSpPr txBox="1">
          <a:spLocks noChangeArrowheads="1"/>
        </cdr:cNvSpPr>
      </cdr:nvSpPr>
      <cdr:spPr>
        <a:xfrm>
          <a:off x="2590800" y="355282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0.756</cdr:x>
      <cdr:y>0.844</cdr:y>
    </cdr:from>
    <cdr:to>
      <cdr:x>0.94125</cdr:x>
      <cdr:y>0.89025</cdr:y>
    </cdr:to>
    <cdr:sp>
      <cdr:nvSpPr>
        <cdr:cNvPr id="4" name="Text 4"/>
        <cdr:cNvSpPr txBox="1">
          <a:spLocks noChangeArrowheads="1"/>
        </cdr:cNvSpPr>
      </cdr:nvSpPr>
      <cdr:spPr>
        <a:xfrm>
          <a:off x="4857750" y="416242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0.00575</cdr:x>
      <cdr:y>0.03475</cdr:y>
    </cdr:from>
    <cdr:to>
      <cdr:x>0.142</cdr:x>
      <cdr:y>0.08675</cdr:y>
    </cdr:to>
    <cdr:sp>
      <cdr:nvSpPr>
        <cdr:cNvPr id="5" name="Text 5"/>
        <cdr:cNvSpPr txBox="1">
          <a:spLocks noChangeArrowheads="1"/>
        </cdr:cNvSpPr>
      </cdr:nvSpPr>
      <cdr:spPr>
        <a:xfrm>
          <a:off x="28575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523875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33350" y="407670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25</xdr:row>
      <xdr:rowOff>0</xdr:rowOff>
    </xdr:from>
    <xdr:to>
      <xdr:col>2</xdr:col>
      <xdr:colOff>142875</xdr:colOff>
      <xdr:row>25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2</xdr:col>
      <xdr:colOff>142875</xdr:colOff>
      <xdr:row>25</xdr:row>
      <xdr:rowOff>0</xdr:rowOff>
    </xdr:from>
    <xdr:to>
      <xdr:col>2</xdr:col>
      <xdr:colOff>323850</xdr:colOff>
      <xdr:row>25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572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2</xdr:col>
      <xdr:colOff>314325</xdr:colOff>
      <xdr:row>25</xdr:row>
      <xdr:rowOff>0</xdr:rowOff>
    </xdr:from>
    <xdr:to>
      <xdr:col>2</xdr:col>
      <xdr:colOff>533400</xdr:colOff>
      <xdr:row>25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2870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2</xdr:col>
      <xdr:colOff>495300</xdr:colOff>
      <xdr:row>25</xdr:row>
      <xdr:rowOff>0</xdr:rowOff>
    </xdr:from>
    <xdr:to>
      <xdr:col>2</xdr:col>
      <xdr:colOff>676275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096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2</xdr:col>
      <xdr:colOff>666750</xdr:colOff>
      <xdr:row>25</xdr:row>
      <xdr:rowOff>0</xdr:rowOff>
    </xdr:from>
    <xdr:to>
      <xdr:col>3</xdr:col>
      <xdr:colOff>133350</xdr:colOff>
      <xdr:row>25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8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3</xdr:col>
      <xdr:colOff>114300</xdr:colOff>
      <xdr:row>25</xdr:row>
      <xdr:rowOff>0</xdr:rowOff>
    </xdr:from>
    <xdr:to>
      <xdr:col>3</xdr:col>
      <xdr:colOff>295275</xdr:colOff>
      <xdr:row>25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43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3</xdr:col>
      <xdr:colOff>371475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8002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180975</xdr:colOff>
      <xdr:row>25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812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4</xdr:col>
      <xdr:colOff>390525</xdr:colOff>
      <xdr:row>25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1526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533400</xdr:colOff>
      <xdr:row>25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333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4</xdr:col>
      <xdr:colOff>523875</xdr:colOff>
      <xdr:row>25</xdr:row>
      <xdr:rowOff>0</xdr:rowOff>
    </xdr:from>
    <xdr:to>
      <xdr:col>4</xdr:col>
      <xdr:colOff>704850</xdr:colOff>
      <xdr:row>25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5050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685800</xdr:colOff>
      <xdr:row>25</xdr:row>
      <xdr:rowOff>0</xdr:rowOff>
    </xdr:from>
    <xdr:to>
      <xdr:col>4</xdr:col>
      <xdr:colOff>866775</xdr:colOff>
      <xdr:row>25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6670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4</xdr:col>
      <xdr:colOff>933450</xdr:colOff>
      <xdr:row>25</xdr:row>
      <xdr:rowOff>0</xdr:rowOff>
    </xdr:from>
    <xdr:to>
      <xdr:col>5</xdr:col>
      <xdr:colOff>171450</xdr:colOff>
      <xdr:row>25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9146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5</xdr:col>
      <xdr:colOff>171450</xdr:colOff>
      <xdr:row>25</xdr:row>
      <xdr:rowOff>0</xdr:rowOff>
    </xdr:from>
    <xdr:to>
      <xdr:col>5</xdr:col>
      <xdr:colOff>352425</xdr:colOff>
      <xdr:row>25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0956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5</xdr:col>
      <xdr:colOff>342900</xdr:colOff>
      <xdr:row>25</xdr:row>
      <xdr:rowOff>0</xdr:rowOff>
    </xdr:from>
    <xdr:to>
      <xdr:col>5</xdr:col>
      <xdr:colOff>561975</xdr:colOff>
      <xdr:row>25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267075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704850</xdr:colOff>
      <xdr:row>25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44805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5</xdr:col>
      <xdr:colOff>695325</xdr:colOff>
      <xdr:row>25</xdr:row>
      <xdr:rowOff>0</xdr:rowOff>
    </xdr:from>
    <xdr:to>
      <xdr:col>6</xdr:col>
      <xdr:colOff>161925</xdr:colOff>
      <xdr:row>25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36195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142875</xdr:colOff>
      <xdr:row>25</xdr:row>
      <xdr:rowOff>0</xdr:rowOff>
    </xdr:from>
    <xdr:to>
      <xdr:col>6</xdr:col>
      <xdr:colOff>323850</xdr:colOff>
      <xdr:row>25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37814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6</xdr:col>
      <xdr:colOff>409575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048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6</xdr:col>
      <xdr:colOff>590550</xdr:colOff>
      <xdr:row>25</xdr:row>
      <xdr:rowOff>0</xdr:rowOff>
    </xdr:from>
    <xdr:to>
      <xdr:col>7</xdr:col>
      <xdr:colOff>57150</xdr:colOff>
      <xdr:row>25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229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7</xdr:col>
      <xdr:colOff>47625</xdr:colOff>
      <xdr:row>25</xdr:row>
      <xdr:rowOff>0</xdr:rowOff>
    </xdr:from>
    <xdr:to>
      <xdr:col>7</xdr:col>
      <xdr:colOff>266700</xdr:colOff>
      <xdr:row>25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400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7</xdr:col>
      <xdr:colOff>228600</xdr:colOff>
      <xdr:row>25</xdr:row>
      <xdr:rowOff>0</xdr:rowOff>
    </xdr:from>
    <xdr:to>
      <xdr:col>7</xdr:col>
      <xdr:colOff>409575</xdr:colOff>
      <xdr:row>25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81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7</xdr:col>
      <xdr:colOff>400050</xdr:colOff>
      <xdr:row>25</xdr:row>
      <xdr:rowOff>0</xdr:rowOff>
    </xdr:from>
    <xdr:to>
      <xdr:col>7</xdr:col>
      <xdr:colOff>581025</xdr:colOff>
      <xdr:row>25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75297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561975</xdr:colOff>
      <xdr:row>25</xdr:row>
      <xdr:rowOff>0</xdr:rowOff>
    </xdr:from>
    <xdr:to>
      <xdr:col>7</xdr:col>
      <xdr:colOff>742950</xdr:colOff>
      <xdr:row>25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8</xdr:col>
      <xdr:colOff>66675</xdr:colOff>
      <xdr:row>25</xdr:row>
      <xdr:rowOff>0</xdr:rowOff>
    </xdr:from>
    <xdr:to>
      <xdr:col>8</xdr:col>
      <xdr:colOff>247650</xdr:colOff>
      <xdr:row>25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1911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8</xdr:col>
      <xdr:colOff>247650</xdr:colOff>
      <xdr:row>25</xdr:row>
      <xdr:rowOff>0</xdr:rowOff>
    </xdr:from>
    <xdr:to>
      <xdr:col>8</xdr:col>
      <xdr:colOff>428625</xdr:colOff>
      <xdr:row>25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372100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8</xdr:col>
      <xdr:colOff>419100</xdr:colOff>
      <xdr:row>25</xdr:row>
      <xdr:rowOff>0</xdr:rowOff>
    </xdr:from>
    <xdr:to>
      <xdr:col>8</xdr:col>
      <xdr:colOff>638175</xdr:colOff>
      <xdr:row>25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43550" y="40767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8</xdr:col>
      <xdr:colOff>600075</xdr:colOff>
      <xdr:row>25</xdr:row>
      <xdr:rowOff>0</xdr:rowOff>
    </xdr:from>
    <xdr:to>
      <xdr:col>9</xdr:col>
      <xdr:colOff>9525</xdr:colOff>
      <xdr:row>25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724525" y="4076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95975" y="40767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161925</xdr:colOff>
      <xdr:row>25</xdr:row>
      <xdr:rowOff>0</xdr:rowOff>
    </xdr:from>
    <xdr:to>
      <xdr:col>9</xdr:col>
      <xdr:colOff>95250</xdr:colOff>
      <xdr:row>25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6057900" y="407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0</xdr:col>
      <xdr:colOff>66675</xdr:colOff>
      <xdr:row>24</xdr:row>
      <xdr:rowOff>95250</xdr:rowOff>
    </xdr:from>
    <xdr:to>
      <xdr:col>11</xdr:col>
      <xdr:colOff>19050</xdr:colOff>
      <xdr:row>55</xdr:row>
      <xdr:rowOff>28575</xdr:rowOff>
    </xdr:to>
    <xdr:graphicFrame>
      <xdr:nvGraphicFramePr>
        <xdr:cNvPr id="32" name="Chart 55"/>
        <xdr:cNvGraphicFramePr/>
      </xdr:nvGraphicFramePr>
      <xdr:xfrm>
        <a:off x="66675" y="4029075"/>
        <a:ext cx="64293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9337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8000          6000         4000         2000           0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133350</xdr:rowOff>
    </xdr:from>
    <xdr:to>
      <xdr:col>3</xdr:col>
      <xdr:colOff>0</xdr:colOff>
      <xdr:row>7</xdr:row>
      <xdr:rowOff>28575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181225" y="9715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</xdr:col>
      <xdr:colOff>47625</xdr:colOff>
      <xdr:row>68</xdr:row>
      <xdr:rowOff>76200</xdr:rowOff>
    </xdr:from>
    <xdr:to>
      <xdr:col>3</xdr:col>
      <xdr:colOff>981075</xdr:colOff>
      <xdr:row>70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10715625"/>
          <a:ext cx="2876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4</xdr:col>
      <xdr:colOff>638175</xdr:colOff>
      <xdr:row>68</xdr:row>
      <xdr:rowOff>76200</xdr:rowOff>
    </xdr:from>
    <xdr:to>
      <xdr:col>6</xdr:col>
      <xdr:colOff>1123950</xdr:colOff>
      <xdr:row>69</xdr:row>
      <xdr:rowOff>133350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943350" y="10715625"/>
          <a:ext cx="2733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76200</xdr:colOff>
      <xdr:row>42</xdr:row>
      <xdr:rowOff>0</xdr:rowOff>
    </xdr:from>
    <xdr:to>
      <xdr:col>3</xdr:col>
      <xdr:colOff>1066800</xdr:colOff>
      <xdr:row>71</xdr:row>
      <xdr:rowOff>85725</xdr:rowOff>
    </xdr:to>
    <xdr:graphicFrame>
      <xdr:nvGraphicFramePr>
        <xdr:cNvPr id="4" name="Chart 20"/>
        <xdr:cNvGraphicFramePr/>
      </xdr:nvGraphicFramePr>
      <xdr:xfrm>
        <a:off x="314325" y="6677025"/>
        <a:ext cx="2933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933450</xdr:colOff>
      <xdr:row>40</xdr:row>
      <xdr:rowOff>200025</xdr:rowOff>
    </xdr:from>
    <xdr:to>
      <xdr:col>6</xdr:col>
      <xdr:colOff>952500</xdr:colOff>
      <xdr:row>70</xdr:row>
      <xdr:rowOff>47625</xdr:rowOff>
    </xdr:to>
    <xdr:graphicFrame>
      <xdr:nvGraphicFramePr>
        <xdr:cNvPr id="5" name="Chart 21"/>
        <xdr:cNvGraphicFramePr/>
      </xdr:nvGraphicFramePr>
      <xdr:xfrm>
        <a:off x="3114675" y="6467475"/>
        <a:ext cx="3390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1009650</xdr:colOff>
      <xdr:row>43</xdr:row>
      <xdr:rowOff>85725</xdr:rowOff>
    </xdr:from>
    <xdr:to>
      <xdr:col>4</xdr:col>
      <xdr:colOff>552450</xdr:colOff>
      <xdr:row>71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3190875" y="6915150"/>
          <a:ext cx="666750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67</xdr:row>
      <xdr:rowOff>38100</xdr:rowOff>
    </xdr:from>
    <xdr:to>
      <xdr:col>6</xdr:col>
      <xdr:colOff>1038225</xdr:colOff>
      <xdr:row>68</xdr:row>
      <xdr:rowOff>66675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3905250" y="10525125"/>
          <a:ext cx="2686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68</xdr:row>
      <xdr:rowOff>95250</xdr:rowOff>
    </xdr:from>
    <xdr:to>
      <xdr:col>6</xdr:col>
      <xdr:colOff>1076325</xdr:colOff>
      <xdr:row>71</xdr:row>
      <xdr:rowOff>133350</xdr:rowOff>
    </xdr:to>
    <xdr:sp>
      <xdr:nvSpPr>
        <xdr:cNvPr id="8" name="Rectangle 217"/>
        <xdr:cNvSpPr>
          <a:spLocks/>
        </xdr:cNvSpPr>
      </xdr:nvSpPr>
      <xdr:spPr>
        <a:xfrm>
          <a:off x="5981700" y="10734675"/>
          <a:ext cx="647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428625</xdr:colOff>
      <xdr:row>73</xdr:row>
      <xdr:rowOff>19050</xdr:rowOff>
    </xdr:from>
    <xdr:to>
      <xdr:col>10</xdr:col>
      <xdr:colOff>390525</xdr:colOff>
      <xdr:row>73</xdr:row>
      <xdr:rowOff>123825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420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0.457</cdr:y>
    </cdr:from>
    <cdr:to>
      <cdr:x>0.63175</cdr:x>
      <cdr:y>0.52925</cdr:y>
    </cdr:to>
    <cdr:sp>
      <cdr:nvSpPr>
        <cdr:cNvPr id="1" name="Text 1"/>
        <cdr:cNvSpPr txBox="1">
          <a:spLocks noChangeArrowheads="1"/>
        </cdr:cNvSpPr>
      </cdr:nvSpPr>
      <cdr:spPr>
        <a:xfrm>
          <a:off x="3705225" y="15049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0.73525</cdr:x>
      <cdr:y>0.454</cdr:y>
    </cdr:from>
    <cdr:to>
      <cdr:x>0.799</cdr:x>
      <cdr:y>0.52925</cdr:y>
    </cdr:to>
    <cdr:sp>
      <cdr:nvSpPr>
        <cdr:cNvPr id="2" name="Text 2"/>
        <cdr:cNvSpPr txBox="1">
          <a:spLocks noChangeArrowheads="1"/>
        </cdr:cNvSpPr>
      </cdr:nvSpPr>
      <cdr:spPr>
        <a:xfrm>
          <a:off x="4819650" y="14954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2009</a:t>
          </a:r>
        </a:p>
      </cdr:txBody>
    </cdr:sp>
  </cdr:relSizeAnchor>
  <cdr:relSizeAnchor xmlns:cdr="http://schemas.openxmlformats.org/drawingml/2006/chartDrawing">
    <cdr:from>
      <cdr:x>0.063</cdr:x>
      <cdr:y>0.28525</cdr:y>
    </cdr:from>
    <cdr:to>
      <cdr:x>0.179</cdr:x>
      <cdr:y>0.38075</cdr:y>
    </cdr:to>
    <cdr:sp>
      <cdr:nvSpPr>
        <cdr:cNvPr id="3" name="Text 3"/>
        <cdr:cNvSpPr txBox="1">
          <a:spLocks noChangeArrowheads="1"/>
        </cdr:cNvSpPr>
      </cdr:nvSpPr>
      <cdr:spPr>
        <a:xfrm>
          <a:off x="409575" y="9334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0.43725</cdr:x>
      <cdr:y>0.439</cdr:y>
    </cdr:from>
    <cdr:to>
      <cdr:x>0.44875</cdr:x>
      <cdr:y>0.49975</cdr:y>
    </cdr:to>
    <cdr:sp textlink="2SCHIFFS!$M$45">
      <cdr:nvSpPr>
        <cdr:cNvPr id="4" name="TextBox 4"/>
        <cdr:cNvSpPr txBox="1">
          <a:spLocks noChangeArrowheads="1"/>
        </cdr:cNvSpPr>
      </cdr:nvSpPr>
      <cdr:spPr>
        <a:xfrm>
          <a:off x="2867025" y="1438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7fcdac52-22db-4023-af54-cdb4cbf021f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0.50675</cdr:y>
    </cdr:from>
    <cdr:to>
      <cdr:x>0.4705</cdr:x>
      <cdr:y>0.59875</cdr:y>
    </cdr:to>
    <cdr:sp textlink="2SCHIFFS!$M$55">
      <cdr:nvSpPr>
        <cdr:cNvPr id="1" name="TextBox 1"/>
        <cdr:cNvSpPr txBox="1">
          <a:spLocks noChangeArrowheads="1"/>
        </cdr:cNvSpPr>
      </cdr:nvSpPr>
      <cdr:spPr>
        <a:xfrm>
          <a:off x="2828925" y="10953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86b47f36-95cf-43c4-bc82-e559c90b056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32</xdr:row>
      <xdr:rowOff>190500</xdr:rowOff>
    </xdr:from>
    <xdr:to>
      <xdr:col>11</xdr:col>
      <xdr:colOff>266700</xdr:colOff>
      <xdr:row>52</xdr:row>
      <xdr:rowOff>142875</xdr:rowOff>
    </xdr:to>
    <xdr:graphicFrame>
      <xdr:nvGraphicFramePr>
        <xdr:cNvPr id="1" name="Chart 41"/>
        <xdr:cNvGraphicFramePr/>
      </xdr:nvGraphicFramePr>
      <xdr:xfrm>
        <a:off x="295275" y="5581650"/>
        <a:ext cx="6562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55</xdr:row>
      <xdr:rowOff>76200</xdr:rowOff>
    </xdr:from>
    <xdr:to>
      <xdr:col>11</xdr:col>
      <xdr:colOff>190500</xdr:colOff>
      <xdr:row>69</xdr:row>
      <xdr:rowOff>114300</xdr:rowOff>
    </xdr:to>
    <xdr:graphicFrame>
      <xdr:nvGraphicFramePr>
        <xdr:cNvPr id="2" name="Chart 42"/>
        <xdr:cNvGraphicFramePr/>
      </xdr:nvGraphicFramePr>
      <xdr:xfrm>
        <a:off x="590550" y="9277350"/>
        <a:ext cx="6191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52</xdr:row>
      <xdr:rowOff>104775</xdr:rowOff>
    </xdr:from>
    <xdr:to>
      <xdr:col>6</xdr:col>
      <xdr:colOff>571500</xdr:colOff>
      <xdr:row>56</xdr:row>
      <xdr:rowOff>66675</xdr:rowOff>
    </xdr:to>
    <xdr:sp>
      <xdr:nvSpPr>
        <xdr:cNvPr id="3" name="Rectangle 44"/>
        <xdr:cNvSpPr>
          <a:spLocks/>
        </xdr:cNvSpPr>
      </xdr:nvSpPr>
      <xdr:spPr>
        <a:xfrm>
          <a:off x="2752725" y="883920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52</xdr:row>
      <xdr:rowOff>142875</xdr:rowOff>
    </xdr:from>
    <xdr:to>
      <xdr:col>4</xdr:col>
      <xdr:colOff>247650</xdr:colOff>
      <xdr:row>55</xdr:row>
      <xdr:rowOff>66675</xdr:rowOff>
    </xdr:to>
    <xdr:sp>
      <xdr:nvSpPr>
        <xdr:cNvPr id="4" name="Rectangle 46"/>
        <xdr:cNvSpPr>
          <a:spLocks/>
        </xdr:cNvSpPr>
      </xdr:nvSpPr>
      <xdr:spPr>
        <a:xfrm>
          <a:off x="1447800" y="8877300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52</xdr:row>
      <xdr:rowOff>66675</xdr:rowOff>
    </xdr:from>
    <xdr:to>
      <xdr:col>10</xdr:col>
      <xdr:colOff>514350</xdr:colOff>
      <xdr:row>55</xdr:row>
      <xdr:rowOff>104775</xdr:rowOff>
    </xdr:to>
    <xdr:sp>
      <xdr:nvSpPr>
        <xdr:cNvPr id="5" name="Rectangle 48"/>
        <xdr:cNvSpPr>
          <a:spLocks/>
        </xdr:cNvSpPr>
      </xdr:nvSpPr>
      <xdr:spPr>
        <a:xfrm>
          <a:off x="5686425" y="880110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52</xdr:row>
      <xdr:rowOff>104775</xdr:rowOff>
    </xdr:from>
    <xdr:to>
      <xdr:col>8</xdr:col>
      <xdr:colOff>581025</xdr:colOff>
      <xdr:row>56</xdr:row>
      <xdr:rowOff>28575</xdr:rowOff>
    </xdr:to>
    <xdr:sp>
      <xdr:nvSpPr>
        <xdr:cNvPr id="6" name="Rectangle 49"/>
        <xdr:cNvSpPr>
          <a:spLocks/>
        </xdr:cNvSpPr>
      </xdr:nvSpPr>
      <xdr:spPr>
        <a:xfrm>
          <a:off x="4257675" y="8839200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53</xdr:row>
      <xdr:rowOff>66675</xdr:rowOff>
    </xdr:from>
    <xdr:ext cx="762000" cy="200025"/>
    <xdr:sp>
      <xdr:nvSpPr>
        <xdr:cNvPr id="7" name="Text 28"/>
        <xdr:cNvSpPr txBox="1">
          <a:spLocks noChangeArrowheads="1"/>
        </xdr:cNvSpPr>
      </xdr:nvSpPr>
      <xdr:spPr>
        <a:xfrm>
          <a:off x="590550" y="895350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 editAs="oneCell">
    <xdr:from>
      <xdr:col>0</xdr:col>
      <xdr:colOff>0</xdr:colOff>
      <xdr:row>70</xdr:row>
      <xdr:rowOff>0</xdr:rowOff>
    </xdr:from>
    <xdr:to>
      <xdr:col>10</xdr:col>
      <xdr:colOff>495300</xdr:colOff>
      <xdr:row>70</xdr:row>
      <xdr:rowOff>104775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87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DIA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_JAH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ppe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Sonderbericht-Schifff-Au&#223;enhandel\Sonderbericht%202005\Schifff_Aussenhandel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2\Schifff_Aussenhandel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Schifff_Aussenhandel2002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GÜTERV"/>
    </sheetNames>
    <sheetDataSet>
      <sheetData sheetId="0">
        <row r="31">
          <cell r="N31" t="str">
            <v>Europa</v>
          </cell>
          <cell r="O31" t="str">
            <v>Afrika</v>
          </cell>
          <cell r="P31" t="str">
            <v>Amerika</v>
          </cell>
          <cell r="Q31" t="str">
            <v>Asien</v>
          </cell>
          <cell r="R31" t="str">
            <v>Australien</v>
          </cell>
        </row>
        <row r="32">
          <cell r="M32">
            <v>1980</v>
          </cell>
          <cell r="N32">
            <v>27789</v>
          </cell>
          <cell r="O32">
            <v>5971</v>
          </cell>
          <cell r="P32">
            <v>18335</v>
          </cell>
          <cell r="Q32">
            <v>8637</v>
          </cell>
          <cell r="R32">
            <v>1584</v>
          </cell>
        </row>
        <row r="33">
          <cell r="M33">
            <v>1985</v>
          </cell>
          <cell r="N33">
            <v>28551</v>
          </cell>
          <cell r="O33">
            <v>4949</v>
          </cell>
          <cell r="P33">
            <v>14228</v>
          </cell>
          <cell r="Q33">
            <v>9913</v>
          </cell>
          <cell r="R33">
            <v>1894</v>
          </cell>
        </row>
        <row r="34">
          <cell r="M34">
            <v>1990</v>
          </cell>
          <cell r="N34">
            <v>29676</v>
          </cell>
          <cell r="O34">
            <v>4999</v>
          </cell>
          <cell r="P34">
            <v>10771</v>
          </cell>
          <cell r="Q34">
            <v>14367</v>
          </cell>
          <cell r="R34">
            <v>1282</v>
          </cell>
        </row>
        <row r="35">
          <cell r="M35">
            <v>1995</v>
          </cell>
          <cell r="N35">
            <v>33440</v>
          </cell>
          <cell r="O35">
            <v>4201</v>
          </cell>
          <cell r="P35">
            <v>13008</v>
          </cell>
          <cell r="Q35">
            <v>19712</v>
          </cell>
          <cell r="R35">
            <v>1829</v>
          </cell>
        </row>
        <row r="36">
          <cell r="M36">
            <v>2000</v>
          </cell>
          <cell r="N36">
            <v>35253.8</v>
          </cell>
          <cell r="O36">
            <v>4648.700000000001</v>
          </cell>
          <cell r="P36">
            <v>17660.199999999997</v>
          </cell>
          <cell r="Q36">
            <v>26673.7</v>
          </cell>
          <cell r="R36">
            <v>1626.9</v>
          </cell>
        </row>
        <row r="37">
          <cell r="M37">
            <v>2002</v>
          </cell>
          <cell r="N37">
            <v>39913.5</v>
          </cell>
          <cell r="O37">
            <v>6066.200000000001</v>
          </cell>
          <cell r="P37">
            <v>19851.3</v>
          </cell>
          <cell r="Q37">
            <v>31115.4</v>
          </cell>
          <cell r="R37">
            <v>1326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8VERKEHR"/>
    </sheetNames>
    <sheetDataSet>
      <sheetData sheetId="0">
        <row r="18">
          <cell r="J18">
            <v>1995</v>
          </cell>
          <cell r="K18">
            <v>21</v>
          </cell>
          <cell r="L18">
            <v>98</v>
          </cell>
          <cell r="M18">
            <v>10</v>
          </cell>
          <cell r="N18">
            <v>72</v>
          </cell>
        </row>
        <row r="19">
          <cell r="J19">
            <v>1996</v>
          </cell>
          <cell r="K19">
            <v>21</v>
          </cell>
          <cell r="L19">
            <v>94</v>
          </cell>
          <cell r="M19">
            <v>9</v>
          </cell>
          <cell r="N19">
            <v>71</v>
          </cell>
        </row>
        <row r="20">
          <cell r="J20">
            <v>1997</v>
          </cell>
          <cell r="K20">
            <v>24</v>
          </cell>
          <cell r="L20">
            <v>96</v>
          </cell>
          <cell r="M20">
            <v>9</v>
          </cell>
          <cell r="N20">
            <v>77</v>
          </cell>
        </row>
        <row r="21">
          <cell r="J21">
            <v>1998</v>
          </cell>
          <cell r="K21">
            <v>23</v>
          </cell>
          <cell r="L21">
            <v>100</v>
          </cell>
          <cell r="M21">
            <v>10</v>
          </cell>
          <cell r="N21">
            <v>76</v>
          </cell>
        </row>
        <row r="22">
          <cell r="J22">
            <v>1999</v>
          </cell>
          <cell r="K22">
            <v>22</v>
          </cell>
          <cell r="L22">
            <v>113</v>
          </cell>
          <cell r="M22">
            <v>10</v>
          </cell>
          <cell r="N22">
            <v>81</v>
          </cell>
        </row>
        <row r="23">
          <cell r="J23">
            <v>2000</v>
          </cell>
          <cell r="K23">
            <v>23</v>
          </cell>
          <cell r="L23">
            <v>93</v>
          </cell>
          <cell r="M23">
            <v>10</v>
          </cell>
          <cell r="N23">
            <v>86</v>
          </cell>
        </row>
        <row r="24">
          <cell r="J24">
            <v>2001</v>
          </cell>
          <cell r="K24">
            <v>25</v>
          </cell>
          <cell r="L24">
            <v>98</v>
          </cell>
          <cell r="M24">
            <v>10</v>
          </cell>
          <cell r="N24">
            <v>93</v>
          </cell>
        </row>
        <row r="25">
          <cell r="J25">
            <v>2002</v>
          </cell>
          <cell r="K25">
            <v>26</v>
          </cell>
          <cell r="L25">
            <v>95</v>
          </cell>
          <cell r="M25">
            <v>9</v>
          </cell>
          <cell r="N25">
            <v>98</v>
          </cell>
        </row>
        <row r="26">
          <cell r="J26">
            <v>2003</v>
          </cell>
          <cell r="K26">
            <v>28</v>
          </cell>
          <cell r="L26">
            <v>94</v>
          </cell>
          <cell r="M26">
            <v>9</v>
          </cell>
          <cell r="N26">
            <v>107</v>
          </cell>
        </row>
        <row r="27">
          <cell r="J27">
            <v>2004</v>
          </cell>
          <cell r="K27">
            <v>32</v>
          </cell>
          <cell r="L27">
            <v>105</v>
          </cell>
          <cell r="M27">
            <v>9</v>
          </cell>
          <cell r="N27">
            <v>115</v>
          </cell>
        </row>
        <row r="28">
          <cell r="J28">
            <v>2005</v>
          </cell>
          <cell r="K28">
            <v>35</v>
          </cell>
          <cell r="L28">
            <v>107</v>
          </cell>
          <cell r="M28">
            <v>11</v>
          </cell>
          <cell r="N28">
            <v>126</v>
          </cell>
        </row>
        <row r="29">
          <cell r="J29">
            <v>2006</v>
          </cell>
          <cell r="K29">
            <v>43</v>
          </cell>
          <cell r="L29">
            <v>117</v>
          </cell>
          <cell r="M29">
            <v>10</v>
          </cell>
          <cell r="N29">
            <v>135</v>
          </cell>
        </row>
        <row r="30">
          <cell r="J30">
            <v>2007</v>
          </cell>
          <cell r="K30">
            <v>46</v>
          </cell>
          <cell r="L30">
            <v>128</v>
          </cell>
          <cell r="M30">
            <v>12</v>
          </cell>
          <cell r="N30">
            <v>140</v>
          </cell>
        </row>
        <row r="31">
          <cell r="J31">
            <v>2008</v>
          </cell>
          <cell r="K31">
            <v>47</v>
          </cell>
          <cell r="L31">
            <v>140</v>
          </cell>
          <cell r="M31">
            <v>12</v>
          </cell>
          <cell r="N31">
            <v>141</v>
          </cell>
        </row>
        <row r="32">
          <cell r="J32">
            <v>2009</v>
          </cell>
          <cell r="K32">
            <v>38.1</v>
          </cell>
          <cell r="L32">
            <v>129</v>
          </cell>
          <cell r="M32">
            <v>11</v>
          </cell>
          <cell r="N32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240" customWidth="1"/>
    <col min="2" max="4" width="11.8515625" style="240" customWidth="1"/>
    <col min="5" max="5" width="12.421875" style="240" customWidth="1"/>
    <col min="6" max="7" width="11.8515625" style="240" customWidth="1"/>
    <col min="8" max="8" width="7.140625" style="240" customWidth="1"/>
    <col min="9" max="16384" width="11.421875" style="239" customWidth="1"/>
  </cols>
  <sheetData>
    <row r="1" spans="1:8" ht="19.5" customHeight="1">
      <c r="A1" s="200"/>
      <c r="B1" s="201" t="s">
        <v>168</v>
      </c>
      <c r="C1" s="202"/>
      <c r="D1" s="202"/>
      <c r="E1" s="202"/>
      <c r="F1" s="202"/>
      <c r="G1" s="202"/>
      <c r="H1" s="203"/>
    </row>
    <row r="2" spans="1:8" ht="19.5" customHeight="1">
      <c r="A2" s="204"/>
      <c r="B2" s="205" t="s">
        <v>169</v>
      </c>
      <c r="C2" s="206"/>
      <c r="D2" s="206"/>
      <c r="E2" s="206"/>
      <c r="F2" s="206"/>
      <c r="G2" s="206"/>
      <c r="H2" s="207"/>
    </row>
    <row r="3" spans="1:8" ht="12.75">
      <c r="A3" s="208"/>
      <c r="B3" s="209" t="s">
        <v>170</v>
      </c>
      <c r="C3" s="210"/>
      <c r="D3" s="210"/>
      <c r="E3" s="210"/>
      <c r="F3" s="210"/>
      <c r="G3" s="210"/>
      <c r="H3" s="211"/>
    </row>
    <row r="4" spans="1:8" ht="12.75">
      <c r="A4" s="212" t="s">
        <v>171</v>
      </c>
      <c r="B4" s="213" t="s">
        <v>172</v>
      </c>
      <c r="C4" s="213"/>
      <c r="D4" s="214"/>
      <c r="E4" s="213" t="s">
        <v>173</v>
      </c>
      <c r="F4" s="213" t="s">
        <v>174</v>
      </c>
      <c r="G4" s="213"/>
      <c r="H4" s="214"/>
    </row>
    <row r="5" spans="1:8" ht="12.75">
      <c r="A5" s="215" t="s">
        <v>175</v>
      </c>
      <c r="B5" s="216" t="s">
        <v>176</v>
      </c>
      <c r="C5" s="216"/>
      <c r="D5" s="217"/>
      <c r="E5" s="216" t="s">
        <v>175</v>
      </c>
      <c r="F5" s="216" t="s">
        <v>177</v>
      </c>
      <c r="G5" s="216"/>
      <c r="H5" s="217"/>
    </row>
    <row r="6" spans="1:8" ht="12.75">
      <c r="A6" s="215" t="s">
        <v>178</v>
      </c>
      <c r="B6" s="218" t="s">
        <v>179</v>
      </c>
      <c r="C6" s="216"/>
      <c r="D6" s="217"/>
      <c r="E6" s="216" t="s">
        <v>178</v>
      </c>
      <c r="F6" s="218" t="s">
        <v>180</v>
      </c>
      <c r="G6" s="219"/>
      <c r="H6" s="217"/>
    </row>
    <row r="7" spans="1:8" ht="12.75">
      <c r="A7" s="215" t="s">
        <v>181</v>
      </c>
      <c r="B7" s="218" t="s">
        <v>182</v>
      </c>
      <c r="C7" s="216"/>
      <c r="D7" s="217"/>
      <c r="E7" s="216" t="s">
        <v>181</v>
      </c>
      <c r="F7" s="218" t="s">
        <v>183</v>
      </c>
      <c r="G7" s="219"/>
      <c r="H7" s="217"/>
    </row>
    <row r="8" spans="1:8" ht="12.75">
      <c r="A8" s="220" t="s">
        <v>184</v>
      </c>
      <c r="B8" s="325" t="s">
        <v>189</v>
      </c>
      <c r="C8" s="326"/>
      <c r="D8" s="327"/>
      <c r="E8" s="221" t="s">
        <v>184</v>
      </c>
      <c r="F8" s="325" t="s">
        <v>189</v>
      </c>
      <c r="G8" s="326"/>
      <c r="H8" s="327"/>
    </row>
    <row r="9" spans="1:8" ht="12.75">
      <c r="A9" s="212"/>
      <c r="B9" s="213"/>
      <c r="C9" s="213"/>
      <c r="D9" s="213"/>
      <c r="E9" s="213"/>
      <c r="F9" s="213"/>
      <c r="G9" s="213"/>
      <c r="H9" s="214"/>
    </row>
    <row r="10" spans="1:8" ht="12.75">
      <c r="A10" s="222" t="s">
        <v>185</v>
      </c>
      <c r="B10" s="216"/>
      <c r="C10" s="216"/>
      <c r="D10" s="216"/>
      <c r="E10" s="216"/>
      <c r="F10" s="216"/>
      <c r="G10" s="216"/>
      <c r="H10" s="217"/>
    </row>
    <row r="11" spans="1:8" ht="12.75">
      <c r="A11" s="223" t="s">
        <v>239</v>
      </c>
      <c r="B11" s="224"/>
      <c r="C11" s="225"/>
      <c r="D11" s="225"/>
      <c r="E11" s="225"/>
      <c r="F11" s="225"/>
      <c r="G11" s="226"/>
      <c r="H11" s="227"/>
    </row>
    <row r="12" spans="1:8" ht="12.75">
      <c r="A12" s="228" t="s">
        <v>193</v>
      </c>
      <c r="B12" s="224"/>
      <c r="C12" s="225"/>
      <c r="D12" s="225"/>
      <c r="E12" s="225"/>
      <c r="F12" s="225"/>
      <c r="G12" s="226"/>
      <c r="H12" s="227"/>
    </row>
    <row r="13" spans="1:8" ht="12.75">
      <c r="A13" s="229" t="s">
        <v>240</v>
      </c>
      <c r="B13" s="224"/>
      <c r="C13" s="224"/>
      <c r="D13" s="224"/>
      <c r="E13" s="224"/>
      <c r="F13" s="224"/>
      <c r="G13" s="216"/>
      <c r="H13" s="217"/>
    </row>
    <row r="14" spans="1:8" ht="12.75">
      <c r="A14" s="215"/>
      <c r="B14" s="216"/>
      <c r="C14" s="216"/>
      <c r="D14" s="216"/>
      <c r="E14" s="216"/>
      <c r="F14" s="216"/>
      <c r="G14" s="216"/>
      <c r="H14" s="217"/>
    </row>
    <row r="15" spans="1:8" ht="12.75">
      <c r="A15" s="215" t="s">
        <v>186</v>
      </c>
      <c r="B15" s="216"/>
      <c r="C15" s="230"/>
      <c r="D15" s="230"/>
      <c r="E15" s="230"/>
      <c r="F15" s="230"/>
      <c r="G15" s="216" t="s">
        <v>187</v>
      </c>
      <c r="H15" s="217"/>
    </row>
    <row r="16" spans="1:8" ht="12.75">
      <c r="A16" s="212" t="s">
        <v>188</v>
      </c>
      <c r="B16" s="330" t="s">
        <v>194</v>
      </c>
      <c r="C16" s="330"/>
      <c r="D16" s="330"/>
      <c r="E16" s="331"/>
      <c r="F16" s="230"/>
      <c r="G16" s="328">
        <v>40465</v>
      </c>
      <c r="H16" s="329"/>
    </row>
    <row r="17" spans="1:8" ht="12.75">
      <c r="A17" s="215" t="s">
        <v>178</v>
      </c>
      <c r="B17" s="323" t="s">
        <v>195</v>
      </c>
      <c r="C17" s="323"/>
      <c r="D17" s="323"/>
      <c r="E17" s="324"/>
      <c r="F17" s="216"/>
      <c r="G17" s="216"/>
      <c r="H17" s="217"/>
    </row>
    <row r="18" spans="1:8" ht="12.75">
      <c r="A18" s="220" t="s">
        <v>184</v>
      </c>
      <c r="B18" s="312" t="s">
        <v>189</v>
      </c>
      <c r="C18" s="319"/>
      <c r="D18" s="319"/>
      <c r="E18" s="231"/>
      <c r="F18" s="216"/>
      <c r="G18" s="216"/>
      <c r="H18" s="217"/>
    </row>
    <row r="19" spans="1:8" ht="12.75">
      <c r="A19" s="215"/>
      <c r="B19" s="216"/>
      <c r="C19" s="216"/>
      <c r="D19" s="216"/>
      <c r="E19" s="216"/>
      <c r="F19" s="216"/>
      <c r="G19" s="216"/>
      <c r="H19" s="217"/>
    </row>
    <row r="20" spans="1:8" ht="27" customHeight="1">
      <c r="A20" s="317" t="s">
        <v>190</v>
      </c>
      <c r="B20" s="318"/>
      <c r="C20" s="318"/>
      <c r="D20" s="318"/>
      <c r="E20" s="318"/>
      <c r="F20" s="318"/>
      <c r="G20" s="318"/>
      <c r="H20" s="313"/>
    </row>
    <row r="21" spans="1:8" ht="28.5" customHeight="1">
      <c r="A21" s="314" t="s">
        <v>191</v>
      </c>
      <c r="B21" s="315"/>
      <c r="C21" s="315"/>
      <c r="D21" s="315"/>
      <c r="E21" s="315"/>
      <c r="F21" s="315"/>
      <c r="G21" s="315"/>
      <c r="H21" s="316"/>
    </row>
    <row r="22" spans="1:8" ht="12.75">
      <c r="A22" s="320" t="s">
        <v>192</v>
      </c>
      <c r="B22" s="321"/>
      <c r="C22" s="321"/>
      <c r="D22" s="321"/>
      <c r="E22" s="321"/>
      <c r="F22" s="321"/>
      <c r="G22" s="321"/>
      <c r="H22" s="322"/>
    </row>
    <row r="23" spans="1:8" ht="12.75">
      <c r="A23" s="232"/>
      <c r="B23" s="233"/>
      <c r="C23" s="233"/>
      <c r="D23" s="233"/>
      <c r="E23" s="233"/>
      <c r="F23" s="233"/>
      <c r="G23" s="233"/>
      <c r="H23" s="234"/>
    </row>
    <row r="24" spans="1:8" ht="12">
      <c r="A24" s="239"/>
      <c r="B24" s="239"/>
      <c r="C24" s="239"/>
      <c r="D24" s="239"/>
      <c r="E24" s="239"/>
      <c r="F24" s="239"/>
      <c r="G24" s="239"/>
      <c r="H24" s="239"/>
    </row>
    <row r="25" spans="1:8" ht="12">
      <c r="A25" s="239"/>
      <c r="B25" s="239"/>
      <c r="C25" s="239"/>
      <c r="D25" s="239"/>
      <c r="E25" s="239"/>
      <c r="F25" s="239"/>
      <c r="G25" s="239"/>
      <c r="H25" s="239"/>
    </row>
    <row r="26" spans="1:8" ht="12">
      <c r="A26" s="239"/>
      <c r="B26" s="239"/>
      <c r="C26" s="239"/>
      <c r="D26" s="239"/>
      <c r="E26" s="239"/>
      <c r="F26" s="239"/>
      <c r="G26" s="239"/>
      <c r="H26" s="239"/>
    </row>
    <row r="27" spans="1:8" ht="12">
      <c r="A27" s="239"/>
      <c r="B27" s="239"/>
      <c r="C27" s="239"/>
      <c r="D27" s="239"/>
      <c r="E27" s="239"/>
      <c r="F27" s="239"/>
      <c r="G27" s="239"/>
      <c r="H27" s="239"/>
    </row>
    <row r="28" spans="1:8" ht="12">
      <c r="A28" s="239"/>
      <c r="B28" s="239"/>
      <c r="C28" s="239"/>
      <c r="D28" s="239"/>
      <c r="E28" s="239"/>
      <c r="F28" s="239"/>
      <c r="G28" s="239"/>
      <c r="H28" s="239"/>
    </row>
    <row r="29" spans="1:8" ht="12">
      <c r="A29" s="239"/>
      <c r="B29" s="239"/>
      <c r="C29" s="239"/>
      <c r="D29" s="239"/>
      <c r="E29" s="239"/>
      <c r="F29" s="239"/>
      <c r="G29" s="239"/>
      <c r="H29" s="239"/>
    </row>
    <row r="30" spans="1:8" ht="12">
      <c r="A30" s="239"/>
      <c r="B30" s="239"/>
      <c r="C30" s="239"/>
      <c r="D30" s="239"/>
      <c r="E30" s="239"/>
      <c r="F30" s="239"/>
      <c r="G30" s="239"/>
      <c r="H30" s="239"/>
    </row>
    <row r="31" spans="1:8" ht="12">
      <c r="A31" s="239"/>
      <c r="B31" s="239"/>
      <c r="C31" s="239"/>
      <c r="D31" s="239"/>
      <c r="E31" s="239"/>
      <c r="F31" s="239"/>
      <c r="G31" s="239"/>
      <c r="H31" s="239"/>
    </row>
    <row r="32" spans="1:8" ht="12">
      <c r="A32" s="239"/>
      <c r="B32" s="239"/>
      <c r="C32" s="239"/>
      <c r="D32" s="239"/>
      <c r="E32" s="239"/>
      <c r="F32" s="239"/>
      <c r="G32" s="239"/>
      <c r="H32" s="239"/>
    </row>
    <row r="33" spans="1:8" ht="12">
      <c r="A33" s="239"/>
      <c r="B33" s="239"/>
      <c r="C33" s="239"/>
      <c r="D33" s="239"/>
      <c r="E33" s="239"/>
      <c r="F33" s="239"/>
      <c r="G33" s="239"/>
      <c r="H33" s="239"/>
    </row>
    <row r="34" spans="1:8" ht="12">
      <c r="A34" s="239"/>
      <c r="B34" s="239"/>
      <c r="C34" s="239"/>
      <c r="D34" s="239"/>
      <c r="E34" s="239"/>
      <c r="F34" s="239"/>
      <c r="G34" s="239"/>
      <c r="H34" s="239"/>
    </row>
    <row r="35" spans="1:8" ht="12">
      <c r="A35" s="239"/>
      <c r="B35" s="239"/>
      <c r="C35" s="239"/>
      <c r="D35" s="239"/>
      <c r="E35" s="239"/>
      <c r="F35" s="239"/>
      <c r="G35" s="239"/>
      <c r="H35" s="239"/>
    </row>
    <row r="36" spans="1:8" ht="12">
      <c r="A36" s="239"/>
      <c r="B36" s="239"/>
      <c r="C36" s="239"/>
      <c r="D36" s="239"/>
      <c r="E36" s="239"/>
      <c r="F36" s="239"/>
      <c r="G36" s="239"/>
      <c r="H36" s="239"/>
    </row>
    <row r="37" spans="1:8" ht="12">
      <c r="A37" s="239"/>
      <c r="B37" s="239"/>
      <c r="C37" s="239"/>
      <c r="D37" s="239"/>
      <c r="E37" s="239"/>
      <c r="F37" s="239"/>
      <c r="G37" s="239"/>
      <c r="H37" s="239"/>
    </row>
    <row r="38" spans="1:8" ht="12">
      <c r="A38" s="239"/>
      <c r="B38" s="239"/>
      <c r="C38" s="239"/>
      <c r="D38" s="239"/>
      <c r="E38" s="239"/>
      <c r="F38" s="239"/>
      <c r="G38" s="239"/>
      <c r="H38" s="239"/>
    </row>
    <row r="39" spans="1:8" ht="12">
      <c r="A39" s="239"/>
      <c r="B39" s="239"/>
      <c r="C39" s="239"/>
      <c r="D39" s="239"/>
      <c r="E39" s="239"/>
      <c r="F39" s="239"/>
      <c r="G39" s="239"/>
      <c r="H39" s="239"/>
    </row>
    <row r="40" spans="1:8" ht="12">
      <c r="A40" s="239"/>
      <c r="B40" s="239"/>
      <c r="C40" s="239"/>
      <c r="D40" s="239"/>
      <c r="E40" s="239"/>
      <c r="F40" s="239"/>
      <c r="G40" s="239"/>
      <c r="H40" s="239"/>
    </row>
    <row r="41" spans="1:8" ht="12">
      <c r="A41" s="239"/>
      <c r="B41" s="239"/>
      <c r="C41" s="239"/>
      <c r="D41" s="239"/>
      <c r="E41" s="239"/>
      <c r="F41" s="239"/>
      <c r="G41" s="239"/>
      <c r="H41" s="239"/>
    </row>
    <row r="42" spans="1:8" ht="12">
      <c r="A42" s="239"/>
      <c r="B42" s="239"/>
      <c r="C42" s="239"/>
      <c r="D42" s="239"/>
      <c r="E42" s="239"/>
      <c r="F42" s="239"/>
      <c r="G42" s="239"/>
      <c r="H42" s="239"/>
    </row>
    <row r="43" spans="1:8" ht="12">
      <c r="A43" s="239"/>
      <c r="B43" s="239"/>
      <c r="C43" s="239"/>
      <c r="D43" s="239"/>
      <c r="E43" s="239"/>
      <c r="F43" s="239"/>
      <c r="G43" s="239"/>
      <c r="H43" s="239"/>
    </row>
    <row r="44" spans="1:8" ht="12">
      <c r="A44" s="239"/>
      <c r="B44" s="239"/>
      <c r="C44" s="239"/>
      <c r="D44" s="239"/>
      <c r="E44" s="239"/>
      <c r="F44" s="239"/>
      <c r="G44" s="239"/>
      <c r="H44" s="23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="115" zoomScaleNormal="115" workbookViewId="0" topLeftCell="A1">
      <pane xSplit="7" topLeftCell="H1" activePane="topRight" state="frozen"/>
      <selection pane="topLeft" activeCell="A3" sqref="A3"/>
      <selection pane="topRight" activeCell="H1" sqref="H1"/>
    </sheetView>
  </sheetViews>
  <sheetFormatPr defaultColWidth="11.421875" defaultRowHeight="12.75"/>
  <cols>
    <col min="1" max="1" width="11.421875" style="145" customWidth="1"/>
    <col min="2" max="2" width="13.421875" style="145" customWidth="1"/>
    <col min="3" max="3" width="15.00390625" style="145" customWidth="1"/>
    <col min="4" max="6" width="13.421875" style="145" customWidth="1"/>
    <col min="7" max="7" width="17.57421875" style="145" customWidth="1"/>
    <col min="8" max="9" width="17.28125" style="145" customWidth="1"/>
    <col min="10" max="10" width="11.421875" style="147" customWidth="1"/>
    <col min="11" max="11" width="13.421875" style="147" customWidth="1"/>
    <col min="12" max="12" width="18.140625" style="147" bestFit="1" customWidth="1"/>
    <col min="13" max="14" width="13.421875" style="147" customWidth="1"/>
    <col min="15" max="15" width="3.8515625" style="147" customWidth="1"/>
    <col min="16" max="16" width="4.421875" style="147" customWidth="1"/>
    <col min="17" max="16384" width="11.421875" style="147" customWidth="1"/>
  </cols>
  <sheetData>
    <row r="1" spans="1:10" s="260" customFormat="1" ht="15.75" customHeight="1">
      <c r="A1" s="599" t="s">
        <v>250</v>
      </c>
      <c r="B1" s="600"/>
      <c r="C1" s="600"/>
      <c r="D1" s="600"/>
      <c r="E1" s="600"/>
      <c r="F1" s="600"/>
      <c r="H1" s="602"/>
      <c r="I1" s="602"/>
      <c r="J1" s="621" t="s">
        <v>167</v>
      </c>
    </row>
    <row r="2" spans="1:11" s="260" customFormat="1" ht="15.75" customHeight="1">
      <c r="A2" s="601"/>
      <c r="B2" s="600"/>
      <c r="C2" s="600"/>
      <c r="D2" s="600"/>
      <c r="E2" s="600"/>
      <c r="F2" s="600"/>
      <c r="H2" s="602"/>
      <c r="I2" s="602"/>
      <c r="K2" s="621" t="s">
        <v>153</v>
      </c>
    </row>
    <row r="3" spans="1:10" s="260" customFormat="1" ht="15.75" customHeight="1">
      <c r="A3" s="601"/>
      <c r="B3" s="600"/>
      <c r="C3" s="600"/>
      <c r="D3" s="600"/>
      <c r="E3" s="600"/>
      <c r="F3" s="600"/>
      <c r="G3" s="602"/>
      <c r="H3" s="602"/>
      <c r="I3" s="602"/>
      <c r="J3" s="621"/>
    </row>
    <row r="4" spans="1:14" s="260" customFormat="1" ht="13.5" customHeight="1">
      <c r="A4" s="603" t="s">
        <v>0</v>
      </c>
      <c r="B4" s="604" t="s">
        <v>99</v>
      </c>
      <c r="C4" s="605" t="s">
        <v>11</v>
      </c>
      <c r="D4" s="605"/>
      <c r="E4" s="605"/>
      <c r="F4" s="604" t="s">
        <v>251</v>
      </c>
      <c r="G4" s="606"/>
      <c r="H4" s="622"/>
      <c r="I4" s="622"/>
      <c r="J4" s="623"/>
      <c r="K4" s="624" t="s">
        <v>11</v>
      </c>
      <c r="L4" s="625" t="s">
        <v>151</v>
      </c>
      <c r="M4" s="625" t="s">
        <v>93</v>
      </c>
      <c r="N4" s="624" t="s">
        <v>94</v>
      </c>
    </row>
    <row r="5" spans="1:14" s="260" customFormat="1" ht="13.5" customHeight="1">
      <c r="A5" s="443"/>
      <c r="B5" s="408"/>
      <c r="C5" s="607" t="s">
        <v>149</v>
      </c>
      <c r="D5" s="608" t="s">
        <v>93</v>
      </c>
      <c r="E5" s="608" t="s">
        <v>94</v>
      </c>
      <c r="F5" s="408"/>
      <c r="G5" s="609" t="s">
        <v>95</v>
      </c>
      <c r="H5" s="626"/>
      <c r="I5" s="626"/>
      <c r="J5" s="627" t="s">
        <v>0</v>
      </c>
      <c r="K5" s="628" t="s">
        <v>99</v>
      </c>
      <c r="L5" s="628" t="s">
        <v>154</v>
      </c>
      <c r="M5" s="628" t="s">
        <v>96</v>
      </c>
      <c r="N5" s="629" t="s">
        <v>96</v>
      </c>
    </row>
    <row r="6" spans="1:14" s="260" customFormat="1" ht="14.25">
      <c r="A6" s="443"/>
      <c r="B6" s="408"/>
      <c r="C6" s="608" t="s">
        <v>252</v>
      </c>
      <c r="D6" s="608" t="s">
        <v>96</v>
      </c>
      <c r="E6" s="608" t="s">
        <v>96</v>
      </c>
      <c r="F6" s="408"/>
      <c r="G6" s="609" t="s">
        <v>97</v>
      </c>
      <c r="H6" s="626"/>
      <c r="I6" s="626"/>
      <c r="J6" s="630"/>
      <c r="K6" s="631"/>
      <c r="L6" s="632" t="s">
        <v>150</v>
      </c>
      <c r="M6" s="633"/>
      <c r="N6" s="633"/>
    </row>
    <row r="7" spans="1:9" s="260" customFormat="1" ht="13.5" customHeight="1">
      <c r="A7" s="449"/>
      <c r="B7" s="373"/>
      <c r="C7" s="610" t="s">
        <v>11</v>
      </c>
      <c r="D7" s="611"/>
      <c r="E7" s="611"/>
      <c r="F7" s="373"/>
      <c r="G7" s="612"/>
      <c r="H7" s="634"/>
      <c r="I7" s="634"/>
    </row>
    <row r="8" spans="1:9" s="260" customFormat="1" ht="9.75" customHeight="1">
      <c r="A8" s="613"/>
      <c r="B8" s="613"/>
      <c r="C8" s="613"/>
      <c r="D8" s="613"/>
      <c r="E8" s="613"/>
      <c r="F8" s="613"/>
      <c r="G8" s="613"/>
      <c r="H8" s="613"/>
      <c r="I8" s="613"/>
    </row>
    <row r="9" spans="1:14" s="260" customFormat="1" ht="12.75">
      <c r="A9" s="614">
        <v>1970</v>
      </c>
      <c r="B9" s="615">
        <v>18517</v>
      </c>
      <c r="C9" s="616" t="s">
        <v>101</v>
      </c>
      <c r="D9" s="615">
        <v>10350</v>
      </c>
      <c r="E9" s="615">
        <v>46959</v>
      </c>
      <c r="F9" s="617">
        <v>38</v>
      </c>
      <c r="G9" s="618" t="s">
        <v>98</v>
      </c>
      <c r="H9" s="618"/>
      <c r="I9" s="618"/>
      <c r="J9" s="635">
        <v>1970</v>
      </c>
      <c r="K9" s="258">
        <v>19</v>
      </c>
      <c r="L9" s="258"/>
      <c r="M9" s="258">
        <v>10</v>
      </c>
      <c r="N9" s="259">
        <v>47</v>
      </c>
    </row>
    <row r="10" spans="1:14" s="260" customFormat="1" ht="12.75">
      <c r="A10" s="614">
        <v>1975</v>
      </c>
      <c r="B10" s="615">
        <v>17131</v>
      </c>
      <c r="C10" s="616" t="s">
        <v>101</v>
      </c>
      <c r="D10" s="615">
        <v>9425</v>
      </c>
      <c r="E10" s="615">
        <v>48181</v>
      </c>
      <c r="F10" s="617">
        <v>33</v>
      </c>
      <c r="G10" s="618" t="s">
        <v>98</v>
      </c>
      <c r="H10" s="618"/>
      <c r="I10" s="618"/>
      <c r="J10" s="635">
        <v>1975</v>
      </c>
      <c r="K10" s="258">
        <v>17</v>
      </c>
      <c r="L10" s="258"/>
      <c r="M10" s="258">
        <v>9</v>
      </c>
      <c r="N10" s="259">
        <v>48</v>
      </c>
    </row>
    <row r="11" spans="1:14" s="260" customFormat="1" ht="12.75">
      <c r="A11" s="614">
        <v>1980</v>
      </c>
      <c r="B11" s="615">
        <v>26817</v>
      </c>
      <c r="C11" s="616" t="s">
        <v>101</v>
      </c>
      <c r="D11" s="615">
        <v>11105</v>
      </c>
      <c r="E11" s="615">
        <v>62393</v>
      </c>
      <c r="F11" s="617">
        <v>40</v>
      </c>
      <c r="G11" s="618" t="s">
        <v>98</v>
      </c>
      <c r="H11" s="618"/>
      <c r="I11" s="618"/>
      <c r="J11" s="635">
        <v>1980</v>
      </c>
      <c r="K11" s="258">
        <v>27</v>
      </c>
      <c r="L11" s="258"/>
      <c r="M11" s="258">
        <v>11</v>
      </c>
      <c r="N11" s="259">
        <v>62</v>
      </c>
    </row>
    <row r="12" spans="1:14" s="260" customFormat="1" ht="12.75">
      <c r="A12" s="614">
        <v>1985</v>
      </c>
      <c r="B12" s="615">
        <v>25521</v>
      </c>
      <c r="C12" s="616" t="s">
        <v>101</v>
      </c>
      <c r="D12" s="615">
        <v>9162</v>
      </c>
      <c r="E12" s="615">
        <v>59523</v>
      </c>
      <c r="F12" s="617">
        <v>43</v>
      </c>
      <c r="G12" s="617">
        <v>2819</v>
      </c>
      <c r="H12" s="617"/>
      <c r="I12" s="617"/>
      <c r="J12" s="635">
        <v>1985</v>
      </c>
      <c r="K12" s="258">
        <v>26</v>
      </c>
      <c r="L12" s="258"/>
      <c r="M12" s="258">
        <v>9</v>
      </c>
      <c r="N12" s="259">
        <v>60</v>
      </c>
    </row>
    <row r="13" spans="1:14" s="260" customFormat="1" ht="12.75">
      <c r="A13" s="614">
        <v>1990</v>
      </c>
      <c r="B13" s="615">
        <v>24404</v>
      </c>
      <c r="C13" s="616" t="s">
        <v>101</v>
      </c>
      <c r="D13" s="615">
        <v>9032</v>
      </c>
      <c r="E13" s="615">
        <v>61098</v>
      </c>
      <c r="F13" s="617">
        <v>57</v>
      </c>
      <c r="G13" s="617">
        <v>3197</v>
      </c>
      <c r="H13" s="617"/>
      <c r="I13" s="617"/>
      <c r="J13" s="635">
        <v>1990</v>
      </c>
      <c r="K13" s="258">
        <v>24</v>
      </c>
      <c r="L13" s="258"/>
      <c r="M13" s="258">
        <v>9</v>
      </c>
      <c r="N13" s="259">
        <v>61</v>
      </c>
    </row>
    <row r="14" spans="1:14" s="260" customFormat="1" ht="12.75">
      <c r="A14" s="614">
        <v>1991</v>
      </c>
      <c r="B14" s="615">
        <v>24992</v>
      </c>
      <c r="C14" s="616" t="s">
        <v>101</v>
      </c>
      <c r="D14" s="615">
        <v>8921</v>
      </c>
      <c r="E14" s="615">
        <v>65204</v>
      </c>
      <c r="F14" s="617">
        <v>56</v>
      </c>
      <c r="G14" s="617">
        <v>3572</v>
      </c>
      <c r="H14" s="617"/>
      <c r="I14" s="617"/>
      <c r="J14" s="635">
        <v>1991</v>
      </c>
      <c r="K14" s="258">
        <v>25</v>
      </c>
      <c r="L14" s="258"/>
      <c r="M14" s="258">
        <v>9</v>
      </c>
      <c r="N14" s="259">
        <v>65</v>
      </c>
    </row>
    <row r="15" spans="1:14" s="260" customFormat="1" ht="12.75">
      <c r="A15" s="614">
        <v>1992</v>
      </c>
      <c r="B15" s="615">
        <v>22714</v>
      </c>
      <c r="C15" s="616" t="s">
        <v>101</v>
      </c>
      <c r="D15" s="615">
        <v>9117</v>
      </c>
      <c r="E15" s="615">
        <v>64881</v>
      </c>
      <c r="F15" s="617">
        <v>58</v>
      </c>
      <c r="G15" s="617">
        <v>3304</v>
      </c>
      <c r="H15" s="617"/>
      <c r="I15" s="617"/>
      <c r="J15" s="635">
        <v>1992</v>
      </c>
      <c r="K15" s="258">
        <v>23</v>
      </c>
      <c r="L15" s="258"/>
      <c r="M15" s="258">
        <v>9</v>
      </c>
      <c r="N15" s="259">
        <v>65</v>
      </c>
    </row>
    <row r="16" spans="1:14" s="260" customFormat="1" ht="12.75">
      <c r="A16" s="614">
        <v>1993</v>
      </c>
      <c r="B16" s="88">
        <v>22414</v>
      </c>
      <c r="C16" s="616" t="s">
        <v>101</v>
      </c>
      <c r="D16" s="619">
        <v>8214</v>
      </c>
      <c r="E16" s="88">
        <v>65772</v>
      </c>
      <c r="F16" s="620">
        <v>57</v>
      </c>
      <c r="G16" s="620">
        <v>3530</v>
      </c>
      <c r="H16" s="620"/>
      <c r="I16" s="620"/>
      <c r="J16" s="635">
        <v>1993</v>
      </c>
      <c r="K16" s="261">
        <v>22</v>
      </c>
      <c r="L16" s="258"/>
      <c r="M16" s="261">
        <v>8</v>
      </c>
      <c r="N16" s="262">
        <v>66</v>
      </c>
    </row>
    <row r="17" spans="1:14" s="260" customFormat="1" ht="12.75">
      <c r="A17" s="614">
        <v>1994</v>
      </c>
      <c r="B17" s="88">
        <v>22108</v>
      </c>
      <c r="C17" s="616" t="s">
        <v>101</v>
      </c>
      <c r="D17" s="619">
        <v>9646</v>
      </c>
      <c r="E17" s="88">
        <v>68439</v>
      </c>
      <c r="F17" s="620">
        <v>58</v>
      </c>
      <c r="G17" s="620">
        <v>3726</v>
      </c>
      <c r="H17" s="620"/>
      <c r="I17" s="620"/>
      <c r="J17" s="614">
        <v>1994</v>
      </c>
      <c r="K17" s="636">
        <v>22</v>
      </c>
      <c r="L17" s="258"/>
      <c r="M17" s="263">
        <v>10</v>
      </c>
      <c r="N17" s="262">
        <v>68</v>
      </c>
    </row>
    <row r="18" spans="1:14" s="260" customFormat="1" ht="12.75">
      <c r="A18" s="614">
        <v>1995</v>
      </c>
      <c r="B18" s="88">
        <v>21476</v>
      </c>
      <c r="C18" s="616">
        <v>97720</v>
      </c>
      <c r="D18" s="619">
        <v>10238</v>
      </c>
      <c r="E18" s="88">
        <v>72189</v>
      </c>
      <c r="F18" s="620">
        <v>58</v>
      </c>
      <c r="G18" s="618" t="s">
        <v>102</v>
      </c>
      <c r="H18" s="618"/>
      <c r="I18" s="618"/>
      <c r="J18" s="614">
        <v>1995</v>
      </c>
      <c r="K18" s="636">
        <v>21</v>
      </c>
      <c r="L18" s="264">
        <v>98</v>
      </c>
      <c r="M18" s="263">
        <v>10</v>
      </c>
      <c r="N18" s="262">
        <v>72</v>
      </c>
    </row>
    <row r="19" spans="1:14" s="260" customFormat="1" ht="12.75">
      <c r="A19" s="614">
        <v>1996</v>
      </c>
      <c r="B19" s="88">
        <f>9026+12461</f>
        <v>21487</v>
      </c>
      <c r="C19" s="616">
        <v>93563</v>
      </c>
      <c r="D19" s="619">
        <v>9159</v>
      </c>
      <c r="E19" s="88">
        <v>70919</v>
      </c>
      <c r="F19" s="620">
        <v>57</v>
      </c>
      <c r="G19" s="618" t="s">
        <v>102</v>
      </c>
      <c r="H19" s="618"/>
      <c r="I19" s="618"/>
      <c r="J19" s="614">
        <v>1996</v>
      </c>
      <c r="K19" s="636">
        <v>21</v>
      </c>
      <c r="L19" s="264">
        <v>94</v>
      </c>
      <c r="M19" s="263">
        <v>9</v>
      </c>
      <c r="N19" s="262">
        <v>71</v>
      </c>
    </row>
    <row r="20" spans="1:14" s="260" customFormat="1" ht="12.75">
      <c r="A20" s="614">
        <v>1997</v>
      </c>
      <c r="B20" s="88">
        <v>24198</v>
      </c>
      <c r="C20" s="616">
        <v>95668</v>
      </c>
      <c r="D20" s="619">
        <f>3100+5668</f>
        <v>8768</v>
      </c>
      <c r="E20" s="88">
        <v>76503</v>
      </c>
      <c r="F20" s="620">
        <v>54</v>
      </c>
      <c r="G20" s="618" t="s">
        <v>102</v>
      </c>
      <c r="H20" s="618"/>
      <c r="I20" s="618"/>
      <c r="J20" s="614">
        <v>1997</v>
      </c>
      <c r="K20" s="636">
        <v>24</v>
      </c>
      <c r="L20" s="264">
        <v>96</v>
      </c>
      <c r="M20" s="263">
        <v>9</v>
      </c>
      <c r="N20" s="262">
        <v>77</v>
      </c>
    </row>
    <row r="21" spans="1:14" s="260" customFormat="1" ht="12.75">
      <c r="A21" s="614">
        <v>1998</v>
      </c>
      <c r="B21" s="88">
        <f>8715.1+14145.6</f>
        <v>22860.7</v>
      </c>
      <c r="C21" s="616">
        <v>99635</v>
      </c>
      <c r="D21" s="619">
        <f>4065.6+5599.9</f>
        <v>9665.5</v>
      </c>
      <c r="E21" s="88">
        <v>76263</v>
      </c>
      <c r="F21" s="620">
        <v>51</v>
      </c>
      <c r="G21" s="618" t="s">
        <v>102</v>
      </c>
      <c r="H21" s="618"/>
      <c r="I21" s="618"/>
      <c r="J21" s="614">
        <v>1998</v>
      </c>
      <c r="K21" s="636">
        <v>23</v>
      </c>
      <c r="L21" s="264">
        <v>100</v>
      </c>
      <c r="M21" s="263">
        <v>10</v>
      </c>
      <c r="N21" s="262">
        <v>76</v>
      </c>
    </row>
    <row r="22" spans="1:14" s="260" customFormat="1" ht="12.75">
      <c r="A22" s="614">
        <v>1999</v>
      </c>
      <c r="B22" s="88">
        <v>21884</v>
      </c>
      <c r="C22" s="616">
        <v>113200</v>
      </c>
      <c r="D22" s="619">
        <v>10125</v>
      </c>
      <c r="E22" s="88">
        <v>81036</v>
      </c>
      <c r="F22" s="620">
        <v>53</v>
      </c>
      <c r="G22" s="618" t="s">
        <v>102</v>
      </c>
      <c r="H22" s="618"/>
      <c r="I22" s="618"/>
      <c r="J22" s="614">
        <v>1999</v>
      </c>
      <c r="K22" s="636">
        <v>22</v>
      </c>
      <c r="L22" s="264">
        <v>113</v>
      </c>
      <c r="M22" s="263">
        <v>10</v>
      </c>
      <c r="N22" s="262">
        <v>81</v>
      </c>
    </row>
    <row r="23" spans="1:14" s="260" customFormat="1" ht="12.75">
      <c r="A23" s="614">
        <v>2000</v>
      </c>
      <c r="B23" s="88">
        <v>22970.236</v>
      </c>
      <c r="C23" s="616">
        <v>93320</v>
      </c>
      <c r="D23" s="619">
        <v>9762</v>
      </c>
      <c r="E23" s="88">
        <v>85863</v>
      </c>
      <c r="F23" s="620">
        <v>49</v>
      </c>
      <c r="G23" s="618" t="s">
        <v>102</v>
      </c>
      <c r="H23" s="618"/>
      <c r="I23" s="618"/>
      <c r="J23" s="614">
        <v>2000</v>
      </c>
      <c r="K23" s="636">
        <v>23</v>
      </c>
      <c r="L23" s="264">
        <v>93</v>
      </c>
      <c r="M23" s="263">
        <v>10</v>
      </c>
      <c r="N23" s="262">
        <v>86</v>
      </c>
    </row>
    <row r="24" spans="1:14" s="260" customFormat="1" ht="12.75">
      <c r="A24" s="614">
        <v>2001</v>
      </c>
      <c r="B24" s="88">
        <v>24772.007999999998</v>
      </c>
      <c r="C24" s="616">
        <v>98019</v>
      </c>
      <c r="D24" s="619">
        <v>10319</v>
      </c>
      <c r="E24" s="88">
        <v>92709</v>
      </c>
      <c r="F24" s="620">
        <v>44</v>
      </c>
      <c r="G24" s="618" t="s">
        <v>102</v>
      </c>
      <c r="H24" s="618"/>
      <c r="I24" s="618"/>
      <c r="J24" s="614">
        <v>2001</v>
      </c>
      <c r="K24" s="636">
        <v>25</v>
      </c>
      <c r="L24" s="264">
        <v>98</v>
      </c>
      <c r="M24" s="263">
        <v>10</v>
      </c>
      <c r="N24" s="262">
        <v>93</v>
      </c>
    </row>
    <row r="25" spans="1:14" s="260" customFormat="1" ht="12.75">
      <c r="A25" s="614">
        <v>2002</v>
      </c>
      <c r="B25" s="88">
        <v>26423.300999999996</v>
      </c>
      <c r="C25" s="616">
        <v>94659</v>
      </c>
      <c r="D25" s="619">
        <v>9403</v>
      </c>
      <c r="E25" s="88">
        <v>98272</v>
      </c>
      <c r="F25" s="620">
        <v>42</v>
      </c>
      <c r="G25" s="618" t="s">
        <v>102</v>
      </c>
      <c r="H25" s="618"/>
      <c r="I25" s="618"/>
      <c r="J25" s="614">
        <v>2002</v>
      </c>
      <c r="K25" s="636">
        <v>26</v>
      </c>
      <c r="L25" s="264">
        <v>95</v>
      </c>
      <c r="M25" s="263">
        <v>9</v>
      </c>
      <c r="N25" s="262">
        <v>98</v>
      </c>
    </row>
    <row r="26" spans="1:14" s="260" customFormat="1" ht="12.75">
      <c r="A26" s="614">
        <v>2003</v>
      </c>
      <c r="B26" s="88">
        <v>28217.071000000004</v>
      </c>
      <c r="C26" s="616">
        <v>94430</v>
      </c>
      <c r="D26" s="619">
        <v>9037</v>
      </c>
      <c r="E26" s="88">
        <v>106536</v>
      </c>
      <c r="F26" s="620">
        <v>37</v>
      </c>
      <c r="G26" s="618" t="s">
        <v>102</v>
      </c>
      <c r="H26" s="618"/>
      <c r="I26" s="618"/>
      <c r="J26" s="614">
        <v>2003</v>
      </c>
      <c r="K26" s="636">
        <v>28</v>
      </c>
      <c r="L26" s="264">
        <v>94</v>
      </c>
      <c r="M26" s="263">
        <v>9</v>
      </c>
      <c r="N26" s="265">
        <v>107</v>
      </c>
    </row>
    <row r="27" spans="1:14" s="260" customFormat="1" ht="12.75">
      <c r="A27" s="614">
        <v>2004</v>
      </c>
      <c r="B27" s="88">
        <v>31636.125</v>
      </c>
      <c r="C27" s="616">
        <v>104867</v>
      </c>
      <c r="D27" s="619">
        <v>8987</v>
      </c>
      <c r="E27" s="88">
        <v>114501</v>
      </c>
      <c r="F27" s="620">
        <f>25.044+6.477+6.37</f>
        <v>37.891</v>
      </c>
      <c r="G27" s="618" t="s">
        <v>102</v>
      </c>
      <c r="H27" s="618"/>
      <c r="I27" s="618"/>
      <c r="J27" s="614">
        <v>2004</v>
      </c>
      <c r="K27" s="636">
        <v>32</v>
      </c>
      <c r="L27" s="264">
        <v>105</v>
      </c>
      <c r="M27" s="260">
        <v>9</v>
      </c>
      <c r="N27" s="266">
        <v>115</v>
      </c>
    </row>
    <row r="28" spans="1:14" s="260" customFormat="1" ht="12.75">
      <c r="A28" s="614">
        <v>2005</v>
      </c>
      <c r="B28" s="88">
        <v>34780.062999999995</v>
      </c>
      <c r="C28" s="616">
        <f>54813.621+52612.545</f>
        <v>107426.166</v>
      </c>
      <c r="D28" s="619">
        <v>11177</v>
      </c>
      <c r="E28" s="88">
        <v>125894</v>
      </c>
      <c r="F28" s="620">
        <v>33</v>
      </c>
      <c r="G28" s="618" t="s">
        <v>102</v>
      </c>
      <c r="H28" s="618"/>
      <c r="I28" s="618"/>
      <c r="J28" s="614">
        <v>2005</v>
      </c>
      <c r="K28" s="636">
        <v>35</v>
      </c>
      <c r="L28" s="260">
        <v>107</v>
      </c>
      <c r="M28" s="260">
        <v>11</v>
      </c>
      <c r="N28" s="266">
        <v>126</v>
      </c>
    </row>
    <row r="29" spans="1:14" s="260" customFormat="1" ht="12.75">
      <c r="A29" s="614">
        <v>2006</v>
      </c>
      <c r="B29" s="88">
        <v>42869.054</v>
      </c>
      <c r="C29" s="616">
        <v>117131</v>
      </c>
      <c r="D29" s="619">
        <v>10475.4</v>
      </c>
      <c r="E29" s="88">
        <v>135259.6</v>
      </c>
      <c r="F29" s="620">
        <v>38</v>
      </c>
      <c r="G29" s="618" t="s">
        <v>102</v>
      </c>
      <c r="H29" s="618"/>
      <c r="I29" s="618"/>
      <c r="J29" s="614">
        <v>2006</v>
      </c>
      <c r="K29" s="636">
        <v>43</v>
      </c>
      <c r="L29" s="260">
        <v>117</v>
      </c>
      <c r="M29" s="260">
        <v>10</v>
      </c>
      <c r="N29" s="266">
        <v>135</v>
      </c>
    </row>
    <row r="30" spans="1:14" s="260" customFormat="1" ht="12.75">
      <c r="A30" s="614">
        <v>2007</v>
      </c>
      <c r="B30" s="88">
        <v>45527.588</v>
      </c>
      <c r="C30" s="616">
        <v>128765</v>
      </c>
      <c r="D30" s="619">
        <v>12024</v>
      </c>
      <c r="E30" s="88">
        <v>140236</v>
      </c>
      <c r="F30" s="620">
        <v>40</v>
      </c>
      <c r="G30" s="618" t="s">
        <v>102</v>
      </c>
      <c r="H30" s="618"/>
      <c r="I30" s="618"/>
      <c r="J30" s="614">
        <v>2007</v>
      </c>
      <c r="K30" s="636">
        <v>46</v>
      </c>
      <c r="L30" s="260">
        <v>128</v>
      </c>
      <c r="M30" s="260">
        <v>12</v>
      </c>
      <c r="N30" s="266">
        <v>140</v>
      </c>
    </row>
    <row r="31" spans="1:14" s="260" customFormat="1" ht="12.75">
      <c r="A31" s="614">
        <v>2008</v>
      </c>
      <c r="B31" s="88">
        <v>47079</v>
      </c>
      <c r="C31" s="616">
        <f>71423+68994.7</f>
        <v>140417.7</v>
      </c>
      <c r="D31" s="619">
        <v>12207</v>
      </c>
      <c r="E31" s="88">
        <v>140562.3</v>
      </c>
      <c r="F31" s="620">
        <v>38</v>
      </c>
      <c r="G31" s="618" t="s">
        <v>102</v>
      </c>
      <c r="H31" s="618"/>
      <c r="I31" s="618"/>
      <c r="J31" s="614">
        <v>2008</v>
      </c>
      <c r="K31" s="636">
        <v>47</v>
      </c>
      <c r="L31" s="260">
        <v>140</v>
      </c>
      <c r="M31" s="260">
        <v>12</v>
      </c>
      <c r="N31" s="266">
        <v>141</v>
      </c>
    </row>
    <row r="32" spans="1:14" s="260" customFormat="1" ht="12.75">
      <c r="A32" s="614">
        <v>2009</v>
      </c>
      <c r="B32" s="88">
        <v>38109</v>
      </c>
      <c r="C32" s="616">
        <v>128645</v>
      </c>
      <c r="D32" s="619">
        <v>11060</v>
      </c>
      <c r="E32" s="88">
        <v>110604</v>
      </c>
      <c r="F32" s="620">
        <v>31</v>
      </c>
      <c r="G32" s="618" t="s">
        <v>102</v>
      </c>
      <c r="H32" s="618"/>
      <c r="I32" s="618"/>
      <c r="J32" s="614">
        <v>2009</v>
      </c>
      <c r="K32" s="636">
        <v>38.1</v>
      </c>
      <c r="L32" s="260">
        <v>129</v>
      </c>
      <c r="M32" s="260">
        <v>11</v>
      </c>
      <c r="N32" s="266">
        <v>111</v>
      </c>
    </row>
    <row r="33" spans="1:9" s="260" customFormat="1" ht="19.5" customHeight="1">
      <c r="A33" s="637" t="s">
        <v>152</v>
      </c>
      <c r="B33" s="420"/>
      <c r="C33" s="613"/>
      <c r="D33" s="613"/>
      <c r="E33" s="613"/>
      <c r="F33" s="613"/>
      <c r="G33" s="613"/>
      <c r="H33" s="613"/>
      <c r="I33" s="613"/>
    </row>
    <row r="34" spans="1:10" s="260" customFormat="1" ht="15.75" customHeight="1">
      <c r="A34" s="638" t="s">
        <v>128</v>
      </c>
      <c r="B34" s="613"/>
      <c r="C34" s="613"/>
      <c r="D34" s="613"/>
      <c r="E34" s="613"/>
      <c r="F34" s="613"/>
      <c r="G34" s="613"/>
      <c r="H34" s="613"/>
      <c r="I34" s="613"/>
      <c r="J34" s="639"/>
    </row>
    <row r="35" spans="2:14" ht="15.75" customHeight="1">
      <c r="B35" s="154"/>
      <c r="C35" s="154"/>
      <c r="D35" s="154"/>
      <c r="E35" s="154"/>
      <c r="F35" s="154"/>
      <c r="G35" s="154"/>
      <c r="H35" s="154"/>
      <c r="I35" s="154"/>
      <c r="J35" s="158" t="s">
        <v>11</v>
      </c>
      <c r="K35" s="149"/>
      <c r="L35" s="148"/>
      <c r="M35" s="148"/>
      <c r="N35" s="148"/>
    </row>
    <row r="36" spans="1:14" ht="12.75">
      <c r="A36" s="150"/>
      <c r="B36" s="151"/>
      <c r="C36" s="151"/>
      <c r="D36" s="151"/>
      <c r="E36" s="151"/>
      <c r="F36" s="151"/>
      <c r="G36" s="155"/>
      <c r="H36" s="153"/>
      <c r="I36" s="153"/>
      <c r="J36" s="149" t="s">
        <v>11</v>
      </c>
      <c r="K36" s="148"/>
      <c r="L36" s="148"/>
      <c r="M36" s="148"/>
      <c r="N36" s="148"/>
    </row>
    <row r="37" spans="1:11" ht="12.75">
      <c r="A37" s="156"/>
      <c r="B37" s="153"/>
      <c r="C37" s="153"/>
      <c r="D37" s="153"/>
      <c r="E37" s="153"/>
      <c r="F37" s="153"/>
      <c r="G37" s="157"/>
      <c r="H37" s="153"/>
      <c r="I37" s="153"/>
      <c r="J37" s="158"/>
      <c r="K37" s="149"/>
    </row>
    <row r="38" spans="1:11" ht="12.75">
      <c r="A38" s="156"/>
      <c r="B38" s="153"/>
      <c r="C38" s="153"/>
      <c r="D38" s="153"/>
      <c r="E38" s="153"/>
      <c r="F38" s="153"/>
      <c r="G38" s="157"/>
      <c r="H38" s="153"/>
      <c r="I38" s="153"/>
      <c r="J38" s="158"/>
      <c r="K38" s="149"/>
    </row>
    <row r="39" spans="1:11" ht="12.75">
      <c r="A39" s="156"/>
      <c r="B39" s="153"/>
      <c r="C39" s="153"/>
      <c r="D39" s="153"/>
      <c r="E39" s="153"/>
      <c r="F39" s="153"/>
      <c r="G39" s="157"/>
      <c r="H39" s="153"/>
      <c r="I39" s="153"/>
      <c r="J39" s="158"/>
      <c r="K39" s="149"/>
    </row>
    <row r="40" spans="1:9" ht="12.75">
      <c r="A40" s="156"/>
      <c r="B40" s="153"/>
      <c r="C40" s="153"/>
      <c r="D40" s="153"/>
      <c r="E40" s="153"/>
      <c r="F40" s="153"/>
      <c r="G40" s="157"/>
      <c r="H40" s="153"/>
      <c r="I40" s="153"/>
    </row>
    <row r="41" spans="1:9" ht="12.75">
      <c r="A41" s="156"/>
      <c r="B41" s="153"/>
      <c r="C41" s="153"/>
      <c r="D41" s="153"/>
      <c r="E41" s="153"/>
      <c r="F41" s="153"/>
      <c r="G41" s="157"/>
      <c r="H41" s="153"/>
      <c r="I41" s="153"/>
    </row>
    <row r="42" spans="1:9" ht="12.75">
      <c r="A42" s="156"/>
      <c r="B42" s="153"/>
      <c r="C42" s="153"/>
      <c r="D42" s="153"/>
      <c r="E42" s="153"/>
      <c r="F42" s="153"/>
      <c r="G42" s="157"/>
      <c r="H42" s="153"/>
      <c r="I42" s="153"/>
    </row>
    <row r="43" spans="1:9" ht="12.75">
      <c r="A43" s="156"/>
      <c r="B43" s="153"/>
      <c r="C43" s="153"/>
      <c r="D43" s="153"/>
      <c r="E43" s="153"/>
      <c r="F43" s="153"/>
      <c r="G43" s="157"/>
      <c r="H43" s="153"/>
      <c r="I43" s="153"/>
    </row>
    <row r="44" spans="1:9" ht="12.75">
      <c r="A44" s="156"/>
      <c r="B44" s="153"/>
      <c r="C44" s="153"/>
      <c r="D44" s="153"/>
      <c r="E44" s="153"/>
      <c r="F44" s="153"/>
      <c r="G44" s="157"/>
      <c r="H44" s="153"/>
      <c r="I44" s="153"/>
    </row>
    <row r="45" spans="1:9" ht="12.75">
      <c r="A45" s="156"/>
      <c r="B45" s="153"/>
      <c r="C45" s="153"/>
      <c r="D45" s="153"/>
      <c r="E45" s="153"/>
      <c r="F45" s="153"/>
      <c r="G45" s="157"/>
      <c r="H45" s="153"/>
      <c r="I45" s="153"/>
    </row>
    <row r="46" spans="1:9" ht="12.75">
      <c r="A46" s="156"/>
      <c r="B46" s="153"/>
      <c r="C46" s="153"/>
      <c r="D46" s="153"/>
      <c r="E46" s="153"/>
      <c r="F46" s="153"/>
      <c r="G46" s="157"/>
      <c r="H46" s="153"/>
      <c r="I46" s="153"/>
    </row>
    <row r="47" spans="1:9" ht="12.75">
      <c r="A47" s="156"/>
      <c r="B47" s="153"/>
      <c r="C47" s="153"/>
      <c r="D47" s="153"/>
      <c r="E47" s="153"/>
      <c r="F47" s="153"/>
      <c r="G47" s="157"/>
      <c r="H47" s="153"/>
      <c r="I47" s="153"/>
    </row>
    <row r="48" spans="1:9" ht="12.75">
      <c r="A48" s="156"/>
      <c r="B48" s="153"/>
      <c r="C48" s="153"/>
      <c r="D48" s="153"/>
      <c r="E48" s="153"/>
      <c r="F48" s="153"/>
      <c r="G48" s="157"/>
      <c r="H48" s="153"/>
      <c r="I48" s="153"/>
    </row>
    <row r="49" spans="1:9" ht="12.75">
      <c r="A49" s="156"/>
      <c r="B49" s="153"/>
      <c r="C49" s="153"/>
      <c r="D49" s="153"/>
      <c r="E49" s="153"/>
      <c r="F49" s="153"/>
      <c r="G49" s="157"/>
      <c r="H49" s="153"/>
      <c r="I49" s="153"/>
    </row>
    <row r="50" spans="1:9" ht="12.75">
      <c r="A50" s="156"/>
      <c r="B50" s="153"/>
      <c r="C50" s="153"/>
      <c r="D50" s="153"/>
      <c r="E50" s="153"/>
      <c r="F50" s="153"/>
      <c r="G50" s="157"/>
      <c r="H50" s="153"/>
      <c r="I50" s="153"/>
    </row>
    <row r="51" spans="1:9" ht="12.75">
      <c r="A51" s="156"/>
      <c r="B51" s="153"/>
      <c r="C51" s="153"/>
      <c r="D51" s="153"/>
      <c r="E51" s="153"/>
      <c r="F51" s="153"/>
      <c r="G51" s="157"/>
      <c r="H51" s="153"/>
      <c r="I51" s="153"/>
    </row>
    <row r="52" spans="1:9" ht="12.75">
      <c r="A52" s="156"/>
      <c r="B52" s="153"/>
      <c r="C52" s="153"/>
      <c r="D52" s="153"/>
      <c r="E52" s="153"/>
      <c r="F52" s="153"/>
      <c r="G52" s="157"/>
      <c r="H52" s="153"/>
      <c r="I52" s="153"/>
    </row>
    <row r="53" spans="1:9" ht="12.75">
      <c r="A53" s="156"/>
      <c r="B53" s="153"/>
      <c r="C53" s="153"/>
      <c r="D53" s="153"/>
      <c r="E53" s="153"/>
      <c r="F53" s="153"/>
      <c r="G53" s="157"/>
      <c r="H53" s="153"/>
      <c r="I53" s="153"/>
    </row>
    <row r="54" spans="1:9" ht="12.75">
      <c r="A54" s="156"/>
      <c r="B54" s="153"/>
      <c r="C54" s="153"/>
      <c r="D54" s="153"/>
      <c r="E54" s="153"/>
      <c r="F54" s="153"/>
      <c r="G54" s="157"/>
      <c r="H54" s="153"/>
      <c r="I54" s="153"/>
    </row>
    <row r="55" spans="1:9" ht="12.75">
      <c r="A55" s="156"/>
      <c r="B55" s="153"/>
      <c r="C55" s="153"/>
      <c r="D55" s="153"/>
      <c r="E55" s="153"/>
      <c r="F55" s="153"/>
      <c r="G55" s="157"/>
      <c r="H55" s="153"/>
      <c r="I55" s="153"/>
    </row>
    <row r="56" spans="1:16" ht="12.75">
      <c r="A56" s="156"/>
      <c r="B56" s="153"/>
      <c r="C56" s="153"/>
      <c r="D56" s="153"/>
      <c r="E56" s="153"/>
      <c r="F56" s="153"/>
      <c r="G56" s="157"/>
      <c r="H56" s="153"/>
      <c r="I56" s="153"/>
      <c r="P56" s="148"/>
    </row>
    <row r="57" spans="1:9" ht="12.75">
      <c r="A57" s="156"/>
      <c r="B57" s="153"/>
      <c r="C57" s="153"/>
      <c r="D57" s="153"/>
      <c r="E57" s="153"/>
      <c r="F57" s="153"/>
      <c r="G57" s="157"/>
      <c r="H57" s="153"/>
      <c r="I57" s="153"/>
    </row>
    <row r="58" spans="1:16" ht="12.75">
      <c r="A58" s="156"/>
      <c r="B58" s="153"/>
      <c r="C58" s="153"/>
      <c r="D58" s="153"/>
      <c r="E58" s="153"/>
      <c r="F58" s="153"/>
      <c r="G58" s="157"/>
      <c r="H58" s="153"/>
      <c r="I58" s="153"/>
      <c r="P58" s="148"/>
    </row>
    <row r="59" spans="1:9" ht="12.75">
      <c r="A59" s="156"/>
      <c r="B59" s="153"/>
      <c r="C59" s="153"/>
      <c r="D59" s="153"/>
      <c r="E59" s="153"/>
      <c r="F59" s="153"/>
      <c r="G59" s="157"/>
      <c r="H59" s="153"/>
      <c r="I59" s="153"/>
    </row>
    <row r="60" spans="1:16" ht="12.75">
      <c r="A60" s="156"/>
      <c r="B60" s="153"/>
      <c r="C60" s="153"/>
      <c r="D60" s="153"/>
      <c r="E60" s="153"/>
      <c r="F60" s="153"/>
      <c r="G60" s="157"/>
      <c r="H60" s="153"/>
      <c r="I60" s="153"/>
      <c r="P60" s="148"/>
    </row>
    <row r="61" spans="1:9" ht="12.75">
      <c r="A61" s="156"/>
      <c r="B61" s="153"/>
      <c r="C61" s="153"/>
      <c r="D61" s="153"/>
      <c r="E61" s="153"/>
      <c r="F61" s="153"/>
      <c r="G61" s="157"/>
      <c r="H61" s="153"/>
      <c r="I61" s="153"/>
    </row>
    <row r="62" spans="1:9" ht="12.75">
      <c r="A62" s="156"/>
      <c r="B62" s="153"/>
      <c r="C62" s="153"/>
      <c r="D62" s="153"/>
      <c r="E62" s="153"/>
      <c r="F62" s="153"/>
      <c r="G62" s="157"/>
      <c r="H62" s="153"/>
      <c r="I62" s="153"/>
    </row>
    <row r="63" spans="1:9" ht="12.75">
      <c r="A63" s="156"/>
      <c r="B63" s="153"/>
      <c r="C63" s="153"/>
      <c r="D63" s="153"/>
      <c r="E63" s="153"/>
      <c r="F63" s="153"/>
      <c r="G63" s="157"/>
      <c r="H63" s="153"/>
      <c r="I63" s="153"/>
    </row>
    <row r="64" spans="1:9" ht="12.75">
      <c r="A64" s="156"/>
      <c r="B64" s="153"/>
      <c r="C64" s="153"/>
      <c r="D64" s="153"/>
      <c r="E64" s="153"/>
      <c r="F64" s="153"/>
      <c r="G64" s="157"/>
      <c r="H64" s="153"/>
      <c r="I64" s="153"/>
    </row>
    <row r="65" spans="1:9" ht="12.75">
      <c r="A65" s="156"/>
      <c r="B65" s="153"/>
      <c r="C65" s="153"/>
      <c r="D65" s="153"/>
      <c r="E65" s="153"/>
      <c r="F65" s="153"/>
      <c r="G65" s="157"/>
      <c r="H65" s="153"/>
      <c r="I65" s="153"/>
    </row>
    <row r="66" spans="1:9" ht="12.75">
      <c r="A66" s="152"/>
      <c r="B66" s="159"/>
      <c r="C66" s="159"/>
      <c r="D66" s="159"/>
      <c r="E66" s="159"/>
      <c r="F66" s="159"/>
      <c r="G66" s="160"/>
      <c r="H66" s="153"/>
      <c r="I66" s="153"/>
    </row>
    <row r="67" spans="1:9" ht="12.75">
      <c r="A67" s="153"/>
      <c r="B67" s="153"/>
      <c r="C67" s="153"/>
      <c r="D67" s="153"/>
      <c r="E67" s="153"/>
      <c r="F67" s="153"/>
      <c r="G67" s="153"/>
      <c r="H67" s="153"/>
      <c r="I67" s="153"/>
    </row>
    <row r="68" spans="1:9" ht="14.25">
      <c r="A68" s="147"/>
      <c r="B68" s="154"/>
      <c r="C68" s="154"/>
      <c r="D68" s="154"/>
      <c r="E68" s="154"/>
      <c r="F68" s="154"/>
      <c r="G68" s="146">
        <v>11</v>
      </c>
      <c r="H68" s="154"/>
      <c r="I68" s="154"/>
    </row>
    <row r="69" spans="1:9" ht="12.75">
      <c r="A69" s="154"/>
      <c r="B69" s="154"/>
      <c r="C69" s="154"/>
      <c r="D69" s="154"/>
      <c r="E69" s="154"/>
      <c r="F69" s="154"/>
      <c r="G69" s="154"/>
      <c r="H69" s="154"/>
      <c r="I69" s="154"/>
    </row>
    <row r="70" spans="1:9" ht="12.75">
      <c r="A70" s="154"/>
      <c r="B70" s="154"/>
      <c r="C70" s="154"/>
      <c r="D70" s="154"/>
      <c r="E70" s="154"/>
      <c r="F70" s="154"/>
      <c r="G70" s="154"/>
      <c r="H70" s="154"/>
      <c r="I70" s="154"/>
    </row>
    <row r="71" spans="1:9" ht="12.75">
      <c r="A71" s="154"/>
      <c r="B71" s="154"/>
      <c r="C71" s="154"/>
      <c r="D71" s="154"/>
      <c r="E71" s="154"/>
      <c r="F71" s="154"/>
      <c r="G71" s="154"/>
      <c r="H71" s="154"/>
      <c r="I71" s="154"/>
    </row>
  </sheetData>
  <mergeCells count="3">
    <mergeCell ref="A4:A7"/>
    <mergeCell ref="B4:B7"/>
    <mergeCell ref="F4:F7"/>
  </mergeCells>
  <printOptions/>
  <pageMargins left="0.8" right="0.2362204724409449" top="0.4" bottom="0.15748031496062992" header="0.17" footer="0.511811023"/>
  <pageSetup orientation="portrait" paperSize="9" scale="90" r:id="rId2"/>
  <headerFooter alignWithMargins="0">
    <oddHeader xml:space="preserve">&amp;C&amp;"Helvetica,Standard"&amp;12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J1" sqref="J1"/>
    </sheetView>
  </sheetViews>
  <sheetFormatPr defaultColWidth="11.421875" defaultRowHeight="12.75"/>
  <cols>
    <col min="1" max="1" width="3.57421875" style="642" customWidth="1"/>
    <col min="2" max="2" width="6.7109375" style="642" customWidth="1"/>
    <col min="3" max="3" width="10.00390625" style="642" customWidth="1"/>
    <col min="4" max="4" width="8.8515625" style="642" customWidth="1"/>
    <col min="5" max="5" width="10.7109375" style="642" customWidth="1"/>
    <col min="6" max="6" width="13.00390625" style="642" customWidth="1"/>
    <col min="7" max="7" width="13.421875" style="642" customWidth="1"/>
    <col min="8" max="8" width="11.28125" style="642" customWidth="1"/>
    <col min="9" max="9" width="11.00390625" style="642" customWidth="1"/>
    <col min="10" max="10" width="4.140625" style="642" customWidth="1"/>
    <col min="11" max="11" width="3.57421875" style="642" customWidth="1"/>
    <col min="12" max="16384" width="11.421875" style="642" customWidth="1"/>
  </cols>
  <sheetData>
    <row r="1" ht="14.25">
      <c r="A1" s="640"/>
    </row>
    <row r="2" spans="2:10" s="658" customFormat="1" ht="15">
      <c r="B2" s="659" t="s">
        <v>238</v>
      </c>
      <c r="C2" s="660"/>
      <c r="D2" s="661"/>
      <c r="E2" s="661"/>
      <c r="F2" s="661"/>
      <c r="G2" s="661"/>
      <c r="H2" s="661"/>
      <c r="I2" s="661"/>
      <c r="J2" s="661"/>
    </row>
    <row r="3" spans="1:10" ht="15">
      <c r="A3" s="652"/>
      <c r="B3" s="659" t="s">
        <v>254</v>
      </c>
      <c r="C3" s="662"/>
      <c r="D3" s="663"/>
      <c r="E3" s="663"/>
      <c r="F3" s="663"/>
      <c r="G3" s="663"/>
      <c r="H3" s="663"/>
      <c r="I3" s="663"/>
      <c r="J3" s="663"/>
    </row>
    <row r="4" spans="1:10" ht="12.75">
      <c r="A4" s="652"/>
      <c r="B4" s="664"/>
      <c r="C4" s="662"/>
      <c r="D4" s="663"/>
      <c r="E4" s="663"/>
      <c r="F4" s="663"/>
      <c r="G4" s="663"/>
      <c r="H4" s="663"/>
      <c r="I4" s="663"/>
      <c r="J4" s="663"/>
    </row>
    <row r="5" spans="2:9" ht="20.25" customHeight="1">
      <c r="B5" s="645" t="s">
        <v>0</v>
      </c>
      <c r="C5" s="646" t="s">
        <v>103</v>
      </c>
      <c r="D5" s="646" t="s">
        <v>104</v>
      </c>
      <c r="E5" s="665" t="s">
        <v>10</v>
      </c>
      <c r="F5" s="666"/>
      <c r="G5" s="667"/>
      <c r="H5" s="649" t="s">
        <v>205</v>
      </c>
      <c r="I5" s="650" t="s">
        <v>206</v>
      </c>
    </row>
    <row r="6" spans="2:9" ht="13.5" customHeight="1">
      <c r="B6" s="443"/>
      <c r="C6" s="408"/>
      <c r="D6" s="408"/>
      <c r="E6" s="649" t="s">
        <v>203</v>
      </c>
      <c r="F6" s="668"/>
      <c r="G6" s="649" t="s">
        <v>204</v>
      </c>
      <c r="H6" s="407"/>
      <c r="I6" s="447"/>
    </row>
    <row r="7" spans="2:9" ht="13.5" customHeight="1">
      <c r="B7" s="443"/>
      <c r="C7" s="408"/>
      <c r="D7" s="408"/>
      <c r="E7" s="407"/>
      <c r="F7" s="669" t="s">
        <v>106</v>
      </c>
      <c r="G7" s="407"/>
      <c r="H7" s="407"/>
      <c r="I7" s="447"/>
    </row>
    <row r="8" spans="2:9" ht="23.25" customHeight="1">
      <c r="B8" s="449"/>
      <c r="C8" s="373"/>
      <c r="D8" s="373"/>
      <c r="E8" s="413"/>
      <c r="F8" s="670"/>
      <c r="G8" s="413"/>
      <c r="H8" s="413"/>
      <c r="I8" s="448"/>
    </row>
    <row r="9" spans="3:12" ht="13.5" customHeight="1">
      <c r="C9" s="420"/>
      <c r="D9" s="420"/>
      <c r="E9" s="420"/>
      <c r="F9" s="420"/>
      <c r="G9" s="420"/>
      <c r="H9" s="420"/>
      <c r="I9" s="420"/>
      <c r="L9" s="420"/>
    </row>
    <row r="10" spans="2:12" ht="12.75">
      <c r="B10" s="671" t="s">
        <v>63</v>
      </c>
      <c r="C10" s="671"/>
      <c r="D10" s="671"/>
      <c r="E10" s="671"/>
      <c r="F10" s="671"/>
      <c r="G10" s="671"/>
      <c r="H10" s="671"/>
      <c r="I10" s="671"/>
      <c r="L10" s="420"/>
    </row>
    <row r="11" spans="2:9" ht="8.25" customHeight="1">
      <c r="B11" s="651"/>
      <c r="C11" s="651"/>
      <c r="D11" s="651"/>
      <c r="E11" s="651"/>
      <c r="F11" s="672"/>
      <c r="G11" s="651"/>
      <c r="H11" s="651"/>
      <c r="I11" s="651"/>
    </row>
    <row r="12" spans="2:9" ht="12" customHeight="1">
      <c r="B12" s="651">
        <v>1970</v>
      </c>
      <c r="C12" s="656">
        <v>1353</v>
      </c>
      <c r="D12" s="673">
        <f>H12-C12</f>
        <v>3136</v>
      </c>
      <c r="E12" s="656">
        <v>207</v>
      </c>
      <c r="F12" s="656">
        <v>369</v>
      </c>
      <c r="G12" s="656">
        <v>344</v>
      </c>
      <c r="H12" s="656">
        <v>4489</v>
      </c>
      <c r="I12" s="657" t="s">
        <v>51</v>
      </c>
    </row>
    <row r="13" spans="2:9" ht="12" customHeight="1">
      <c r="B13" s="651">
        <v>1975</v>
      </c>
      <c r="C13" s="656">
        <v>1776</v>
      </c>
      <c r="D13" s="673">
        <f>H13-C13</f>
        <v>2583</v>
      </c>
      <c r="E13" s="656">
        <v>228</v>
      </c>
      <c r="F13" s="656">
        <v>202</v>
      </c>
      <c r="G13" s="656">
        <v>266</v>
      </c>
      <c r="H13" s="656">
        <v>4359</v>
      </c>
      <c r="I13" s="657" t="s">
        <v>51</v>
      </c>
    </row>
    <row r="14" spans="2:9" ht="12" customHeight="1">
      <c r="B14" s="651">
        <v>1980</v>
      </c>
      <c r="C14" s="656">
        <v>1110</v>
      </c>
      <c r="D14" s="673">
        <f>H14-C14</f>
        <v>3539</v>
      </c>
      <c r="E14" s="656">
        <v>1140</v>
      </c>
      <c r="F14" s="656">
        <v>247</v>
      </c>
      <c r="G14" s="656">
        <v>307</v>
      </c>
      <c r="H14" s="656">
        <v>4649</v>
      </c>
      <c r="I14" s="656">
        <v>1372</v>
      </c>
    </row>
    <row r="15" spans="2:9" ht="12" customHeight="1">
      <c r="B15" s="651">
        <v>1985</v>
      </c>
      <c r="C15" s="656">
        <v>1040</v>
      </c>
      <c r="D15" s="673">
        <v>3393</v>
      </c>
      <c r="E15" s="656">
        <v>1300</v>
      </c>
      <c r="F15" s="656">
        <v>656</v>
      </c>
      <c r="G15" s="656">
        <v>320</v>
      </c>
      <c r="H15" s="656">
        <v>4432</v>
      </c>
      <c r="I15" s="656">
        <v>1958</v>
      </c>
    </row>
    <row r="16" spans="2:9" ht="12" customHeight="1">
      <c r="B16" s="651">
        <v>1990</v>
      </c>
      <c r="C16" s="656">
        <v>1196</v>
      </c>
      <c r="D16" s="673">
        <f>H16-C16</f>
        <v>3399</v>
      </c>
      <c r="E16" s="656">
        <v>947</v>
      </c>
      <c r="F16" s="656">
        <v>974</v>
      </c>
      <c r="G16" s="656">
        <v>342</v>
      </c>
      <c r="H16" s="656">
        <v>4595</v>
      </c>
      <c r="I16" s="656">
        <v>2235</v>
      </c>
    </row>
    <row r="17" spans="2:9" ht="12" customHeight="1">
      <c r="B17" s="651">
        <v>1991</v>
      </c>
      <c r="C17" s="656">
        <v>1158</v>
      </c>
      <c r="D17" s="673">
        <f>H17-C17</f>
        <v>3370</v>
      </c>
      <c r="E17" s="656">
        <v>927</v>
      </c>
      <c r="F17" s="656">
        <v>1185</v>
      </c>
      <c r="G17" s="656">
        <v>310</v>
      </c>
      <c r="H17" s="656">
        <v>4528</v>
      </c>
      <c r="I17" s="656">
        <v>2363</v>
      </c>
    </row>
    <row r="18" spans="2:9" ht="12" customHeight="1">
      <c r="B18" s="651">
        <v>1992</v>
      </c>
      <c r="C18" s="656">
        <v>1073</v>
      </c>
      <c r="D18" s="673">
        <f>H18-C18</f>
        <v>3418</v>
      </c>
      <c r="E18" s="656">
        <v>956</v>
      </c>
      <c r="F18" s="656">
        <v>1094</v>
      </c>
      <c r="G18" s="656">
        <v>273</v>
      </c>
      <c r="H18" s="656">
        <v>4491</v>
      </c>
      <c r="I18" s="656">
        <v>2277</v>
      </c>
    </row>
    <row r="19" spans="2:9" ht="12" customHeight="1">
      <c r="B19" s="651">
        <v>1993</v>
      </c>
      <c r="C19" s="656">
        <v>1016</v>
      </c>
      <c r="D19" s="673">
        <f>H19-C19</f>
        <v>2877</v>
      </c>
      <c r="E19" s="656">
        <v>952</v>
      </c>
      <c r="F19" s="656">
        <v>664</v>
      </c>
      <c r="G19" s="656">
        <v>136</v>
      </c>
      <c r="H19" s="656">
        <v>3893</v>
      </c>
      <c r="I19" s="656">
        <v>1985</v>
      </c>
    </row>
    <row r="20" spans="2:9" s="420" customFormat="1" ht="12" customHeight="1">
      <c r="B20" s="651">
        <v>1994</v>
      </c>
      <c r="C20" s="88">
        <v>1257</v>
      </c>
      <c r="D20" s="89">
        <v>3361</v>
      </c>
      <c r="E20" s="88">
        <v>935</v>
      </c>
      <c r="F20" s="88">
        <v>1013</v>
      </c>
      <c r="G20" s="88">
        <v>160</v>
      </c>
      <c r="H20" s="88">
        <v>4617</v>
      </c>
      <c r="I20" s="88">
        <v>2272</v>
      </c>
    </row>
    <row r="21" spans="2:9" s="420" customFormat="1" ht="12" customHeight="1">
      <c r="B21" s="651">
        <v>1995</v>
      </c>
      <c r="C21" s="88">
        <v>940</v>
      </c>
      <c r="D21" s="89">
        <v>3660</v>
      </c>
      <c r="E21" s="88">
        <v>596</v>
      </c>
      <c r="F21" s="88">
        <v>1234</v>
      </c>
      <c r="G21" s="88">
        <v>443</v>
      </c>
      <c r="H21" s="88">
        <v>4600</v>
      </c>
      <c r="I21" s="88">
        <v>1983</v>
      </c>
    </row>
    <row r="22" spans="2:9" s="420" customFormat="1" ht="12" customHeight="1">
      <c r="B22" s="651">
        <v>1996</v>
      </c>
      <c r="C22" s="88">
        <v>940</v>
      </c>
      <c r="D22" s="89">
        <v>3056</v>
      </c>
      <c r="E22" s="88">
        <v>491</v>
      </c>
      <c r="F22" s="88">
        <v>1324</v>
      </c>
      <c r="G22" s="88">
        <v>246</v>
      </c>
      <c r="H22" s="88">
        <v>3995</v>
      </c>
      <c r="I22" s="88">
        <v>1606</v>
      </c>
    </row>
    <row r="23" spans="2:9" s="420" customFormat="1" ht="12" customHeight="1">
      <c r="B23" s="651">
        <v>1997</v>
      </c>
      <c r="C23" s="88">
        <v>842</v>
      </c>
      <c r="D23" s="89">
        <v>2258</v>
      </c>
      <c r="E23" s="88">
        <v>395</v>
      </c>
      <c r="F23" s="88">
        <v>825</v>
      </c>
      <c r="G23" s="88">
        <v>135</v>
      </c>
      <c r="H23" s="88">
        <v>3100</v>
      </c>
      <c r="I23" s="88">
        <v>1467</v>
      </c>
    </row>
    <row r="24" spans="2:9" s="420" customFormat="1" ht="12" customHeight="1">
      <c r="B24" s="651">
        <v>1998</v>
      </c>
      <c r="C24" s="88">
        <v>1022</v>
      </c>
      <c r="D24" s="89">
        <v>3044</v>
      </c>
      <c r="E24" s="88">
        <v>539</v>
      </c>
      <c r="F24" s="88">
        <v>1359</v>
      </c>
      <c r="G24" s="88">
        <v>182</v>
      </c>
      <c r="H24" s="88">
        <v>4066</v>
      </c>
      <c r="I24" s="88">
        <v>1895</v>
      </c>
    </row>
    <row r="25" spans="2:9" s="420" customFormat="1" ht="12" customHeight="1">
      <c r="B25" s="651">
        <v>1999</v>
      </c>
      <c r="C25" s="88">
        <v>1068</v>
      </c>
      <c r="D25" s="89">
        <v>3599</v>
      </c>
      <c r="E25" s="88">
        <v>627</v>
      </c>
      <c r="F25" s="88">
        <v>1655</v>
      </c>
      <c r="G25" s="88">
        <v>431</v>
      </c>
      <c r="H25" s="88">
        <v>4667</v>
      </c>
      <c r="I25" s="88">
        <v>2313</v>
      </c>
    </row>
    <row r="26" spans="2:9" s="420" customFormat="1" ht="12" customHeight="1">
      <c r="B26" s="72">
        <v>2000</v>
      </c>
      <c r="C26" s="88">
        <v>1100</v>
      </c>
      <c r="D26" s="89">
        <v>3428</v>
      </c>
      <c r="E26" s="88">
        <v>630</v>
      </c>
      <c r="F26" s="88">
        <v>1710</v>
      </c>
      <c r="G26" s="88">
        <v>252</v>
      </c>
      <c r="H26" s="88">
        <v>4529</v>
      </c>
      <c r="I26" s="88">
        <v>2353</v>
      </c>
    </row>
    <row r="27" spans="2:9" s="420" customFormat="1" ht="12" customHeight="1">
      <c r="B27" s="651">
        <v>2001</v>
      </c>
      <c r="C27" s="88">
        <v>1099.9</v>
      </c>
      <c r="D27" s="89">
        <v>3081.4</v>
      </c>
      <c r="E27" s="88">
        <v>721.9</v>
      </c>
      <c r="F27" s="88">
        <v>1087</v>
      </c>
      <c r="G27" s="88">
        <v>206.2</v>
      </c>
      <c r="H27" s="88">
        <v>4181.3</v>
      </c>
      <c r="I27" s="88">
        <v>1801.1</v>
      </c>
    </row>
    <row r="28" spans="2:9" s="420" customFormat="1" ht="12" customHeight="1">
      <c r="B28" s="72">
        <v>2002</v>
      </c>
      <c r="C28" s="88">
        <v>1087.3</v>
      </c>
      <c r="D28" s="89">
        <v>2489.3</v>
      </c>
      <c r="E28" s="88">
        <v>537.6</v>
      </c>
      <c r="F28" s="88">
        <v>1104.6</v>
      </c>
      <c r="G28" s="88">
        <v>233.3</v>
      </c>
      <c r="H28" s="88">
        <v>3576.6</v>
      </c>
      <c r="I28" s="88">
        <v>1399.9</v>
      </c>
    </row>
    <row r="29" spans="2:9" s="420" customFormat="1" ht="12" customHeight="1">
      <c r="B29" s="72">
        <v>2003</v>
      </c>
      <c r="C29" s="88">
        <v>1047</v>
      </c>
      <c r="D29" s="89">
        <v>2431</v>
      </c>
      <c r="E29" s="88">
        <v>536</v>
      </c>
      <c r="F29" s="88">
        <v>1163</v>
      </c>
      <c r="G29" s="88">
        <v>261</v>
      </c>
      <c r="H29" s="88">
        <v>3478</v>
      </c>
      <c r="I29" s="88">
        <v>1537</v>
      </c>
    </row>
    <row r="30" spans="2:9" s="420" customFormat="1" ht="12" customHeight="1">
      <c r="B30" s="72">
        <v>2004</v>
      </c>
      <c r="C30" s="88">
        <v>1048</v>
      </c>
      <c r="D30" s="89">
        <v>1993</v>
      </c>
      <c r="E30" s="88">
        <v>598</v>
      </c>
      <c r="F30" s="88">
        <v>754</v>
      </c>
      <c r="G30" s="88">
        <v>94</v>
      </c>
      <c r="H30" s="88">
        <v>3048</v>
      </c>
      <c r="I30" s="88">
        <v>1505</v>
      </c>
    </row>
    <row r="31" spans="2:12" s="420" customFormat="1" ht="12" customHeight="1">
      <c r="B31" s="72">
        <v>2005</v>
      </c>
      <c r="C31" s="88">
        <v>1286</v>
      </c>
      <c r="D31" s="89">
        <v>3096</v>
      </c>
      <c r="E31" s="88">
        <v>809</v>
      </c>
      <c r="F31" s="88">
        <v>1272</v>
      </c>
      <c r="G31" s="88">
        <v>240</v>
      </c>
      <c r="H31" s="88">
        <v>4382</v>
      </c>
      <c r="I31" s="88">
        <v>2133</v>
      </c>
      <c r="L31" s="88"/>
    </row>
    <row r="32" spans="2:12" s="420" customFormat="1" ht="12" customHeight="1">
      <c r="B32" s="72">
        <v>2006</v>
      </c>
      <c r="C32" s="88">
        <v>1284</v>
      </c>
      <c r="D32" s="89">
        <v>2597</v>
      </c>
      <c r="E32" s="88">
        <v>1127</v>
      </c>
      <c r="F32" s="88">
        <v>786</v>
      </c>
      <c r="G32" s="88">
        <v>258</v>
      </c>
      <c r="H32" s="88">
        <v>3881.5</v>
      </c>
      <c r="I32" s="88">
        <v>1912</v>
      </c>
      <c r="L32" s="88"/>
    </row>
    <row r="33" spans="2:12" s="420" customFormat="1" ht="12" customHeight="1">
      <c r="B33" s="72">
        <v>2007</v>
      </c>
      <c r="C33" s="88">
        <v>2820</v>
      </c>
      <c r="D33" s="89">
        <v>2210</v>
      </c>
      <c r="E33" s="88">
        <v>692</v>
      </c>
      <c r="F33" s="88">
        <v>758</v>
      </c>
      <c r="G33" s="88">
        <v>205</v>
      </c>
      <c r="H33" s="88">
        <v>5031</v>
      </c>
      <c r="I33" s="88">
        <v>1688</v>
      </c>
      <c r="L33" s="88"/>
    </row>
    <row r="34" spans="2:12" s="420" customFormat="1" ht="12" customHeight="1">
      <c r="B34" s="72">
        <v>2008</v>
      </c>
      <c r="C34" s="88">
        <v>2714</v>
      </c>
      <c r="D34" s="89">
        <v>3090</v>
      </c>
      <c r="E34" s="88">
        <v>1407</v>
      </c>
      <c r="F34" s="88">
        <v>657.5</v>
      </c>
      <c r="G34" s="88">
        <v>217</v>
      </c>
      <c r="H34" s="88">
        <v>5804</v>
      </c>
      <c r="I34" s="88">
        <v>2620</v>
      </c>
      <c r="L34" s="88"/>
    </row>
    <row r="35" spans="2:12" s="420" customFormat="1" ht="12" customHeight="1">
      <c r="B35" s="72">
        <v>2009</v>
      </c>
      <c r="C35" s="88">
        <v>2214</v>
      </c>
      <c r="D35" s="89">
        <v>3533</v>
      </c>
      <c r="E35" s="88">
        <v>1409</v>
      </c>
      <c r="F35" s="88">
        <v>897</v>
      </c>
      <c r="G35" s="88">
        <v>289</v>
      </c>
      <c r="H35" s="88">
        <v>5747</v>
      </c>
      <c r="I35" s="88">
        <v>2678</v>
      </c>
      <c r="L35" s="88"/>
    </row>
    <row r="37" spans="2:9" ht="12.75">
      <c r="B37" s="653" t="s">
        <v>64</v>
      </c>
      <c r="C37" s="653"/>
      <c r="D37" s="653"/>
      <c r="E37" s="653"/>
      <c r="F37" s="653"/>
      <c r="G37" s="653"/>
      <c r="H37" s="653"/>
      <c r="I37" s="653"/>
    </row>
    <row r="38" spans="2:9" ht="8.25" customHeight="1">
      <c r="B38" s="651"/>
      <c r="C38" s="657"/>
      <c r="D38" s="657"/>
      <c r="E38" s="651"/>
      <c r="F38" s="657"/>
      <c r="G38" s="657"/>
      <c r="H38" s="657"/>
      <c r="I38" s="657"/>
    </row>
    <row r="39" spans="2:9" ht="12" customHeight="1">
      <c r="B39" s="651">
        <v>1970</v>
      </c>
      <c r="C39" s="656">
        <v>2261</v>
      </c>
      <c r="D39" s="656">
        <f>H39-C39</f>
        <v>3600</v>
      </c>
      <c r="E39" s="656">
        <v>168</v>
      </c>
      <c r="F39" s="656">
        <v>823</v>
      </c>
      <c r="G39" s="656">
        <v>466</v>
      </c>
      <c r="H39" s="656">
        <v>5861</v>
      </c>
      <c r="I39" s="657" t="s">
        <v>51</v>
      </c>
    </row>
    <row r="40" spans="2:9" ht="12" customHeight="1">
      <c r="B40" s="651">
        <v>1975</v>
      </c>
      <c r="C40" s="656">
        <v>2074</v>
      </c>
      <c r="D40" s="656">
        <f>H40-C40</f>
        <v>2992</v>
      </c>
      <c r="E40" s="656">
        <v>111</v>
      </c>
      <c r="F40" s="656">
        <v>699</v>
      </c>
      <c r="G40" s="656">
        <v>578</v>
      </c>
      <c r="H40" s="656">
        <v>5066</v>
      </c>
      <c r="I40" s="657" t="s">
        <v>51</v>
      </c>
    </row>
    <row r="41" spans="2:9" ht="12" customHeight="1">
      <c r="B41" s="651">
        <v>1980</v>
      </c>
      <c r="C41" s="656">
        <v>1671</v>
      </c>
      <c r="D41" s="656">
        <f>H41-C41</f>
        <v>4785</v>
      </c>
      <c r="E41" s="656">
        <v>1152</v>
      </c>
      <c r="F41" s="656">
        <v>981</v>
      </c>
      <c r="G41" s="656">
        <v>591</v>
      </c>
      <c r="H41" s="656">
        <v>6456</v>
      </c>
      <c r="I41" s="656">
        <v>1557</v>
      </c>
    </row>
    <row r="42" spans="2:9" ht="12" customHeight="1">
      <c r="B42" s="651">
        <v>1985</v>
      </c>
      <c r="C42" s="656">
        <v>904</v>
      </c>
      <c r="D42" s="656">
        <f>H42-C42</f>
        <v>3826</v>
      </c>
      <c r="E42" s="656">
        <v>1027</v>
      </c>
      <c r="F42" s="656">
        <v>669</v>
      </c>
      <c r="G42" s="656">
        <v>544</v>
      </c>
      <c r="H42" s="656">
        <v>4730</v>
      </c>
      <c r="I42" s="656">
        <v>1864</v>
      </c>
    </row>
    <row r="43" spans="2:9" ht="12" customHeight="1">
      <c r="B43" s="651">
        <v>1990</v>
      </c>
      <c r="C43" s="656">
        <v>892</v>
      </c>
      <c r="D43" s="656">
        <v>3544</v>
      </c>
      <c r="E43" s="656">
        <v>1209</v>
      </c>
      <c r="F43" s="656">
        <v>622</v>
      </c>
      <c r="G43" s="656">
        <v>482</v>
      </c>
      <c r="H43" s="656">
        <v>4437</v>
      </c>
      <c r="I43" s="656">
        <v>2296</v>
      </c>
    </row>
    <row r="44" spans="2:9" ht="12" customHeight="1">
      <c r="B44" s="651">
        <v>1991</v>
      </c>
      <c r="C44" s="656">
        <v>1040</v>
      </c>
      <c r="D44" s="656">
        <f>H44-C44</f>
        <v>3353</v>
      </c>
      <c r="E44" s="656">
        <v>1490</v>
      </c>
      <c r="F44" s="656">
        <v>455</v>
      </c>
      <c r="G44" s="656">
        <v>421</v>
      </c>
      <c r="H44" s="656">
        <v>4393</v>
      </c>
      <c r="I44" s="656">
        <v>2581</v>
      </c>
    </row>
    <row r="45" spans="2:9" ht="12" customHeight="1">
      <c r="B45" s="651">
        <v>1992</v>
      </c>
      <c r="C45" s="656">
        <v>1023</v>
      </c>
      <c r="D45" s="656">
        <f>H45-C45</f>
        <v>3603</v>
      </c>
      <c r="E45" s="656">
        <v>1519</v>
      </c>
      <c r="F45" s="656">
        <v>736</v>
      </c>
      <c r="G45" s="656">
        <v>283</v>
      </c>
      <c r="H45" s="656">
        <v>4626</v>
      </c>
      <c r="I45" s="656">
        <v>2591</v>
      </c>
    </row>
    <row r="46" spans="2:9" ht="12" customHeight="1">
      <c r="B46" s="651">
        <v>1993</v>
      </c>
      <c r="C46" s="656">
        <v>1017</v>
      </c>
      <c r="D46" s="656">
        <f>H46-C46</f>
        <v>3304</v>
      </c>
      <c r="E46" s="656">
        <v>1235</v>
      </c>
      <c r="F46" s="656">
        <v>577</v>
      </c>
      <c r="G46" s="656">
        <v>250</v>
      </c>
      <c r="H46" s="656">
        <v>4321</v>
      </c>
      <c r="I46" s="656">
        <v>2188</v>
      </c>
    </row>
    <row r="47" spans="2:9" ht="12" customHeight="1">
      <c r="B47" s="651">
        <v>1994</v>
      </c>
      <c r="C47" s="88">
        <v>866</v>
      </c>
      <c r="D47" s="88">
        <v>4163</v>
      </c>
      <c r="E47" s="88">
        <v>1674</v>
      </c>
      <c r="F47" s="88">
        <v>573</v>
      </c>
      <c r="G47" s="88">
        <v>219</v>
      </c>
      <c r="H47" s="88">
        <v>5029</v>
      </c>
      <c r="I47" s="88">
        <v>2937</v>
      </c>
    </row>
    <row r="48" spans="2:9" ht="12" customHeight="1">
      <c r="B48" s="651">
        <v>1995</v>
      </c>
      <c r="C48" s="88">
        <v>985</v>
      </c>
      <c r="D48" s="88">
        <v>4653</v>
      </c>
      <c r="E48" s="88">
        <v>2158</v>
      </c>
      <c r="F48" s="88">
        <v>1218</v>
      </c>
      <c r="G48" s="88">
        <v>261</v>
      </c>
      <c r="H48" s="88">
        <v>5638</v>
      </c>
      <c r="I48" s="88">
        <v>2934</v>
      </c>
    </row>
    <row r="49" spans="2:9" ht="12" customHeight="1">
      <c r="B49" s="651">
        <v>1996</v>
      </c>
      <c r="C49" s="88">
        <v>789</v>
      </c>
      <c r="D49" s="88">
        <v>4375</v>
      </c>
      <c r="E49" s="88">
        <v>1939</v>
      </c>
      <c r="F49" s="88">
        <v>1170</v>
      </c>
      <c r="G49" s="88">
        <v>261</v>
      </c>
      <c r="H49" s="88">
        <v>5164</v>
      </c>
      <c r="I49" s="88">
        <v>2870</v>
      </c>
    </row>
    <row r="50" spans="2:9" ht="12" customHeight="1">
      <c r="B50" s="651">
        <v>1997</v>
      </c>
      <c r="C50" s="88">
        <v>776</v>
      </c>
      <c r="D50" s="88">
        <v>4891</v>
      </c>
      <c r="E50" s="88">
        <v>2219</v>
      </c>
      <c r="F50" s="88">
        <v>1473</v>
      </c>
      <c r="G50" s="88">
        <v>221</v>
      </c>
      <c r="H50" s="88">
        <v>5668</v>
      </c>
      <c r="I50" s="88">
        <v>3812</v>
      </c>
    </row>
    <row r="51" spans="2:9" ht="12" customHeight="1">
      <c r="B51" s="651">
        <v>1998</v>
      </c>
      <c r="C51" s="88">
        <v>711</v>
      </c>
      <c r="D51" s="88">
        <v>4889</v>
      </c>
      <c r="E51" s="88">
        <v>2897</v>
      </c>
      <c r="F51" s="88">
        <v>1051</v>
      </c>
      <c r="G51" s="88">
        <v>232</v>
      </c>
      <c r="H51" s="88">
        <v>5599.9</v>
      </c>
      <c r="I51" s="88">
        <v>3837</v>
      </c>
    </row>
    <row r="52" spans="2:9" ht="12" customHeight="1">
      <c r="B52" s="651">
        <v>1999</v>
      </c>
      <c r="C52" s="88">
        <v>810</v>
      </c>
      <c r="D52" s="88">
        <v>4648</v>
      </c>
      <c r="E52" s="88">
        <v>2587</v>
      </c>
      <c r="F52" s="88">
        <v>1068</v>
      </c>
      <c r="G52" s="88">
        <v>270</v>
      </c>
      <c r="H52" s="88">
        <v>5458</v>
      </c>
      <c r="I52" s="88">
        <v>3639</v>
      </c>
    </row>
    <row r="53" spans="2:9" ht="12" customHeight="1">
      <c r="B53" s="651">
        <v>2000</v>
      </c>
      <c r="C53" s="88">
        <v>848</v>
      </c>
      <c r="D53" s="88">
        <v>4386</v>
      </c>
      <c r="E53" s="88">
        <v>2617</v>
      </c>
      <c r="F53" s="88">
        <v>890</v>
      </c>
      <c r="G53" s="88">
        <v>262</v>
      </c>
      <c r="H53" s="88">
        <v>5233</v>
      </c>
      <c r="I53" s="88">
        <v>3812</v>
      </c>
    </row>
    <row r="54" spans="2:9" ht="12" customHeight="1">
      <c r="B54" s="651">
        <v>2001</v>
      </c>
      <c r="C54" s="88">
        <v>808.9</v>
      </c>
      <c r="D54" s="88">
        <v>5329.3</v>
      </c>
      <c r="E54" s="88">
        <v>3322.9</v>
      </c>
      <c r="F54" s="88">
        <v>1243.7</v>
      </c>
      <c r="G54" s="88">
        <v>283.5</v>
      </c>
      <c r="H54" s="88">
        <v>6138.2</v>
      </c>
      <c r="I54" s="88">
        <v>4526</v>
      </c>
    </row>
    <row r="55" spans="2:9" ht="12" customHeight="1">
      <c r="B55" s="651">
        <v>2002</v>
      </c>
      <c r="C55" s="88">
        <v>801.3</v>
      </c>
      <c r="D55" s="88">
        <v>5025.2</v>
      </c>
      <c r="E55" s="88">
        <v>2830.9</v>
      </c>
      <c r="F55" s="88">
        <v>963.3</v>
      </c>
      <c r="G55" s="88">
        <v>283</v>
      </c>
      <c r="H55" s="88">
        <v>5826.5</v>
      </c>
      <c r="I55" s="88">
        <v>3952.4</v>
      </c>
    </row>
    <row r="56" spans="2:9" ht="12" customHeight="1">
      <c r="B56" s="651">
        <v>2003</v>
      </c>
      <c r="C56" s="88">
        <v>909</v>
      </c>
      <c r="D56" s="88">
        <v>4649</v>
      </c>
      <c r="E56" s="88">
        <v>2949</v>
      </c>
      <c r="F56" s="88">
        <v>975</v>
      </c>
      <c r="G56" s="88">
        <v>211</v>
      </c>
      <c r="H56" s="88">
        <v>5558</v>
      </c>
      <c r="I56" s="88">
        <v>4193</v>
      </c>
    </row>
    <row r="57" spans="2:9" ht="12" customHeight="1">
      <c r="B57" s="651">
        <v>2004</v>
      </c>
      <c r="C57" s="88">
        <v>864</v>
      </c>
      <c r="D57" s="88">
        <v>5075</v>
      </c>
      <c r="E57" s="88">
        <v>3212</v>
      </c>
      <c r="F57" s="88">
        <v>1166</v>
      </c>
      <c r="G57" s="88">
        <v>309</v>
      </c>
      <c r="H57" s="88">
        <v>5939</v>
      </c>
      <c r="I57" s="88">
        <v>4619</v>
      </c>
    </row>
    <row r="58" spans="2:9" ht="12" customHeight="1">
      <c r="B58" s="651">
        <v>2005</v>
      </c>
      <c r="C58" s="88">
        <v>869</v>
      </c>
      <c r="D58" s="88">
        <v>5926</v>
      </c>
      <c r="E58" s="88">
        <v>3566</v>
      </c>
      <c r="F58" s="88">
        <v>1545</v>
      </c>
      <c r="G58" s="88">
        <v>300</v>
      </c>
      <c r="H58" s="88">
        <v>6795</v>
      </c>
      <c r="I58" s="88">
        <v>5295</v>
      </c>
    </row>
    <row r="59" spans="2:9" ht="12" customHeight="1">
      <c r="B59" s="651">
        <v>2006</v>
      </c>
      <c r="C59" s="88">
        <v>1062</v>
      </c>
      <c r="D59" s="88">
        <v>5532</v>
      </c>
      <c r="E59" s="88">
        <v>3929</v>
      </c>
      <c r="F59" s="88">
        <v>975</v>
      </c>
      <c r="G59" s="88">
        <v>260</v>
      </c>
      <c r="H59" s="88">
        <v>6593.9</v>
      </c>
      <c r="I59" s="88">
        <v>5080.5</v>
      </c>
    </row>
    <row r="60" spans="2:9" ht="12" customHeight="1">
      <c r="B60" s="651">
        <v>2007</v>
      </c>
      <c r="C60" s="88">
        <v>1043</v>
      </c>
      <c r="D60" s="88">
        <v>5950</v>
      </c>
      <c r="E60" s="88">
        <v>3902</v>
      </c>
      <c r="F60" s="88">
        <v>1154</v>
      </c>
      <c r="G60" s="88">
        <v>281</v>
      </c>
      <c r="H60" s="88">
        <v>6993</v>
      </c>
      <c r="I60" s="88">
        <v>5408</v>
      </c>
    </row>
    <row r="61" spans="2:9" ht="12" customHeight="1">
      <c r="B61" s="651">
        <v>2008</v>
      </c>
      <c r="C61" s="88">
        <v>1072</v>
      </c>
      <c r="D61" s="88">
        <v>5331</v>
      </c>
      <c r="E61" s="88">
        <v>3383</v>
      </c>
      <c r="F61" s="88">
        <v>882.6</v>
      </c>
      <c r="G61" s="88">
        <v>214</v>
      </c>
      <c r="H61" s="88">
        <v>6403</v>
      </c>
      <c r="I61" s="88">
        <v>4846</v>
      </c>
    </row>
    <row r="62" spans="2:12" ht="12" customHeight="1">
      <c r="B62" s="651">
        <v>2009</v>
      </c>
      <c r="C62" s="88">
        <v>766</v>
      </c>
      <c r="D62" s="88">
        <v>4547</v>
      </c>
      <c r="E62" s="88">
        <v>3236</v>
      </c>
      <c r="F62" s="88">
        <v>805</v>
      </c>
      <c r="G62" s="88">
        <v>76</v>
      </c>
      <c r="H62" s="88">
        <v>5313</v>
      </c>
      <c r="I62" s="88">
        <v>4194</v>
      </c>
      <c r="L62" s="674"/>
    </row>
    <row r="63" spans="2:9" ht="12">
      <c r="B63" s="641"/>
      <c r="C63" s="91"/>
      <c r="D63" s="91"/>
      <c r="E63" s="91"/>
      <c r="F63" s="91"/>
      <c r="G63" s="91"/>
      <c r="H63" s="91"/>
      <c r="I63" s="91"/>
    </row>
    <row r="64" spans="1:2" ht="2.25" customHeight="1">
      <c r="A64" s="675"/>
      <c r="B64" s="676"/>
    </row>
    <row r="65" ht="12">
      <c r="A65" s="642" t="s">
        <v>107</v>
      </c>
    </row>
    <row r="68" ht="14.25">
      <c r="A68" s="640">
        <v>12</v>
      </c>
    </row>
  </sheetData>
  <mergeCells count="10">
    <mergeCell ref="B37:I37"/>
    <mergeCell ref="B5:B8"/>
    <mergeCell ref="C5:C8"/>
    <mergeCell ref="D5:D8"/>
    <mergeCell ref="B10:I10"/>
    <mergeCell ref="E5:G5"/>
    <mergeCell ref="E6:E8"/>
    <mergeCell ref="G6:G8"/>
    <mergeCell ref="H5:H8"/>
    <mergeCell ref="I5:I8"/>
  </mergeCells>
  <printOptions/>
  <pageMargins left="0.57" right="0.29" top="0.39" bottom="0.26" header="0.17" footer="0.36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69" sqref="B69:I70"/>
    </sheetView>
  </sheetViews>
  <sheetFormatPr defaultColWidth="11.421875" defaultRowHeight="12.75"/>
  <cols>
    <col min="1" max="1" width="3.57421875" style="85" customWidth="1"/>
    <col min="2" max="2" width="6.00390625" style="85" customWidth="1"/>
    <col min="3" max="3" width="10.00390625" style="85" customWidth="1"/>
    <col min="4" max="4" width="8.8515625" style="85" customWidth="1"/>
    <col min="5" max="5" width="10.57421875" style="85" customWidth="1"/>
    <col min="6" max="7" width="13.421875" style="85" customWidth="1"/>
    <col min="8" max="8" width="12.00390625" style="85" bestFit="1" customWidth="1"/>
    <col min="9" max="9" width="11.28125" style="85" customWidth="1"/>
    <col min="10" max="11" width="4.140625" style="85" customWidth="1"/>
    <col min="12" max="16384" width="11.421875" style="85" customWidth="1"/>
  </cols>
  <sheetData>
    <row r="1" spans="1:9" ht="15">
      <c r="A1" s="640" t="s">
        <v>253</v>
      </c>
      <c r="B1" s="641"/>
      <c r="C1" s="91"/>
      <c r="D1" s="91"/>
      <c r="E1" s="91"/>
      <c r="F1" s="91"/>
      <c r="G1" s="91"/>
      <c r="H1" s="91"/>
      <c r="I1" s="91"/>
    </row>
    <row r="2" spans="1:9" ht="15">
      <c r="A2" s="181" t="s">
        <v>207</v>
      </c>
      <c r="B2" s="420"/>
      <c r="C2" s="642"/>
      <c r="D2" s="642"/>
      <c r="E2" s="642"/>
      <c r="F2" s="642"/>
      <c r="G2" s="642"/>
      <c r="H2" s="642"/>
      <c r="I2" s="642"/>
    </row>
    <row r="3" spans="1:9" ht="14.25">
      <c r="A3" s="640"/>
      <c r="B3" s="643"/>
      <c r="C3" s="644"/>
      <c r="D3" s="644"/>
      <c r="E3" s="642"/>
      <c r="F3" s="642"/>
      <c r="G3" s="642"/>
      <c r="H3" s="642"/>
      <c r="I3" s="642"/>
    </row>
    <row r="4" spans="1:16" ht="19.5" customHeight="1">
      <c r="A4" s="642"/>
      <c r="B4" s="645" t="s">
        <v>0</v>
      </c>
      <c r="C4" s="646" t="s">
        <v>103</v>
      </c>
      <c r="D4" s="646" t="s">
        <v>104</v>
      </c>
      <c r="E4" s="647"/>
      <c r="F4" s="648" t="s">
        <v>10</v>
      </c>
      <c r="G4" s="648"/>
      <c r="H4" s="649" t="s">
        <v>210</v>
      </c>
      <c r="I4" s="650" t="s">
        <v>211</v>
      </c>
      <c r="P4" s="90" t="s">
        <v>105</v>
      </c>
    </row>
    <row r="5" spans="1:16" ht="12">
      <c r="A5" s="642"/>
      <c r="B5" s="443"/>
      <c r="C5" s="408"/>
      <c r="D5" s="408"/>
      <c r="E5" s="649" t="s">
        <v>208</v>
      </c>
      <c r="F5" s="649" t="s">
        <v>106</v>
      </c>
      <c r="G5" s="649" t="s">
        <v>209</v>
      </c>
      <c r="H5" s="407"/>
      <c r="I5" s="447"/>
      <c r="M5" s="186" t="s">
        <v>0</v>
      </c>
      <c r="N5" s="186" t="s">
        <v>165</v>
      </c>
      <c r="O5" s="85" t="s">
        <v>106</v>
      </c>
      <c r="P5" s="90" t="s">
        <v>166</v>
      </c>
    </row>
    <row r="6" spans="1:9" ht="12">
      <c r="A6" s="642"/>
      <c r="B6" s="443"/>
      <c r="C6" s="408"/>
      <c r="D6" s="408"/>
      <c r="E6" s="407"/>
      <c r="F6" s="407"/>
      <c r="G6" s="407"/>
      <c r="H6" s="407"/>
      <c r="I6" s="447"/>
    </row>
    <row r="7" spans="1:16" ht="19.5" customHeight="1">
      <c r="A7" s="642"/>
      <c r="B7" s="449"/>
      <c r="C7" s="373"/>
      <c r="D7" s="373"/>
      <c r="E7" s="413"/>
      <c r="F7" s="413"/>
      <c r="G7" s="413"/>
      <c r="H7" s="413"/>
      <c r="I7" s="448"/>
      <c r="M7" s="90">
        <v>1980</v>
      </c>
      <c r="N7" s="174">
        <v>1857</v>
      </c>
      <c r="O7" s="174">
        <v>1228</v>
      </c>
      <c r="P7" s="174">
        <v>898</v>
      </c>
    </row>
    <row r="8" spans="1:16" ht="12.75">
      <c r="A8" s="642"/>
      <c r="B8" s="651"/>
      <c r="C8" s="88"/>
      <c r="D8" s="88"/>
      <c r="E8" s="88"/>
      <c r="F8" s="88"/>
      <c r="G8" s="88"/>
      <c r="H8" s="88"/>
      <c r="I8" s="88"/>
      <c r="M8" s="90">
        <v>1981</v>
      </c>
      <c r="N8" s="174">
        <v>1811</v>
      </c>
      <c r="O8" s="174">
        <v>1055</v>
      </c>
      <c r="P8" s="174">
        <v>1072</v>
      </c>
    </row>
    <row r="9" spans="1:16" ht="12.75">
      <c r="A9" s="652"/>
      <c r="B9" s="653" t="s">
        <v>162</v>
      </c>
      <c r="C9" s="653"/>
      <c r="D9" s="653"/>
      <c r="E9" s="653"/>
      <c r="F9" s="653"/>
      <c r="G9" s="653"/>
      <c r="H9" s="653"/>
      <c r="I9" s="653"/>
      <c r="M9" s="90">
        <v>1982</v>
      </c>
      <c r="N9" s="174">
        <v>1653</v>
      </c>
      <c r="O9" s="174">
        <v>689</v>
      </c>
      <c r="P9" s="174">
        <v>858</v>
      </c>
    </row>
    <row r="10" spans="1:16" ht="12.75">
      <c r="A10" s="642"/>
      <c r="B10" s="654"/>
      <c r="C10" s="655"/>
      <c r="D10" s="655"/>
      <c r="E10" s="655" t="s">
        <v>163</v>
      </c>
      <c r="F10" s="655"/>
      <c r="G10" s="655"/>
      <c r="H10" s="655"/>
      <c r="I10" s="655"/>
      <c r="M10" s="90">
        <v>1983</v>
      </c>
      <c r="N10" s="174">
        <v>1500</v>
      </c>
      <c r="O10" s="174">
        <v>914</v>
      </c>
      <c r="P10" s="174">
        <v>776</v>
      </c>
    </row>
    <row r="11" spans="1:16" ht="11.25" customHeight="1">
      <c r="A11" s="642"/>
      <c r="B11" s="651">
        <v>1970</v>
      </c>
      <c r="C11" s="656">
        <f>SUM(9BINNEN!C12,9BINNEN!C39)</f>
        <v>3614</v>
      </c>
      <c r="D11" s="656">
        <f>SUM(9BINNEN!D12,9BINNEN!D39)</f>
        <v>6736</v>
      </c>
      <c r="E11" s="656">
        <f>SUM(9BINNEN!E12,9BINNEN!E39)</f>
        <v>375</v>
      </c>
      <c r="F11" s="656">
        <f>SUM(9BINNEN!F12,9BINNEN!F39)</f>
        <v>1192</v>
      </c>
      <c r="G11" s="656">
        <f>SUM(9BINNEN!G12,9BINNEN!G39)</f>
        <v>810</v>
      </c>
      <c r="H11" s="656">
        <f>SUM(9BINNEN!H12,9BINNEN!H39)</f>
        <v>10350</v>
      </c>
      <c r="I11" s="657" t="s">
        <v>51</v>
      </c>
      <c r="M11" s="90">
        <v>1984</v>
      </c>
      <c r="N11" s="174">
        <v>1555</v>
      </c>
      <c r="O11" s="174">
        <v>1318</v>
      </c>
      <c r="P11" s="174">
        <v>934</v>
      </c>
    </row>
    <row r="12" spans="1:16" ht="11.25" customHeight="1">
      <c r="A12" s="642"/>
      <c r="B12" s="651">
        <v>1975</v>
      </c>
      <c r="C12" s="656">
        <f>SUM(9BINNEN!C13,9BINNEN!C40)</f>
        <v>3850</v>
      </c>
      <c r="D12" s="656">
        <f>SUM(9BINNEN!D13,9BINNEN!D40)</f>
        <v>5575</v>
      </c>
      <c r="E12" s="656">
        <f>SUM(9BINNEN!E13,9BINNEN!E40)</f>
        <v>339</v>
      </c>
      <c r="F12" s="656">
        <f>SUM(9BINNEN!F13,9BINNEN!F40)</f>
        <v>901</v>
      </c>
      <c r="G12" s="656">
        <f>SUM(9BINNEN!G13,9BINNEN!G40)</f>
        <v>844</v>
      </c>
      <c r="H12" s="656">
        <f>SUM(9BINNEN!H13,9BINNEN!H40)</f>
        <v>9425</v>
      </c>
      <c r="I12" s="657" t="s">
        <v>51</v>
      </c>
      <c r="M12" s="90">
        <v>1985</v>
      </c>
      <c r="N12" s="174">
        <v>1454</v>
      </c>
      <c r="O12" s="174">
        <v>1325</v>
      </c>
      <c r="P12" s="174">
        <v>864</v>
      </c>
    </row>
    <row r="13" spans="1:16" ht="11.25" customHeight="1">
      <c r="A13" s="642"/>
      <c r="B13" s="651">
        <v>1980</v>
      </c>
      <c r="C13" s="656">
        <f>SUM(9BINNEN!C14,9BINNEN!C41)</f>
        <v>2781</v>
      </c>
      <c r="D13" s="656">
        <f>SUM(9BINNEN!D14,9BINNEN!D41)</f>
        <v>8324</v>
      </c>
      <c r="E13" s="656">
        <f>SUM(9BINNEN!E14,9BINNEN!E41)</f>
        <v>2292</v>
      </c>
      <c r="F13" s="656">
        <f>SUM(9BINNEN!F14,9BINNEN!F41)</f>
        <v>1228</v>
      </c>
      <c r="G13" s="656">
        <f>SUM(9BINNEN!G14,9BINNEN!G41)</f>
        <v>898</v>
      </c>
      <c r="H13" s="656">
        <f>SUM(9BINNEN!H14,9BINNEN!H41)</f>
        <v>11105</v>
      </c>
      <c r="I13" s="656">
        <f>SUM(9BINNEN!I14,9BINNEN!I41)</f>
        <v>2929</v>
      </c>
      <c r="M13" s="90">
        <v>1986</v>
      </c>
      <c r="N13" s="174">
        <v>1285</v>
      </c>
      <c r="O13" s="174">
        <v>1213</v>
      </c>
      <c r="P13" s="174">
        <v>1052</v>
      </c>
    </row>
    <row r="14" spans="1:16" ht="11.25" customHeight="1">
      <c r="A14" s="642"/>
      <c r="B14" s="651">
        <v>1985</v>
      </c>
      <c r="C14" s="656">
        <f>SUM(9BINNEN!C15,9BINNEN!C42)</f>
        <v>1944</v>
      </c>
      <c r="D14" s="656">
        <f>SUM(9BINNEN!D15,9BINNEN!D42)</f>
        <v>7219</v>
      </c>
      <c r="E14" s="656">
        <f>SUM(9BINNEN!E15,9BINNEN!E42)</f>
        <v>2327</v>
      </c>
      <c r="F14" s="656">
        <f>SUM(9BINNEN!F15,9BINNEN!F42)</f>
        <v>1325</v>
      </c>
      <c r="G14" s="656">
        <f>SUM(9BINNEN!G15,9BINNEN!G42)</f>
        <v>864</v>
      </c>
      <c r="H14" s="656">
        <f>SUM(9BINNEN!H15,9BINNEN!H42)</f>
        <v>9162</v>
      </c>
      <c r="I14" s="656">
        <f>SUM(9BINNEN!I15,9BINNEN!I42)</f>
        <v>3822</v>
      </c>
      <c r="M14" s="90">
        <v>1987</v>
      </c>
      <c r="N14" s="174">
        <v>1354</v>
      </c>
      <c r="O14" s="174">
        <v>983</v>
      </c>
      <c r="P14" s="174">
        <v>860</v>
      </c>
    </row>
    <row r="15" spans="1:16" ht="11.25" customHeight="1">
      <c r="A15" s="642"/>
      <c r="B15" s="651">
        <v>1990</v>
      </c>
      <c r="C15" s="656">
        <f>SUM(9BINNEN!C16,9BINNEN!C43)</f>
        <v>2088</v>
      </c>
      <c r="D15" s="656">
        <f>SUM(9BINNEN!D16,9BINNEN!D43)</f>
        <v>6943</v>
      </c>
      <c r="E15" s="656">
        <f>SUM(9BINNEN!E16,9BINNEN!E43)</f>
        <v>2156</v>
      </c>
      <c r="F15" s="656">
        <f>SUM(9BINNEN!F16,9BINNEN!F43)</f>
        <v>1596</v>
      </c>
      <c r="G15" s="656">
        <f>SUM(9BINNEN!G16,9BINNEN!G43)</f>
        <v>824</v>
      </c>
      <c r="H15" s="656">
        <f>SUM(9BINNEN!H16,9BINNEN!H43)</f>
        <v>9032</v>
      </c>
      <c r="I15" s="656">
        <f>SUM(9BINNEN!I16,9BINNEN!I43)</f>
        <v>4531</v>
      </c>
      <c r="M15" s="90">
        <v>1988</v>
      </c>
      <c r="N15" s="174">
        <v>1292</v>
      </c>
      <c r="O15" s="174">
        <v>1004</v>
      </c>
      <c r="P15" s="174">
        <v>956</v>
      </c>
    </row>
    <row r="16" spans="1:16" ht="11.25" customHeight="1">
      <c r="A16" s="642"/>
      <c r="B16" s="651">
        <v>1991</v>
      </c>
      <c r="C16" s="656">
        <f>SUM(9BINNEN!C17,9BINNEN!C44)</f>
        <v>2198</v>
      </c>
      <c r="D16" s="656">
        <f>SUM(9BINNEN!D17,9BINNEN!D44)</f>
        <v>6723</v>
      </c>
      <c r="E16" s="656">
        <f>SUM(9BINNEN!E17,9BINNEN!E44)</f>
        <v>2417</v>
      </c>
      <c r="F16" s="656">
        <f>SUM(9BINNEN!F17,9BINNEN!F44)</f>
        <v>1640</v>
      </c>
      <c r="G16" s="656">
        <f>SUM(9BINNEN!G17,9BINNEN!G44)</f>
        <v>731</v>
      </c>
      <c r="H16" s="656">
        <f>SUM(9BINNEN!H17,9BINNEN!H44)</f>
        <v>8921</v>
      </c>
      <c r="I16" s="656">
        <f>SUM(9BINNEN!I17,9BINNEN!I44)</f>
        <v>4944</v>
      </c>
      <c r="M16" s="90">
        <v>1989</v>
      </c>
      <c r="N16" s="174">
        <v>744</v>
      </c>
      <c r="O16" s="174">
        <v>1115</v>
      </c>
      <c r="P16" s="174">
        <v>758</v>
      </c>
    </row>
    <row r="17" spans="1:16" ht="11.25" customHeight="1">
      <c r="A17" s="642"/>
      <c r="B17" s="651">
        <v>1992</v>
      </c>
      <c r="C17" s="656">
        <f>SUM(9BINNEN!C18,9BINNEN!C45)</f>
        <v>2096</v>
      </c>
      <c r="D17" s="656">
        <f>SUM(9BINNEN!D18,9BINNEN!D45)</f>
        <v>7021</v>
      </c>
      <c r="E17" s="656">
        <f>SUM(9BINNEN!E18,9BINNEN!E45)</f>
        <v>2475</v>
      </c>
      <c r="F17" s="656">
        <f>SUM(9BINNEN!F18,9BINNEN!F45)</f>
        <v>1830</v>
      </c>
      <c r="G17" s="656">
        <f>SUM(9BINNEN!G18,9BINNEN!G45)</f>
        <v>556</v>
      </c>
      <c r="H17" s="656">
        <f>SUM(9BINNEN!H18,9BINNEN!H45)</f>
        <v>9117</v>
      </c>
      <c r="I17" s="656">
        <f>SUM(9BINNEN!I18,9BINNEN!I45)</f>
        <v>4868</v>
      </c>
      <c r="M17" s="90">
        <v>1990</v>
      </c>
      <c r="N17" s="174">
        <v>827</v>
      </c>
      <c r="O17" s="174">
        <v>1596</v>
      </c>
      <c r="P17" s="174">
        <v>824</v>
      </c>
    </row>
    <row r="18" spans="1:16" ht="11.25" customHeight="1">
      <c r="A18" s="642"/>
      <c r="B18" s="651">
        <v>1993</v>
      </c>
      <c r="C18" s="656">
        <f>SUM(9BINNEN!C19,9BINNEN!C46)</f>
        <v>2033</v>
      </c>
      <c r="D18" s="656">
        <f>SUM(9BINNEN!D19,9BINNEN!D46)</f>
        <v>6181</v>
      </c>
      <c r="E18" s="656">
        <f>SUM(9BINNEN!E19,9BINNEN!E46)</f>
        <v>2187</v>
      </c>
      <c r="F18" s="656">
        <f>SUM(9BINNEN!F19,9BINNEN!F46)</f>
        <v>1241</v>
      </c>
      <c r="G18" s="656">
        <f>SUM(9BINNEN!G19,9BINNEN!G46)</f>
        <v>386</v>
      </c>
      <c r="H18" s="656">
        <f>SUM(9BINNEN!H19,9BINNEN!H46)</f>
        <v>8214</v>
      </c>
      <c r="I18" s="656">
        <f>SUM(9BINNEN!I19,9BINNEN!I46)</f>
        <v>4173</v>
      </c>
      <c r="M18" s="90">
        <v>1991</v>
      </c>
      <c r="N18" s="174">
        <v>651</v>
      </c>
      <c r="O18" s="174">
        <v>1640</v>
      </c>
      <c r="P18" s="174">
        <v>731</v>
      </c>
    </row>
    <row r="19" spans="1:16" ht="11.25" customHeight="1">
      <c r="A19" s="642"/>
      <c r="B19" s="651">
        <v>1994</v>
      </c>
      <c r="C19" s="656">
        <f>SUM(9BINNEN!C20,9BINNEN!C47)</f>
        <v>2123</v>
      </c>
      <c r="D19" s="656">
        <f>SUM(9BINNEN!D20,9BINNEN!D47)</f>
        <v>7524</v>
      </c>
      <c r="E19" s="656">
        <f>SUM(9BINNEN!E20,9BINNEN!E47)</f>
        <v>2609</v>
      </c>
      <c r="F19" s="656">
        <f>SUM(9BINNEN!F20,9BINNEN!F47)</f>
        <v>1586</v>
      </c>
      <c r="G19" s="656">
        <f>SUM(9BINNEN!G20,9BINNEN!G47)</f>
        <v>379</v>
      </c>
      <c r="H19" s="656">
        <f>SUM(9BINNEN!H20,9BINNEN!H47)</f>
        <v>9646</v>
      </c>
      <c r="I19" s="656">
        <f>SUM(9BINNEN!I20,9BINNEN!I47)</f>
        <v>5209</v>
      </c>
      <c r="M19" s="90">
        <v>1992</v>
      </c>
      <c r="N19" s="174">
        <v>750</v>
      </c>
      <c r="O19" s="174">
        <v>1830</v>
      </c>
      <c r="P19" s="174">
        <v>556</v>
      </c>
    </row>
    <row r="20" spans="1:16" ht="11.25" customHeight="1">
      <c r="A20" s="642"/>
      <c r="B20" s="651">
        <v>1995</v>
      </c>
      <c r="C20" s="656">
        <f>SUM(9BINNEN!C21,9BINNEN!C48)</f>
        <v>1925</v>
      </c>
      <c r="D20" s="656">
        <f>SUM(9BINNEN!D21,9BINNEN!D48)</f>
        <v>8313</v>
      </c>
      <c r="E20" s="656">
        <f>SUM(9BINNEN!E21,9BINNEN!E48)</f>
        <v>2754</v>
      </c>
      <c r="F20" s="656">
        <f>SUM(9BINNEN!F21,9BINNEN!F48)</f>
        <v>2452</v>
      </c>
      <c r="G20" s="656">
        <f>SUM(9BINNEN!G21,9BINNEN!G48)</f>
        <v>704</v>
      </c>
      <c r="H20" s="656">
        <f>SUM(9BINNEN!H21,9BINNEN!H48)</f>
        <v>10238</v>
      </c>
      <c r="I20" s="656">
        <f>SUM(9BINNEN!I21,9BINNEN!I48)</f>
        <v>4917</v>
      </c>
      <c r="M20" s="90">
        <v>1993</v>
      </c>
      <c r="N20" s="174">
        <v>799</v>
      </c>
      <c r="O20" s="174">
        <v>1241</v>
      </c>
      <c r="P20" s="174">
        <v>386</v>
      </c>
    </row>
    <row r="21" spans="1:16" ht="11.25" customHeight="1">
      <c r="A21" s="642"/>
      <c r="B21" s="651">
        <v>1996</v>
      </c>
      <c r="C21" s="656">
        <f>SUM(9BINNEN!C22,9BINNEN!C49)</f>
        <v>1729</v>
      </c>
      <c r="D21" s="656">
        <f>SUM(9BINNEN!D22,9BINNEN!D49)</f>
        <v>7431</v>
      </c>
      <c r="E21" s="656">
        <f>SUM(9BINNEN!E22,9BINNEN!E49)</f>
        <v>2430</v>
      </c>
      <c r="F21" s="656">
        <f>SUM(9BINNEN!F22,9BINNEN!F49)</f>
        <v>2494</v>
      </c>
      <c r="G21" s="656">
        <f>SUM(9BINNEN!G22,9BINNEN!G49)</f>
        <v>507</v>
      </c>
      <c r="H21" s="656">
        <f>SUM(9BINNEN!H22,9BINNEN!H49)</f>
        <v>9159</v>
      </c>
      <c r="I21" s="656">
        <f>SUM(9BINNEN!I22,9BINNEN!I49)</f>
        <v>4476</v>
      </c>
      <c r="M21" s="90">
        <v>1994</v>
      </c>
      <c r="N21" s="174">
        <v>1121</v>
      </c>
      <c r="O21" s="174">
        <v>1586</v>
      </c>
      <c r="P21" s="174">
        <v>379</v>
      </c>
    </row>
    <row r="22" spans="1:16" ht="11.25" customHeight="1">
      <c r="A22" s="642"/>
      <c r="B22" s="651">
        <v>1997</v>
      </c>
      <c r="C22" s="656">
        <f>SUM(9BINNEN!C23,9BINNEN!C50)</f>
        <v>1618</v>
      </c>
      <c r="D22" s="656">
        <f>SUM(9BINNEN!D23,9BINNEN!D50)</f>
        <v>7149</v>
      </c>
      <c r="E22" s="656">
        <f>SUM(9BINNEN!E23,9BINNEN!E50)</f>
        <v>2614</v>
      </c>
      <c r="F22" s="656">
        <f>SUM(9BINNEN!F23,9BINNEN!F50)</f>
        <v>2298</v>
      </c>
      <c r="G22" s="656">
        <f>SUM(9BINNEN!G23,9BINNEN!G50)</f>
        <v>356</v>
      </c>
      <c r="H22" s="656">
        <f>SUM(9BINNEN!H23,9BINNEN!H50)</f>
        <v>8768</v>
      </c>
      <c r="I22" s="656">
        <f>SUM(9BINNEN!I23,9BINNEN!I50)</f>
        <v>5279</v>
      </c>
      <c r="M22" s="90">
        <v>1995</v>
      </c>
      <c r="N22" s="174">
        <v>597</v>
      </c>
      <c r="O22" s="174">
        <v>2452</v>
      </c>
      <c r="P22" s="174">
        <v>704</v>
      </c>
    </row>
    <row r="23" spans="1:16" ht="11.25" customHeight="1">
      <c r="A23" s="642"/>
      <c r="B23" s="651">
        <v>1998</v>
      </c>
      <c r="C23" s="656">
        <f>SUM(9BINNEN!C24,9BINNEN!C51)</f>
        <v>1733</v>
      </c>
      <c r="D23" s="656">
        <f>SUM(9BINNEN!D24,9BINNEN!D51)</f>
        <v>7933</v>
      </c>
      <c r="E23" s="656">
        <f>SUM(9BINNEN!E24,9BINNEN!E51)</f>
        <v>3436</v>
      </c>
      <c r="F23" s="656">
        <f>SUM(9BINNEN!F24,9BINNEN!F51)</f>
        <v>2410</v>
      </c>
      <c r="G23" s="656">
        <f>SUM(9BINNEN!G24,9BINNEN!G51)</f>
        <v>414</v>
      </c>
      <c r="H23" s="656">
        <f>SUM(9BINNEN!H24,9BINNEN!H51)</f>
        <v>9665.9</v>
      </c>
      <c r="I23" s="656">
        <f>SUM(9BINNEN!I24,9BINNEN!I51)</f>
        <v>5732</v>
      </c>
      <c r="M23" s="90">
        <v>1996</v>
      </c>
      <c r="N23" s="174">
        <v>707</v>
      </c>
      <c r="O23" s="174">
        <v>2494</v>
      </c>
      <c r="P23" s="174">
        <v>507</v>
      </c>
    </row>
    <row r="24" spans="1:16" ht="11.25" customHeight="1">
      <c r="A24" s="642"/>
      <c r="B24" s="651">
        <v>1999</v>
      </c>
      <c r="C24" s="656">
        <f>SUM(9BINNEN!C25,9BINNEN!C52)</f>
        <v>1878</v>
      </c>
      <c r="D24" s="656">
        <f>SUM(9BINNEN!D25,9BINNEN!D52)</f>
        <v>8247</v>
      </c>
      <c r="E24" s="656">
        <f>SUM(9BINNEN!E25,9BINNEN!E52)</f>
        <v>3214</v>
      </c>
      <c r="F24" s="656">
        <f>SUM(9BINNEN!F25,9BINNEN!F52)</f>
        <v>2723</v>
      </c>
      <c r="G24" s="656">
        <f>SUM(9BINNEN!G25,9BINNEN!G52)</f>
        <v>701</v>
      </c>
      <c r="H24" s="656">
        <f>SUM(9BINNEN!H25,9BINNEN!H52)</f>
        <v>10125</v>
      </c>
      <c r="I24" s="656">
        <f>SUM(9BINNEN!I25,9BINNEN!I52)</f>
        <v>5952</v>
      </c>
      <c r="M24" s="90">
        <v>1997</v>
      </c>
      <c r="N24" s="174">
        <v>530</v>
      </c>
      <c r="O24" s="174">
        <v>2298</v>
      </c>
      <c r="P24" s="174">
        <v>356</v>
      </c>
    </row>
    <row r="25" spans="1:16" ht="11.25" customHeight="1">
      <c r="A25" s="642"/>
      <c r="B25" s="651">
        <v>2000</v>
      </c>
      <c r="C25" s="656">
        <f>SUM(9BINNEN!C26,9BINNEN!C53)</f>
        <v>1948</v>
      </c>
      <c r="D25" s="656">
        <f>SUM(9BINNEN!D26,9BINNEN!D53)</f>
        <v>7814</v>
      </c>
      <c r="E25" s="656">
        <f>SUM(9BINNEN!E26,9BINNEN!E53)</f>
        <v>3247</v>
      </c>
      <c r="F25" s="656">
        <f>SUM(9BINNEN!F26,9BINNEN!F53)</f>
        <v>2600</v>
      </c>
      <c r="G25" s="656">
        <f>SUM(9BINNEN!G26,9BINNEN!G53)</f>
        <v>514</v>
      </c>
      <c r="H25" s="656">
        <f>SUM(9BINNEN!H26,9BINNEN!H53)</f>
        <v>9762</v>
      </c>
      <c r="I25" s="656">
        <f>SUM(9BINNEN!I26,9BINNEN!I53)</f>
        <v>6165</v>
      </c>
      <c r="M25" s="90">
        <v>1998</v>
      </c>
      <c r="N25" s="174">
        <v>260</v>
      </c>
      <c r="O25" s="174">
        <v>2410</v>
      </c>
      <c r="P25" s="174">
        <v>414</v>
      </c>
    </row>
    <row r="26" spans="1:16" ht="11.25" customHeight="1">
      <c r="A26" s="642"/>
      <c r="B26" s="651">
        <v>2001</v>
      </c>
      <c r="C26" s="656">
        <f>SUM(9BINNEN!C27,9BINNEN!C54)</f>
        <v>1908.8000000000002</v>
      </c>
      <c r="D26" s="656">
        <f>SUM(9BINNEN!D27,9BINNEN!D54)</f>
        <v>8410.7</v>
      </c>
      <c r="E26" s="656">
        <f>SUM(9BINNEN!E27,9BINNEN!E54)</f>
        <v>4044.8</v>
      </c>
      <c r="F26" s="656">
        <f>SUM(9BINNEN!F27,9BINNEN!F54)</f>
        <v>2330.7</v>
      </c>
      <c r="G26" s="656">
        <f>SUM(9BINNEN!G27,9BINNEN!G54)</f>
        <v>489.7</v>
      </c>
      <c r="H26" s="656">
        <f>SUM(9BINNEN!H27,9BINNEN!H54)</f>
        <v>10319.5</v>
      </c>
      <c r="I26" s="656">
        <f>SUM(9BINNEN!I27,9BINNEN!I54)</f>
        <v>6327.1</v>
      </c>
      <c r="M26" s="90">
        <v>1999</v>
      </c>
      <c r="N26" s="174">
        <v>193</v>
      </c>
      <c r="O26" s="174">
        <v>2723</v>
      </c>
      <c r="P26" s="174">
        <v>701</v>
      </c>
    </row>
    <row r="27" spans="1:16" ht="11.25" customHeight="1">
      <c r="A27" s="642"/>
      <c r="B27" s="651">
        <v>2002</v>
      </c>
      <c r="C27" s="656">
        <f>SUM(9BINNEN!C28,9BINNEN!C55)</f>
        <v>1888.6</v>
      </c>
      <c r="D27" s="656">
        <f>SUM(9BINNEN!D28,9BINNEN!D55)</f>
        <v>7514.5</v>
      </c>
      <c r="E27" s="656">
        <f>SUM(9BINNEN!E28,9BINNEN!E55)</f>
        <v>3368.5</v>
      </c>
      <c r="F27" s="656">
        <f>SUM(9BINNEN!F28,9BINNEN!F55)</f>
        <v>2067.8999999999996</v>
      </c>
      <c r="G27" s="656">
        <f>SUM(9BINNEN!G28,9BINNEN!G55)</f>
        <v>516.3</v>
      </c>
      <c r="H27" s="656">
        <f>SUM(9BINNEN!H28,9BINNEN!H55)</f>
        <v>9403.1</v>
      </c>
      <c r="I27" s="656">
        <f>SUM(9BINNEN!I28,9BINNEN!I55)</f>
        <v>5352.3</v>
      </c>
      <c r="M27" s="90">
        <v>2000</v>
      </c>
      <c r="N27" s="174">
        <v>195</v>
      </c>
      <c r="O27" s="174">
        <v>2600</v>
      </c>
      <c r="P27" s="174">
        <v>514</v>
      </c>
    </row>
    <row r="28" spans="1:16" ht="11.25" customHeight="1">
      <c r="A28" s="642"/>
      <c r="B28" s="651">
        <v>2003</v>
      </c>
      <c r="C28" s="656">
        <f>SUM(9BINNEN!C29,9BINNEN!C56)</f>
        <v>1956</v>
      </c>
      <c r="D28" s="656">
        <f>SUM(9BINNEN!D29,9BINNEN!D56)</f>
        <v>7080</v>
      </c>
      <c r="E28" s="656">
        <f>SUM(9BINNEN!E29,9BINNEN!E56)</f>
        <v>3485</v>
      </c>
      <c r="F28" s="656">
        <f>SUM(9BINNEN!F29,9BINNEN!F56)</f>
        <v>2138</v>
      </c>
      <c r="G28" s="656">
        <f>SUM(9BINNEN!G29,9BINNEN!G56)</f>
        <v>472</v>
      </c>
      <c r="H28" s="656">
        <f>SUM(9BINNEN!H29,9BINNEN!H56)</f>
        <v>9036</v>
      </c>
      <c r="I28" s="656">
        <f>SUM(9BINNEN!I29,9BINNEN!I56)</f>
        <v>5730</v>
      </c>
      <c r="M28" s="90">
        <v>2001</v>
      </c>
      <c r="N28" s="174">
        <v>153</v>
      </c>
      <c r="O28" s="174">
        <v>2330.7</v>
      </c>
      <c r="P28" s="174">
        <v>489.7</v>
      </c>
    </row>
    <row r="29" spans="1:16" ht="11.25" customHeight="1">
      <c r="A29" s="420"/>
      <c r="B29" s="651">
        <v>2004</v>
      </c>
      <c r="C29" s="656">
        <f>SUM(9BINNEN!C30,9BINNEN!C57)</f>
        <v>1912</v>
      </c>
      <c r="D29" s="656">
        <f>SUM(9BINNEN!D30,9BINNEN!D57)</f>
        <v>7068</v>
      </c>
      <c r="E29" s="656">
        <f>SUM(9BINNEN!E30,9BINNEN!E57)</f>
        <v>3810</v>
      </c>
      <c r="F29" s="656">
        <f>SUM(9BINNEN!F30,9BINNEN!F57)</f>
        <v>1920</v>
      </c>
      <c r="G29" s="656">
        <f>SUM(9BINNEN!G30,9BINNEN!G57)</f>
        <v>403</v>
      </c>
      <c r="H29" s="656">
        <f>SUM(9BINNEN!H30,9BINNEN!H57)</f>
        <v>8987</v>
      </c>
      <c r="I29" s="656">
        <f>SUM(9BINNEN!I30,9BINNEN!I57)</f>
        <v>6124</v>
      </c>
      <c r="M29" s="90">
        <v>2002</v>
      </c>
      <c r="N29" s="174">
        <v>186</v>
      </c>
      <c r="O29" s="174">
        <v>2067.9</v>
      </c>
      <c r="P29" s="174">
        <v>516.3</v>
      </c>
    </row>
    <row r="30" spans="1:16" ht="11.25" customHeight="1">
      <c r="A30" s="420"/>
      <c r="B30" s="651">
        <v>2005</v>
      </c>
      <c r="C30" s="656">
        <f>SUM(9BINNEN!C31,9BINNEN!C58)</f>
        <v>2155</v>
      </c>
      <c r="D30" s="656">
        <f>SUM(9BINNEN!D31,9BINNEN!D58)</f>
        <v>9022</v>
      </c>
      <c r="E30" s="656">
        <f>SUM(9BINNEN!E31,9BINNEN!E58)</f>
        <v>4375</v>
      </c>
      <c r="F30" s="656">
        <f>SUM(9BINNEN!F31,9BINNEN!F58)</f>
        <v>2817</v>
      </c>
      <c r="G30" s="656">
        <f>SUM(9BINNEN!G31,9BINNEN!G58)</f>
        <v>540</v>
      </c>
      <c r="H30" s="656">
        <f>SUM(9BINNEN!H31,9BINNEN!H58)</f>
        <v>11177</v>
      </c>
      <c r="I30" s="656">
        <f>SUM(9BINNEN!I31,9BINNEN!I58)</f>
        <v>7428</v>
      </c>
      <c r="M30" s="90">
        <v>2003</v>
      </c>
      <c r="N30" s="174">
        <v>119</v>
      </c>
      <c r="O30" s="174">
        <v>2138</v>
      </c>
      <c r="P30" s="174">
        <v>472</v>
      </c>
    </row>
    <row r="31" spans="1:16" ht="11.25" customHeight="1">
      <c r="A31" s="420"/>
      <c r="B31" s="651">
        <v>2006</v>
      </c>
      <c r="C31" s="656">
        <f>SUM(9BINNEN!C32,9BINNEN!C59)</f>
        <v>2346</v>
      </c>
      <c r="D31" s="656">
        <f>SUM(9BINNEN!D32,9BINNEN!D59)</f>
        <v>8129</v>
      </c>
      <c r="E31" s="656">
        <f>SUM(9BINNEN!E32,9BINNEN!E59)</f>
        <v>5056</v>
      </c>
      <c r="F31" s="656">
        <f>SUM(9BINNEN!F32,9BINNEN!F59)</f>
        <v>1761</v>
      </c>
      <c r="G31" s="656">
        <f>SUM(9BINNEN!G32,9BINNEN!G59)</f>
        <v>518</v>
      </c>
      <c r="H31" s="656">
        <f>SUM(9BINNEN!H32,9BINNEN!H59)</f>
        <v>10475.4</v>
      </c>
      <c r="I31" s="656">
        <f>SUM(9BINNEN!I32,9BINNEN!I59)</f>
        <v>6992.5</v>
      </c>
      <c r="M31" s="90">
        <v>2004</v>
      </c>
      <c r="N31" s="174">
        <v>35</v>
      </c>
      <c r="O31" s="174">
        <v>1920</v>
      </c>
      <c r="P31" s="174">
        <v>403</v>
      </c>
    </row>
    <row r="32" spans="1:16" ht="11.25" customHeight="1">
      <c r="A32" s="420"/>
      <c r="B32" s="651">
        <v>2007</v>
      </c>
      <c r="C32" s="656">
        <f>SUM(9BINNEN!C33,9BINNEN!C60)</f>
        <v>3863</v>
      </c>
      <c r="D32" s="656">
        <f>SUM(9BINNEN!D33,9BINNEN!D60)</f>
        <v>8160</v>
      </c>
      <c r="E32" s="656">
        <f>SUM(9BINNEN!E33,9BINNEN!E60)</f>
        <v>4594</v>
      </c>
      <c r="F32" s="656">
        <v>1912</v>
      </c>
      <c r="G32" s="656">
        <f>SUM(9BINNEN!G33,9BINNEN!G60)</f>
        <v>486</v>
      </c>
      <c r="H32" s="656">
        <f>SUM(9BINNEN!H33,9BINNEN!H60)</f>
        <v>12024</v>
      </c>
      <c r="I32" s="656">
        <f>SUM(9BINNEN!I33,9BINNEN!I60)</f>
        <v>7096</v>
      </c>
      <c r="M32" s="90">
        <v>2005</v>
      </c>
      <c r="N32" s="174">
        <v>49</v>
      </c>
      <c r="O32" s="174">
        <v>2817</v>
      </c>
      <c r="P32" s="174">
        <v>540</v>
      </c>
    </row>
    <row r="33" spans="1:16" ht="11.25" customHeight="1">
      <c r="A33" s="420"/>
      <c r="B33" s="651">
        <v>2008</v>
      </c>
      <c r="C33" s="656">
        <f>SUM(9BINNEN!C34,9BINNEN!C61)</f>
        <v>3786</v>
      </c>
      <c r="D33" s="656">
        <f>SUM(9BINNEN!D34,9BINNEN!D61)</f>
        <v>8421</v>
      </c>
      <c r="E33" s="656">
        <f>SUM(9BINNEN!E34,9BINNEN!E61)</f>
        <v>4790</v>
      </c>
      <c r="F33" s="656">
        <f>SUM(9BINNEN!F34,9BINNEN!F61)</f>
        <v>1540.1</v>
      </c>
      <c r="G33" s="656">
        <f>SUM(9BINNEN!G34,9BINNEN!G61)</f>
        <v>431</v>
      </c>
      <c r="H33" s="656">
        <f>SUM(9BINNEN!H34,9BINNEN!H61)</f>
        <v>12207</v>
      </c>
      <c r="I33" s="656">
        <f>SUM(9BINNEN!I34,9BINNEN!I61)</f>
        <v>7466</v>
      </c>
      <c r="M33" s="90">
        <v>2006</v>
      </c>
      <c r="N33" s="174">
        <v>58</v>
      </c>
      <c r="O33" s="174">
        <v>1819</v>
      </c>
      <c r="P33" s="174">
        <v>518</v>
      </c>
    </row>
    <row r="34" spans="1:16" ht="11.25" customHeight="1">
      <c r="A34" s="420"/>
      <c r="B34" s="651">
        <v>2009</v>
      </c>
      <c r="C34" s="656">
        <f>SUM(9BINNEN!C35,9BINNEN!C62)</f>
        <v>2980</v>
      </c>
      <c r="D34" s="656">
        <f>SUM(9BINNEN!D35,9BINNEN!D62)</f>
        <v>8080</v>
      </c>
      <c r="E34" s="656">
        <f>SUM(9BINNEN!E35,9BINNEN!E62)</f>
        <v>4645</v>
      </c>
      <c r="F34" s="656">
        <f>SUM(9BINNEN!F35,9BINNEN!F62)</f>
        <v>1702</v>
      </c>
      <c r="G34" s="656">
        <f>SUM(9BINNEN!G35,9BINNEN!G62)</f>
        <v>365</v>
      </c>
      <c r="H34" s="656">
        <f>SUM(9BINNEN!H35,9BINNEN!H62)</f>
        <v>11060</v>
      </c>
      <c r="I34" s="656">
        <f>SUM(9BINNEN!I35,9BINNEN!I62)</f>
        <v>6872</v>
      </c>
      <c r="M34" s="90">
        <v>2007</v>
      </c>
      <c r="N34" s="174">
        <v>53.1</v>
      </c>
      <c r="O34" s="174">
        <v>1912</v>
      </c>
      <c r="P34" s="174">
        <v>486</v>
      </c>
    </row>
    <row r="35" spans="13:16" ht="12">
      <c r="M35" s="90">
        <v>2008</v>
      </c>
      <c r="N35" s="174">
        <v>355.3</v>
      </c>
      <c r="O35" s="174">
        <v>1540</v>
      </c>
      <c r="P35" s="174">
        <f>216.6+213.9</f>
        <v>430.5</v>
      </c>
    </row>
    <row r="36" spans="2:17" ht="12">
      <c r="B36" s="92"/>
      <c r="C36" s="93"/>
      <c r="D36" s="93"/>
      <c r="E36" s="93"/>
      <c r="F36" s="93"/>
      <c r="G36" s="93"/>
      <c r="H36" s="93"/>
      <c r="I36" s="94"/>
      <c r="M36" s="90">
        <v>2009</v>
      </c>
      <c r="N36" s="174">
        <v>164.2</v>
      </c>
      <c r="O36" s="174">
        <v>1702</v>
      </c>
      <c r="P36" s="174">
        <v>365</v>
      </c>
      <c r="Q36" s="174"/>
    </row>
    <row r="37" spans="2:15" ht="12">
      <c r="B37" s="95"/>
      <c r="C37" s="96"/>
      <c r="D37" s="96"/>
      <c r="E37" s="96"/>
      <c r="F37" s="96"/>
      <c r="G37" s="96"/>
      <c r="H37" s="96"/>
      <c r="I37" s="97"/>
      <c r="O37" s="174"/>
    </row>
    <row r="38" spans="2:9" ht="12">
      <c r="B38" s="95"/>
      <c r="C38" s="96"/>
      <c r="D38" s="96"/>
      <c r="E38" s="96"/>
      <c r="F38" s="96"/>
      <c r="G38" s="96"/>
      <c r="H38" s="96"/>
      <c r="I38" s="97"/>
    </row>
    <row r="39" spans="2:15" ht="12">
      <c r="B39" s="95"/>
      <c r="C39" s="96"/>
      <c r="D39" s="96"/>
      <c r="E39" s="96"/>
      <c r="F39" s="96"/>
      <c r="G39" s="96"/>
      <c r="H39" s="96"/>
      <c r="I39" s="97"/>
      <c r="J39" s="96"/>
      <c r="K39" s="96"/>
      <c r="O39" s="174"/>
    </row>
    <row r="40" spans="2:9" ht="12">
      <c r="B40" s="95"/>
      <c r="C40" s="96"/>
      <c r="D40" s="96"/>
      <c r="E40" s="96"/>
      <c r="F40" s="96"/>
      <c r="G40" s="96"/>
      <c r="H40" s="96"/>
      <c r="I40" s="97"/>
    </row>
    <row r="41" spans="2:15" ht="12.75">
      <c r="B41" s="95"/>
      <c r="C41" s="96"/>
      <c r="D41" s="96"/>
      <c r="E41" s="96"/>
      <c r="F41" s="96"/>
      <c r="G41" s="96"/>
      <c r="H41" s="96"/>
      <c r="I41" s="97"/>
      <c r="O41" s="294"/>
    </row>
    <row r="42" spans="2:9" ht="12">
      <c r="B42" s="95"/>
      <c r="C42" s="96"/>
      <c r="D42" s="96"/>
      <c r="E42" s="96"/>
      <c r="F42" s="96"/>
      <c r="G42" s="96"/>
      <c r="H42" s="96"/>
      <c r="I42" s="97"/>
    </row>
    <row r="43" spans="2:9" ht="12">
      <c r="B43" s="95"/>
      <c r="C43" s="96"/>
      <c r="D43" s="96"/>
      <c r="E43" s="96"/>
      <c r="F43" s="96"/>
      <c r="G43" s="96"/>
      <c r="H43" s="96"/>
      <c r="I43" s="97"/>
    </row>
    <row r="44" spans="2:9" ht="12">
      <c r="B44" s="95"/>
      <c r="C44" s="96"/>
      <c r="D44" s="96"/>
      <c r="E44" s="96"/>
      <c r="F44" s="96"/>
      <c r="G44" s="96"/>
      <c r="H44" s="96"/>
      <c r="I44" s="97"/>
    </row>
    <row r="45" spans="2:9" ht="12">
      <c r="B45" s="95"/>
      <c r="C45" s="96"/>
      <c r="D45" s="96"/>
      <c r="E45" s="96"/>
      <c r="F45" s="96"/>
      <c r="G45" s="96"/>
      <c r="H45" s="96"/>
      <c r="I45" s="97"/>
    </row>
    <row r="46" spans="2:9" ht="12">
      <c r="B46" s="95"/>
      <c r="C46" s="96"/>
      <c r="D46" s="96"/>
      <c r="E46" s="96"/>
      <c r="F46" s="96"/>
      <c r="G46" s="96"/>
      <c r="H46" s="96"/>
      <c r="I46" s="97"/>
    </row>
    <row r="47" spans="2:9" ht="12">
      <c r="B47" s="95"/>
      <c r="C47" s="96"/>
      <c r="D47" s="96"/>
      <c r="E47" s="96"/>
      <c r="F47" s="96"/>
      <c r="G47" s="96"/>
      <c r="H47" s="96"/>
      <c r="I47" s="97"/>
    </row>
    <row r="48" spans="2:9" ht="12">
      <c r="B48" s="95"/>
      <c r="C48" s="96"/>
      <c r="D48" s="96"/>
      <c r="E48" s="96"/>
      <c r="F48" s="96"/>
      <c r="G48" s="96"/>
      <c r="H48" s="96"/>
      <c r="I48" s="97"/>
    </row>
    <row r="49" spans="2:9" ht="12">
      <c r="B49" s="95"/>
      <c r="C49" s="96"/>
      <c r="D49" s="96"/>
      <c r="E49" s="96"/>
      <c r="F49" s="96"/>
      <c r="G49" s="96"/>
      <c r="H49" s="96"/>
      <c r="I49" s="97"/>
    </row>
    <row r="50" spans="2:9" ht="12">
      <c r="B50" s="95"/>
      <c r="C50" s="96"/>
      <c r="D50" s="96"/>
      <c r="E50" s="96"/>
      <c r="F50" s="96"/>
      <c r="G50" s="96"/>
      <c r="H50" s="96"/>
      <c r="I50" s="97"/>
    </row>
    <row r="51" spans="2:9" ht="12">
      <c r="B51" s="95"/>
      <c r="C51" s="96"/>
      <c r="D51" s="96"/>
      <c r="E51" s="96"/>
      <c r="F51" s="96"/>
      <c r="G51" s="96"/>
      <c r="H51" s="96"/>
      <c r="I51" s="97"/>
    </row>
    <row r="52" spans="2:9" ht="12">
      <c r="B52" s="95"/>
      <c r="C52" s="96"/>
      <c r="D52" s="96"/>
      <c r="E52" s="96"/>
      <c r="F52" s="96"/>
      <c r="G52" s="96"/>
      <c r="H52" s="96"/>
      <c r="I52" s="97"/>
    </row>
    <row r="53" spans="2:9" ht="12">
      <c r="B53" s="95"/>
      <c r="C53" s="96"/>
      <c r="D53" s="96"/>
      <c r="E53" s="96"/>
      <c r="F53" s="96"/>
      <c r="G53" s="96"/>
      <c r="H53" s="96"/>
      <c r="I53" s="97"/>
    </row>
    <row r="54" spans="2:9" ht="12">
      <c r="B54" s="95"/>
      <c r="C54" s="96"/>
      <c r="D54" s="96"/>
      <c r="E54" s="96"/>
      <c r="F54" s="96"/>
      <c r="G54" s="96"/>
      <c r="H54" s="96"/>
      <c r="I54" s="97"/>
    </row>
    <row r="55" spans="2:9" ht="12">
      <c r="B55" s="95"/>
      <c r="C55" s="96"/>
      <c r="D55" s="96"/>
      <c r="E55" s="96"/>
      <c r="F55" s="96"/>
      <c r="G55" s="96"/>
      <c r="H55" s="96"/>
      <c r="I55" s="97"/>
    </row>
    <row r="56" spans="2:9" ht="12">
      <c r="B56" s="95"/>
      <c r="C56" s="96"/>
      <c r="D56" s="96"/>
      <c r="E56" s="96"/>
      <c r="F56" s="96"/>
      <c r="G56" s="96"/>
      <c r="H56" s="96"/>
      <c r="I56" s="97"/>
    </row>
    <row r="57" spans="2:9" ht="12">
      <c r="B57" s="95"/>
      <c r="C57" s="96"/>
      <c r="D57" s="96"/>
      <c r="E57" s="96"/>
      <c r="F57" s="96"/>
      <c r="G57" s="96"/>
      <c r="H57" s="96"/>
      <c r="I57" s="97"/>
    </row>
    <row r="58" spans="2:9" ht="12">
      <c r="B58" s="95"/>
      <c r="C58" s="96"/>
      <c r="D58" s="96"/>
      <c r="E58" s="96"/>
      <c r="F58" s="96"/>
      <c r="G58" s="96"/>
      <c r="H58" s="96"/>
      <c r="I58" s="97"/>
    </row>
    <row r="59" spans="2:9" ht="12">
      <c r="B59" s="95"/>
      <c r="C59" s="96"/>
      <c r="D59" s="96"/>
      <c r="E59" s="96"/>
      <c r="F59" s="96"/>
      <c r="G59" s="96"/>
      <c r="H59" s="96"/>
      <c r="I59" s="97"/>
    </row>
    <row r="60" spans="2:9" ht="12">
      <c r="B60" s="95"/>
      <c r="C60" s="96"/>
      <c r="D60" s="96"/>
      <c r="E60" s="96"/>
      <c r="F60" s="96"/>
      <c r="G60" s="96"/>
      <c r="H60" s="96"/>
      <c r="I60" s="97"/>
    </row>
    <row r="61" spans="2:9" ht="12">
      <c r="B61" s="95"/>
      <c r="C61" s="96"/>
      <c r="D61" s="96"/>
      <c r="E61" s="96"/>
      <c r="F61" s="96"/>
      <c r="G61" s="96"/>
      <c r="H61" s="96"/>
      <c r="I61" s="97"/>
    </row>
    <row r="62" spans="2:9" ht="12">
      <c r="B62" s="95"/>
      <c r="C62" s="96"/>
      <c r="D62" s="96"/>
      <c r="E62" s="96"/>
      <c r="F62" s="96"/>
      <c r="G62" s="96"/>
      <c r="H62" s="96"/>
      <c r="I62" s="97"/>
    </row>
    <row r="63" spans="2:9" ht="12">
      <c r="B63" s="95"/>
      <c r="C63" s="96"/>
      <c r="D63" s="96"/>
      <c r="E63" s="96"/>
      <c r="F63" s="96"/>
      <c r="G63" s="96"/>
      <c r="H63" s="96"/>
      <c r="I63" s="97"/>
    </row>
    <row r="64" spans="2:9" ht="12">
      <c r="B64" s="95"/>
      <c r="C64" s="96"/>
      <c r="D64" s="96"/>
      <c r="E64" s="96"/>
      <c r="F64" s="96"/>
      <c r="G64" s="96"/>
      <c r="H64" s="96"/>
      <c r="I64" s="97"/>
    </row>
    <row r="65" spans="2:9" ht="12">
      <c r="B65" s="95"/>
      <c r="C65" s="96"/>
      <c r="D65" s="96"/>
      <c r="E65" s="96"/>
      <c r="F65" s="96"/>
      <c r="G65" s="96"/>
      <c r="H65" s="96"/>
      <c r="I65" s="97"/>
    </row>
    <row r="66" spans="2:9" ht="12">
      <c r="B66" s="95"/>
      <c r="C66" s="96"/>
      <c r="D66" s="96"/>
      <c r="E66" s="96"/>
      <c r="F66" s="96"/>
      <c r="G66" s="96"/>
      <c r="H66" s="96"/>
      <c r="I66" s="97"/>
    </row>
    <row r="67" spans="2:9" ht="12">
      <c r="B67" s="95"/>
      <c r="C67" s="96"/>
      <c r="D67" s="96"/>
      <c r="E67" s="96"/>
      <c r="F67" s="96"/>
      <c r="G67" s="96"/>
      <c r="H67" s="96"/>
      <c r="I67" s="97"/>
    </row>
    <row r="68" spans="2:9" ht="12">
      <c r="B68" s="98"/>
      <c r="C68" s="87"/>
      <c r="D68" s="87"/>
      <c r="E68" s="87"/>
      <c r="F68" s="87"/>
      <c r="G68" s="87"/>
      <c r="H68" s="87"/>
      <c r="I68" s="99"/>
    </row>
    <row r="70" ht="14.25">
      <c r="B70" s="185" t="s">
        <v>164</v>
      </c>
    </row>
    <row r="73" spans="1:11" ht="14.25">
      <c r="A73" s="182"/>
      <c r="K73" s="86">
        <v>13</v>
      </c>
    </row>
  </sheetData>
  <mergeCells count="9">
    <mergeCell ref="B4:B7"/>
    <mergeCell ref="C4:C7"/>
    <mergeCell ref="D4:D7"/>
    <mergeCell ref="B9:I9"/>
    <mergeCell ref="E5:E7"/>
    <mergeCell ref="F5:F7"/>
    <mergeCell ref="G5:G7"/>
    <mergeCell ref="H4:H7"/>
    <mergeCell ref="I4:I7"/>
  </mergeCells>
  <printOptions/>
  <pageMargins left="0.58" right="0.21" top="0.59" bottom="0.19" header="0.511811023" footer="0.18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8" width="5.7109375" style="102" customWidth="1"/>
    <col min="9" max="16384" width="11.421875" style="102" customWidth="1"/>
  </cols>
  <sheetData>
    <row r="1" spans="1:7" s="103" customFormat="1" ht="17.25">
      <c r="A1" s="677"/>
      <c r="B1" s="678" t="s">
        <v>255</v>
      </c>
      <c r="C1" s="679"/>
      <c r="D1" s="679"/>
      <c r="E1" s="679"/>
      <c r="F1" s="680"/>
      <c r="G1" s="680"/>
    </row>
    <row r="2" spans="1:7" s="103" customFormat="1" ht="15">
      <c r="A2" s="677"/>
      <c r="B2" s="681" t="s">
        <v>256</v>
      </c>
      <c r="C2" s="679"/>
      <c r="D2" s="679"/>
      <c r="E2" s="679"/>
      <c r="F2" s="680"/>
      <c r="G2" s="680"/>
    </row>
    <row r="3" spans="1:7" ht="12.75">
      <c r="A3" s="682"/>
      <c r="B3" s="683"/>
      <c r="C3" s="683"/>
      <c r="D3" s="683"/>
      <c r="E3" s="683"/>
      <c r="F3" s="684"/>
      <c r="G3" s="684"/>
    </row>
    <row r="4" spans="1:7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7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</row>
    <row r="6" spans="1:7" ht="19.5" customHeight="1">
      <c r="A6" s="443"/>
      <c r="B6" s="689"/>
      <c r="C6" s="693"/>
      <c r="D6" s="408"/>
      <c r="E6" s="689"/>
      <c r="F6" s="408"/>
      <c r="G6" s="409"/>
    </row>
    <row r="7" spans="1:7" ht="19.5" customHeight="1">
      <c r="A7" s="449"/>
      <c r="B7" s="694"/>
      <c r="C7" s="694"/>
      <c r="D7" s="373"/>
      <c r="E7" s="695"/>
      <c r="F7" s="373"/>
      <c r="G7" s="365"/>
    </row>
    <row r="8" spans="1:7" ht="9" customHeight="1">
      <c r="A8" s="696"/>
      <c r="B8" s="693"/>
      <c r="C8" s="693"/>
      <c r="D8" s="697"/>
      <c r="E8" s="697"/>
      <c r="F8" s="697"/>
      <c r="G8" s="697"/>
    </row>
    <row r="9" spans="1:7" ht="13.5" customHeight="1">
      <c r="A9" s="671" t="s">
        <v>129</v>
      </c>
      <c r="B9" s="671"/>
      <c r="C9" s="671"/>
      <c r="D9" s="671"/>
      <c r="E9" s="671"/>
      <c r="F9" s="671"/>
      <c r="G9" s="671"/>
    </row>
    <row r="10" spans="1:7" ht="9" customHeight="1">
      <c r="A10" s="698"/>
      <c r="B10" s="684"/>
      <c r="C10" s="684"/>
      <c r="D10" s="684"/>
      <c r="E10" s="684"/>
      <c r="F10" s="684"/>
      <c r="G10" s="684"/>
    </row>
    <row r="11" spans="1:7" ht="13.5" customHeight="1">
      <c r="A11" s="699">
        <v>1970</v>
      </c>
      <c r="B11" s="684">
        <v>3627</v>
      </c>
      <c r="C11" s="684">
        <v>976</v>
      </c>
      <c r="D11" s="684">
        <v>1031</v>
      </c>
      <c r="E11" s="684">
        <v>697</v>
      </c>
      <c r="F11" s="684">
        <v>34</v>
      </c>
      <c r="G11" s="684">
        <v>130</v>
      </c>
    </row>
    <row r="12" spans="1:7" ht="13.5" customHeight="1">
      <c r="A12" s="699">
        <v>1975</v>
      </c>
      <c r="B12" s="684">
        <v>3605</v>
      </c>
      <c r="C12" s="684">
        <v>1284</v>
      </c>
      <c r="D12" s="684">
        <v>646</v>
      </c>
      <c r="E12" s="684">
        <v>554</v>
      </c>
      <c r="F12" s="684">
        <v>59</v>
      </c>
      <c r="G12" s="684">
        <v>162</v>
      </c>
    </row>
    <row r="13" spans="1:7" ht="13.5" customHeight="1">
      <c r="A13" s="699">
        <v>1980</v>
      </c>
      <c r="B13" s="684">
        <v>7872</v>
      </c>
      <c r="C13" s="684">
        <v>2702</v>
      </c>
      <c r="D13" s="684">
        <v>1973</v>
      </c>
      <c r="E13" s="684">
        <v>940</v>
      </c>
      <c r="F13" s="684">
        <v>21</v>
      </c>
      <c r="G13" s="684">
        <v>696</v>
      </c>
    </row>
    <row r="14" spans="1:7" ht="13.5" customHeight="1">
      <c r="A14" s="699">
        <v>1985</v>
      </c>
      <c r="B14" s="684">
        <v>7585</v>
      </c>
      <c r="C14" s="684">
        <v>1475</v>
      </c>
      <c r="D14" s="684">
        <v>1495</v>
      </c>
      <c r="E14" s="684">
        <v>760</v>
      </c>
      <c r="F14" s="684">
        <v>107</v>
      </c>
      <c r="G14" s="684">
        <v>690</v>
      </c>
    </row>
    <row r="15" spans="1:7" ht="13.5" customHeight="1">
      <c r="A15" s="699">
        <v>1990</v>
      </c>
      <c r="B15" s="684">
        <v>4803</v>
      </c>
      <c r="C15" s="684">
        <v>723</v>
      </c>
      <c r="D15" s="684">
        <v>941</v>
      </c>
      <c r="E15" s="684">
        <v>1112</v>
      </c>
      <c r="F15" s="684">
        <v>139</v>
      </c>
      <c r="G15" s="684">
        <v>95</v>
      </c>
    </row>
    <row r="16" spans="1:7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</row>
    <row r="17" spans="1:7" ht="13.5" customHeight="1">
      <c r="A17" s="699">
        <v>1992</v>
      </c>
      <c r="B17" s="684">
        <v>4342</v>
      </c>
      <c r="C17" s="684">
        <v>423</v>
      </c>
      <c r="D17" s="684">
        <v>344</v>
      </c>
      <c r="E17" s="684">
        <v>1377</v>
      </c>
      <c r="F17" s="684">
        <v>303</v>
      </c>
      <c r="G17" s="684">
        <v>49</v>
      </c>
    </row>
    <row r="18" spans="1:7" ht="13.5" customHeight="1">
      <c r="A18" s="699">
        <v>1993</v>
      </c>
      <c r="B18" s="697">
        <v>4304</v>
      </c>
      <c r="C18" s="684">
        <v>368</v>
      </c>
      <c r="D18" s="684">
        <v>252</v>
      </c>
      <c r="E18" s="684">
        <v>1330</v>
      </c>
      <c r="F18" s="684">
        <v>330</v>
      </c>
      <c r="G18" s="684">
        <v>105</v>
      </c>
    </row>
    <row r="19" spans="1:7" ht="13.5" customHeight="1">
      <c r="A19" s="699">
        <v>1994</v>
      </c>
      <c r="B19" s="697">
        <v>4969</v>
      </c>
      <c r="C19" s="684">
        <v>282</v>
      </c>
      <c r="D19" s="684">
        <v>351</v>
      </c>
      <c r="E19" s="684">
        <v>1398</v>
      </c>
      <c r="F19" s="684">
        <v>396</v>
      </c>
      <c r="G19" s="684">
        <v>179</v>
      </c>
    </row>
    <row r="20" spans="1:7" ht="13.5" customHeight="1">
      <c r="A20" s="699">
        <v>1995</v>
      </c>
      <c r="B20" s="697">
        <v>5374</v>
      </c>
      <c r="C20" s="684">
        <v>414</v>
      </c>
      <c r="D20" s="684">
        <v>291</v>
      </c>
      <c r="E20" s="684">
        <v>1501.5</v>
      </c>
      <c r="F20" s="684">
        <v>450</v>
      </c>
      <c r="G20" s="684">
        <v>166</v>
      </c>
    </row>
    <row r="21" spans="1:7" ht="13.5" customHeight="1">
      <c r="A21" s="699">
        <v>1996</v>
      </c>
      <c r="B21" s="697">
        <v>5355</v>
      </c>
      <c r="C21" s="684">
        <v>594.8</v>
      </c>
      <c r="D21" s="684">
        <v>284</v>
      </c>
      <c r="E21" s="684">
        <v>1309.9</v>
      </c>
      <c r="F21" s="684">
        <v>550</v>
      </c>
      <c r="G21" s="684">
        <v>184</v>
      </c>
    </row>
    <row r="22" spans="1:7" ht="13.5" customHeight="1">
      <c r="A22" s="699">
        <v>1997</v>
      </c>
      <c r="B22" s="697">
        <v>5747</v>
      </c>
      <c r="C22" s="684">
        <v>478.9</v>
      </c>
      <c r="D22" s="684">
        <v>263</v>
      </c>
      <c r="E22" s="684">
        <v>1568</v>
      </c>
      <c r="F22" s="684">
        <v>657</v>
      </c>
      <c r="G22" s="684">
        <v>198</v>
      </c>
    </row>
    <row r="23" spans="1:7" ht="13.5" customHeight="1">
      <c r="A23" s="699">
        <v>1998</v>
      </c>
      <c r="B23" s="697">
        <v>6621</v>
      </c>
      <c r="C23" s="684">
        <v>455</v>
      </c>
      <c r="D23" s="684">
        <v>309</v>
      </c>
      <c r="E23" s="684">
        <v>1862.5</v>
      </c>
      <c r="F23" s="684">
        <v>732</v>
      </c>
      <c r="G23" s="684">
        <v>201</v>
      </c>
    </row>
    <row r="24" spans="1:7" ht="13.5" customHeight="1">
      <c r="A24" s="699">
        <v>1999</v>
      </c>
      <c r="B24" s="697">
        <v>5973</v>
      </c>
      <c r="C24" s="684">
        <v>330</v>
      </c>
      <c r="D24" s="684">
        <v>160</v>
      </c>
      <c r="E24" s="684">
        <v>1533</v>
      </c>
      <c r="F24" s="684">
        <v>641</v>
      </c>
      <c r="G24" s="684">
        <v>175</v>
      </c>
    </row>
    <row r="25" spans="1:7" ht="13.5" customHeight="1">
      <c r="A25" s="699">
        <v>2000</v>
      </c>
      <c r="B25" s="697">
        <v>6842.1</v>
      </c>
      <c r="C25" s="684">
        <v>456.9</v>
      </c>
      <c r="D25" s="684">
        <v>355</v>
      </c>
      <c r="E25" s="684">
        <v>1507.3</v>
      </c>
      <c r="F25" s="684">
        <v>639.6</v>
      </c>
      <c r="G25" s="684">
        <v>228.1</v>
      </c>
    </row>
    <row r="26" spans="1:7" ht="13.5" customHeight="1">
      <c r="A26" s="699">
        <v>2001</v>
      </c>
      <c r="B26" s="697">
        <v>6123.1</v>
      </c>
      <c r="C26" s="684">
        <v>410</v>
      </c>
      <c r="D26" s="684">
        <v>299</v>
      </c>
      <c r="E26" s="684">
        <v>1510.8</v>
      </c>
      <c r="F26" s="684">
        <v>537.8</v>
      </c>
      <c r="G26" s="684">
        <v>115.6</v>
      </c>
    </row>
    <row r="27" spans="1:7" ht="13.5" customHeight="1">
      <c r="A27" s="699">
        <v>2002</v>
      </c>
      <c r="B27" s="697">
        <v>7136</v>
      </c>
      <c r="C27" s="684">
        <v>549</v>
      </c>
      <c r="D27" s="684">
        <v>269</v>
      </c>
      <c r="E27" s="684">
        <v>1608</v>
      </c>
      <c r="F27" s="684">
        <v>712</v>
      </c>
      <c r="G27" s="684">
        <v>146</v>
      </c>
    </row>
    <row r="28" spans="1:7" ht="13.5" customHeight="1">
      <c r="A28" s="699">
        <v>2003</v>
      </c>
      <c r="B28" s="697">
        <v>9604</v>
      </c>
      <c r="C28" s="684">
        <v>761</v>
      </c>
      <c r="D28" s="684">
        <v>297</v>
      </c>
      <c r="E28" s="684">
        <f>755.1+3.8+357.7+570.4+621.5</f>
        <v>2308.5</v>
      </c>
      <c r="F28" s="684">
        <v>700</v>
      </c>
      <c r="G28" s="684">
        <v>176.2</v>
      </c>
    </row>
    <row r="29" spans="1:7" ht="13.5" customHeight="1">
      <c r="A29" s="699">
        <v>2004</v>
      </c>
      <c r="B29" s="697">
        <v>11663</v>
      </c>
      <c r="C29" s="684">
        <v>1157</v>
      </c>
      <c r="D29" s="684">
        <v>522</v>
      </c>
      <c r="E29" s="684">
        <f>1185+510.2+702+753.1</f>
        <v>3150.2999999999997</v>
      </c>
      <c r="F29" s="684">
        <v>740</v>
      </c>
      <c r="G29" s="684">
        <v>291</v>
      </c>
    </row>
    <row r="30" spans="1:7" ht="13.5" customHeight="1">
      <c r="A30" s="699">
        <v>2005</v>
      </c>
      <c r="B30" s="697">
        <v>11719.4</v>
      </c>
      <c r="C30" s="684">
        <v>1245.8</v>
      </c>
      <c r="D30" s="684">
        <v>660.9</v>
      </c>
      <c r="E30" s="684">
        <v>3363.9</v>
      </c>
      <c r="F30" s="684">
        <v>817.5</v>
      </c>
      <c r="G30" s="684">
        <v>289.2</v>
      </c>
    </row>
    <row r="31" spans="1:7" ht="13.5" customHeight="1">
      <c r="A31" s="699">
        <v>2006</v>
      </c>
      <c r="B31" s="697">
        <v>12502.6</v>
      </c>
      <c r="C31" s="684">
        <v>1468.9</v>
      </c>
      <c r="D31" s="684">
        <v>691.5</v>
      </c>
      <c r="E31" s="684">
        <v>3701</v>
      </c>
      <c r="F31" s="684">
        <v>887</v>
      </c>
      <c r="G31" s="684">
        <v>259.6</v>
      </c>
    </row>
    <row r="32" spans="1:7" ht="13.5" customHeight="1">
      <c r="A32" s="699">
        <v>2007</v>
      </c>
      <c r="B32" s="697">
        <v>11879</v>
      </c>
      <c r="C32" s="684">
        <v>1702</v>
      </c>
      <c r="D32" s="684">
        <v>753</v>
      </c>
      <c r="E32" s="684">
        <v>3117</v>
      </c>
      <c r="F32" s="684">
        <v>1058</v>
      </c>
      <c r="G32" s="684">
        <v>337</v>
      </c>
    </row>
    <row r="33" spans="1:7" ht="12.75">
      <c r="A33" s="699">
        <v>2008</v>
      </c>
      <c r="B33" s="697">
        <v>8662</v>
      </c>
      <c r="C33" s="684">
        <v>1063</v>
      </c>
      <c r="D33" s="684">
        <v>641</v>
      </c>
      <c r="E33" s="684">
        <v>2138</v>
      </c>
      <c r="F33" s="684">
        <v>866</v>
      </c>
      <c r="G33" s="684">
        <v>204</v>
      </c>
    </row>
    <row r="34" spans="1:7" ht="9" customHeight="1">
      <c r="A34" s="699"/>
      <c r="B34" s="697"/>
      <c r="C34" s="684"/>
      <c r="D34" s="684"/>
      <c r="E34" s="684"/>
      <c r="F34" s="684"/>
      <c r="G34" s="684"/>
    </row>
    <row r="35" spans="1:7" ht="15.75" customHeight="1">
      <c r="A35" s="700" t="s">
        <v>130</v>
      </c>
      <c r="B35" s="700"/>
      <c r="C35" s="700"/>
      <c r="D35" s="700"/>
      <c r="E35" s="700"/>
      <c r="F35" s="700"/>
      <c r="G35" s="700"/>
    </row>
    <row r="36" spans="1:7" ht="9" customHeight="1">
      <c r="A36" s="699"/>
      <c r="B36" s="684"/>
      <c r="C36" s="684"/>
      <c r="D36" s="684"/>
      <c r="E36" s="684"/>
      <c r="F36" s="684"/>
      <c r="G36" s="684"/>
    </row>
    <row r="37" spans="1:7" ht="13.5" customHeight="1">
      <c r="A37" s="699">
        <v>1970</v>
      </c>
      <c r="B37" s="684">
        <v>2524</v>
      </c>
      <c r="C37" s="684">
        <v>532</v>
      </c>
      <c r="D37" s="684">
        <v>312</v>
      </c>
      <c r="E37" s="684">
        <v>446</v>
      </c>
      <c r="F37" s="684">
        <v>84</v>
      </c>
      <c r="G37" s="684">
        <v>101</v>
      </c>
    </row>
    <row r="38" spans="1:7" ht="13.5" customHeight="1">
      <c r="A38" s="699">
        <v>1975</v>
      </c>
      <c r="B38" s="684">
        <v>2428</v>
      </c>
      <c r="C38" s="684">
        <v>458</v>
      </c>
      <c r="D38" s="684">
        <v>412</v>
      </c>
      <c r="E38" s="684">
        <v>437</v>
      </c>
      <c r="F38" s="684">
        <v>50</v>
      </c>
      <c r="G38" s="684">
        <v>77</v>
      </c>
    </row>
    <row r="39" spans="1:7" ht="13.5" customHeight="1">
      <c r="A39" s="699">
        <v>1980</v>
      </c>
      <c r="B39" s="684">
        <v>3218</v>
      </c>
      <c r="C39" s="684">
        <v>474</v>
      </c>
      <c r="D39" s="684">
        <v>314</v>
      </c>
      <c r="E39" s="684">
        <v>868</v>
      </c>
      <c r="F39" s="684">
        <v>59</v>
      </c>
      <c r="G39" s="684">
        <v>62</v>
      </c>
    </row>
    <row r="40" spans="1:7" ht="13.5" customHeight="1">
      <c r="A40" s="699">
        <v>1985</v>
      </c>
      <c r="B40" s="684">
        <v>5111</v>
      </c>
      <c r="C40" s="684">
        <v>364</v>
      </c>
      <c r="D40" s="684">
        <v>484</v>
      </c>
      <c r="E40" s="684">
        <v>1406</v>
      </c>
      <c r="F40" s="684">
        <v>39</v>
      </c>
      <c r="G40" s="684">
        <v>74</v>
      </c>
    </row>
    <row r="41" spans="1:7" ht="13.5" customHeight="1">
      <c r="A41" s="699">
        <v>1990</v>
      </c>
      <c r="B41" s="684">
        <v>4371</v>
      </c>
      <c r="C41" s="684">
        <v>396</v>
      </c>
      <c r="D41" s="684">
        <v>380</v>
      </c>
      <c r="E41" s="684">
        <v>2254</v>
      </c>
      <c r="F41" s="684">
        <v>124</v>
      </c>
      <c r="G41" s="684">
        <v>65</v>
      </c>
    </row>
    <row r="42" spans="1:7" ht="13.5" customHeight="1">
      <c r="A42" s="699" t="s">
        <v>257</v>
      </c>
      <c r="B42" s="684" t="s">
        <v>112</v>
      </c>
      <c r="C42" s="684" t="s">
        <v>112</v>
      </c>
      <c r="D42" s="684" t="s">
        <v>112</v>
      </c>
      <c r="E42" s="684" t="s">
        <v>112</v>
      </c>
      <c r="F42" s="684" t="s">
        <v>112</v>
      </c>
      <c r="G42" s="684" t="s">
        <v>112</v>
      </c>
    </row>
    <row r="43" spans="1:7" ht="13.5" customHeight="1">
      <c r="A43" s="699">
        <v>1992</v>
      </c>
      <c r="B43" s="684">
        <v>4966</v>
      </c>
      <c r="C43" s="684">
        <v>467</v>
      </c>
      <c r="D43" s="684">
        <v>405</v>
      </c>
      <c r="E43" s="684">
        <v>2405</v>
      </c>
      <c r="F43" s="684">
        <v>137</v>
      </c>
      <c r="G43" s="684">
        <v>50</v>
      </c>
    </row>
    <row r="44" spans="1:7" ht="13.5" customHeight="1">
      <c r="A44" s="699">
        <v>1993</v>
      </c>
      <c r="B44" s="684">
        <v>4397</v>
      </c>
      <c r="C44" s="684">
        <v>256</v>
      </c>
      <c r="D44" s="684">
        <v>306</v>
      </c>
      <c r="E44" s="684">
        <v>2337</v>
      </c>
      <c r="F44" s="684">
        <v>97</v>
      </c>
      <c r="G44" s="684">
        <v>40</v>
      </c>
    </row>
    <row r="45" spans="1:7" ht="13.5" customHeight="1">
      <c r="A45" s="699">
        <v>1994</v>
      </c>
      <c r="B45" s="684">
        <v>4668</v>
      </c>
      <c r="C45" s="684">
        <v>164</v>
      </c>
      <c r="D45" s="684">
        <v>266</v>
      </c>
      <c r="E45" s="684">
        <v>2667</v>
      </c>
      <c r="F45" s="684">
        <v>117</v>
      </c>
      <c r="G45" s="684">
        <v>41</v>
      </c>
    </row>
    <row r="46" spans="1:7" ht="13.5" customHeight="1">
      <c r="A46" s="699">
        <v>1995</v>
      </c>
      <c r="B46" s="684">
        <v>4984</v>
      </c>
      <c r="C46" s="684">
        <v>183</v>
      </c>
      <c r="D46" s="684">
        <v>360</v>
      </c>
      <c r="E46" s="684">
        <v>2747</v>
      </c>
      <c r="F46" s="684">
        <v>163</v>
      </c>
      <c r="G46" s="684">
        <v>43</v>
      </c>
    </row>
    <row r="47" spans="1:7" ht="13.5" customHeight="1">
      <c r="A47" s="699">
        <v>1996</v>
      </c>
      <c r="B47" s="684">
        <v>4684</v>
      </c>
      <c r="C47" s="684">
        <v>160.3</v>
      </c>
      <c r="D47" s="684">
        <v>407</v>
      </c>
      <c r="E47" s="684">
        <v>2720.9</v>
      </c>
      <c r="F47" s="684">
        <v>123</v>
      </c>
      <c r="G47" s="684">
        <v>51</v>
      </c>
    </row>
    <row r="48" spans="1:7" ht="13.5" customHeight="1">
      <c r="A48" s="699">
        <v>1997</v>
      </c>
      <c r="B48" s="684">
        <v>5242</v>
      </c>
      <c r="C48" s="684">
        <v>131.3</v>
      </c>
      <c r="D48" s="684">
        <v>445</v>
      </c>
      <c r="E48" s="684">
        <v>2849</v>
      </c>
      <c r="F48" s="684">
        <v>104.7</v>
      </c>
      <c r="G48" s="684">
        <v>42.4</v>
      </c>
    </row>
    <row r="49" spans="1:7" ht="13.5" customHeight="1">
      <c r="A49" s="699">
        <v>1998</v>
      </c>
      <c r="B49" s="684">
        <v>6146</v>
      </c>
      <c r="C49" s="684">
        <v>125.9</v>
      </c>
      <c r="D49" s="684">
        <v>305</v>
      </c>
      <c r="E49" s="684">
        <v>3232.6</v>
      </c>
      <c r="F49" s="684">
        <v>110</v>
      </c>
      <c r="G49" s="684">
        <v>38</v>
      </c>
    </row>
    <row r="50" spans="1:7" ht="13.5" customHeight="1">
      <c r="A50" s="699">
        <v>1999</v>
      </c>
      <c r="B50" s="684">
        <v>6309</v>
      </c>
      <c r="C50" s="684">
        <v>190</v>
      </c>
      <c r="D50" s="684">
        <v>495</v>
      </c>
      <c r="E50" s="684">
        <v>3310</v>
      </c>
      <c r="F50" s="684">
        <v>147</v>
      </c>
      <c r="G50" s="684">
        <v>44</v>
      </c>
    </row>
    <row r="51" spans="1:7" ht="13.5" customHeight="1">
      <c r="A51" s="699">
        <v>2000</v>
      </c>
      <c r="B51" s="684">
        <v>6549.9</v>
      </c>
      <c r="C51" s="684">
        <v>201.5</v>
      </c>
      <c r="D51" s="684">
        <v>574.9</v>
      </c>
      <c r="E51" s="684">
        <v>3178</v>
      </c>
      <c r="F51" s="684">
        <v>212.9</v>
      </c>
      <c r="G51" s="684">
        <v>49</v>
      </c>
    </row>
    <row r="52" spans="1:7" ht="13.5" customHeight="1">
      <c r="A52" s="699">
        <v>2001</v>
      </c>
      <c r="B52" s="684">
        <v>6605.8</v>
      </c>
      <c r="C52" s="684">
        <v>307</v>
      </c>
      <c r="D52" s="684">
        <v>775.5</v>
      </c>
      <c r="E52" s="684">
        <v>2923</v>
      </c>
      <c r="F52" s="684">
        <v>258</v>
      </c>
      <c r="G52" s="684">
        <v>66</v>
      </c>
    </row>
    <row r="53" spans="1:7" ht="13.5" customHeight="1">
      <c r="A53" s="699">
        <v>2002</v>
      </c>
      <c r="B53" s="684">
        <v>7862</v>
      </c>
      <c r="C53" s="684">
        <v>408</v>
      </c>
      <c r="D53" s="684">
        <v>876</v>
      </c>
      <c r="E53" s="684">
        <v>3626</v>
      </c>
      <c r="F53" s="684">
        <v>286</v>
      </c>
      <c r="G53" s="684">
        <v>100</v>
      </c>
    </row>
    <row r="54" spans="1:7" ht="13.5" customHeight="1">
      <c r="A54" s="699">
        <v>2003</v>
      </c>
      <c r="B54" s="684">
        <v>10548</v>
      </c>
      <c r="C54" s="684">
        <v>492</v>
      </c>
      <c r="D54" s="684">
        <v>940</v>
      </c>
      <c r="E54" s="684">
        <f>909.7+62.3+422.7+1112.6+2166.4</f>
        <v>4673.700000000001</v>
      </c>
      <c r="F54" s="684">
        <v>539</v>
      </c>
      <c r="G54" s="684">
        <v>110.7</v>
      </c>
    </row>
    <row r="55" spans="1:7" ht="13.5" customHeight="1">
      <c r="A55" s="699">
        <v>2004</v>
      </c>
      <c r="B55" s="684">
        <v>12155</v>
      </c>
      <c r="C55" s="684">
        <v>643</v>
      </c>
      <c r="D55" s="684">
        <v>1250</v>
      </c>
      <c r="E55" s="684">
        <f>1057.5+468.3+1061+2300.1</f>
        <v>4886.9</v>
      </c>
      <c r="F55" s="684">
        <v>493</v>
      </c>
      <c r="G55" s="684">
        <v>135.5</v>
      </c>
    </row>
    <row r="56" spans="1:7" ht="13.5" customHeight="1">
      <c r="A56" s="699">
        <v>2005</v>
      </c>
      <c r="B56" s="684">
        <v>12729.7</v>
      </c>
      <c r="C56" s="684">
        <v>614.7</v>
      </c>
      <c r="D56" s="684">
        <v>1181.9</v>
      </c>
      <c r="E56" s="684">
        <v>3860.4</v>
      </c>
      <c r="F56" s="684">
        <v>443.8</v>
      </c>
      <c r="G56" s="684">
        <v>166.4</v>
      </c>
    </row>
    <row r="57" spans="1:7" ht="13.5" customHeight="1">
      <c r="A57" s="699">
        <v>2006</v>
      </c>
      <c r="B57" s="684">
        <v>10529</v>
      </c>
      <c r="C57" s="684">
        <v>410.7</v>
      </c>
      <c r="D57" s="684">
        <v>870.9</v>
      </c>
      <c r="E57" s="684">
        <v>2817</v>
      </c>
      <c r="F57" s="684">
        <v>295.6</v>
      </c>
      <c r="G57" s="684">
        <v>126.8</v>
      </c>
    </row>
    <row r="58" spans="1:7" ht="13.5" customHeight="1">
      <c r="A58" s="699">
        <v>2007</v>
      </c>
      <c r="B58" s="684">
        <v>9149.3</v>
      </c>
      <c r="C58" s="684">
        <v>570</v>
      </c>
      <c r="D58" s="684">
        <v>746</v>
      </c>
      <c r="E58" s="684">
        <v>2232</v>
      </c>
      <c r="F58" s="684">
        <v>184</v>
      </c>
      <c r="G58" s="684">
        <v>120</v>
      </c>
    </row>
    <row r="59" spans="1:7" ht="13.5" customHeight="1">
      <c r="A59" s="699">
        <v>2008</v>
      </c>
      <c r="B59" s="684">
        <v>8243</v>
      </c>
      <c r="C59" s="684">
        <v>553</v>
      </c>
      <c r="D59" s="684">
        <v>1184</v>
      </c>
      <c r="E59" s="684">
        <v>2532</v>
      </c>
      <c r="F59" s="684">
        <v>234</v>
      </c>
      <c r="G59" s="684">
        <v>161</v>
      </c>
    </row>
    <row r="60" spans="1:7" ht="9" customHeight="1">
      <c r="A60" s="699"/>
      <c r="B60" s="701"/>
      <c r="C60" s="701"/>
      <c r="D60" s="701"/>
      <c r="E60" s="701"/>
      <c r="F60" s="701"/>
      <c r="G60" s="701"/>
    </row>
    <row r="61" spans="1:7" ht="15.75" customHeight="1">
      <c r="A61" s="702" t="s">
        <v>131</v>
      </c>
      <c r="B61" s="684"/>
      <c r="C61" s="684"/>
      <c r="D61" s="684"/>
      <c r="E61" s="684"/>
      <c r="F61" s="684"/>
      <c r="G61" s="684"/>
    </row>
    <row r="62" spans="1:7" ht="10.5" customHeight="1">
      <c r="A62" s="703" t="s">
        <v>132</v>
      </c>
      <c r="B62" s="684"/>
      <c r="C62" s="684"/>
      <c r="D62" s="684"/>
      <c r="E62" s="684"/>
      <c r="F62" s="684"/>
      <c r="G62" s="684"/>
    </row>
    <row r="63" spans="1:7" ht="10.5" customHeight="1">
      <c r="A63" s="703" t="s">
        <v>212</v>
      </c>
      <c r="B63" s="682"/>
      <c r="C63" s="684"/>
      <c r="D63" s="684"/>
      <c r="E63" s="684"/>
      <c r="F63" s="684"/>
      <c r="G63" s="684"/>
    </row>
    <row r="64" spans="1:5" ht="10.5" customHeight="1">
      <c r="A64" s="163"/>
      <c r="B64" s="102"/>
      <c r="C64" s="101"/>
      <c r="D64" s="101"/>
      <c r="E64" s="101"/>
    </row>
    <row r="65" spans="1:5" ht="10.5" customHeight="1">
      <c r="A65" s="183">
        <v>14</v>
      </c>
      <c r="B65" s="102"/>
      <c r="C65" s="101"/>
      <c r="D65" s="101"/>
      <c r="E65" s="101"/>
    </row>
  </sheetData>
  <mergeCells count="7">
    <mergeCell ref="A35:G35"/>
    <mergeCell ref="A9:G9"/>
    <mergeCell ref="A4:A7"/>
    <mergeCell ref="D5:D7"/>
    <mergeCell ref="F5:F7"/>
    <mergeCell ref="G5:G7"/>
    <mergeCell ref="C4:G4"/>
  </mergeCells>
  <printOptions/>
  <pageMargins left="0.94" right="0.77" top="0.39" bottom="0.22" header="0.75" footer="0.14"/>
  <pageSetup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H1" sqref="H1"/>
    </sheetView>
  </sheetViews>
  <sheetFormatPr defaultColWidth="11.421875" defaultRowHeight="12.75"/>
  <cols>
    <col min="1" max="1" width="14.421875" style="105" customWidth="1"/>
    <col min="2" max="2" width="16.00390625" style="100" customWidth="1"/>
    <col min="3" max="3" width="14.140625" style="100" customWidth="1"/>
    <col min="4" max="4" width="11.00390625" style="100" customWidth="1"/>
    <col min="5" max="5" width="15.57421875" style="100" customWidth="1"/>
    <col min="6" max="6" width="10.421875" style="101" customWidth="1"/>
    <col min="7" max="7" width="10.8515625" style="101" customWidth="1"/>
    <col min="8" max="12" width="5.7109375" style="102" customWidth="1"/>
    <col min="13" max="13" width="9.7109375" style="102" customWidth="1"/>
    <col min="14" max="16" width="8.28125" style="102" customWidth="1"/>
    <col min="17" max="17" width="8.421875" style="102" bestFit="1" customWidth="1"/>
    <col min="18" max="18" width="7.28125" style="102" customWidth="1"/>
    <col min="19" max="16384" width="11.421875" style="102" customWidth="1"/>
  </cols>
  <sheetData>
    <row r="1" spans="1:7" ht="17.25">
      <c r="A1" s="704" t="s">
        <v>258</v>
      </c>
      <c r="B1" s="704"/>
      <c r="C1" s="704"/>
      <c r="D1" s="704"/>
      <c r="E1" s="704"/>
      <c r="F1" s="704"/>
      <c r="G1" s="704"/>
    </row>
    <row r="2" spans="1:7" ht="15">
      <c r="A2" s="705" t="s">
        <v>259</v>
      </c>
      <c r="B2" s="705"/>
      <c r="C2" s="705"/>
      <c r="D2" s="705"/>
      <c r="E2" s="705"/>
      <c r="F2" s="705"/>
      <c r="G2" s="705"/>
    </row>
    <row r="3" spans="1:7" s="5" customFormat="1" ht="12.75" customHeight="1">
      <c r="A3" s="420"/>
      <c r="B3" s="420"/>
      <c r="C3" s="420"/>
      <c r="D3" s="420"/>
      <c r="E3" s="420"/>
      <c r="F3" s="420"/>
      <c r="G3" s="420"/>
    </row>
    <row r="4" spans="1:7" s="5" customFormat="1" ht="19.5" customHeight="1">
      <c r="A4" s="685" t="s">
        <v>0</v>
      </c>
      <c r="B4" s="686"/>
      <c r="C4" s="687" t="s">
        <v>108</v>
      </c>
      <c r="D4" s="688"/>
      <c r="E4" s="688"/>
      <c r="F4" s="688"/>
      <c r="G4" s="688"/>
    </row>
    <row r="5" spans="1:14" s="5" customFormat="1" ht="19.5" customHeight="1">
      <c r="A5" s="443"/>
      <c r="B5" s="689"/>
      <c r="C5" s="690"/>
      <c r="D5" s="691" t="s">
        <v>109</v>
      </c>
      <c r="E5" s="690"/>
      <c r="F5" s="691" t="s">
        <v>110</v>
      </c>
      <c r="G5" s="692" t="s">
        <v>111</v>
      </c>
      <c r="N5" s="272"/>
    </row>
    <row r="6" spans="1:7" s="5" customFormat="1" ht="19.5" customHeight="1">
      <c r="A6" s="443"/>
      <c r="B6" s="689"/>
      <c r="C6" s="693"/>
      <c r="D6" s="408"/>
      <c r="E6" s="689"/>
      <c r="F6" s="408"/>
      <c r="G6" s="409"/>
    </row>
    <row r="7" spans="1:13" ht="12.75">
      <c r="A7" s="449"/>
      <c r="B7" s="694"/>
      <c r="C7" s="694"/>
      <c r="D7" s="373"/>
      <c r="E7" s="695"/>
      <c r="F7" s="373"/>
      <c r="G7" s="365"/>
      <c r="M7" s="107"/>
    </row>
    <row r="8" spans="1:13" ht="9" customHeight="1">
      <c r="A8" s="375"/>
      <c r="B8" s="693"/>
      <c r="C8" s="693"/>
      <c r="D8" s="375"/>
      <c r="E8" s="697"/>
      <c r="F8" s="375"/>
      <c r="G8" s="375"/>
      <c r="M8" s="107"/>
    </row>
    <row r="9" spans="1:13" ht="12.75">
      <c r="A9" s="700" t="s">
        <v>133</v>
      </c>
      <c r="B9" s="700"/>
      <c r="C9" s="700"/>
      <c r="D9" s="700"/>
      <c r="E9" s="700"/>
      <c r="F9" s="700"/>
      <c r="G9" s="700"/>
      <c r="M9" s="107"/>
    </row>
    <row r="10" spans="1:13" ht="7.5" customHeight="1">
      <c r="A10" s="699"/>
      <c r="B10" s="684"/>
      <c r="C10" s="684"/>
      <c r="D10" s="684"/>
      <c r="E10" s="684"/>
      <c r="F10" s="684"/>
      <c r="G10" s="684"/>
      <c r="M10" s="107"/>
    </row>
    <row r="11" spans="1:13" ht="12" customHeight="1">
      <c r="A11" s="699">
        <v>1970</v>
      </c>
      <c r="B11" s="684">
        <f>SUM('10DURCHF'!B11+'10DURCHF'!B37)</f>
        <v>6151</v>
      </c>
      <c r="C11" s="684">
        <f>SUM('10DURCHF'!C11+'10DURCHF'!C37)</f>
        <v>1508</v>
      </c>
      <c r="D11" s="684">
        <f>SUM('10DURCHF'!D11+'10DURCHF'!D37)</f>
        <v>1343</v>
      </c>
      <c r="E11" s="684">
        <f>SUM('10DURCHF'!E11+'10DURCHF'!E37)</f>
        <v>1143</v>
      </c>
      <c r="F11" s="684">
        <f>SUM('10DURCHF'!F11+'10DURCHF'!F37)</f>
        <v>118</v>
      </c>
      <c r="G11" s="684">
        <f>SUM('10DURCHF'!G11+'10DURCHF'!G37)</f>
        <v>231</v>
      </c>
      <c r="M11" s="107"/>
    </row>
    <row r="12" spans="1:13" ht="12" customHeight="1">
      <c r="A12" s="699">
        <v>1975</v>
      </c>
      <c r="B12" s="684">
        <f>SUM('10DURCHF'!B12+'10DURCHF'!B38)</f>
        <v>6033</v>
      </c>
      <c r="C12" s="684">
        <f>SUM('10DURCHF'!C12+'10DURCHF'!C38)</f>
        <v>1742</v>
      </c>
      <c r="D12" s="684">
        <f>SUM('10DURCHF'!D12+'10DURCHF'!D38)</f>
        <v>1058</v>
      </c>
      <c r="E12" s="684">
        <f>SUM('10DURCHF'!E12+'10DURCHF'!E38)</f>
        <v>991</v>
      </c>
      <c r="F12" s="684">
        <f>SUM('10DURCHF'!F12+'10DURCHF'!F38)</f>
        <v>109</v>
      </c>
      <c r="G12" s="684">
        <f>SUM('10DURCHF'!G12+'10DURCHF'!G38)</f>
        <v>239</v>
      </c>
      <c r="M12" s="107"/>
    </row>
    <row r="13" spans="1:13" ht="12" customHeight="1">
      <c r="A13" s="699">
        <v>1980</v>
      </c>
      <c r="B13" s="684">
        <f>SUM('10DURCHF'!B13+'10DURCHF'!B39)</f>
        <v>11090</v>
      </c>
      <c r="C13" s="684">
        <f>SUM('10DURCHF'!C13+'10DURCHF'!C39)</f>
        <v>3176</v>
      </c>
      <c r="D13" s="684">
        <f>SUM('10DURCHF'!D13+'10DURCHF'!D39)</f>
        <v>2287</v>
      </c>
      <c r="E13" s="684">
        <f>SUM('10DURCHF'!E13+'10DURCHF'!E39)</f>
        <v>1808</v>
      </c>
      <c r="F13" s="684">
        <f>SUM('10DURCHF'!F13+'10DURCHF'!F39)</f>
        <v>80</v>
      </c>
      <c r="G13" s="684">
        <f>SUM('10DURCHF'!G13+'10DURCHF'!G39)</f>
        <v>758</v>
      </c>
      <c r="M13" s="107"/>
    </row>
    <row r="14" spans="1:13" ht="12" customHeight="1">
      <c r="A14" s="699">
        <v>1985</v>
      </c>
      <c r="B14" s="684">
        <f>SUM('10DURCHF'!B14+'10DURCHF'!B40)</f>
        <v>12696</v>
      </c>
      <c r="C14" s="684">
        <f>SUM('10DURCHF'!C14+'10DURCHF'!C40)</f>
        <v>1839</v>
      </c>
      <c r="D14" s="684">
        <f>SUM('10DURCHF'!D14+'10DURCHF'!D40)</f>
        <v>1979</v>
      </c>
      <c r="E14" s="684">
        <f>SUM('10DURCHF'!E14+'10DURCHF'!E40)</f>
        <v>2166</v>
      </c>
      <c r="F14" s="684">
        <f>SUM('10DURCHF'!F14+'10DURCHF'!F40)</f>
        <v>146</v>
      </c>
      <c r="G14" s="684">
        <f>SUM('10DURCHF'!G14+'10DURCHF'!G40)</f>
        <v>764</v>
      </c>
      <c r="M14" s="107"/>
    </row>
    <row r="15" spans="1:13" ht="12" customHeight="1">
      <c r="A15" s="699">
        <v>1990</v>
      </c>
      <c r="B15" s="684">
        <f>SUM('10DURCHF'!B15+'10DURCHF'!B41)</f>
        <v>9174</v>
      </c>
      <c r="C15" s="684">
        <f>SUM('10DURCHF'!C15+'10DURCHF'!C41)</f>
        <v>1119</v>
      </c>
      <c r="D15" s="684">
        <f>SUM('10DURCHF'!D15+'10DURCHF'!D41)</f>
        <v>1321</v>
      </c>
      <c r="E15" s="684">
        <f>SUM('10DURCHF'!E15+'10DURCHF'!E41)</f>
        <v>3366</v>
      </c>
      <c r="F15" s="684">
        <f>SUM('10DURCHF'!F15+'10DURCHF'!F41)</f>
        <v>263</v>
      </c>
      <c r="G15" s="684">
        <f>SUM('10DURCHF'!G15+'10DURCHF'!G41)</f>
        <v>160</v>
      </c>
      <c r="M15" s="108"/>
    </row>
    <row r="16" spans="1:19" ht="13.5" customHeight="1">
      <c r="A16" s="699" t="s">
        <v>257</v>
      </c>
      <c r="B16" s="684" t="s">
        <v>112</v>
      </c>
      <c r="C16" s="684" t="s">
        <v>112</v>
      </c>
      <c r="D16" s="684" t="s">
        <v>112</v>
      </c>
      <c r="E16" s="684" t="s">
        <v>112</v>
      </c>
      <c r="F16" s="684" t="s">
        <v>112</v>
      </c>
      <c r="G16" s="684" t="s">
        <v>112</v>
      </c>
      <c r="M16" s="107"/>
      <c r="S16" s="100"/>
    </row>
    <row r="17" spans="1:23" ht="12" customHeight="1">
      <c r="A17" s="699">
        <v>1992</v>
      </c>
      <c r="B17" s="684">
        <f>SUM('10DURCHF'!B17+'10DURCHF'!B43)</f>
        <v>9308</v>
      </c>
      <c r="C17" s="684">
        <f>SUM('10DURCHF'!C17+'10DURCHF'!C43)</f>
        <v>890</v>
      </c>
      <c r="D17" s="684">
        <f>SUM('10DURCHF'!D17+'10DURCHF'!D43)</f>
        <v>749</v>
      </c>
      <c r="E17" s="684">
        <f>SUM('10DURCHF'!E17+'10DURCHF'!E43)</f>
        <v>3782</v>
      </c>
      <c r="F17" s="684">
        <f>SUM('10DURCHF'!F17+'10DURCHF'!F43)</f>
        <v>440</v>
      </c>
      <c r="G17" s="684">
        <f>SUM('10DURCHF'!G17+'10DURCHF'!G43)</f>
        <v>99</v>
      </c>
      <c r="M17" s="107"/>
      <c r="S17" s="100"/>
      <c r="T17" s="100"/>
      <c r="U17" s="100"/>
      <c r="V17" s="100"/>
      <c r="W17" s="101"/>
    </row>
    <row r="18" spans="1:23" ht="12" customHeight="1">
      <c r="A18" s="699">
        <v>1993</v>
      </c>
      <c r="B18" s="684">
        <f>SUM('10DURCHF'!B18+'10DURCHF'!B44)</f>
        <v>8701</v>
      </c>
      <c r="C18" s="684">
        <f>SUM('10DURCHF'!C18+'10DURCHF'!C44)</f>
        <v>624</v>
      </c>
      <c r="D18" s="684">
        <f>SUM('10DURCHF'!D18+'10DURCHF'!D44)</f>
        <v>558</v>
      </c>
      <c r="E18" s="684">
        <f>SUM('10DURCHF'!E18+'10DURCHF'!E44)</f>
        <v>3667</v>
      </c>
      <c r="F18" s="684">
        <f>SUM('10DURCHF'!F18+'10DURCHF'!F44)</f>
        <v>427</v>
      </c>
      <c r="G18" s="684">
        <f>SUM('10DURCHF'!G18+'10DURCHF'!G44)</f>
        <v>145</v>
      </c>
      <c r="S18" s="100"/>
      <c r="T18" s="100"/>
      <c r="U18" s="100"/>
      <c r="V18" s="100"/>
      <c r="W18" s="101"/>
    </row>
    <row r="19" spans="1:23" ht="12" customHeight="1">
      <c r="A19" s="699">
        <v>1994</v>
      </c>
      <c r="B19" s="684">
        <f>SUM('10DURCHF'!B19+'10DURCHF'!B45)</f>
        <v>9637</v>
      </c>
      <c r="C19" s="684">
        <f>SUM('10DURCHF'!C19+'10DURCHF'!C45)</f>
        <v>446</v>
      </c>
      <c r="D19" s="684">
        <f>SUM('10DURCHF'!D19+'10DURCHF'!D45)</f>
        <v>617</v>
      </c>
      <c r="E19" s="684">
        <f>SUM('10DURCHF'!E19+'10DURCHF'!E45)</f>
        <v>4065</v>
      </c>
      <c r="F19" s="684">
        <f>SUM('10DURCHF'!F19+'10DURCHF'!F45)</f>
        <v>513</v>
      </c>
      <c r="G19" s="684">
        <f>SUM('10DURCHF'!G19+'10DURCHF'!G45)</f>
        <v>220</v>
      </c>
      <c r="S19" s="100"/>
      <c r="T19" s="100"/>
      <c r="U19" s="100"/>
      <c r="V19" s="100"/>
      <c r="W19" s="101"/>
    </row>
    <row r="20" spans="1:23" ht="12" customHeight="1">
      <c r="A20" s="699">
        <v>1995</v>
      </c>
      <c r="B20" s="684">
        <f>SUM('10DURCHF'!B20+'10DURCHF'!B46)</f>
        <v>10358</v>
      </c>
      <c r="C20" s="684">
        <f>SUM('10DURCHF'!C20+'10DURCHF'!C46)</f>
        <v>597</v>
      </c>
      <c r="D20" s="684">
        <f>SUM('10DURCHF'!D20+'10DURCHF'!D46)</f>
        <v>651</v>
      </c>
      <c r="E20" s="684">
        <f>SUM('10DURCHF'!E20+'10DURCHF'!E46)</f>
        <v>4248.5</v>
      </c>
      <c r="F20" s="684">
        <f>SUM('10DURCHF'!F20+'10DURCHF'!F46)</f>
        <v>613</v>
      </c>
      <c r="G20" s="684">
        <f>SUM('10DURCHF'!G20+'10DURCHF'!G46)</f>
        <v>209</v>
      </c>
      <c r="S20" s="100"/>
      <c r="T20" s="100"/>
      <c r="U20" s="100"/>
      <c r="V20" s="100"/>
      <c r="W20" s="101"/>
    </row>
    <row r="21" spans="1:7" ht="12" customHeight="1">
      <c r="A21" s="699">
        <v>1996</v>
      </c>
      <c r="B21" s="684">
        <f>SUM('10DURCHF'!B21+'10DURCHF'!B47)</f>
        <v>10039</v>
      </c>
      <c r="C21" s="684">
        <f>SUM('10DURCHF'!C21+'10DURCHF'!C47)</f>
        <v>755.0999999999999</v>
      </c>
      <c r="D21" s="684">
        <f>SUM('10DURCHF'!D21+'10DURCHF'!D47)</f>
        <v>691</v>
      </c>
      <c r="E21" s="684">
        <f>SUM('10DURCHF'!E21+'10DURCHF'!E47)</f>
        <v>4030.8</v>
      </c>
      <c r="F21" s="684">
        <f>SUM('10DURCHF'!F21+'10DURCHF'!F47)</f>
        <v>673</v>
      </c>
      <c r="G21" s="684">
        <f>SUM('10DURCHF'!G21+'10DURCHF'!G47)</f>
        <v>235</v>
      </c>
    </row>
    <row r="22" spans="1:7" ht="12" customHeight="1">
      <c r="A22" s="699">
        <v>1997</v>
      </c>
      <c r="B22" s="684">
        <f>SUM('10DURCHF'!B22+'10DURCHF'!B48)</f>
        <v>10989</v>
      </c>
      <c r="C22" s="684">
        <f>SUM('10DURCHF'!C22+'10DURCHF'!C48)</f>
        <v>610.2</v>
      </c>
      <c r="D22" s="684">
        <f>SUM('10DURCHF'!D22+'10DURCHF'!D48)</f>
        <v>708</v>
      </c>
      <c r="E22" s="684">
        <f>SUM('10DURCHF'!E22+'10DURCHF'!E48)</f>
        <v>4417</v>
      </c>
      <c r="F22" s="684">
        <f>SUM('10DURCHF'!F22+'10DURCHF'!F48)</f>
        <v>761.7</v>
      </c>
      <c r="G22" s="684">
        <f>SUM('10DURCHF'!G22+'10DURCHF'!G48)</f>
        <v>240.4</v>
      </c>
    </row>
    <row r="23" spans="1:7" ht="12" customHeight="1">
      <c r="A23" s="699">
        <v>1998</v>
      </c>
      <c r="B23" s="684">
        <f>SUM('10DURCHF'!B23+'10DURCHF'!B49)</f>
        <v>12767</v>
      </c>
      <c r="C23" s="684">
        <f>SUM('10DURCHF'!C23+'10DURCHF'!C49)</f>
        <v>580.9</v>
      </c>
      <c r="D23" s="684">
        <f>SUM('10DURCHF'!D23+'10DURCHF'!D49)</f>
        <v>614</v>
      </c>
      <c r="E23" s="684">
        <f>SUM('10DURCHF'!E23+'10DURCHF'!E49)</f>
        <v>5095.1</v>
      </c>
      <c r="F23" s="684">
        <f>SUM('10DURCHF'!F23+'10DURCHF'!F49)</f>
        <v>842</v>
      </c>
      <c r="G23" s="684">
        <f>SUM('10DURCHF'!G23+'10DURCHF'!G49)</f>
        <v>239</v>
      </c>
    </row>
    <row r="24" spans="1:7" ht="12" customHeight="1">
      <c r="A24" s="699">
        <v>1999</v>
      </c>
      <c r="B24" s="684">
        <f>SUM('10DURCHF'!B24+'10DURCHF'!B50)</f>
        <v>12282</v>
      </c>
      <c r="C24" s="684">
        <f>SUM('10DURCHF'!C24+'10DURCHF'!C50)</f>
        <v>520</v>
      </c>
      <c r="D24" s="684">
        <f>SUM('10DURCHF'!D24+'10DURCHF'!D50)</f>
        <v>655</v>
      </c>
      <c r="E24" s="684">
        <f>SUM('10DURCHF'!E24+'10DURCHF'!E50)</f>
        <v>4843</v>
      </c>
      <c r="F24" s="684">
        <f>SUM('10DURCHF'!F24+'10DURCHF'!F50)</f>
        <v>788</v>
      </c>
      <c r="G24" s="684">
        <f>SUM('10DURCHF'!G24+'10DURCHF'!G50)</f>
        <v>219</v>
      </c>
    </row>
    <row r="25" spans="1:7" ht="12" customHeight="1">
      <c r="A25" s="699">
        <v>2000</v>
      </c>
      <c r="B25" s="684">
        <f>SUM('10DURCHF'!B25+'10DURCHF'!B51)</f>
        <v>13392</v>
      </c>
      <c r="C25" s="684">
        <f>SUM('10DURCHF'!C25+'10DURCHF'!C51)</f>
        <v>658.4</v>
      </c>
      <c r="D25" s="684">
        <f>SUM('10DURCHF'!D25+'10DURCHF'!D51)</f>
        <v>929.9</v>
      </c>
      <c r="E25" s="684">
        <f>SUM('10DURCHF'!E25+'10DURCHF'!E51)</f>
        <v>4685.3</v>
      </c>
      <c r="F25" s="684">
        <f>SUM('10DURCHF'!F25+'10DURCHF'!F51)</f>
        <v>852.5</v>
      </c>
      <c r="G25" s="684">
        <f>SUM('10DURCHF'!G25+'10DURCHF'!G51)</f>
        <v>277.1</v>
      </c>
    </row>
    <row r="26" spans="1:7" ht="12" customHeight="1">
      <c r="A26" s="699">
        <v>2001</v>
      </c>
      <c r="B26" s="684">
        <f>SUM('10DURCHF'!B26+'10DURCHF'!B52)</f>
        <v>12728.900000000001</v>
      </c>
      <c r="C26" s="684">
        <f>SUM('10DURCHF'!C26+'10DURCHF'!C52)</f>
        <v>717</v>
      </c>
      <c r="D26" s="684">
        <f>SUM('10DURCHF'!D26+'10DURCHF'!D52)</f>
        <v>1074.5</v>
      </c>
      <c r="E26" s="684">
        <f>SUM('10DURCHF'!E26+'10DURCHF'!E52)</f>
        <v>4433.8</v>
      </c>
      <c r="F26" s="684">
        <f>SUM('10DURCHF'!F26+'10DURCHF'!F52)</f>
        <v>795.8</v>
      </c>
      <c r="G26" s="684">
        <f>SUM('10DURCHF'!G26+'10DURCHF'!G52)</f>
        <v>181.6</v>
      </c>
    </row>
    <row r="27" spans="1:7" ht="12" customHeight="1">
      <c r="A27" s="699">
        <v>2002</v>
      </c>
      <c r="B27" s="684">
        <f>SUM('10DURCHF'!B27+'10DURCHF'!B53)</f>
        <v>14998</v>
      </c>
      <c r="C27" s="684">
        <f>SUM('10DURCHF'!C27+'10DURCHF'!C53)</f>
        <v>957</v>
      </c>
      <c r="D27" s="684">
        <f>SUM('10DURCHF'!D27+'10DURCHF'!D53)</f>
        <v>1145</v>
      </c>
      <c r="E27" s="684">
        <f>SUM('10DURCHF'!E27+'10DURCHF'!E53)</f>
        <v>5234</v>
      </c>
      <c r="F27" s="684">
        <f>SUM('10DURCHF'!F27+'10DURCHF'!F53)</f>
        <v>998</v>
      </c>
      <c r="G27" s="684">
        <f>SUM('10DURCHF'!G27+'10DURCHF'!G53)</f>
        <v>246</v>
      </c>
    </row>
    <row r="28" spans="1:7" ht="12" customHeight="1">
      <c r="A28" s="699">
        <v>2003</v>
      </c>
      <c r="B28" s="684">
        <f>SUM('10DURCHF'!B28+'10DURCHF'!B54)</f>
        <v>20152</v>
      </c>
      <c r="C28" s="684">
        <f>SUM('10DURCHF'!C28+'10DURCHF'!C54)</f>
        <v>1253</v>
      </c>
      <c r="D28" s="684">
        <v>1238</v>
      </c>
      <c r="E28" s="684">
        <v>6983</v>
      </c>
      <c r="F28" s="684">
        <f>SUM('10DURCHF'!F28+'10DURCHF'!F54)</f>
        <v>1239</v>
      </c>
      <c r="G28" s="684">
        <f>SUM('10DURCHF'!G28+'10DURCHF'!G54)</f>
        <v>286.9</v>
      </c>
    </row>
    <row r="29" spans="1:7" ht="12" customHeight="1">
      <c r="A29" s="699">
        <v>2004</v>
      </c>
      <c r="B29" s="684">
        <f>SUM('10DURCHF'!B29+'10DURCHF'!B55)</f>
        <v>23818</v>
      </c>
      <c r="C29" s="684">
        <f>SUM('10DURCHF'!C29+'10DURCHF'!C55)</f>
        <v>1800</v>
      </c>
      <c r="D29" s="684">
        <f>SUM('10DURCHF'!D29+'10DURCHF'!D55)</f>
        <v>1772</v>
      </c>
      <c r="E29" s="684">
        <f>SUM('10DURCHF'!E29+'10DURCHF'!E55)</f>
        <v>8037.199999999999</v>
      </c>
      <c r="F29" s="684">
        <f>SUM('10DURCHF'!F29+'10DURCHF'!F55)</f>
        <v>1233</v>
      </c>
      <c r="G29" s="684">
        <f>SUM('10DURCHF'!G29+'10DURCHF'!G55)</f>
        <v>426.5</v>
      </c>
    </row>
    <row r="30" spans="1:7" ht="12" customHeight="1">
      <c r="A30" s="699">
        <v>2005</v>
      </c>
      <c r="B30" s="684">
        <f>SUM('10DURCHF'!B30+'10DURCHF'!B56)</f>
        <v>24449.1</v>
      </c>
      <c r="C30" s="684">
        <f>SUM('10DURCHF'!C30+'10DURCHF'!C56)</f>
        <v>1860.5</v>
      </c>
      <c r="D30" s="684">
        <f>SUM('10DURCHF'!D30+'10DURCHF'!D56)</f>
        <v>1842.8000000000002</v>
      </c>
      <c r="E30" s="684">
        <f>SUM('10DURCHF'!E30+'10DURCHF'!E56)</f>
        <v>7224.3</v>
      </c>
      <c r="F30" s="684">
        <f>SUM('10DURCHF'!F30+'10DURCHF'!F56)</f>
        <v>1261.3</v>
      </c>
      <c r="G30" s="684">
        <f>SUM('10DURCHF'!G30+'10DURCHF'!G56)</f>
        <v>455.6</v>
      </c>
    </row>
    <row r="31" spans="1:7" ht="12" customHeight="1">
      <c r="A31" s="699">
        <v>2006</v>
      </c>
      <c r="B31" s="684">
        <f>SUM('10DURCHF'!B31+'10DURCHF'!B57)</f>
        <v>23031.6</v>
      </c>
      <c r="C31" s="684">
        <f>SUM('10DURCHF'!C31+'10DURCHF'!C57)</f>
        <v>1879.6000000000001</v>
      </c>
      <c r="D31" s="684">
        <f>SUM('10DURCHF'!D31+'10DURCHF'!D57)</f>
        <v>1562.4</v>
      </c>
      <c r="E31" s="684">
        <f>SUM('10DURCHF'!E31+'10DURCHF'!E57)</f>
        <v>6518</v>
      </c>
      <c r="F31" s="684">
        <f>SUM('10DURCHF'!F31+'10DURCHF'!F57)</f>
        <v>1182.6</v>
      </c>
      <c r="G31" s="684">
        <f>SUM('10DURCHF'!G31+'10DURCHF'!G57)</f>
        <v>386.40000000000003</v>
      </c>
    </row>
    <row r="32" spans="1:7" ht="12" customHeight="1">
      <c r="A32" s="699">
        <v>2007</v>
      </c>
      <c r="B32" s="684">
        <f>SUM('10DURCHF'!B32+'10DURCHF'!B58)</f>
        <v>21028.3</v>
      </c>
      <c r="C32" s="684">
        <f>SUM('10DURCHF'!C32+'10DURCHF'!C58)</f>
        <v>2272</v>
      </c>
      <c r="D32" s="684">
        <f>SUM('10DURCHF'!D32+'10DURCHF'!D58)</f>
        <v>1499</v>
      </c>
      <c r="E32" s="684">
        <f>SUM('10DURCHF'!E32+'10DURCHF'!E58)</f>
        <v>5349</v>
      </c>
      <c r="F32" s="684">
        <f>SUM('10DURCHF'!F32+'10DURCHF'!F58)</f>
        <v>1242</v>
      </c>
      <c r="G32" s="684">
        <f>SUM('10DURCHF'!G32+'10DURCHF'!G58)</f>
        <v>457</v>
      </c>
    </row>
    <row r="33" spans="1:7" ht="12" customHeight="1">
      <c r="A33" s="699">
        <v>2008</v>
      </c>
      <c r="B33" s="684">
        <f>SUM('10DURCHF'!B33+'10DURCHF'!B59)</f>
        <v>16905</v>
      </c>
      <c r="C33" s="684">
        <f>SUM('10DURCHF'!C33+'10DURCHF'!C59)</f>
        <v>1616</v>
      </c>
      <c r="D33" s="684">
        <f>SUM('10DURCHF'!D33+'10DURCHF'!D59)</f>
        <v>1825</v>
      </c>
      <c r="E33" s="684">
        <f>SUM('10DURCHF'!E33+'10DURCHF'!E59)</f>
        <v>4670</v>
      </c>
      <c r="F33" s="684">
        <f>SUM('10DURCHF'!F33+'10DURCHF'!F59)</f>
        <v>1100</v>
      </c>
      <c r="G33" s="684">
        <f>SUM('10DURCHF'!G33+'10DURCHF'!G59)</f>
        <v>365</v>
      </c>
    </row>
    <row r="34" spans="1:5" ht="12.75">
      <c r="A34" s="106"/>
      <c r="B34" s="101"/>
      <c r="C34" s="101"/>
      <c r="D34" s="101"/>
      <c r="E34" s="101"/>
    </row>
    <row r="35" spans="1:5" ht="12.75">
      <c r="A35" s="5"/>
      <c r="B35" s="5"/>
      <c r="C35" s="5"/>
      <c r="D35" s="101"/>
      <c r="E35" s="101"/>
    </row>
    <row r="36" spans="1:23" ht="12.75">
      <c r="A36" s="5"/>
      <c r="B36" s="5"/>
      <c r="C36" s="5"/>
      <c r="D36" s="101"/>
      <c r="E36" s="101"/>
      <c r="M36" s="308">
        <v>1990</v>
      </c>
      <c r="N36" s="309">
        <v>1119</v>
      </c>
      <c r="O36" s="309">
        <v>1321</v>
      </c>
      <c r="P36" s="309">
        <v>3366</v>
      </c>
      <c r="Q36" s="309">
        <v>263</v>
      </c>
      <c r="R36" s="310"/>
      <c r="S36" s="308">
        <v>1980</v>
      </c>
      <c r="T36" s="308">
        <v>3176</v>
      </c>
      <c r="U36" s="308">
        <v>2287</v>
      </c>
      <c r="V36" s="308">
        <v>1713</v>
      </c>
      <c r="W36" s="310">
        <v>80</v>
      </c>
    </row>
    <row r="37" spans="1:23" ht="12.75">
      <c r="A37" s="109"/>
      <c r="B37" s="5"/>
      <c r="C37" s="5"/>
      <c r="D37" s="5"/>
      <c r="E37" s="5"/>
      <c r="F37" s="5"/>
      <c r="G37" s="5"/>
      <c r="M37" s="308">
        <v>1993</v>
      </c>
      <c r="N37" s="311">
        <v>624</v>
      </c>
      <c r="O37" s="311">
        <v>558</v>
      </c>
      <c r="P37" s="311">
        <v>3667</v>
      </c>
      <c r="Q37" s="311">
        <v>427</v>
      </c>
      <c r="R37" s="310"/>
      <c r="S37" s="308">
        <v>1984</v>
      </c>
      <c r="T37" s="308">
        <v>1718</v>
      </c>
      <c r="U37" s="308">
        <v>2034</v>
      </c>
      <c r="V37" s="308">
        <v>2139</v>
      </c>
      <c r="W37" s="310">
        <v>126</v>
      </c>
    </row>
    <row r="38" spans="1:23" ht="12.75">
      <c r="A38" s="109"/>
      <c r="B38" s="5"/>
      <c r="C38" s="5"/>
      <c r="D38" s="5"/>
      <c r="E38" s="5"/>
      <c r="F38" s="5"/>
      <c r="G38" s="5"/>
      <c r="M38" s="308">
        <v>1996</v>
      </c>
      <c r="N38" s="311">
        <v>755.1</v>
      </c>
      <c r="O38" s="311">
        <v>691</v>
      </c>
      <c r="P38" s="311">
        <v>4030.8</v>
      </c>
      <c r="Q38" s="311">
        <v>673</v>
      </c>
      <c r="R38" s="310"/>
      <c r="S38" s="308">
        <v>1988</v>
      </c>
      <c r="T38" s="308">
        <v>1196</v>
      </c>
      <c r="U38" s="308">
        <v>1191</v>
      </c>
      <c r="V38" s="308">
        <v>2908</v>
      </c>
      <c r="W38" s="310">
        <v>130</v>
      </c>
    </row>
    <row r="39" spans="1:23" ht="12.75">
      <c r="A39" s="109"/>
      <c r="B39" s="5"/>
      <c r="C39" s="5"/>
      <c r="D39" s="5"/>
      <c r="E39" s="5"/>
      <c r="F39" s="5"/>
      <c r="G39" s="5"/>
      <c r="M39" s="308">
        <v>1999</v>
      </c>
      <c r="N39" s="311">
        <v>520</v>
      </c>
      <c r="O39" s="311">
        <v>655</v>
      </c>
      <c r="P39" s="311">
        <v>4843</v>
      </c>
      <c r="Q39" s="311">
        <v>788</v>
      </c>
      <c r="R39" s="310"/>
      <c r="S39" s="308">
        <v>1994</v>
      </c>
      <c r="T39" s="308">
        <v>446</v>
      </c>
      <c r="U39" s="308">
        <v>617</v>
      </c>
      <c r="V39" s="308">
        <v>4065</v>
      </c>
      <c r="W39" s="310">
        <v>513</v>
      </c>
    </row>
    <row r="40" spans="1:23" ht="12.75">
      <c r="A40" s="109"/>
      <c r="B40" s="5"/>
      <c r="C40" s="5"/>
      <c r="D40" s="5"/>
      <c r="E40" s="5"/>
      <c r="F40" s="5"/>
      <c r="G40" s="5"/>
      <c r="M40" s="308">
        <v>2008</v>
      </c>
      <c r="N40" s="311">
        <v>1616</v>
      </c>
      <c r="O40" s="311">
        <v>1825</v>
      </c>
      <c r="P40" s="311">
        <v>4670</v>
      </c>
      <c r="Q40" s="311">
        <v>1100</v>
      </c>
      <c r="R40" s="310"/>
      <c r="S40" s="308">
        <v>1999</v>
      </c>
      <c r="T40" s="308">
        <v>520</v>
      </c>
      <c r="U40" s="308">
        <v>655</v>
      </c>
      <c r="V40" s="308">
        <v>4843</v>
      </c>
      <c r="W40" s="310">
        <v>788</v>
      </c>
    </row>
    <row r="41" spans="1:23" ht="12.75">
      <c r="A41" s="109"/>
      <c r="B41" s="5"/>
      <c r="C41" s="5"/>
      <c r="D41" s="5"/>
      <c r="E41" s="5"/>
      <c r="F41" s="5"/>
      <c r="G41" s="5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</row>
    <row r="42" spans="1:23" ht="12.75">
      <c r="A42" s="109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</row>
    <row r="43" ht="12.75">
      <c r="A43" s="109"/>
    </row>
    <row r="44" ht="12.75">
      <c r="A44" s="109"/>
    </row>
    <row r="45" spans="16:18" ht="12.75">
      <c r="P45" s="110"/>
      <c r="Q45" s="110"/>
      <c r="R45" s="110"/>
    </row>
    <row r="63" spans="1:3" ht="12.75">
      <c r="A63" s="5"/>
      <c r="B63" s="101"/>
      <c r="C63" s="101"/>
    </row>
    <row r="64" spans="1:3" ht="14.25" customHeight="1">
      <c r="A64" s="164" t="s">
        <v>131</v>
      </c>
      <c r="B64" s="101"/>
      <c r="C64" s="101"/>
    </row>
    <row r="65" spans="1:3" ht="10.5" customHeight="1">
      <c r="A65" s="163" t="s">
        <v>132</v>
      </c>
      <c r="B65" s="101"/>
      <c r="C65" s="101"/>
    </row>
    <row r="66" spans="1:3" ht="10.5" customHeight="1">
      <c r="A66" s="163" t="s">
        <v>212</v>
      </c>
      <c r="B66" s="101"/>
      <c r="C66" s="101"/>
    </row>
    <row r="67" spans="1:3" ht="10.5" customHeight="1">
      <c r="A67" s="163"/>
      <c r="B67" s="101"/>
      <c r="C67" s="101"/>
    </row>
    <row r="68" ht="14.25">
      <c r="G68" s="104">
        <v>15</v>
      </c>
    </row>
  </sheetData>
  <mergeCells count="8">
    <mergeCell ref="A1:G1"/>
    <mergeCell ref="A2:G2"/>
    <mergeCell ref="A9:G9"/>
    <mergeCell ref="A4:A7"/>
    <mergeCell ref="C4:G4"/>
    <mergeCell ref="D5:D7"/>
    <mergeCell ref="F5:F7"/>
    <mergeCell ref="G5:G7"/>
  </mergeCells>
  <printOptions/>
  <pageMargins left="0.94" right="0.77" top="0.39" bottom="0.2" header="0.75" footer="0.2"/>
  <pageSetup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0"/>
  <sheetViews>
    <sheetView workbookViewId="0" topLeftCell="A1">
      <selection activeCell="K1" sqref="K1"/>
    </sheetView>
  </sheetViews>
  <sheetFormatPr defaultColWidth="11.421875" defaultRowHeight="12.75"/>
  <cols>
    <col min="1" max="1" width="7.421875" style="111" customWidth="1"/>
    <col min="2" max="2" width="9.57421875" style="111" customWidth="1"/>
    <col min="3" max="3" width="10.28125" style="111" customWidth="1"/>
    <col min="4" max="4" width="11.00390625" style="111" customWidth="1"/>
    <col min="5" max="6" width="12.140625" style="111" customWidth="1"/>
    <col min="7" max="7" width="10.28125" style="111" customWidth="1"/>
    <col min="8" max="8" width="9.8515625" style="112" customWidth="1"/>
    <col min="9" max="9" width="12.00390625" style="112" customWidth="1"/>
    <col min="10" max="10" width="12.140625" style="111" customWidth="1"/>
    <col min="11" max="16384" width="11.421875" style="111" customWidth="1"/>
  </cols>
  <sheetData>
    <row r="1" spans="1:10" s="113" customFormat="1" ht="15">
      <c r="A1" s="706" t="s">
        <v>260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s="114" customFormat="1" ht="14.25">
      <c r="A2" s="707"/>
      <c r="B2" s="708"/>
      <c r="C2" s="707"/>
      <c r="D2" s="707"/>
      <c r="E2" s="707"/>
      <c r="F2" s="707"/>
      <c r="G2" s="707"/>
      <c r="H2" s="709"/>
      <c r="I2" s="709"/>
      <c r="J2" s="708"/>
    </row>
    <row r="3" spans="1:10" s="115" customFormat="1" ht="12.75">
      <c r="A3" s="710"/>
      <c r="B3" s="711" t="s">
        <v>11</v>
      </c>
      <c r="C3" s="712" t="s">
        <v>17</v>
      </c>
      <c r="D3" s="713"/>
      <c r="E3" s="713"/>
      <c r="F3" s="713"/>
      <c r="G3" s="713"/>
      <c r="H3" s="713"/>
      <c r="I3" s="713"/>
      <c r="J3" s="713"/>
    </row>
    <row r="4" spans="1:10" s="115" customFormat="1" ht="12.75">
      <c r="A4" s="714"/>
      <c r="B4" s="715"/>
      <c r="C4" s="716" t="s">
        <v>1</v>
      </c>
      <c r="D4" s="717" t="s">
        <v>10</v>
      </c>
      <c r="E4" s="718"/>
      <c r="F4" s="718"/>
      <c r="G4" s="719" t="s">
        <v>2</v>
      </c>
      <c r="H4" s="716" t="s">
        <v>3</v>
      </c>
      <c r="I4" s="720" t="s">
        <v>10</v>
      </c>
      <c r="J4" s="721"/>
    </row>
    <row r="5" spans="1:10" s="115" customFormat="1" ht="15" customHeight="1">
      <c r="A5" s="714" t="s">
        <v>0</v>
      </c>
      <c r="B5" s="711" t="s">
        <v>16</v>
      </c>
      <c r="C5" s="408"/>
      <c r="D5" s="722" t="s">
        <v>113</v>
      </c>
      <c r="E5" s="723" t="s">
        <v>10</v>
      </c>
      <c r="F5" s="723"/>
      <c r="G5" s="409"/>
      <c r="H5" s="408"/>
      <c r="I5" s="716" t="s">
        <v>86</v>
      </c>
      <c r="J5" s="724"/>
    </row>
    <row r="6" spans="1:10" s="115" customFormat="1" ht="15" customHeight="1">
      <c r="A6" s="725"/>
      <c r="B6" s="715"/>
      <c r="C6" s="408"/>
      <c r="D6" s="726" t="s">
        <v>135</v>
      </c>
      <c r="E6" s="716" t="s">
        <v>6</v>
      </c>
      <c r="F6" s="716" t="s">
        <v>115</v>
      </c>
      <c r="G6" s="409"/>
      <c r="H6" s="408"/>
      <c r="I6" s="408"/>
      <c r="J6" s="727"/>
    </row>
    <row r="7" spans="1:10" s="115" customFormat="1" ht="15" customHeight="1">
      <c r="A7" s="728"/>
      <c r="B7" s="729"/>
      <c r="C7" s="373"/>
      <c r="D7" s="730" t="s">
        <v>261</v>
      </c>
      <c r="E7" s="373"/>
      <c r="F7" s="373"/>
      <c r="G7" s="365"/>
      <c r="H7" s="373"/>
      <c r="I7" s="373"/>
      <c r="J7" s="731"/>
    </row>
    <row r="8" spans="1:10" ht="15" customHeight="1">
      <c r="A8" s="732"/>
      <c r="B8" s="732"/>
      <c r="C8" s="732"/>
      <c r="D8" s="732"/>
      <c r="E8" s="732"/>
      <c r="F8" s="732"/>
      <c r="G8" s="733"/>
      <c r="H8" s="733"/>
      <c r="I8" s="734"/>
      <c r="J8" s="735"/>
    </row>
    <row r="9" spans="1:10" ht="12.75" customHeight="1">
      <c r="A9" s="724">
        <v>1970</v>
      </c>
      <c r="B9" s="736">
        <v>6456.082583864651</v>
      </c>
      <c r="C9" s="736">
        <v>2426.591268157253</v>
      </c>
      <c r="D9" s="736">
        <v>1110.0146740769903</v>
      </c>
      <c r="E9" s="736">
        <v>202.98287683489875</v>
      </c>
      <c r="F9" s="736">
        <v>480.61436832444537</v>
      </c>
      <c r="G9" s="737">
        <v>718.8763849618832</v>
      </c>
      <c r="H9" s="737">
        <v>2058.4611136959757</v>
      </c>
      <c r="I9" s="736">
        <v>1171.3696998205367</v>
      </c>
      <c r="J9" s="736">
        <v>1080.871036848806</v>
      </c>
    </row>
    <row r="10" spans="1:10" ht="12.75" customHeight="1">
      <c r="A10" s="724">
        <v>1975</v>
      </c>
      <c r="B10" s="736">
        <v>10481.994856403675</v>
      </c>
      <c r="C10" s="736">
        <v>3661.3611612461204</v>
      </c>
      <c r="D10" s="736">
        <v>2401.537965978638</v>
      </c>
      <c r="E10" s="736">
        <v>388.07053782792985</v>
      </c>
      <c r="F10" s="736">
        <v>626.3325544653677</v>
      </c>
      <c r="G10" s="737">
        <v>823.1799287259117</v>
      </c>
      <c r="H10" s="737">
        <v>3094.338464999514</v>
      </c>
      <c r="I10" s="736">
        <v>1896.3815873567744</v>
      </c>
      <c r="J10" s="736">
        <v>1783.8973734936064</v>
      </c>
    </row>
    <row r="11" spans="1:10" ht="12.75" customHeight="1">
      <c r="A11" s="724">
        <v>1980</v>
      </c>
      <c r="B11" s="736">
        <v>19343.705741296533</v>
      </c>
      <c r="C11" s="736">
        <v>8208.791152605289</v>
      </c>
      <c r="D11" s="736">
        <v>5869.119504251392</v>
      </c>
      <c r="E11" s="736">
        <v>1904.5622574559138</v>
      </c>
      <c r="F11" s="736">
        <v>907.0317972420916</v>
      </c>
      <c r="G11" s="737">
        <v>1265.958697841837</v>
      </c>
      <c r="H11" s="737">
        <v>4726.382149777844</v>
      </c>
      <c r="I11" s="736">
        <v>2814.1505141039866</v>
      </c>
      <c r="J11" s="736">
        <v>2554.925530337504</v>
      </c>
    </row>
    <row r="12" spans="1:10" ht="12.75" customHeight="1">
      <c r="A12" s="724">
        <v>1985</v>
      </c>
      <c r="B12" s="736">
        <v>24226.031914839226</v>
      </c>
      <c r="C12" s="736">
        <v>12784.853489311443</v>
      </c>
      <c r="D12" s="736">
        <v>9614.332534013693</v>
      </c>
      <c r="E12" s="736">
        <v>3653.6917830281773</v>
      </c>
      <c r="F12" s="736">
        <v>1234.7698930888678</v>
      </c>
      <c r="G12" s="737">
        <v>1202.0472126923096</v>
      </c>
      <c r="H12" s="737">
        <v>4947.771534335807</v>
      </c>
      <c r="I12" s="736">
        <v>2512.4883041982175</v>
      </c>
      <c r="J12" s="736">
        <v>2387.7330851863403</v>
      </c>
    </row>
    <row r="13" spans="1:10" ht="12.75" customHeight="1">
      <c r="A13" s="724">
        <v>1990</v>
      </c>
      <c r="B13" s="736">
        <v>23565.44280433371</v>
      </c>
      <c r="C13" s="736">
        <v>12860.013395847287</v>
      </c>
      <c r="D13" s="736">
        <v>10079.096854021056</v>
      </c>
      <c r="E13" s="736">
        <v>4605.20597393434</v>
      </c>
      <c r="F13" s="736">
        <v>1150.4067326914917</v>
      </c>
      <c r="G13" s="737">
        <v>1053.26127526421</v>
      </c>
      <c r="H13" s="737">
        <v>3434.858857876196</v>
      </c>
      <c r="I13" s="736">
        <v>1861.1024475542354</v>
      </c>
      <c r="J13" s="736">
        <v>1756.2876119090106</v>
      </c>
    </row>
    <row r="14" spans="1:10" ht="12.75" customHeight="1">
      <c r="A14" s="724">
        <v>1991</v>
      </c>
      <c r="B14" s="736">
        <v>29992.893042851374</v>
      </c>
      <c r="C14" s="736">
        <v>16327.594934120041</v>
      </c>
      <c r="D14" s="736">
        <v>13034.363927335198</v>
      </c>
      <c r="E14" s="736">
        <v>7112.070067439399</v>
      </c>
      <c r="F14" s="736">
        <v>1198.4681695239362</v>
      </c>
      <c r="G14" s="737">
        <v>1205.114963979487</v>
      </c>
      <c r="H14" s="737">
        <v>4357.74070343537</v>
      </c>
      <c r="I14" s="736">
        <v>2298.7682978581984</v>
      </c>
      <c r="J14" s="736">
        <v>2131.5758527070348</v>
      </c>
    </row>
    <row r="15" spans="1:10" ht="12.75" customHeight="1">
      <c r="A15" s="724">
        <v>1992</v>
      </c>
      <c r="B15" s="736">
        <v>26709.887873690455</v>
      </c>
      <c r="C15" s="736">
        <v>14840.246851720241</v>
      </c>
      <c r="D15" s="736">
        <v>11589.453071074684</v>
      </c>
      <c r="E15" s="736">
        <v>5995.9198907880545</v>
      </c>
      <c r="F15" s="736">
        <v>1182.6181212068534</v>
      </c>
      <c r="G15" s="737">
        <v>990.3723738770752</v>
      </c>
      <c r="H15" s="737">
        <v>3696.6403010486597</v>
      </c>
      <c r="I15" s="736">
        <v>1918.3671382482119</v>
      </c>
      <c r="J15" s="736">
        <v>1798.7248380482968</v>
      </c>
    </row>
    <row r="16" spans="1:10" ht="12.75" customHeight="1">
      <c r="A16" s="724">
        <v>1993</v>
      </c>
      <c r="B16" s="736">
        <v>24134.5106681051</v>
      </c>
      <c r="C16" s="736">
        <v>12457.626685345864</v>
      </c>
      <c r="D16" s="736">
        <v>9271.25568173103</v>
      </c>
      <c r="E16" s="736">
        <v>5142.573741071566</v>
      </c>
      <c r="F16" s="736">
        <v>867.6623223899828</v>
      </c>
      <c r="G16" s="737">
        <v>870.2187817959639</v>
      </c>
      <c r="H16" s="737">
        <v>3411.33943134117</v>
      </c>
      <c r="I16" s="736">
        <v>1826.8458915140886</v>
      </c>
      <c r="J16" s="736">
        <v>1734.8133528987694</v>
      </c>
    </row>
    <row r="17" spans="1:10" ht="12.75" customHeight="1">
      <c r="A17" s="724">
        <v>1994</v>
      </c>
      <c r="B17" s="736">
        <v>25011.887536237813</v>
      </c>
      <c r="C17" s="736">
        <v>12451.49118277151</v>
      </c>
      <c r="D17" s="736">
        <v>10174.197143923551</v>
      </c>
      <c r="E17" s="736">
        <v>4610.3188927463025</v>
      </c>
      <c r="F17" s="736">
        <v>922.3705536779781</v>
      </c>
      <c r="G17" s="737">
        <v>972.4771580352076</v>
      </c>
      <c r="H17" s="737">
        <v>4050.9655747176394</v>
      </c>
      <c r="I17" s="736">
        <v>2144.8694416181365</v>
      </c>
      <c r="J17" s="736">
        <v>1999.1512554772144</v>
      </c>
    </row>
    <row r="18" spans="1:10" ht="12.75" customHeight="1">
      <c r="A18" s="724">
        <v>1995</v>
      </c>
      <c r="B18" s="736">
        <v>22966.720011452937</v>
      </c>
      <c r="C18" s="736">
        <v>10788.25869324021</v>
      </c>
      <c r="D18" s="736">
        <v>8434.782164094016</v>
      </c>
      <c r="E18" s="736">
        <v>3465.536370747969</v>
      </c>
      <c r="F18" s="736">
        <v>719.3876768430795</v>
      </c>
      <c r="G18" s="737">
        <v>872.2639493207488</v>
      </c>
      <c r="H18" s="737">
        <v>3929.7893988741353</v>
      </c>
      <c r="I18" s="736">
        <v>2094.762837260907</v>
      </c>
      <c r="J18" s="736">
        <v>1940.8639810208454</v>
      </c>
    </row>
    <row r="19" spans="1:10" ht="12.75" customHeight="1">
      <c r="A19" s="724">
        <v>1996</v>
      </c>
      <c r="B19" s="736">
        <v>23164.07867759468</v>
      </c>
      <c r="C19" s="736">
        <v>11280.121482950972</v>
      </c>
      <c r="D19" s="736">
        <v>8714.458823108349</v>
      </c>
      <c r="E19" s="736">
        <v>3533.538190947066</v>
      </c>
      <c r="F19" s="736">
        <v>912.65600793525</v>
      </c>
      <c r="G19" s="737">
        <v>928.5060562523328</v>
      </c>
      <c r="H19" s="737">
        <v>3810.14709867422</v>
      </c>
      <c r="I19" s="736">
        <v>2222.0745156787657</v>
      </c>
      <c r="J19" s="736">
        <v>2112.146761221579</v>
      </c>
    </row>
    <row r="20" spans="1:10" ht="12.75" customHeight="1">
      <c r="A20" s="724">
        <v>1997</v>
      </c>
      <c r="B20" s="736">
        <v>28306.652418666246</v>
      </c>
      <c r="C20" s="736">
        <v>13902.537541606378</v>
      </c>
      <c r="D20" s="736">
        <v>10820.981373636769</v>
      </c>
      <c r="E20" s="736">
        <v>4601.626930765967</v>
      </c>
      <c r="F20" s="736">
        <v>1099.2775445718698</v>
      </c>
      <c r="G20" s="737">
        <v>1029.741848729184</v>
      </c>
      <c r="H20" s="737">
        <v>5200.861015527935</v>
      </c>
      <c r="I20" s="736">
        <v>3182.79196044646</v>
      </c>
      <c r="J20" s="736">
        <v>3050.3673632166397</v>
      </c>
    </row>
    <row r="21" spans="1:10" ht="12.75" customHeight="1">
      <c r="A21" s="724">
        <v>1998</v>
      </c>
      <c r="B21" s="736">
        <v>30553.26894464243</v>
      </c>
      <c r="C21" s="736">
        <v>15998.834254510874</v>
      </c>
      <c r="D21" s="736">
        <v>13035.386511097591</v>
      </c>
      <c r="E21" s="736">
        <v>6571.634549014996</v>
      </c>
      <c r="F21" s="736">
        <v>1165.234197246182</v>
      </c>
      <c r="G21" s="737">
        <v>1083.9387881359833</v>
      </c>
      <c r="H21" s="737">
        <v>5077.12838027845</v>
      </c>
      <c r="I21" s="736">
        <v>3079.511000444824</v>
      </c>
      <c r="J21" s="736">
        <v>2903.1153014321285</v>
      </c>
    </row>
    <row r="22" spans="1:10" ht="12.75" customHeight="1">
      <c r="A22" s="724">
        <v>1999</v>
      </c>
      <c r="B22" s="736">
        <v>33647.096117760746</v>
      </c>
      <c r="C22" s="736">
        <v>16431.387186002874</v>
      </c>
      <c r="D22" s="736">
        <v>13401.471498034083</v>
      </c>
      <c r="E22" s="736">
        <v>6758.256085651616</v>
      </c>
      <c r="F22" s="736">
        <v>1366.1719065562959</v>
      </c>
      <c r="G22" s="737">
        <v>1223.5214717025508</v>
      </c>
      <c r="H22" s="737">
        <v>7333.970743878558</v>
      </c>
      <c r="I22" s="736">
        <v>5015.773354534904</v>
      </c>
      <c r="J22" s="736">
        <v>4878.747130374317</v>
      </c>
    </row>
    <row r="23" spans="1:11" ht="12.75" customHeight="1">
      <c r="A23" s="724">
        <v>2000</v>
      </c>
      <c r="B23" s="736">
        <v>40992.31528302562</v>
      </c>
      <c r="C23" s="736">
        <v>19283.37329931538</v>
      </c>
      <c r="D23" s="736">
        <v>15584.687830741936</v>
      </c>
      <c r="E23" s="736">
        <v>7740.447789429551</v>
      </c>
      <c r="F23" s="736">
        <v>1373.3299928930428</v>
      </c>
      <c r="G23" s="737">
        <v>1836.0491453756206</v>
      </c>
      <c r="H23" s="737">
        <v>8472.617763302536</v>
      </c>
      <c r="I23" s="736">
        <v>5771.974046824111</v>
      </c>
      <c r="J23" s="736">
        <v>5600.179974742181</v>
      </c>
      <c r="K23" s="127"/>
    </row>
    <row r="24" spans="1:10" ht="12.75" customHeight="1">
      <c r="A24" s="724">
        <v>2001</v>
      </c>
      <c r="B24" s="736">
        <v>40899</v>
      </c>
      <c r="C24" s="736">
        <v>21451</v>
      </c>
      <c r="D24" s="736">
        <v>18724</v>
      </c>
      <c r="E24" s="736">
        <v>8613</v>
      </c>
      <c r="F24" s="736">
        <v>1614</v>
      </c>
      <c r="G24" s="737">
        <v>1524</v>
      </c>
      <c r="H24" s="737">
        <v>6994</v>
      </c>
      <c r="I24" s="736">
        <v>4516</v>
      </c>
      <c r="J24" s="736">
        <v>4336</v>
      </c>
    </row>
    <row r="25" spans="1:10" ht="12.75" customHeight="1">
      <c r="A25" s="724">
        <v>2002</v>
      </c>
      <c r="B25" s="736">
        <v>35711</v>
      </c>
      <c r="C25" s="736">
        <v>18244</v>
      </c>
      <c r="D25" s="736">
        <v>15932</v>
      </c>
      <c r="E25" s="736">
        <v>7579</v>
      </c>
      <c r="F25" s="736">
        <v>1411</v>
      </c>
      <c r="G25" s="737">
        <v>1175</v>
      </c>
      <c r="H25" s="737">
        <v>6649</v>
      </c>
      <c r="I25" s="736">
        <v>4301</v>
      </c>
      <c r="J25" s="736">
        <v>4100</v>
      </c>
    </row>
    <row r="26" spans="1:10" ht="12.75" customHeight="1">
      <c r="A26" s="724">
        <v>2003</v>
      </c>
      <c r="B26" s="736">
        <v>38243</v>
      </c>
      <c r="C26" s="736">
        <v>19443</v>
      </c>
      <c r="D26" s="736">
        <v>16735</v>
      </c>
      <c r="E26" s="736">
        <v>6659</v>
      </c>
      <c r="F26" s="736">
        <v>1549</v>
      </c>
      <c r="G26" s="737">
        <v>1702</v>
      </c>
      <c r="H26" s="737">
        <v>6946</v>
      </c>
      <c r="I26" s="736">
        <v>4533</v>
      </c>
      <c r="J26" s="736">
        <v>4397</v>
      </c>
    </row>
    <row r="27" spans="1:10" ht="12.75" customHeight="1">
      <c r="A27" s="724">
        <v>2004</v>
      </c>
      <c r="B27" s="736">
        <v>41585</v>
      </c>
      <c r="C27" s="736">
        <v>21596</v>
      </c>
      <c r="D27" s="736">
        <v>18150</v>
      </c>
      <c r="E27" s="736">
        <v>6931</v>
      </c>
      <c r="F27" s="736">
        <v>2070</v>
      </c>
      <c r="G27" s="737">
        <v>1984</v>
      </c>
      <c r="H27" s="737">
        <v>7154</v>
      </c>
      <c r="I27" s="736">
        <v>4544</v>
      </c>
      <c r="J27" s="736">
        <v>4380</v>
      </c>
    </row>
    <row r="28" spans="1:10" ht="12.75" customHeight="1">
      <c r="A28" s="724">
        <v>2005</v>
      </c>
      <c r="B28" s="736">
        <v>46651</v>
      </c>
      <c r="C28" s="736">
        <v>25159</v>
      </c>
      <c r="D28" s="736">
        <v>21564</v>
      </c>
      <c r="E28" s="736">
        <v>7808</v>
      </c>
      <c r="F28" s="736">
        <v>3080</v>
      </c>
      <c r="G28" s="737">
        <v>2053</v>
      </c>
      <c r="H28" s="737">
        <v>7756</v>
      </c>
      <c r="I28" s="736">
        <v>4911</v>
      </c>
      <c r="J28" s="736">
        <v>4710</v>
      </c>
    </row>
    <row r="29" spans="1:10" ht="12.75" customHeight="1">
      <c r="A29" s="724">
        <v>2006</v>
      </c>
      <c r="B29" s="736">
        <v>58075.5</v>
      </c>
      <c r="C29" s="736">
        <v>30981.5</v>
      </c>
      <c r="D29" s="736">
        <v>26887.9</v>
      </c>
      <c r="E29" s="736">
        <v>9705</v>
      </c>
      <c r="F29" s="736">
        <v>3975.2</v>
      </c>
      <c r="G29" s="737">
        <v>2856.6</v>
      </c>
      <c r="H29" s="737">
        <v>9053</v>
      </c>
      <c r="I29" s="736">
        <v>5123</v>
      </c>
      <c r="J29" s="736">
        <v>4766</v>
      </c>
    </row>
    <row r="30" spans="1:10" ht="12.75" customHeight="1">
      <c r="A30" s="724">
        <v>2007</v>
      </c>
      <c r="B30" s="736">
        <v>55881</v>
      </c>
      <c r="C30" s="736">
        <v>29920</v>
      </c>
      <c r="D30" s="736">
        <v>25436</v>
      </c>
      <c r="E30" s="736">
        <v>8777</v>
      </c>
      <c r="F30" s="736">
        <v>3627</v>
      </c>
      <c r="G30" s="737">
        <v>2609</v>
      </c>
      <c r="H30" s="737">
        <v>8095</v>
      </c>
      <c r="I30" s="736">
        <v>3705</v>
      </c>
      <c r="J30" s="736">
        <v>3363</v>
      </c>
    </row>
    <row r="31" spans="1:12" ht="12.75" customHeight="1">
      <c r="A31" s="724">
        <v>2008</v>
      </c>
      <c r="B31" s="736">
        <v>59648</v>
      </c>
      <c r="C31" s="736">
        <v>32635</v>
      </c>
      <c r="D31" s="736">
        <v>27593</v>
      </c>
      <c r="E31" s="736">
        <v>10418</v>
      </c>
      <c r="F31" s="736">
        <v>4482</v>
      </c>
      <c r="G31" s="737">
        <v>2888</v>
      </c>
      <c r="H31" s="737">
        <v>8328</v>
      </c>
      <c r="I31" s="736">
        <v>4289</v>
      </c>
      <c r="J31" s="736">
        <v>3857</v>
      </c>
      <c r="L31" s="127"/>
    </row>
    <row r="32" spans="1:12" ht="12.75" customHeight="1">
      <c r="A32" s="724">
        <v>2009</v>
      </c>
      <c r="B32" s="736">
        <v>53902</v>
      </c>
      <c r="C32" s="736">
        <v>30238</v>
      </c>
      <c r="D32" s="736">
        <v>26130</v>
      </c>
      <c r="E32" s="736">
        <v>11321</v>
      </c>
      <c r="F32" s="736">
        <v>3607</v>
      </c>
      <c r="G32" s="737">
        <v>2437</v>
      </c>
      <c r="H32" s="737">
        <v>7039</v>
      </c>
      <c r="I32" s="736">
        <v>3376</v>
      </c>
      <c r="J32" s="736">
        <v>3128</v>
      </c>
      <c r="L32" s="127"/>
    </row>
    <row r="33" spans="1:10" s="123" customFormat="1" ht="12.75">
      <c r="A33" s="732"/>
      <c r="B33" s="738"/>
      <c r="C33" s="738"/>
      <c r="D33" s="738"/>
      <c r="E33" s="738"/>
      <c r="F33" s="738"/>
      <c r="G33" s="739"/>
      <c r="H33" s="739"/>
      <c r="I33" s="732"/>
      <c r="J33" s="732"/>
    </row>
    <row r="34" spans="1:10" s="113" customFormat="1" ht="15" customHeight="1">
      <c r="A34" s="740" t="s">
        <v>262</v>
      </c>
      <c r="B34" s="740"/>
      <c r="C34" s="740"/>
      <c r="D34" s="740"/>
      <c r="E34" s="740"/>
      <c r="F34" s="740"/>
      <c r="G34" s="740"/>
      <c r="H34" s="740"/>
      <c r="I34" s="740"/>
      <c r="J34" s="740"/>
    </row>
    <row r="35" spans="1:10" s="124" customFormat="1" ht="12.75">
      <c r="A35" s="733"/>
      <c r="B35" s="733"/>
      <c r="C35" s="733"/>
      <c r="D35" s="733"/>
      <c r="E35" s="733"/>
      <c r="F35" s="733"/>
      <c r="G35" s="733"/>
      <c r="H35" s="733"/>
      <c r="I35" s="733"/>
      <c r="J35" s="733"/>
    </row>
    <row r="36" spans="1:10" s="123" customFormat="1" ht="12.75">
      <c r="A36" s="710"/>
      <c r="B36" s="741" t="s">
        <v>11</v>
      </c>
      <c r="C36" s="712" t="s">
        <v>17</v>
      </c>
      <c r="D36" s="713"/>
      <c r="E36" s="713"/>
      <c r="F36" s="713"/>
      <c r="G36" s="713"/>
      <c r="H36" s="713"/>
      <c r="I36" s="713"/>
      <c r="J36" s="713"/>
    </row>
    <row r="37" spans="1:10" s="123" customFormat="1" ht="12.75">
      <c r="A37" s="714"/>
      <c r="B37" s="715"/>
      <c r="C37" s="716" t="s">
        <v>1</v>
      </c>
      <c r="D37" s="742" t="s">
        <v>10</v>
      </c>
      <c r="E37" s="743"/>
      <c r="F37" s="743"/>
      <c r="G37" s="716" t="s">
        <v>2</v>
      </c>
      <c r="H37" s="716" t="s">
        <v>3</v>
      </c>
      <c r="I37" s="744" t="s">
        <v>10</v>
      </c>
      <c r="J37" s="745"/>
    </row>
    <row r="38" spans="1:10" s="123" customFormat="1" ht="15" customHeight="1">
      <c r="A38" s="714" t="s">
        <v>0</v>
      </c>
      <c r="B38" s="711" t="s">
        <v>16</v>
      </c>
      <c r="C38" s="408"/>
      <c r="D38" s="722" t="s">
        <v>113</v>
      </c>
      <c r="E38" s="723" t="s">
        <v>10</v>
      </c>
      <c r="F38" s="723"/>
      <c r="G38" s="408"/>
      <c r="H38" s="408"/>
      <c r="I38" s="716" t="s">
        <v>86</v>
      </c>
      <c r="J38" s="724" t="s">
        <v>10</v>
      </c>
    </row>
    <row r="39" spans="1:10" s="123" customFormat="1" ht="15" customHeight="1">
      <c r="A39" s="725"/>
      <c r="B39" s="715"/>
      <c r="C39" s="408"/>
      <c r="D39" s="726" t="s">
        <v>135</v>
      </c>
      <c r="E39" s="716" t="s">
        <v>6</v>
      </c>
      <c r="F39" s="716" t="s">
        <v>115</v>
      </c>
      <c r="G39" s="408"/>
      <c r="H39" s="408"/>
      <c r="I39" s="408"/>
      <c r="J39" s="727" t="s">
        <v>7</v>
      </c>
    </row>
    <row r="40" spans="1:10" s="123" customFormat="1" ht="15" customHeight="1">
      <c r="A40" s="728"/>
      <c r="B40" s="729"/>
      <c r="C40" s="373"/>
      <c r="D40" s="730" t="s">
        <v>136</v>
      </c>
      <c r="E40" s="373"/>
      <c r="F40" s="373"/>
      <c r="G40" s="373"/>
      <c r="H40" s="373"/>
      <c r="I40" s="373"/>
      <c r="J40" s="731"/>
    </row>
    <row r="41" spans="1:10" s="123" customFormat="1" ht="15" customHeight="1">
      <c r="A41" s="732"/>
      <c r="B41" s="732"/>
      <c r="C41" s="732"/>
      <c r="D41" s="732"/>
      <c r="E41" s="732"/>
      <c r="F41" s="732"/>
      <c r="G41" s="733"/>
      <c r="H41" s="733"/>
      <c r="I41" s="732"/>
      <c r="J41" s="732"/>
    </row>
    <row r="42" spans="1:10" s="123" customFormat="1" ht="12.75" customHeight="1">
      <c r="A42" s="724">
        <v>1970</v>
      </c>
      <c r="B42" s="736">
        <v>1807.4168000286325</v>
      </c>
      <c r="C42" s="736">
        <v>1279.2522867529387</v>
      </c>
      <c r="D42" s="736">
        <v>577.2485338705307</v>
      </c>
      <c r="E42" s="736">
        <v>201.2858990812085</v>
      </c>
      <c r="F42" s="736">
        <v>119.64230019991513</v>
      </c>
      <c r="G42" s="737">
        <v>136.0036403981941</v>
      </c>
      <c r="H42" s="737">
        <v>201.96029307250632</v>
      </c>
      <c r="I42" s="736">
        <v>119.64230019991513</v>
      </c>
      <c r="J42" s="736">
        <v>105.83741940761723</v>
      </c>
    </row>
    <row r="43" spans="1:10" s="123" customFormat="1" ht="12.75" customHeight="1">
      <c r="A43" s="724">
        <v>1975</v>
      </c>
      <c r="B43" s="736">
        <v>3062.638368365349</v>
      </c>
      <c r="C43" s="736">
        <v>2246.616525976184</v>
      </c>
      <c r="D43" s="736">
        <v>1379.4654954673974</v>
      </c>
      <c r="E43" s="736">
        <v>255.38109140364963</v>
      </c>
      <c r="F43" s="736">
        <v>293.9928316878256</v>
      </c>
      <c r="G43" s="737">
        <v>233.66038970667185</v>
      </c>
      <c r="H43" s="737">
        <v>264.337902578445</v>
      </c>
      <c r="I43" s="736">
        <v>163.61340198278992</v>
      </c>
      <c r="J43" s="736">
        <v>145.20689425972606</v>
      </c>
    </row>
    <row r="44" spans="1:10" s="123" customFormat="1" ht="12.75" customHeight="1">
      <c r="A44" s="724">
        <v>1980</v>
      </c>
      <c r="B44" s="736">
        <v>4372.568167990061</v>
      </c>
      <c r="C44" s="736">
        <v>3142.3999018319587</v>
      </c>
      <c r="D44" s="736">
        <v>2077.890205181432</v>
      </c>
      <c r="E44" s="736">
        <v>470.34660476626294</v>
      </c>
      <c r="F44" s="736">
        <v>445.3352285219063</v>
      </c>
      <c r="G44" s="737">
        <v>376.82211644161305</v>
      </c>
      <c r="H44" s="737">
        <v>359.9494843621378</v>
      </c>
      <c r="I44" s="736">
        <v>189.17799604260085</v>
      </c>
      <c r="J44" s="736">
        <v>170.26019643834076</v>
      </c>
    </row>
    <row r="45" spans="1:10" s="123" customFormat="1" ht="12.75" customHeight="1">
      <c r="A45" s="724">
        <v>1985</v>
      </c>
      <c r="B45" s="736">
        <v>6189.188221880225</v>
      </c>
      <c r="C45" s="736">
        <v>3902.1796372895396</v>
      </c>
      <c r="D45" s="736">
        <v>2669.966203606653</v>
      </c>
      <c r="E45" s="736">
        <v>616.8516691123463</v>
      </c>
      <c r="F45" s="736">
        <v>525.0967619885164</v>
      </c>
      <c r="G45" s="737">
        <v>436.6432665415706</v>
      </c>
      <c r="H45" s="737">
        <v>753.6442328832261</v>
      </c>
      <c r="I45" s="736">
        <v>496.46441664152815</v>
      </c>
      <c r="J45" s="736">
        <v>459.1401093142042</v>
      </c>
    </row>
    <row r="46" spans="1:10" s="123" customFormat="1" ht="12.75" customHeight="1">
      <c r="A46" s="724">
        <v>1990</v>
      </c>
      <c r="B46" s="736">
        <v>6146.239703859743</v>
      </c>
      <c r="C46" s="736">
        <v>4357.2294115541745</v>
      </c>
      <c r="D46" s="736">
        <v>2974.184872918403</v>
      </c>
      <c r="E46" s="736">
        <v>1034.7929012235215</v>
      </c>
      <c r="F46" s="736">
        <v>449.42556357147606</v>
      </c>
      <c r="G46" s="737">
        <v>242.35235168700757</v>
      </c>
      <c r="H46" s="737">
        <v>638.6035596140769</v>
      </c>
      <c r="I46" s="736">
        <v>420.2819263432916</v>
      </c>
      <c r="J46" s="736">
        <v>382.9576190159677</v>
      </c>
    </row>
    <row r="47" spans="1:10" s="123" customFormat="1" ht="12.75" customHeight="1">
      <c r="A47" s="724">
        <v>1991</v>
      </c>
      <c r="B47" s="736">
        <v>6616.628234560264</v>
      </c>
      <c r="C47" s="736">
        <v>4695.193345024874</v>
      </c>
      <c r="D47" s="736">
        <v>3324.4198115378126</v>
      </c>
      <c r="E47" s="736">
        <v>1125.6893492788229</v>
      </c>
      <c r="F47" s="736">
        <v>526.1193457509088</v>
      </c>
      <c r="G47" s="737">
        <v>256.1572324793055</v>
      </c>
      <c r="H47" s="737">
        <v>658.5439429807294</v>
      </c>
      <c r="I47" s="736">
        <v>410.56738060056347</v>
      </c>
      <c r="J47" s="736">
        <v>383.9802027783601</v>
      </c>
    </row>
    <row r="48" spans="1:22" s="123" customFormat="1" ht="12.75" customHeight="1">
      <c r="A48" s="724">
        <v>1992</v>
      </c>
      <c r="B48" s="736">
        <v>6414.156649606561</v>
      </c>
      <c r="C48" s="736">
        <v>4596.514011954005</v>
      </c>
      <c r="D48" s="736">
        <v>3059.0593251969754</v>
      </c>
      <c r="E48" s="736">
        <v>1071.269486611822</v>
      </c>
      <c r="F48" s="736">
        <v>472.4336982253059</v>
      </c>
      <c r="G48" s="737">
        <v>244.90881109298866</v>
      </c>
      <c r="H48" s="737">
        <v>577.7598257517269</v>
      </c>
      <c r="I48" s="736">
        <v>387.0479540655374</v>
      </c>
      <c r="J48" s="736">
        <v>357.39302495615675</v>
      </c>
      <c r="L48" s="188"/>
      <c r="M48" s="189"/>
      <c r="N48" s="190"/>
      <c r="O48" s="190"/>
      <c r="P48" s="190"/>
      <c r="Q48" s="190"/>
      <c r="R48" s="190"/>
      <c r="S48" s="190"/>
      <c r="T48" s="191"/>
      <c r="U48" s="130"/>
      <c r="V48" s="129"/>
    </row>
    <row r="49" spans="1:22" s="123" customFormat="1" ht="12.75" customHeight="1">
      <c r="A49" s="724">
        <v>1993</v>
      </c>
      <c r="B49" s="736">
        <v>6051.139413957246</v>
      </c>
      <c r="C49" s="736">
        <v>4955.4409125537495</v>
      </c>
      <c r="D49" s="736">
        <v>2651.559695883589</v>
      </c>
      <c r="E49" s="736">
        <v>1296.8218096664843</v>
      </c>
      <c r="F49" s="736">
        <v>432.0416396108046</v>
      </c>
      <c r="G49" s="737">
        <v>193.2683310921706</v>
      </c>
      <c r="H49" s="737">
        <v>563.4436530782327</v>
      </c>
      <c r="I49" s="736">
        <v>399.83025109544286</v>
      </c>
      <c r="J49" s="736">
        <v>380.40115960998656</v>
      </c>
      <c r="L49" s="188"/>
      <c r="M49" s="192"/>
      <c r="N49" s="190"/>
      <c r="O49" s="190"/>
      <c r="P49" s="190"/>
      <c r="Q49" s="190"/>
      <c r="R49" s="190"/>
      <c r="S49" s="190"/>
      <c r="T49" s="191"/>
      <c r="U49" s="130"/>
      <c r="V49" s="129"/>
    </row>
    <row r="50" spans="1:22" s="123" customFormat="1" ht="12.75" customHeight="1">
      <c r="A50" s="724">
        <v>1994</v>
      </c>
      <c r="B50" s="736">
        <v>6803.249771196884</v>
      </c>
      <c r="C50" s="736">
        <v>4656.846453935158</v>
      </c>
      <c r="D50" s="736">
        <v>3650.624031741</v>
      </c>
      <c r="E50" s="736">
        <v>1040.4789782343046</v>
      </c>
      <c r="F50" s="736">
        <v>430.50776396721596</v>
      </c>
      <c r="G50" s="737">
        <v>162.5908182203975</v>
      </c>
      <c r="H50" s="737">
        <v>641.160019020058</v>
      </c>
      <c r="I50" s="736">
        <v>432.0416396108046</v>
      </c>
      <c r="J50" s="736">
        <v>413.6351318877408</v>
      </c>
      <c r="L50" s="188"/>
      <c r="M50" s="192"/>
      <c r="N50" s="190"/>
      <c r="O50" s="190"/>
      <c r="P50" s="190"/>
      <c r="Q50" s="190"/>
      <c r="R50" s="190"/>
      <c r="S50" s="190"/>
      <c r="T50" s="191"/>
      <c r="U50" s="128"/>
      <c r="V50" s="127"/>
    </row>
    <row r="51" spans="1:20" s="123" customFormat="1" ht="12.75" customHeight="1">
      <c r="A51" s="724">
        <v>1995</v>
      </c>
      <c r="B51" s="736">
        <v>8216.460530823231</v>
      </c>
      <c r="C51" s="736">
        <v>6075.681424254664</v>
      </c>
      <c r="D51" s="736">
        <v>4448.2393664071005</v>
      </c>
      <c r="E51" s="736">
        <v>1826.3345996328924</v>
      </c>
      <c r="F51" s="736">
        <v>434.0868071355895</v>
      </c>
      <c r="G51" s="737">
        <v>225.47971960753236</v>
      </c>
      <c r="H51" s="737">
        <v>624.2873869405828</v>
      </c>
      <c r="I51" s="736">
        <v>437.66585030396305</v>
      </c>
      <c r="J51" s="736">
        <v>415.68029941252564</v>
      </c>
      <c r="L51" s="188"/>
      <c r="M51" s="188"/>
      <c r="N51" s="188"/>
      <c r="O51" s="188"/>
      <c r="P51" s="188"/>
      <c r="Q51" s="188"/>
      <c r="R51" s="188"/>
      <c r="S51" s="188"/>
      <c r="T51" s="188"/>
    </row>
    <row r="52" spans="1:10" s="123" customFormat="1" ht="12.75" customHeight="1">
      <c r="A52" s="724">
        <v>1996</v>
      </c>
      <c r="B52" s="736">
        <v>9937.469002929703</v>
      </c>
      <c r="C52" s="736">
        <v>7542.066539525419</v>
      </c>
      <c r="D52" s="736">
        <v>6005.123144649586</v>
      </c>
      <c r="E52" s="736">
        <v>3052.9238226226207</v>
      </c>
      <c r="F52" s="736">
        <v>526.630637632105</v>
      </c>
      <c r="G52" s="737">
        <v>264.337902578445</v>
      </c>
      <c r="H52" s="737">
        <v>714.2747580311172</v>
      </c>
      <c r="I52" s="736">
        <v>478.5692007996605</v>
      </c>
      <c r="J52" s="736">
        <v>423.34967763046893</v>
      </c>
    </row>
    <row r="53" spans="1:10" s="123" customFormat="1" ht="12.75" customHeight="1">
      <c r="A53" s="724">
        <v>1997</v>
      </c>
      <c r="B53" s="736">
        <v>12799.680953866135</v>
      </c>
      <c r="C53" s="736">
        <v>9320.850994207063</v>
      </c>
      <c r="D53" s="736">
        <v>7536.4423288322605</v>
      </c>
      <c r="E53" s="736">
        <v>4120.501270560325</v>
      </c>
      <c r="F53" s="736">
        <v>635.0245164457034</v>
      </c>
      <c r="G53" s="737">
        <v>416.7028831749181</v>
      </c>
      <c r="H53" s="737">
        <v>1563.5305726980362</v>
      </c>
      <c r="I53" s="736">
        <v>1361.0589877443335</v>
      </c>
      <c r="J53" s="736">
        <v>719.8989687242756</v>
      </c>
    </row>
    <row r="54" spans="1:10" s="123" customFormat="1" ht="12.75" customHeight="1">
      <c r="A54" s="724">
        <v>1998</v>
      </c>
      <c r="B54" s="736">
        <v>15519.753761830016</v>
      </c>
      <c r="C54" s="736">
        <v>11626.266086520813</v>
      </c>
      <c r="D54" s="736">
        <v>9906.280198176733</v>
      </c>
      <c r="E54" s="736">
        <v>5785.267635735212</v>
      </c>
      <c r="F54" s="736">
        <v>634.0019326833109</v>
      </c>
      <c r="G54" s="737">
        <v>447.3803960466912</v>
      </c>
      <c r="H54" s="737">
        <v>1984.323790922524</v>
      </c>
      <c r="I54" s="736">
        <v>1734.3020610175731</v>
      </c>
      <c r="J54" s="736">
        <v>1322.7120966546172</v>
      </c>
    </row>
    <row r="55" spans="1:10" s="123" customFormat="1" ht="12.75" customHeight="1">
      <c r="A55" s="724">
        <v>1999</v>
      </c>
      <c r="B55" s="736">
        <v>17161.00070046988</v>
      </c>
      <c r="C55" s="736">
        <v>12822.689088519965</v>
      </c>
      <c r="D55" s="736">
        <v>11095.03382195794</v>
      </c>
      <c r="E55" s="736">
        <v>6424.382487230486</v>
      </c>
      <c r="F55" s="736">
        <v>599.2340847619681</v>
      </c>
      <c r="G55" s="737">
        <v>371.1979057484546</v>
      </c>
      <c r="H55" s="737">
        <v>2566.6852436050167</v>
      </c>
      <c r="I55" s="736">
        <v>2149.4710685489026</v>
      </c>
      <c r="J55" s="736">
        <v>2113.6806368651673</v>
      </c>
    </row>
    <row r="56" spans="1:10" s="123" customFormat="1" ht="12.75" customHeight="1">
      <c r="A56" s="724">
        <v>2000</v>
      </c>
      <c r="B56" s="736">
        <v>19937.315615365344</v>
      </c>
      <c r="C56" s="736">
        <v>14164.318984778842</v>
      </c>
      <c r="D56" s="736">
        <v>12657.030519012389</v>
      </c>
      <c r="E56" s="736">
        <v>6977.089010803597</v>
      </c>
      <c r="F56" s="736">
        <v>676.439158822597</v>
      </c>
      <c r="G56" s="737">
        <v>483.6821196116227</v>
      </c>
      <c r="H56" s="737">
        <v>3408.2716800539924</v>
      </c>
      <c r="I56" s="737">
        <v>3100.473967573869</v>
      </c>
      <c r="J56" s="736">
        <v>3062.1270764841524</v>
      </c>
    </row>
    <row r="57" spans="1:12" s="123" customFormat="1" ht="12.75" customHeight="1">
      <c r="A57" s="724">
        <v>2001</v>
      </c>
      <c r="B57" s="736">
        <v>23779</v>
      </c>
      <c r="C57" s="736">
        <v>16164</v>
      </c>
      <c r="D57" s="736">
        <v>15170</v>
      </c>
      <c r="E57" s="736">
        <v>8907</v>
      </c>
      <c r="F57" s="736">
        <v>776</v>
      </c>
      <c r="G57" s="737">
        <v>512</v>
      </c>
      <c r="H57" s="737">
        <v>5529</v>
      </c>
      <c r="I57" s="736">
        <v>5134</v>
      </c>
      <c r="J57" s="736">
        <v>4742</v>
      </c>
      <c r="K57" s="125"/>
      <c r="L57" s="125"/>
    </row>
    <row r="58" spans="1:12" s="123" customFormat="1" ht="12.75" customHeight="1">
      <c r="A58" s="724">
        <v>2002</v>
      </c>
      <c r="B58" s="736">
        <v>21452</v>
      </c>
      <c r="C58" s="736">
        <v>14401</v>
      </c>
      <c r="D58" s="736">
        <v>13386</v>
      </c>
      <c r="E58" s="736">
        <v>7983</v>
      </c>
      <c r="F58" s="736">
        <v>772</v>
      </c>
      <c r="G58" s="737">
        <v>305</v>
      </c>
      <c r="H58" s="737">
        <v>4737</v>
      </c>
      <c r="I58" s="737">
        <v>4121</v>
      </c>
      <c r="J58" s="736">
        <v>3252</v>
      </c>
      <c r="L58" s="125"/>
    </row>
    <row r="59" spans="1:12" s="123" customFormat="1" ht="12.75" customHeight="1">
      <c r="A59" s="724">
        <v>2003</v>
      </c>
      <c r="B59" s="736">
        <v>19667</v>
      </c>
      <c r="C59" s="736">
        <v>14249</v>
      </c>
      <c r="D59" s="736">
        <v>13242</v>
      </c>
      <c r="E59" s="736">
        <v>6748</v>
      </c>
      <c r="F59" s="736">
        <v>834</v>
      </c>
      <c r="G59" s="737">
        <v>578</v>
      </c>
      <c r="H59" s="737">
        <v>2412</v>
      </c>
      <c r="I59" s="737">
        <v>1793</v>
      </c>
      <c r="J59" s="736">
        <v>1579</v>
      </c>
      <c r="L59" s="125"/>
    </row>
    <row r="60" spans="1:12" s="123" customFormat="1" ht="12.75" customHeight="1">
      <c r="A60" s="724">
        <v>2004</v>
      </c>
      <c r="B60" s="736">
        <v>20698</v>
      </c>
      <c r="C60" s="736">
        <v>15549</v>
      </c>
      <c r="D60" s="736">
        <v>14299</v>
      </c>
      <c r="E60" s="736">
        <v>6488</v>
      </c>
      <c r="F60" s="736">
        <v>1144</v>
      </c>
      <c r="G60" s="737">
        <v>573</v>
      </c>
      <c r="H60" s="737">
        <v>2005</v>
      </c>
      <c r="I60" s="737">
        <f>1391+77</f>
        <v>1468</v>
      </c>
      <c r="J60" s="736">
        <v>1391</v>
      </c>
      <c r="L60" s="125"/>
    </row>
    <row r="61" spans="1:12" s="123" customFormat="1" ht="12.75" customHeight="1">
      <c r="A61" s="724">
        <v>2005</v>
      </c>
      <c r="B61" s="736">
        <v>22245</v>
      </c>
      <c r="C61" s="736">
        <v>15954</v>
      </c>
      <c r="D61" s="736">
        <v>14880</v>
      </c>
      <c r="E61" s="736">
        <v>6989</v>
      </c>
      <c r="F61" s="736">
        <v>1017</v>
      </c>
      <c r="G61" s="737">
        <v>563</v>
      </c>
      <c r="H61" s="737">
        <v>2834</v>
      </c>
      <c r="I61" s="737">
        <v>2071</v>
      </c>
      <c r="J61" s="736">
        <v>1987</v>
      </c>
      <c r="L61" s="125"/>
    </row>
    <row r="62" spans="1:12" s="123" customFormat="1" ht="12.75" customHeight="1">
      <c r="A62" s="724">
        <v>2006</v>
      </c>
      <c r="B62" s="736">
        <v>27739</v>
      </c>
      <c r="C62" s="736">
        <v>19576</v>
      </c>
      <c r="D62" s="736">
        <v>17921</v>
      </c>
      <c r="E62" s="736">
        <v>9112</v>
      </c>
      <c r="F62" s="736">
        <v>1040</v>
      </c>
      <c r="G62" s="737">
        <v>468</v>
      </c>
      <c r="H62" s="737">
        <v>3159</v>
      </c>
      <c r="I62" s="737">
        <v>1991</v>
      </c>
      <c r="J62" s="736">
        <v>1915</v>
      </c>
      <c r="L62" s="125"/>
    </row>
    <row r="63" spans="1:10" s="123" customFormat="1" ht="12.75" customHeight="1">
      <c r="A63" s="724">
        <v>2007</v>
      </c>
      <c r="B63" s="736">
        <v>28487</v>
      </c>
      <c r="C63" s="736">
        <v>20978</v>
      </c>
      <c r="D63" s="736">
        <v>19440</v>
      </c>
      <c r="E63" s="736">
        <v>9727</v>
      </c>
      <c r="F63" s="736">
        <v>1124</v>
      </c>
      <c r="G63" s="737">
        <v>643</v>
      </c>
      <c r="H63" s="737">
        <v>2433</v>
      </c>
      <c r="I63" s="737">
        <v>1343</v>
      </c>
      <c r="J63" s="736">
        <v>1275</v>
      </c>
    </row>
    <row r="64" spans="1:12" s="123" customFormat="1" ht="12.75" customHeight="1">
      <c r="A64" s="724">
        <v>2008</v>
      </c>
      <c r="B64" s="736">
        <v>31275</v>
      </c>
      <c r="C64" s="736">
        <v>22615</v>
      </c>
      <c r="D64" s="736">
        <v>20882</v>
      </c>
      <c r="E64" s="736">
        <v>10203</v>
      </c>
      <c r="F64" s="736">
        <v>1562</v>
      </c>
      <c r="G64" s="737">
        <v>658</v>
      </c>
      <c r="H64" s="737">
        <v>2694</v>
      </c>
      <c r="I64" s="737">
        <v>1389</v>
      </c>
      <c r="J64" s="736">
        <v>1328</v>
      </c>
      <c r="L64" s="125"/>
    </row>
    <row r="65" spans="1:12" s="123" customFormat="1" ht="12.75" customHeight="1">
      <c r="A65" s="724">
        <v>2009</v>
      </c>
      <c r="B65" s="736">
        <v>31317</v>
      </c>
      <c r="C65" s="736">
        <v>21446</v>
      </c>
      <c r="D65" s="736">
        <v>19832</v>
      </c>
      <c r="E65" s="736">
        <v>10869</v>
      </c>
      <c r="F65" s="736">
        <v>1365</v>
      </c>
      <c r="G65" s="737">
        <v>768</v>
      </c>
      <c r="H65" s="737">
        <v>2694</v>
      </c>
      <c r="I65" s="737">
        <v>1568</v>
      </c>
      <c r="J65" s="736">
        <v>1504</v>
      </c>
      <c r="L65" s="125"/>
    </row>
    <row r="66" spans="1:10" s="267" customFormat="1" ht="14.25" customHeight="1">
      <c r="A66" s="746"/>
      <c r="B66" s="747"/>
      <c r="C66" s="748"/>
      <c r="D66" s="748"/>
      <c r="E66" s="748"/>
      <c r="F66" s="748"/>
      <c r="G66" s="748"/>
      <c r="H66" s="749"/>
      <c r="I66" s="749"/>
      <c r="J66" s="750"/>
    </row>
    <row r="67" spans="1:10" ht="8.25" customHeight="1">
      <c r="A67" s="421"/>
      <c r="B67" s="751"/>
      <c r="C67" s="752"/>
      <c r="D67" s="752"/>
      <c r="E67" s="752"/>
      <c r="F67" s="752"/>
      <c r="G67" s="752"/>
      <c r="H67" s="751"/>
      <c r="I67" s="751"/>
      <c r="J67" s="735"/>
    </row>
    <row r="68" spans="1:10" s="115" customFormat="1" ht="12">
      <c r="A68" s="753" t="s">
        <v>134</v>
      </c>
      <c r="B68" s="752"/>
      <c r="C68" s="752"/>
      <c r="D68" s="752"/>
      <c r="E68" s="752"/>
      <c r="F68" s="752"/>
      <c r="G68" s="752"/>
      <c r="H68" s="751"/>
      <c r="I68" s="751"/>
      <c r="J68" s="752"/>
    </row>
    <row r="69" spans="1:10" s="115" customFormat="1" ht="12">
      <c r="A69" s="754" t="s">
        <v>227</v>
      </c>
      <c r="B69" s="752"/>
      <c r="C69" s="752"/>
      <c r="D69" s="752"/>
      <c r="E69" s="752"/>
      <c r="F69" s="752"/>
      <c r="G69" s="752"/>
      <c r="H69" s="751"/>
      <c r="I69" s="751"/>
      <c r="J69" s="752"/>
    </row>
    <row r="70" spans="1:10" ht="12">
      <c r="A70" s="754" t="s">
        <v>228</v>
      </c>
      <c r="B70" s="752"/>
      <c r="C70" s="752"/>
      <c r="D70" s="752"/>
      <c r="E70" s="752"/>
      <c r="F70" s="752"/>
      <c r="G70" s="752"/>
      <c r="H70" s="751"/>
      <c r="I70" s="751"/>
      <c r="J70" s="752"/>
    </row>
    <row r="71" spans="1:10" ht="12">
      <c r="A71" s="131"/>
      <c r="B71" s="127"/>
      <c r="C71" s="127"/>
      <c r="D71" s="127"/>
      <c r="E71" s="127"/>
      <c r="F71" s="127"/>
      <c r="G71" s="127"/>
      <c r="H71" s="128"/>
      <c r="I71" s="128"/>
      <c r="J71" s="127"/>
    </row>
    <row r="72" spans="1:10" ht="14.25">
      <c r="A72" s="184">
        <v>16</v>
      </c>
      <c r="B72" s="127"/>
      <c r="C72" s="127"/>
      <c r="D72" s="127"/>
      <c r="E72" s="127"/>
      <c r="F72" s="127"/>
      <c r="G72" s="127"/>
      <c r="H72" s="128"/>
      <c r="I72" s="128"/>
      <c r="J72" s="127"/>
    </row>
    <row r="73" spans="1:10" ht="12">
      <c r="A73" s="132"/>
      <c r="B73" s="127"/>
      <c r="C73" s="127"/>
      <c r="D73" s="127"/>
      <c r="E73" s="127"/>
      <c r="F73" s="127"/>
      <c r="G73" s="127"/>
      <c r="H73" s="128"/>
      <c r="I73" s="128"/>
      <c r="J73" s="127"/>
    </row>
    <row r="74" spans="1:10" ht="12">
      <c r="A74" s="132"/>
      <c r="B74" s="127"/>
      <c r="C74" s="127"/>
      <c r="D74" s="127"/>
      <c r="E74" s="127"/>
      <c r="F74" s="127"/>
      <c r="G74" s="127"/>
      <c r="H74" s="128"/>
      <c r="I74" s="128"/>
      <c r="J74" s="127"/>
    </row>
    <row r="75" spans="2:10" ht="12">
      <c r="B75" s="127"/>
      <c r="C75" s="127"/>
      <c r="D75" s="127"/>
      <c r="E75" s="127"/>
      <c r="F75" s="127"/>
      <c r="G75" s="127"/>
      <c r="H75" s="128"/>
      <c r="I75" s="128"/>
      <c r="J75" s="127"/>
    </row>
    <row r="76" spans="2:10" ht="12">
      <c r="B76" s="127"/>
      <c r="C76" s="127"/>
      <c r="D76" s="127"/>
      <c r="E76" s="127"/>
      <c r="F76" s="127"/>
      <c r="G76" s="127"/>
      <c r="H76" s="128"/>
      <c r="I76" s="128"/>
      <c r="J76" s="127"/>
    </row>
    <row r="77" spans="2:10" ht="12">
      <c r="B77" s="127"/>
      <c r="C77" s="127"/>
      <c r="D77" s="127"/>
      <c r="E77" s="127"/>
      <c r="F77" s="127"/>
      <c r="G77" s="127"/>
      <c r="H77" s="128"/>
      <c r="I77" s="128"/>
      <c r="J77" s="127"/>
    </row>
    <row r="78" spans="2:10" ht="12">
      <c r="B78" s="127"/>
      <c r="C78" s="127"/>
      <c r="D78" s="127"/>
      <c r="E78" s="127"/>
      <c r="F78" s="127"/>
      <c r="G78" s="127"/>
      <c r="H78" s="128"/>
      <c r="I78" s="128"/>
      <c r="J78" s="127"/>
    </row>
    <row r="79" spans="2:10" ht="12">
      <c r="B79" s="127"/>
      <c r="C79" s="127"/>
      <c r="D79" s="127"/>
      <c r="E79" s="127"/>
      <c r="F79" s="127"/>
      <c r="G79" s="127"/>
      <c r="H79" s="128"/>
      <c r="I79" s="128"/>
      <c r="J79" s="127"/>
    </row>
    <row r="80" spans="2:10" ht="12">
      <c r="B80" s="127"/>
      <c r="C80" s="127"/>
      <c r="D80" s="127"/>
      <c r="E80" s="127"/>
      <c r="F80" s="127"/>
      <c r="G80" s="127"/>
      <c r="H80" s="128"/>
      <c r="I80" s="128"/>
      <c r="J80" s="127"/>
    </row>
    <row r="81" spans="2:10" ht="12">
      <c r="B81" s="127"/>
      <c r="C81" s="127"/>
      <c r="D81" s="127"/>
      <c r="E81" s="127"/>
      <c r="F81" s="127"/>
      <c r="G81" s="127"/>
      <c r="H81" s="128"/>
      <c r="I81" s="128"/>
      <c r="J81" s="127"/>
    </row>
    <row r="82" spans="2:10" ht="12">
      <c r="B82" s="127"/>
      <c r="C82" s="127"/>
      <c r="D82" s="127"/>
      <c r="E82" s="127"/>
      <c r="F82" s="127"/>
      <c r="G82" s="127"/>
      <c r="H82" s="128"/>
      <c r="I82" s="128"/>
      <c r="J82" s="127"/>
    </row>
    <row r="83" spans="2:10" ht="12">
      <c r="B83" s="127"/>
      <c r="C83" s="127"/>
      <c r="D83" s="127"/>
      <c r="E83" s="127"/>
      <c r="F83" s="127"/>
      <c r="G83" s="127"/>
      <c r="H83" s="128"/>
      <c r="I83" s="128"/>
      <c r="J83" s="127"/>
    </row>
    <row r="84" spans="2:10" ht="12">
      <c r="B84" s="127"/>
      <c r="C84" s="127"/>
      <c r="D84" s="127"/>
      <c r="E84" s="127"/>
      <c r="F84" s="127"/>
      <c r="G84" s="127"/>
      <c r="H84" s="128"/>
      <c r="I84" s="128"/>
      <c r="J84" s="127"/>
    </row>
    <row r="85" spans="2:10" ht="12">
      <c r="B85" s="127"/>
      <c r="C85" s="127"/>
      <c r="D85" s="127"/>
      <c r="E85" s="127"/>
      <c r="F85" s="127"/>
      <c r="G85" s="127"/>
      <c r="H85" s="128"/>
      <c r="I85" s="128"/>
      <c r="J85" s="127"/>
    </row>
    <row r="86" spans="2:10" ht="12">
      <c r="B86" s="127"/>
      <c r="C86" s="127"/>
      <c r="D86" s="127"/>
      <c r="E86" s="127"/>
      <c r="F86" s="127"/>
      <c r="G86" s="127"/>
      <c r="H86" s="128"/>
      <c r="I86" s="128"/>
      <c r="J86" s="127"/>
    </row>
    <row r="87" spans="2:10" ht="12">
      <c r="B87" s="127"/>
      <c r="C87" s="127"/>
      <c r="D87" s="127"/>
      <c r="E87" s="127"/>
      <c r="F87" s="127"/>
      <c r="G87" s="127"/>
      <c r="H87" s="128"/>
      <c r="I87" s="128"/>
      <c r="J87" s="127"/>
    </row>
    <row r="88" spans="2:10" ht="12">
      <c r="B88" s="127"/>
      <c r="C88" s="127"/>
      <c r="D88" s="127"/>
      <c r="E88" s="127"/>
      <c r="F88" s="127"/>
      <c r="G88" s="127"/>
      <c r="H88" s="128"/>
      <c r="I88" s="128"/>
      <c r="J88" s="127"/>
    </row>
    <row r="89" spans="2:10" ht="12">
      <c r="B89" s="127"/>
      <c r="C89" s="127"/>
      <c r="D89" s="127"/>
      <c r="E89" s="127"/>
      <c r="F89" s="127"/>
      <c r="G89" s="127"/>
      <c r="H89" s="128"/>
      <c r="I89" s="128"/>
      <c r="J89" s="127"/>
    </row>
    <row r="90" spans="2:10" ht="12">
      <c r="B90" s="127"/>
      <c r="C90" s="127"/>
      <c r="D90" s="127"/>
      <c r="E90" s="127"/>
      <c r="F90" s="127"/>
      <c r="G90" s="127"/>
      <c r="H90" s="128"/>
      <c r="I90" s="128"/>
      <c r="J90" s="127"/>
    </row>
    <row r="91" spans="2:10" ht="12">
      <c r="B91" s="127"/>
      <c r="C91" s="127"/>
      <c r="D91" s="127"/>
      <c r="E91" s="127"/>
      <c r="F91" s="127"/>
      <c r="G91" s="127"/>
      <c r="H91" s="128"/>
      <c r="I91" s="128"/>
      <c r="J91" s="127"/>
    </row>
    <row r="92" spans="2:10" ht="12">
      <c r="B92" s="127"/>
      <c r="C92" s="127"/>
      <c r="D92" s="127"/>
      <c r="E92" s="127"/>
      <c r="F92" s="127"/>
      <c r="G92" s="127"/>
      <c r="H92" s="128"/>
      <c r="I92" s="128"/>
      <c r="J92" s="127"/>
    </row>
    <row r="93" spans="2:10" ht="12">
      <c r="B93" s="127"/>
      <c r="C93" s="127"/>
      <c r="D93" s="127"/>
      <c r="E93" s="127"/>
      <c r="F93" s="127"/>
      <c r="G93" s="127"/>
      <c r="H93" s="128"/>
      <c r="I93" s="128"/>
      <c r="J93" s="127"/>
    </row>
    <row r="94" spans="2:10" ht="12">
      <c r="B94" s="127"/>
      <c r="C94" s="127"/>
      <c r="D94" s="127"/>
      <c r="E94" s="127"/>
      <c r="F94" s="127"/>
      <c r="G94" s="127"/>
      <c r="H94" s="128"/>
      <c r="I94" s="128"/>
      <c r="J94" s="127"/>
    </row>
    <row r="95" spans="2:10" ht="12">
      <c r="B95" s="127"/>
      <c r="C95" s="127"/>
      <c r="D95" s="127"/>
      <c r="E95" s="127"/>
      <c r="F95" s="127"/>
      <c r="G95" s="127"/>
      <c r="H95" s="128"/>
      <c r="I95" s="128"/>
      <c r="J95" s="127"/>
    </row>
    <row r="96" spans="2:10" ht="12">
      <c r="B96" s="127"/>
      <c r="C96" s="127"/>
      <c r="D96" s="127"/>
      <c r="E96" s="127"/>
      <c r="F96" s="127"/>
      <c r="G96" s="127"/>
      <c r="H96" s="128"/>
      <c r="I96" s="128"/>
      <c r="J96" s="127"/>
    </row>
    <row r="97" spans="2:10" ht="12">
      <c r="B97" s="127"/>
      <c r="C97" s="127"/>
      <c r="D97" s="127"/>
      <c r="E97" s="127"/>
      <c r="F97" s="127"/>
      <c r="G97" s="127"/>
      <c r="H97" s="128"/>
      <c r="I97" s="128"/>
      <c r="J97" s="127"/>
    </row>
    <row r="98" spans="2:10" ht="12">
      <c r="B98" s="127"/>
      <c r="C98" s="127"/>
      <c r="D98" s="127"/>
      <c r="E98" s="127"/>
      <c r="F98" s="127"/>
      <c r="G98" s="127"/>
      <c r="H98" s="128"/>
      <c r="I98" s="128"/>
      <c r="J98" s="127"/>
    </row>
    <row r="99" spans="2:10" ht="12">
      <c r="B99" s="127"/>
      <c r="C99" s="127"/>
      <c r="D99" s="127"/>
      <c r="E99" s="127"/>
      <c r="F99" s="127"/>
      <c r="G99" s="127"/>
      <c r="H99" s="128"/>
      <c r="I99" s="128"/>
      <c r="J99" s="127"/>
    </row>
    <row r="100" spans="2:10" ht="12">
      <c r="B100" s="127"/>
      <c r="C100" s="127"/>
      <c r="D100" s="127"/>
      <c r="E100" s="127"/>
      <c r="F100" s="127"/>
      <c r="G100" s="127"/>
      <c r="H100" s="128"/>
      <c r="I100" s="128"/>
      <c r="J100" s="127"/>
    </row>
    <row r="101" spans="2:10" ht="12">
      <c r="B101" s="127"/>
      <c r="C101" s="127"/>
      <c r="D101" s="127"/>
      <c r="E101" s="127"/>
      <c r="F101" s="127"/>
      <c r="G101" s="127"/>
      <c r="H101" s="128"/>
      <c r="I101" s="128"/>
      <c r="J101" s="127"/>
    </row>
    <row r="102" spans="2:10" ht="12">
      <c r="B102" s="127"/>
      <c r="C102" s="127"/>
      <c r="D102" s="127"/>
      <c r="E102" s="127"/>
      <c r="F102" s="127"/>
      <c r="G102" s="127"/>
      <c r="H102" s="128"/>
      <c r="I102" s="128"/>
      <c r="J102" s="127"/>
    </row>
    <row r="103" spans="2:10" ht="12">
      <c r="B103" s="127"/>
      <c r="C103" s="127"/>
      <c r="D103" s="127"/>
      <c r="E103" s="127"/>
      <c r="F103" s="127"/>
      <c r="G103" s="127"/>
      <c r="H103" s="128"/>
      <c r="I103" s="128"/>
      <c r="J103" s="127"/>
    </row>
    <row r="104" spans="2:10" ht="12">
      <c r="B104" s="127"/>
      <c r="C104" s="127"/>
      <c r="D104" s="127"/>
      <c r="E104" s="127"/>
      <c r="F104" s="127"/>
      <c r="G104" s="127"/>
      <c r="H104" s="128"/>
      <c r="I104" s="128"/>
      <c r="J104" s="127"/>
    </row>
    <row r="105" spans="2:10" ht="12">
      <c r="B105" s="127"/>
      <c r="C105" s="127"/>
      <c r="D105" s="127"/>
      <c r="E105" s="127"/>
      <c r="F105" s="127"/>
      <c r="G105" s="127"/>
      <c r="H105" s="128"/>
      <c r="I105" s="128"/>
      <c r="J105" s="127"/>
    </row>
    <row r="106" spans="2:10" ht="12">
      <c r="B106" s="127"/>
      <c r="C106" s="127"/>
      <c r="D106" s="127"/>
      <c r="E106" s="127"/>
      <c r="F106" s="127"/>
      <c r="G106" s="127"/>
      <c r="H106" s="128"/>
      <c r="I106" s="128"/>
      <c r="J106" s="127"/>
    </row>
    <row r="107" spans="2:10" ht="12">
      <c r="B107" s="127"/>
      <c r="C107" s="127"/>
      <c r="D107" s="127"/>
      <c r="E107" s="127"/>
      <c r="F107" s="127"/>
      <c r="G107" s="127"/>
      <c r="H107" s="128"/>
      <c r="I107" s="128"/>
      <c r="J107" s="127"/>
    </row>
    <row r="108" spans="2:10" ht="12">
      <c r="B108" s="127"/>
      <c r="C108" s="127"/>
      <c r="D108" s="127"/>
      <c r="E108" s="127"/>
      <c r="F108" s="127"/>
      <c r="G108" s="127"/>
      <c r="H108" s="128"/>
      <c r="I108" s="128"/>
      <c r="J108" s="127"/>
    </row>
    <row r="109" spans="2:10" ht="12">
      <c r="B109" s="127"/>
      <c r="C109" s="127"/>
      <c r="D109" s="127"/>
      <c r="E109" s="127"/>
      <c r="F109" s="127"/>
      <c r="G109" s="127"/>
      <c r="H109" s="128"/>
      <c r="I109" s="128"/>
      <c r="J109" s="127"/>
    </row>
    <row r="110" spans="2:10" ht="12">
      <c r="B110" s="127"/>
      <c r="C110" s="127"/>
      <c r="D110" s="127"/>
      <c r="E110" s="127"/>
      <c r="F110" s="127"/>
      <c r="G110" s="127"/>
      <c r="H110" s="128"/>
      <c r="I110" s="128"/>
      <c r="J110" s="127"/>
    </row>
    <row r="111" spans="2:10" ht="12">
      <c r="B111" s="127"/>
      <c r="C111" s="127"/>
      <c r="D111" s="127"/>
      <c r="E111" s="127"/>
      <c r="F111" s="127"/>
      <c r="G111" s="127"/>
      <c r="H111" s="128"/>
      <c r="I111" s="128"/>
      <c r="J111" s="127"/>
    </row>
    <row r="112" spans="2:10" ht="12">
      <c r="B112" s="127"/>
      <c r="C112" s="127"/>
      <c r="D112" s="127"/>
      <c r="E112" s="127"/>
      <c r="F112" s="127"/>
      <c r="G112" s="127"/>
      <c r="H112" s="128"/>
      <c r="I112" s="128"/>
      <c r="J112" s="127"/>
    </row>
    <row r="113" spans="2:10" ht="12">
      <c r="B113" s="127"/>
      <c r="C113" s="127"/>
      <c r="D113" s="127"/>
      <c r="E113" s="127"/>
      <c r="F113" s="127"/>
      <c r="G113" s="127"/>
      <c r="H113" s="128"/>
      <c r="I113" s="128"/>
      <c r="J113" s="127"/>
    </row>
    <row r="114" spans="2:10" ht="12">
      <c r="B114" s="127"/>
      <c r="C114" s="127"/>
      <c r="D114" s="127"/>
      <c r="E114" s="127"/>
      <c r="F114" s="127"/>
      <c r="G114" s="127"/>
      <c r="H114" s="128"/>
      <c r="I114" s="128"/>
      <c r="J114" s="127"/>
    </row>
    <row r="115" spans="2:10" ht="12">
      <c r="B115" s="127"/>
      <c r="C115" s="127"/>
      <c r="D115" s="127"/>
      <c r="E115" s="127"/>
      <c r="F115" s="127"/>
      <c r="G115" s="127"/>
      <c r="H115" s="128"/>
      <c r="I115" s="128"/>
      <c r="J115" s="127"/>
    </row>
    <row r="116" spans="2:10" ht="12">
      <c r="B116" s="127"/>
      <c r="C116" s="127"/>
      <c r="D116" s="127"/>
      <c r="E116" s="127"/>
      <c r="F116" s="127"/>
      <c r="G116" s="127"/>
      <c r="H116" s="128"/>
      <c r="I116" s="128"/>
      <c r="J116" s="127"/>
    </row>
    <row r="117" spans="2:10" ht="12">
      <c r="B117" s="127"/>
      <c r="C117" s="127"/>
      <c r="D117" s="127"/>
      <c r="E117" s="127"/>
      <c r="F117" s="127"/>
      <c r="G117" s="127"/>
      <c r="H117" s="128"/>
      <c r="I117" s="128"/>
      <c r="J117" s="127"/>
    </row>
    <row r="118" spans="2:10" ht="12">
      <c r="B118" s="127"/>
      <c r="C118" s="127"/>
      <c r="D118" s="127"/>
      <c r="E118" s="127"/>
      <c r="F118" s="127"/>
      <c r="G118" s="127"/>
      <c r="H118" s="128"/>
      <c r="I118" s="128"/>
      <c r="J118" s="127"/>
    </row>
    <row r="119" spans="2:10" ht="12">
      <c r="B119" s="127"/>
      <c r="C119" s="127"/>
      <c r="D119" s="127"/>
      <c r="E119" s="127"/>
      <c r="F119" s="127"/>
      <c r="G119" s="127"/>
      <c r="H119" s="128"/>
      <c r="I119" s="128"/>
      <c r="J119" s="127"/>
    </row>
    <row r="120" spans="2:10" ht="12">
      <c r="B120" s="127"/>
      <c r="C120" s="127"/>
      <c r="D120" s="127"/>
      <c r="E120" s="127"/>
      <c r="F120" s="127"/>
      <c r="G120" s="127"/>
      <c r="H120" s="128"/>
      <c r="I120" s="128"/>
      <c r="J120" s="127"/>
    </row>
    <row r="121" spans="2:10" ht="12">
      <c r="B121" s="127"/>
      <c r="C121" s="127"/>
      <c r="D121" s="127"/>
      <c r="E121" s="127"/>
      <c r="F121" s="127"/>
      <c r="G121" s="127"/>
      <c r="H121" s="128"/>
      <c r="I121" s="128"/>
      <c r="J121" s="127"/>
    </row>
    <row r="122" spans="2:10" ht="12">
      <c r="B122" s="127"/>
      <c r="C122" s="127"/>
      <c r="D122" s="127"/>
      <c r="E122" s="127"/>
      <c r="F122" s="127"/>
      <c r="G122" s="127"/>
      <c r="H122" s="128"/>
      <c r="I122" s="128"/>
      <c r="J122" s="127"/>
    </row>
    <row r="123" spans="2:10" ht="12">
      <c r="B123" s="127"/>
      <c r="C123" s="127"/>
      <c r="D123" s="127"/>
      <c r="E123" s="127"/>
      <c r="F123" s="127"/>
      <c r="G123" s="127"/>
      <c r="H123" s="128"/>
      <c r="I123" s="128"/>
      <c r="J123" s="127"/>
    </row>
    <row r="124" spans="2:10" ht="12">
      <c r="B124" s="127"/>
      <c r="C124" s="127"/>
      <c r="D124" s="127"/>
      <c r="E124" s="127"/>
      <c r="F124" s="127"/>
      <c r="G124" s="127"/>
      <c r="H124" s="128"/>
      <c r="I124" s="128"/>
      <c r="J124" s="127"/>
    </row>
    <row r="125" spans="2:10" ht="12">
      <c r="B125" s="127"/>
      <c r="C125" s="127"/>
      <c r="D125" s="127"/>
      <c r="E125" s="127"/>
      <c r="F125" s="127"/>
      <c r="G125" s="127"/>
      <c r="H125" s="128"/>
      <c r="I125" s="128"/>
      <c r="J125" s="127"/>
    </row>
    <row r="126" spans="2:10" ht="12">
      <c r="B126" s="127"/>
      <c r="C126" s="127"/>
      <c r="D126" s="127"/>
      <c r="E126" s="127"/>
      <c r="F126" s="127"/>
      <c r="G126" s="127"/>
      <c r="H126" s="128"/>
      <c r="I126" s="128"/>
      <c r="J126" s="127"/>
    </row>
    <row r="127" spans="2:10" ht="12">
      <c r="B127" s="127"/>
      <c r="C127" s="127"/>
      <c r="D127" s="127"/>
      <c r="E127" s="127"/>
      <c r="F127" s="127"/>
      <c r="G127" s="127"/>
      <c r="H127" s="128"/>
      <c r="I127" s="128"/>
      <c r="J127" s="127"/>
    </row>
    <row r="128" spans="2:10" ht="12">
      <c r="B128" s="127"/>
      <c r="C128" s="127"/>
      <c r="D128" s="127"/>
      <c r="E128" s="127"/>
      <c r="F128" s="127"/>
      <c r="G128" s="127"/>
      <c r="H128" s="128"/>
      <c r="I128" s="128"/>
      <c r="J128" s="127"/>
    </row>
    <row r="129" spans="2:10" ht="12">
      <c r="B129" s="127"/>
      <c r="C129" s="127"/>
      <c r="D129" s="127"/>
      <c r="E129" s="127"/>
      <c r="F129" s="127"/>
      <c r="G129" s="127"/>
      <c r="H129" s="128"/>
      <c r="I129" s="128"/>
      <c r="J129" s="127"/>
    </row>
    <row r="130" spans="2:10" ht="12">
      <c r="B130" s="127"/>
      <c r="C130" s="127"/>
      <c r="D130" s="127"/>
      <c r="E130" s="127"/>
      <c r="F130" s="127"/>
      <c r="G130" s="127"/>
      <c r="H130" s="128"/>
      <c r="I130" s="128"/>
      <c r="J130" s="127"/>
    </row>
  </sheetData>
  <mergeCells count="18">
    <mergeCell ref="H37:H40"/>
    <mergeCell ref="I38:I40"/>
    <mergeCell ref="A1:J1"/>
    <mergeCell ref="A34:J34"/>
    <mergeCell ref="C37:C40"/>
    <mergeCell ref="E39:E40"/>
    <mergeCell ref="F39:F40"/>
    <mergeCell ref="G37:G40"/>
    <mergeCell ref="I4:J4"/>
    <mergeCell ref="I37:J37"/>
    <mergeCell ref="C36:J36"/>
    <mergeCell ref="C3:J3"/>
    <mergeCell ref="C4:C7"/>
    <mergeCell ref="E6:E7"/>
    <mergeCell ref="F6:F7"/>
    <mergeCell ref="G4:G7"/>
    <mergeCell ref="H4:H7"/>
    <mergeCell ref="I5:I7"/>
  </mergeCells>
  <printOptions/>
  <pageMargins left="0.21" right="0.46" top="0.22" bottom="0.31" header="0.63" footer="0.24"/>
  <pageSetup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I1" sqref="I1"/>
    </sheetView>
  </sheetViews>
  <sheetFormatPr defaultColWidth="11.421875" defaultRowHeight="12.75"/>
  <cols>
    <col min="1" max="16384" width="11.421875" style="5" customWidth="1"/>
  </cols>
  <sheetData>
    <row r="1" spans="1:7" s="134" customFormat="1" ht="15">
      <c r="A1" s="136" t="s">
        <v>231</v>
      </c>
      <c r="B1" s="137"/>
      <c r="C1" s="137"/>
      <c r="D1" s="137"/>
      <c r="E1" s="137"/>
      <c r="F1" s="137"/>
      <c r="G1" s="137"/>
    </row>
    <row r="2" spans="1:8" s="134" customFormat="1" ht="14.25">
      <c r="A2" s="133"/>
      <c r="B2" s="133"/>
      <c r="C2" s="133"/>
      <c r="D2" s="133"/>
      <c r="E2" s="133"/>
      <c r="F2" s="133"/>
      <c r="G2" s="133"/>
      <c r="H2" s="133"/>
    </row>
    <row r="3" spans="1:8" ht="12.75">
      <c r="A3" s="347" t="s">
        <v>17</v>
      </c>
      <c r="B3" s="347"/>
      <c r="C3" s="347"/>
      <c r="D3" s="347"/>
      <c r="E3" s="347"/>
      <c r="F3" s="347"/>
      <c r="G3" s="347"/>
      <c r="H3" s="347"/>
    </row>
    <row r="4" spans="1:8" s="295" customFormat="1" ht="12.75">
      <c r="A4" s="349" t="s">
        <v>213</v>
      </c>
      <c r="B4" s="348" t="s">
        <v>4</v>
      </c>
      <c r="C4" s="117" t="s">
        <v>17</v>
      </c>
      <c r="D4" s="118"/>
      <c r="E4" s="118"/>
      <c r="F4" s="118"/>
      <c r="G4" s="138"/>
      <c r="H4" s="139"/>
    </row>
    <row r="5" spans="1:8" s="295" customFormat="1" ht="12.75">
      <c r="A5" s="350"/>
      <c r="B5" s="343"/>
      <c r="C5" s="348" t="s">
        <v>116</v>
      </c>
      <c r="D5" s="348" t="s">
        <v>117</v>
      </c>
      <c r="E5" s="348" t="s">
        <v>87</v>
      </c>
      <c r="F5" s="141" t="s">
        <v>10</v>
      </c>
      <c r="G5" s="118"/>
      <c r="H5" s="120" t="s">
        <v>57</v>
      </c>
    </row>
    <row r="6" spans="1:8" s="295" customFormat="1" ht="15" customHeight="1">
      <c r="A6" s="350"/>
      <c r="B6" s="343"/>
      <c r="C6" s="343"/>
      <c r="D6" s="343"/>
      <c r="E6" s="343"/>
      <c r="F6" s="348" t="s">
        <v>9</v>
      </c>
      <c r="G6" s="348" t="s">
        <v>8</v>
      </c>
      <c r="H6" s="120" t="s">
        <v>114</v>
      </c>
    </row>
    <row r="7" spans="1:8" s="295" customFormat="1" ht="12.75">
      <c r="A7" s="351"/>
      <c r="B7" s="344"/>
      <c r="C7" s="344"/>
      <c r="D7" s="344"/>
      <c r="E7" s="344"/>
      <c r="F7" s="344"/>
      <c r="G7" s="344"/>
      <c r="H7" s="122"/>
    </row>
    <row r="8" spans="1:8" s="295" customFormat="1" ht="12.75">
      <c r="A8" s="123"/>
      <c r="B8" s="123"/>
      <c r="C8" s="123"/>
      <c r="D8" s="123"/>
      <c r="E8" s="123"/>
      <c r="F8" s="123"/>
      <c r="G8" s="123"/>
      <c r="H8" s="123"/>
    </row>
    <row r="9" spans="1:17" s="295" customFormat="1" ht="12.75" customHeight="1">
      <c r="A9" s="125">
        <v>887.091413875439</v>
      </c>
      <c r="B9" s="125">
        <v>1181.0842455632646</v>
      </c>
      <c r="C9" s="125">
        <v>357.39302495615675</v>
      </c>
      <c r="D9" s="125">
        <v>65.95665267431218</v>
      </c>
      <c r="E9" s="125">
        <v>757.7345679327958</v>
      </c>
      <c r="F9" s="125">
        <v>65.95665267431218</v>
      </c>
      <c r="G9" s="125">
        <v>310.86546376730087</v>
      </c>
      <c r="H9" s="125">
        <v>70.04698772388194</v>
      </c>
      <c r="I9" s="296"/>
      <c r="J9" s="119"/>
      <c r="K9" s="297"/>
      <c r="L9" s="297"/>
      <c r="M9" s="297"/>
      <c r="N9" s="297"/>
      <c r="O9" s="297"/>
      <c r="P9" s="297"/>
      <c r="Q9" s="297"/>
    </row>
    <row r="10" spans="1:17" s="295" customFormat="1" ht="12.75" customHeight="1">
      <c r="A10" s="125">
        <v>1197.9568776427398</v>
      </c>
      <c r="B10" s="125">
        <v>2646.958068952823</v>
      </c>
      <c r="C10" s="125">
        <v>997.5304602138223</v>
      </c>
      <c r="D10" s="125">
        <v>115.55196515034538</v>
      </c>
      <c r="E10" s="125">
        <v>1533.8756435886555</v>
      </c>
      <c r="F10" s="125">
        <v>114.52938138795294</v>
      </c>
      <c r="G10" s="125">
        <v>631.9567651585261</v>
      </c>
      <c r="H10" s="125">
        <v>256.1572324793055</v>
      </c>
      <c r="I10" s="296"/>
      <c r="J10" s="119"/>
      <c r="K10" s="297"/>
      <c r="L10" s="297"/>
      <c r="M10" s="297"/>
      <c r="N10" s="297"/>
      <c r="O10" s="297"/>
      <c r="P10" s="297"/>
      <c r="Q10" s="297"/>
    </row>
    <row r="11" spans="1:17" s="295" customFormat="1" ht="12.75" customHeight="1">
      <c r="A11" s="125">
        <v>1912.231635673857</v>
      </c>
      <c r="B11" s="125">
        <v>4795.4065537393335</v>
      </c>
      <c r="C11" s="125">
        <v>1416.2785109135252</v>
      </c>
      <c r="D11" s="125">
        <v>311.88804752969327</v>
      </c>
      <c r="E11" s="125">
        <v>3067.2399952961146</v>
      </c>
      <c r="F11" s="125">
        <v>324.15905267840253</v>
      </c>
      <c r="G11" s="125">
        <v>1220.9650122965697</v>
      </c>
      <c r="H11" s="125">
        <v>347.16718733223234</v>
      </c>
      <c r="I11" s="296"/>
      <c r="J11" s="119"/>
      <c r="K11" s="297"/>
      <c r="L11" s="297"/>
      <c r="M11" s="297"/>
      <c r="N11" s="297"/>
      <c r="O11" s="297"/>
      <c r="P11" s="297"/>
      <c r="Q11" s="297"/>
    </row>
    <row r="12" spans="1:17" s="295" customFormat="1" ht="12.75" customHeight="1">
      <c r="A12" s="125">
        <v>2435.2832301375893</v>
      </c>
      <c r="B12" s="125">
        <v>4931.4101941375275</v>
      </c>
      <c r="C12" s="125">
        <v>404.43187802620884</v>
      </c>
      <c r="D12" s="125">
        <v>313.9332150544782</v>
      </c>
      <c r="E12" s="125">
        <v>4213.04510105684</v>
      </c>
      <c r="F12" s="125">
        <v>596.1663334747908</v>
      </c>
      <c r="G12" s="125">
        <v>1910.1864681490722</v>
      </c>
      <c r="H12" s="125">
        <v>359.9494843621378</v>
      </c>
      <c r="I12" s="296"/>
      <c r="J12" s="119"/>
      <c r="K12" s="297"/>
      <c r="L12" s="297"/>
      <c r="M12" s="297"/>
      <c r="N12" s="297"/>
      <c r="O12" s="297"/>
      <c r="P12" s="297"/>
      <c r="Q12" s="297"/>
    </row>
    <row r="13" spans="1:17" s="295" customFormat="1" ht="12.75" customHeight="1">
      <c r="A13" s="125">
        <v>1573.7564103219606</v>
      </c>
      <c r="B13" s="125">
        <v>5944.7907026684325</v>
      </c>
      <c r="C13" s="125">
        <v>322.6251770348139</v>
      </c>
      <c r="D13" s="125">
        <v>425.90613703645</v>
      </c>
      <c r="E13" s="125">
        <v>5196.259388597168</v>
      </c>
      <c r="F13" s="125">
        <v>981.1691200155433</v>
      </c>
      <c r="G13" s="125">
        <v>2080.957956468609</v>
      </c>
      <c r="H13" s="125">
        <v>269.96211327160336</v>
      </c>
      <c r="I13" s="296"/>
      <c r="J13" s="119"/>
      <c r="K13" s="297"/>
      <c r="L13" s="297"/>
      <c r="M13" s="297"/>
      <c r="N13" s="297"/>
      <c r="O13" s="297"/>
      <c r="P13" s="297"/>
      <c r="Q13" s="297"/>
    </row>
    <row r="14" spans="1:17" s="295" customFormat="1" ht="12.75" customHeight="1">
      <c r="A14" s="125">
        <v>2058.9724055771717</v>
      </c>
      <c r="B14" s="125">
        <v>7857.5336302234855</v>
      </c>
      <c r="C14" s="125">
        <v>411.58996436295587</v>
      </c>
      <c r="D14" s="125">
        <v>575.714658226942</v>
      </c>
      <c r="E14" s="125">
        <v>6870.740299514784</v>
      </c>
      <c r="F14" s="125">
        <v>1473.0319097263055</v>
      </c>
      <c r="G14" s="125">
        <v>2594.2950051896128</v>
      </c>
      <c r="H14" s="125">
        <v>244.90881109298866</v>
      </c>
      <c r="I14" s="296"/>
      <c r="J14" s="119"/>
      <c r="K14" s="297"/>
      <c r="L14" s="297"/>
      <c r="M14" s="297"/>
      <c r="N14" s="297"/>
      <c r="O14" s="297"/>
      <c r="P14" s="297"/>
      <c r="Q14" s="297"/>
    </row>
    <row r="15" spans="1:17" s="295" customFormat="1" ht="12.75" customHeight="1">
      <c r="A15" s="125">
        <v>1778.2731628004478</v>
      </c>
      <c r="B15" s="125">
        <v>6915.733985060051</v>
      </c>
      <c r="C15" s="125">
        <v>383.4689108971639</v>
      </c>
      <c r="D15" s="125">
        <v>538.9016427808143</v>
      </c>
      <c r="E15" s="125">
        <v>5993.363431382073</v>
      </c>
      <c r="F15" s="125">
        <v>1329.8701829913643</v>
      </c>
      <c r="G15" s="125">
        <v>2234.345520827475</v>
      </c>
      <c r="H15" s="125">
        <v>265.3604863408374</v>
      </c>
      <c r="I15" s="296"/>
      <c r="J15" s="119"/>
      <c r="K15" s="297"/>
      <c r="L15" s="297"/>
      <c r="M15" s="297"/>
      <c r="N15" s="297"/>
      <c r="O15" s="297"/>
      <c r="P15" s="297"/>
      <c r="Q15" s="297"/>
    </row>
    <row r="16" spans="1:17" s="295" customFormat="1" ht="12.75" customHeight="1">
      <c r="A16" s="125">
        <v>1584.4935398270813</v>
      </c>
      <c r="B16" s="125">
        <v>7115.649110607773</v>
      </c>
      <c r="C16" s="125">
        <v>402.8980023826202</v>
      </c>
      <c r="D16" s="125">
        <v>644.7390621884315</v>
      </c>
      <c r="E16" s="125">
        <v>6068.012046036721</v>
      </c>
      <c r="F16" s="125">
        <v>1579.380621015119</v>
      </c>
      <c r="G16" s="125">
        <v>1980.7447477541505</v>
      </c>
      <c r="H16" s="125">
        <v>279.1653671331353</v>
      </c>
      <c r="I16" s="296"/>
      <c r="J16" s="119"/>
      <c r="K16" s="297"/>
      <c r="L16" s="297"/>
      <c r="M16" s="297"/>
      <c r="N16" s="297"/>
      <c r="O16" s="297"/>
      <c r="P16" s="297"/>
      <c r="Q16" s="297"/>
    </row>
    <row r="17" spans="1:17" s="295" customFormat="1" ht="12.75" customHeight="1">
      <c r="A17" s="125">
        <v>1906.0961330995028</v>
      </c>
      <c r="B17" s="125">
        <v>7128.942699518874</v>
      </c>
      <c r="C17" s="125">
        <v>428.9738883236273</v>
      </c>
      <c r="D17" s="125">
        <v>676.439158822597</v>
      </c>
      <c r="E17" s="125">
        <v>6023.52965237265</v>
      </c>
      <c r="F17" s="125">
        <v>1665.7889489372799</v>
      </c>
      <c r="G17" s="125">
        <v>1923.480057060174</v>
      </c>
      <c r="H17" s="125">
        <v>291.94766416304077</v>
      </c>
      <c r="I17" s="296"/>
      <c r="J17" s="119"/>
      <c r="K17" s="297"/>
      <c r="L17" s="297"/>
      <c r="M17" s="297"/>
      <c r="N17" s="297"/>
      <c r="O17" s="297"/>
      <c r="P17" s="297"/>
      <c r="Q17" s="297"/>
    </row>
    <row r="18" spans="1:17" s="295" customFormat="1" ht="12.75" customHeight="1">
      <c r="A18" s="125">
        <v>1835.0265616132283</v>
      </c>
      <c r="B18" s="125">
        <v>6999.585853576231</v>
      </c>
      <c r="C18" s="125">
        <v>367.6188625800811</v>
      </c>
      <c r="D18" s="125">
        <v>620.1970518910131</v>
      </c>
      <c r="E18" s="125">
        <v>6011.769939105137</v>
      </c>
      <c r="F18" s="125">
        <v>1722.5423477500601</v>
      </c>
      <c r="G18" s="125">
        <v>1960.804364387498</v>
      </c>
      <c r="H18" s="125">
        <v>375.7995326792206</v>
      </c>
      <c r="I18" s="296"/>
      <c r="J18" s="119"/>
      <c r="K18" s="297"/>
      <c r="L18" s="297"/>
      <c r="M18" s="297"/>
      <c r="N18" s="297"/>
      <c r="O18" s="297"/>
      <c r="P18" s="297"/>
      <c r="Q18" s="297"/>
    </row>
    <row r="19" spans="1:17" s="295" customFormat="1" ht="12.75" customHeight="1">
      <c r="A19" s="125">
        <v>1588.0725829954545</v>
      </c>
      <c r="B19" s="125">
        <v>6773.083550206306</v>
      </c>
      <c r="C19" s="125">
        <v>390.1157053527147</v>
      </c>
      <c r="D19" s="125">
        <v>630.4228895149374</v>
      </c>
      <c r="E19" s="125">
        <v>5752.544955338654</v>
      </c>
      <c r="F19" s="125">
        <v>1742.9940229979088</v>
      </c>
      <c r="G19" s="125">
        <v>1637.6678954714878</v>
      </c>
      <c r="H19" s="125">
        <v>371.7091976296509</v>
      </c>
      <c r="I19" s="296"/>
      <c r="J19" s="119"/>
      <c r="K19" s="297"/>
      <c r="L19" s="297"/>
      <c r="M19" s="297"/>
      <c r="N19" s="297"/>
      <c r="O19" s="297"/>
      <c r="P19" s="297"/>
      <c r="Q19" s="297"/>
    </row>
    <row r="20" spans="1:17" s="295" customFormat="1" ht="12.75" customHeight="1">
      <c r="A20" s="125">
        <v>2018.0690550814747</v>
      </c>
      <c r="B20" s="125">
        <v>7808.449609628648</v>
      </c>
      <c r="C20" s="125">
        <v>448.91427169027986</v>
      </c>
      <c r="D20" s="125">
        <v>742.3958114969092</v>
      </c>
      <c r="E20" s="125">
        <v>6617.650818322656</v>
      </c>
      <c r="F20" s="125">
        <v>2095.2741291421034</v>
      </c>
      <c r="G20" s="125">
        <v>1804.8603406226514</v>
      </c>
      <c r="H20" s="125">
        <v>363.5285275305113</v>
      </c>
      <c r="I20" s="296"/>
      <c r="J20" s="119"/>
      <c r="K20" s="297"/>
      <c r="L20" s="297"/>
      <c r="M20" s="297"/>
      <c r="N20" s="297"/>
      <c r="O20" s="297"/>
      <c r="P20" s="297"/>
      <c r="Q20" s="297"/>
    </row>
    <row r="21" spans="1:17" s="295" customFormat="1" ht="12.75" customHeight="1">
      <c r="A21" s="125">
        <v>1997.6173798336263</v>
      </c>
      <c r="B21" s="125">
        <v>8049.268085672068</v>
      </c>
      <c r="C21" s="125">
        <v>390.1157053527147</v>
      </c>
      <c r="D21" s="125">
        <v>766.9378217943278</v>
      </c>
      <c r="E21" s="125">
        <v>6892.2145585250255</v>
      </c>
      <c r="F21" s="125">
        <v>2143.846857855744</v>
      </c>
      <c r="G21" s="125">
        <v>1953.6462780507509</v>
      </c>
      <c r="H21" s="125">
        <v>341.54297663907397</v>
      </c>
      <c r="I21" s="296"/>
      <c r="J21" s="119"/>
      <c r="K21" s="297"/>
      <c r="L21" s="297"/>
      <c r="M21" s="297"/>
      <c r="N21" s="297"/>
      <c r="O21" s="297"/>
      <c r="P21" s="297"/>
      <c r="Q21" s="297"/>
    </row>
    <row r="22" spans="1:17" s="295" customFormat="1" ht="12.75" customHeight="1">
      <c r="A22" s="125">
        <v>2318.1973893436543</v>
      </c>
      <c r="B22" s="125">
        <v>8275.770389041993</v>
      </c>
      <c r="C22" s="125">
        <v>431.5303477296084</v>
      </c>
      <c r="D22" s="125">
        <v>717.3425093182946</v>
      </c>
      <c r="E22" s="125">
        <v>7126.89753199409</v>
      </c>
      <c r="F22" s="125">
        <v>2381.5975826119857</v>
      </c>
      <c r="G22" s="125">
        <v>1861.1024475542354</v>
      </c>
      <c r="H22" s="125">
        <v>377.33340832280925</v>
      </c>
      <c r="I22" s="296"/>
      <c r="J22" s="119"/>
      <c r="K22" s="297"/>
      <c r="L22" s="297"/>
      <c r="M22" s="297"/>
      <c r="N22" s="297"/>
      <c r="O22" s="297"/>
      <c r="P22" s="297"/>
      <c r="Q22" s="297"/>
    </row>
    <row r="23" spans="1:17" s="295" customFormat="1" ht="12.75" customHeight="1">
      <c r="A23" s="125">
        <v>2700.6437164784256</v>
      </c>
      <c r="B23" s="125">
        <v>11061.288557798991</v>
      </c>
      <c r="C23" s="125">
        <v>583.3840364448853</v>
      </c>
      <c r="D23" s="125">
        <v>845.6767714985453</v>
      </c>
      <c r="E23" s="125">
        <v>9632.22774985556</v>
      </c>
      <c r="F23" s="125">
        <v>3412.8733069847585</v>
      </c>
      <c r="G23" s="125">
        <v>2617.3031398434423</v>
      </c>
      <c r="H23" s="125">
        <v>336.4300578271118</v>
      </c>
      <c r="I23" s="296"/>
      <c r="J23" s="119"/>
      <c r="K23" s="297"/>
      <c r="L23" s="297"/>
      <c r="M23" s="297"/>
      <c r="N23" s="297"/>
      <c r="O23" s="297"/>
      <c r="P23" s="297"/>
      <c r="Q23" s="297"/>
    </row>
    <row r="24" spans="1:17" s="295" customFormat="1" ht="12.75" customHeight="1">
      <c r="A24" s="125">
        <v>2478</v>
      </c>
      <c r="B24" s="125">
        <v>10461</v>
      </c>
      <c r="C24" s="125">
        <v>392</v>
      </c>
      <c r="D24" s="125">
        <v>816</v>
      </c>
      <c r="E24" s="125">
        <v>9253</v>
      </c>
      <c r="F24" s="125">
        <v>3384</v>
      </c>
      <c r="G24" s="125">
        <v>2330</v>
      </c>
      <c r="H24" s="125">
        <v>468</v>
      </c>
      <c r="I24" s="296"/>
      <c r="J24" s="119"/>
      <c r="K24" s="297"/>
      <c r="L24" s="297"/>
      <c r="M24" s="297"/>
      <c r="N24" s="297"/>
      <c r="O24" s="297"/>
      <c r="P24" s="297"/>
      <c r="Q24" s="297"/>
    </row>
    <row r="25" spans="1:17" s="295" customFormat="1" ht="12.75" customHeight="1">
      <c r="A25" s="125">
        <v>2348</v>
      </c>
      <c r="B25" s="125">
        <v>9294</v>
      </c>
      <c r="C25" s="125">
        <f>SUM(B25-D25-E25)</f>
        <v>299</v>
      </c>
      <c r="D25" s="125">
        <v>790</v>
      </c>
      <c r="E25" s="125">
        <v>8205</v>
      </c>
      <c r="F25" s="125">
        <v>3337</v>
      </c>
      <c r="G25" s="125">
        <v>1998</v>
      </c>
      <c r="H25" s="125">
        <v>349</v>
      </c>
      <c r="I25" s="296"/>
      <c r="J25" s="119"/>
      <c r="K25" s="297"/>
      <c r="L25" s="297"/>
      <c r="M25" s="297"/>
      <c r="N25" s="297"/>
      <c r="O25" s="297"/>
      <c r="P25" s="297"/>
      <c r="Q25" s="297"/>
    </row>
    <row r="26" spans="1:17" s="295" customFormat="1" ht="12.75" customHeight="1">
      <c r="A26" s="125">
        <v>2413</v>
      </c>
      <c r="B26" s="125">
        <v>9671</v>
      </c>
      <c r="C26" s="125">
        <v>339</v>
      </c>
      <c r="D26" s="125">
        <v>818</v>
      </c>
      <c r="E26" s="125">
        <v>8514</v>
      </c>
      <c r="F26" s="125">
        <v>3648</v>
      </c>
      <c r="G26" s="125">
        <v>1937</v>
      </c>
      <c r="H26" s="125">
        <v>478</v>
      </c>
      <c r="I26" s="296"/>
      <c r="J26" s="119"/>
      <c r="K26" s="297"/>
      <c r="L26" s="297"/>
      <c r="M26" s="297"/>
      <c r="N26" s="297"/>
      <c r="O26" s="297"/>
      <c r="P26" s="297"/>
      <c r="Q26" s="297"/>
    </row>
    <row r="27" spans="1:17" s="295" customFormat="1" ht="12.75" customHeight="1">
      <c r="A27" s="125">
        <v>2610</v>
      </c>
      <c r="B27" s="125">
        <v>10337</v>
      </c>
      <c r="C27" s="125">
        <v>309</v>
      </c>
      <c r="D27" s="125">
        <v>912</v>
      </c>
      <c r="E27" s="125">
        <v>9116</v>
      </c>
      <c r="F27" s="125">
        <v>3978</v>
      </c>
      <c r="G27" s="125">
        <v>2217</v>
      </c>
      <c r="H27" s="125">
        <v>510</v>
      </c>
      <c r="I27" s="296"/>
      <c r="J27" s="283"/>
      <c r="K27" s="297"/>
      <c r="L27" s="297"/>
      <c r="M27" s="297"/>
      <c r="N27" s="297"/>
      <c r="O27" s="297"/>
      <c r="P27" s="297"/>
      <c r="Q27" s="297"/>
    </row>
    <row r="28" spans="1:17" s="295" customFormat="1" ht="12.75" customHeight="1">
      <c r="A28" s="125">
        <v>2845</v>
      </c>
      <c r="B28" s="125">
        <v>10980</v>
      </c>
      <c r="C28" s="125">
        <v>289</v>
      </c>
      <c r="D28" s="125">
        <v>1032</v>
      </c>
      <c r="E28" s="125">
        <v>9659</v>
      </c>
      <c r="F28" s="125">
        <v>4324</v>
      </c>
      <c r="G28" s="125">
        <v>1841</v>
      </c>
      <c r="H28" s="125">
        <v>693</v>
      </c>
      <c r="I28" s="296"/>
      <c r="J28" s="283"/>
      <c r="K28" s="297"/>
      <c r="L28" s="297"/>
      <c r="M28" s="297"/>
      <c r="N28" s="297"/>
      <c r="O28" s="297"/>
      <c r="P28" s="297"/>
      <c r="Q28" s="297"/>
    </row>
    <row r="29" spans="1:17" s="295" customFormat="1" ht="12.75" customHeight="1">
      <c r="A29" s="125">
        <f>3178.2+751.8</f>
        <v>3930</v>
      </c>
      <c r="B29" s="125">
        <v>14320.5</v>
      </c>
      <c r="C29" s="125">
        <v>398.5</v>
      </c>
      <c r="D29" s="125">
        <v>1251</v>
      </c>
      <c r="E29" s="125">
        <v>12671</v>
      </c>
      <c r="F29" s="125">
        <v>5057.7</v>
      </c>
      <c r="G29" s="125">
        <v>2432.9</v>
      </c>
      <c r="H29" s="125">
        <v>864</v>
      </c>
      <c r="I29" s="296"/>
      <c r="J29" s="283"/>
      <c r="K29" s="297"/>
      <c r="L29" s="297"/>
      <c r="M29" s="297"/>
      <c r="N29" s="297"/>
      <c r="O29" s="297"/>
      <c r="P29" s="297"/>
      <c r="Q29" s="297"/>
    </row>
    <row r="30" spans="1:17" s="295" customFormat="1" ht="13.5" customHeight="1">
      <c r="A30" s="125">
        <f>651.2+3738.3</f>
        <v>4389.5</v>
      </c>
      <c r="B30" s="125">
        <v>14473</v>
      </c>
      <c r="C30" s="125">
        <v>470</v>
      </c>
      <c r="D30" s="125">
        <v>1198</v>
      </c>
      <c r="E30" s="125">
        <v>12805</v>
      </c>
      <c r="F30" s="125">
        <f>5751.9</f>
        <v>5751.9</v>
      </c>
      <c r="G30" s="125">
        <v>2467</v>
      </c>
      <c r="H30" s="125">
        <v>784</v>
      </c>
      <c r="I30" s="296"/>
      <c r="J30" s="283"/>
      <c r="K30" s="297"/>
      <c r="L30" s="297"/>
      <c r="M30" s="297"/>
      <c r="N30" s="297"/>
      <c r="O30" s="297"/>
      <c r="P30" s="297"/>
      <c r="Q30" s="297"/>
    </row>
    <row r="31" spans="1:17" s="295" customFormat="1" ht="13.5" customHeight="1">
      <c r="A31" s="125">
        <f>444.975+3593.639</f>
        <v>4038.614</v>
      </c>
      <c r="B31" s="125">
        <v>14988</v>
      </c>
      <c r="C31" s="125">
        <v>510</v>
      </c>
      <c r="D31" s="125">
        <v>1137</v>
      </c>
      <c r="E31" s="125">
        <v>13341</v>
      </c>
      <c r="F31" s="125">
        <v>6037</v>
      </c>
      <c r="G31" s="125">
        <v>2413</v>
      </c>
      <c r="H31" s="125">
        <v>809</v>
      </c>
      <c r="I31" s="296"/>
      <c r="K31" s="297"/>
      <c r="L31" s="297"/>
      <c r="M31" s="297"/>
      <c r="N31" s="297"/>
      <c r="O31" s="297"/>
      <c r="P31" s="297"/>
      <c r="Q31" s="297"/>
    </row>
    <row r="32" spans="1:17" s="295" customFormat="1" ht="13.5" customHeight="1">
      <c r="A32" s="125">
        <f>433.115+3229.39</f>
        <v>3662.505</v>
      </c>
      <c r="B32" s="125">
        <v>13447</v>
      </c>
      <c r="C32" s="125">
        <v>379</v>
      </c>
      <c r="D32" s="125">
        <v>1272</v>
      </c>
      <c r="E32" s="125">
        <v>11796</v>
      </c>
      <c r="F32" s="125">
        <v>5642</v>
      </c>
      <c r="G32" s="125">
        <v>1959</v>
      </c>
      <c r="H32" s="125">
        <v>741</v>
      </c>
      <c r="I32" s="296"/>
      <c r="K32" s="297"/>
      <c r="L32" s="297"/>
      <c r="M32" s="297"/>
      <c r="N32" s="297"/>
      <c r="O32" s="297"/>
      <c r="P32" s="297"/>
      <c r="Q32" s="297"/>
    </row>
    <row r="33" spans="1:17" s="295" customFormat="1" ht="12.75">
      <c r="A33" s="125"/>
      <c r="B33" s="125"/>
      <c r="C33" s="125"/>
      <c r="D33" s="125"/>
      <c r="E33" s="125"/>
      <c r="F33" s="125"/>
      <c r="G33" s="125"/>
      <c r="H33" s="125"/>
      <c r="I33" s="296"/>
      <c r="J33" s="297"/>
      <c r="K33" s="297"/>
      <c r="L33" s="297"/>
      <c r="M33" s="297"/>
      <c r="N33" s="297"/>
      <c r="O33" s="297"/>
      <c r="P33" s="297"/>
      <c r="Q33" s="297"/>
    </row>
    <row r="34" spans="1:17" s="134" customFormat="1" ht="15">
      <c r="A34" s="136" t="s">
        <v>232</v>
      </c>
      <c r="B34" s="135"/>
      <c r="C34" s="135"/>
      <c r="D34" s="137"/>
      <c r="E34" s="137"/>
      <c r="F34" s="137"/>
      <c r="G34" s="137"/>
      <c r="H34" s="135"/>
      <c r="I34" s="296"/>
      <c r="J34" s="297"/>
      <c r="K34" s="297"/>
      <c r="L34" s="297"/>
      <c r="M34" s="297"/>
      <c r="N34" s="297"/>
      <c r="O34" s="297"/>
      <c r="P34" s="297"/>
      <c r="Q34" s="297"/>
    </row>
    <row r="35" spans="1:17" s="295" customFormat="1" ht="12.75">
      <c r="A35" s="113"/>
      <c r="B35" s="113"/>
      <c r="C35" s="113"/>
      <c r="D35" s="113"/>
      <c r="E35" s="113"/>
      <c r="F35" s="113"/>
      <c r="G35" s="113"/>
      <c r="H35" s="113"/>
      <c r="I35" s="296"/>
      <c r="J35" s="297"/>
      <c r="K35" s="297"/>
      <c r="L35" s="297"/>
      <c r="M35" s="297"/>
      <c r="N35" s="297"/>
      <c r="O35" s="297"/>
      <c r="P35" s="297"/>
      <c r="Q35" s="297"/>
    </row>
    <row r="36" spans="1:17" s="295" customFormat="1" ht="12.75">
      <c r="A36" s="347" t="s">
        <v>17</v>
      </c>
      <c r="B36" s="347"/>
      <c r="C36" s="347"/>
      <c r="D36" s="347"/>
      <c r="E36" s="347"/>
      <c r="F36" s="347"/>
      <c r="G36" s="347"/>
      <c r="H36" s="347"/>
      <c r="I36" s="296"/>
      <c r="J36" s="297"/>
      <c r="K36" s="297"/>
      <c r="L36" s="297"/>
      <c r="M36" s="297"/>
      <c r="N36" s="297"/>
      <c r="O36" s="297"/>
      <c r="P36" s="297"/>
      <c r="Q36" s="297"/>
    </row>
    <row r="37" spans="1:17" s="295" customFormat="1" ht="12.75">
      <c r="A37" s="349" t="s">
        <v>214</v>
      </c>
      <c r="B37" s="348" t="s">
        <v>4</v>
      </c>
      <c r="C37" s="117" t="s">
        <v>17</v>
      </c>
      <c r="D37" s="118"/>
      <c r="E37" s="118"/>
      <c r="F37" s="118"/>
      <c r="G37" s="138"/>
      <c r="H37" s="139"/>
      <c r="I37" s="296"/>
      <c r="J37" s="297"/>
      <c r="K37" s="297"/>
      <c r="L37" s="297"/>
      <c r="M37" s="297"/>
      <c r="N37" s="297"/>
      <c r="O37" s="297"/>
      <c r="P37" s="297"/>
      <c r="Q37" s="297"/>
    </row>
    <row r="38" spans="1:17" s="295" customFormat="1" ht="12.75">
      <c r="A38" s="350"/>
      <c r="B38" s="343"/>
      <c r="C38" s="116"/>
      <c r="D38" s="116"/>
      <c r="E38" s="116"/>
      <c r="F38" s="141" t="s">
        <v>10</v>
      </c>
      <c r="G38" s="118"/>
      <c r="H38" s="120" t="s">
        <v>57</v>
      </c>
      <c r="I38" s="296"/>
      <c r="J38" s="297"/>
      <c r="K38" s="297"/>
      <c r="L38" s="297"/>
      <c r="M38" s="297"/>
      <c r="N38" s="297"/>
      <c r="O38" s="297"/>
      <c r="P38" s="297"/>
      <c r="Q38" s="297"/>
    </row>
    <row r="39" spans="1:17" s="295" customFormat="1" ht="15" customHeight="1">
      <c r="A39" s="350"/>
      <c r="B39" s="343"/>
      <c r="C39" s="116" t="s">
        <v>116</v>
      </c>
      <c r="D39" s="116" t="s">
        <v>117</v>
      </c>
      <c r="E39" s="142" t="s">
        <v>87</v>
      </c>
      <c r="F39" s="348" t="s">
        <v>9</v>
      </c>
      <c r="G39" s="348" t="s">
        <v>8</v>
      </c>
      <c r="H39" s="120" t="s">
        <v>114</v>
      </c>
      <c r="I39" s="296"/>
      <c r="J39" s="297"/>
      <c r="K39" s="297"/>
      <c r="L39" s="297"/>
      <c r="M39" s="297"/>
      <c r="N39" s="297"/>
      <c r="O39" s="297"/>
      <c r="P39" s="297"/>
      <c r="Q39" s="297"/>
    </row>
    <row r="40" spans="1:17" s="295" customFormat="1" ht="15" customHeight="1">
      <c r="A40" s="351"/>
      <c r="B40" s="344"/>
      <c r="C40" s="121"/>
      <c r="D40" s="121"/>
      <c r="E40" s="126"/>
      <c r="F40" s="344"/>
      <c r="G40" s="344"/>
      <c r="H40" s="122"/>
      <c r="I40" s="296"/>
      <c r="J40" s="297"/>
      <c r="K40" s="297"/>
      <c r="L40" s="297"/>
      <c r="M40" s="297"/>
      <c r="N40" s="297"/>
      <c r="O40" s="297"/>
      <c r="P40" s="297"/>
      <c r="Q40" s="297"/>
    </row>
    <row r="41" spans="1:17" s="295" customFormat="1" ht="12.75">
      <c r="A41" s="123"/>
      <c r="B41" s="123"/>
      <c r="C41" s="123"/>
      <c r="D41" s="123"/>
      <c r="E41" s="123"/>
      <c r="F41" s="123"/>
      <c r="G41" s="123"/>
      <c r="H41" s="123"/>
      <c r="I41" s="296"/>
      <c r="J41" s="297"/>
      <c r="K41" s="297"/>
      <c r="L41" s="297"/>
      <c r="M41" s="297"/>
      <c r="N41" s="297"/>
      <c r="O41" s="297"/>
      <c r="P41" s="297"/>
      <c r="Q41" s="297"/>
    </row>
    <row r="42" spans="1:17" s="295" customFormat="1" ht="12.75" customHeight="1">
      <c r="A42" s="125">
        <v>82.31799287259119</v>
      </c>
      <c r="B42" s="125">
        <v>173.8392396067143</v>
      </c>
      <c r="C42" s="143" t="s">
        <v>118</v>
      </c>
      <c r="D42" s="143" t="s">
        <v>12</v>
      </c>
      <c r="E42" s="143" t="s">
        <v>100</v>
      </c>
      <c r="F42" s="125">
        <v>41.414642376893696</v>
      </c>
      <c r="G42" s="125">
        <v>30.67751287177311</v>
      </c>
      <c r="H42" s="125">
        <v>16.36134019827899</v>
      </c>
      <c r="I42" s="296"/>
      <c r="J42" s="119"/>
      <c r="K42" s="297"/>
      <c r="L42" s="144"/>
      <c r="M42" s="144"/>
      <c r="N42" s="144"/>
      <c r="O42" s="297"/>
      <c r="P42" s="297"/>
      <c r="Q42" s="297"/>
    </row>
    <row r="43" spans="1:17" s="295" customFormat="1" ht="12.75" customHeight="1">
      <c r="A43" s="125">
        <v>100.72450059565506</v>
      </c>
      <c r="B43" s="125">
        <v>297.57187485619914</v>
      </c>
      <c r="C43" s="125">
        <v>146.22947802211849</v>
      </c>
      <c r="D43" s="125">
        <v>46.01626930765966</v>
      </c>
      <c r="E43" s="125">
        <v>105.326127526421</v>
      </c>
      <c r="F43" s="125">
        <v>7.669378217943278</v>
      </c>
      <c r="G43" s="125">
        <v>36.301723564931514</v>
      </c>
      <c r="H43" s="125">
        <v>19.940383366652522</v>
      </c>
      <c r="I43" s="296"/>
      <c r="J43" s="119"/>
      <c r="K43" s="297"/>
      <c r="L43" s="297"/>
      <c r="M43" s="297"/>
      <c r="N43" s="297"/>
      <c r="O43" s="297"/>
      <c r="P43" s="297"/>
      <c r="Q43" s="297"/>
    </row>
    <row r="44" spans="1:17" s="295" customFormat="1" ht="12.75" customHeight="1">
      <c r="A44" s="125">
        <v>170.77148831953696</v>
      </c>
      <c r="B44" s="125">
        <v>456.5836499082231</v>
      </c>
      <c r="C44" s="125">
        <v>230.08134653829833</v>
      </c>
      <c r="D44" s="125">
        <v>55.219523169191596</v>
      </c>
      <c r="E44" s="125">
        <v>171.28278020073319</v>
      </c>
      <c r="F44" s="125">
        <v>5.624210693158403</v>
      </c>
      <c r="G44" s="125">
        <v>53.685647525602946</v>
      </c>
      <c r="H44" s="125">
        <v>36.81301544612773</v>
      </c>
      <c r="I44" s="296"/>
      <c r="J44" s="119"/>
      <c r="K44" s="297"/>
      <c r="L44" s="297"/>
      <c r="M44" s="297"/>
      <c r="N44" s="297"/>
      <c r="O44" s="297"/>
      <c r="P44" s="297"/>
      <c r="Q44" s="297"/>
    </row>
    <row r="45" spans="1:17" s="295" customFormat="1" ht="12.75" customHeight="1">
      <c r="A45" s="125">
        <v>257.17981624169795</v>
      </c>
      <c r="B45" s="125">
        <v>1024.628929917222</v>
      </c>
      <c r="C45" s="125">
        <v>314.4445069356744</v>
      </c>
      <c r="D45" s="125">
        <v>204.00546059729118</v>
      </c>
      <c r="E45" s="125">
        <v>506.1789623842563</v>
      </c>
      <c r="F45" s="125">
        <v>148.27464554690337</v>
      </c>
      <c r="G45" s="125">
        <v>115.55196515034538</v>
      </c>
      <c r="H45" s="125">
        <v>72.09215524866681</v>
      </c>
      <c r="I45" s="296"/>
      <c r="J45" s="119"/>
      <c r="K45" s="297"/>
      <c r="L45" s="297"/>
      <c r="M45" s="297"/>
      <c r="N45" s="297"/>
      <c r="O45" s="297"/>
      <c r="P45" s="297"/>
      <c r="Q45" s="297"/>
    </row>
    <row r="46" spans="1:17" s="295" customFormat="1" ht="12.75" customHeight="1">
      <c r="A46" s="125">
        <v>218.32163327078524</v>
      </c>
      <c r="B46" s="125">
        <v>866.6397386275903</v>
      </c>
      <c r="C46" s="125">
        <v>218.3216332707853</v>
      </c>
      <c r="D46" s="125">
        <v>82.82928475378739</v>
      </c>
      <c r="E46" s="125">
        <v>565.4888206030176</v>
      </c>
      <c r="F46" s="125">
        <v>39.36947485210882</v>
      </c>
      <c r="G46" s="125">
        <v>174.3505314879105</v>
      </c>
      <c r="H46" s="125">
        <v>34.767847921342856</v>
      </c>
      <c r="I46" s="296"/>
      <c r="J46" s="119"/>
      <c r="K46" s="297"/>
      <c r="L46" s="297"/>
      <c r="M46" s="297"/>
      <c r="N46" s="297"/>
      <c r="O46" s="297"/>
      <c r="P46" s="297"/>
      <c r="Q46" s="297"/>
    </row>
    <row r="47" spans="1:17" s="295" customFormat="1" ht="12.75" customHeight="1">
      <c r="A47" s="125">
        <v>247.97656238016594</v>
      </c>
      <c r="B47" s="125">
        <v>956.6271097181248</v>
      </c>
      <c r="C47" s="125">
        <v>282.7444103015088</v>
      </c>
      <c r="D47" s="125">
        <v>69.53569584268571</v>
      </c>
      <c r="E47" s="125">
        <v>603.8357116927341</v>
      </c>
      <c r="F47" s="125">
        <v>61.35502574354622</v>
      </c>
      <c r="G47" s="125">
        <v>151.3423968340807</v>
      </c>
      <c r="H47" s="125">
        <v>42.948518020482354</v>
      </c>
      <c r="I47" s="296"/>
      <c r="J47" s="119"/>
      <c r="K47" s="297"/>
      <c r="L47" s="297"/>
      <c r="M47" s="297"/>
      <c r="N47" s="297"/>
      <c r="O47" s="297"/>
      <c r="P47" s="297"/>
      <c r="Q47" s="297"/>
    </row>
    <row r="48" spans="1:17" s="295" customFormat="1" ht="12.75" customHeight="1">
      <c r="A48" s="125">
        <v>190.7118716861895</v>
      </c>
      <c r="B48" s="125">
        <v>951.0028990249664</v>
      </c>
      <c r="C48" s="125">
        <v>242.35235168700757</v>
      </c>
      <c r="D48" s="125">
        <v>71.58086336747058</v>
      </c>
      <c r="E48" s="125">
        <v>637.0696839704882</v>
      </c>
      <c r="F48" s="125">
        <v>79.76153346661009</v>
      </c>
      <c r="G48" s="125">
        <v>130.3794297050357</v>
      </c>
      <c r="H48" s="125">
        <v>34.767847921342856</v>
      </c>
      <c r="I48" s="296"/>
      <c r="J48" s="119"/>
      <c r="K48" s="297"/>
      <c r="L48" s="297"/>
      <c r="M48" s="297"/>
      <c r="N48" s="297"/>
      <c r="O48" s="297"/>
      <c r="P48" s="297"/>
      <c r="Q48" s="297"/>
    </row>
    <row r="49" spans="1:17" s="295" customFormat="1" ht="12.75" customHeight="1">
      <c r="A49" s="125">
        <v>163.61340198278987</v>
      </c>
      <c r="B49" s="125">
        <v>1098.7662526906736</v>
      </c>
      <c r="C49" s="125">
        <v>228.54747089470968</v>
      </c>
      <c r="D49" s="125">
        <v>99.7019168332626</v>
      </c>
      <c r="E49" s="125">
        <v>770.5168649627012</v>
      </c>
      <c r="F49" s="125">
        <v>174.3505314879105</v>
      </c>
      <c r="G49" s="125">
        <v>119.13100831871891</v>
      </c>
      <c r="H49" s="125">
        <v>124.75521901187732</v>
      </c>
      <c r="I49" s="296"/>
      <c r="J49" s="119"/>
      <c r="K49" s="297"/>
      <c r="L49" s="297"/>
      <c r="M49" s="297"/>
      <c r="N49" s="297"/>
      <c r="O49" s="297"/>
      <c r="P49" s="297"/>
      <c r="Q49" s="297"/>
    </row>
    <row r="50" spans="1:17" s="295" customFormat="1" ht="12.75" customHeight="1">
      <c r="A50" s="125">
        <v>209.1183794092534</v>
      </c>
      <c r="B50" s="125">
        <v>1266.9812816042295</v>
      </c>
      <c r="C50" s="125">
        <v>273.0298645587807</v>
      </c>
      <c r="D50" s="125">
        <v>116.0632570315416</v>
      </c>
      <c r="E50" s="125">
        <v>877.8881600139072</v>
      </c>
      <c r="F50" s="125">
        <v>335.40747406471934</v>
      </c>
      <c r="G50" s="125">
        <v>163.1021101015937</v>
      </c>
      <c r="H50" s="125">
        <v>46.527561188855884</v>
      </c>
      <c r="I50" s="296"/>
      <c r="J50" s="119"/>
      <c r="K50" s="297"/>
      <c r="L50" s="297"/>
      <c r="M50" s="297"/>
      <c r="N50" s="297"/>
      <c r="O50" s="297"/>
      <c r="P50" s="297"/>
      <c r="Q50" s="297"/>
    </row>
    <row r="51" spans="1:17" s="295" customFormat="1" ht="12.75" customHeight="1">
      <c r="A51" s="125">
        <v>186.62153663661974</v>
      </c>
      <c r="B51" s="125">
        <v>1211.7617584350378</v>
      </c>
      <c r="C51" s="125">
        <v>226.5023033699248</v>
      </c>
      <c r="D51" s="125">
        <v>60.332441981153785</v>
      </c>
      <c r="E51" s="125">
        <v>924.9270130839593</v>
      </c>
      <c r="F51" s="125">
        <v>291.94766416304077</v>
      </c>
      <c r="G51" s="125">
        <v>144.18431049733363</v>
      </c>
      <c r="H51" s="125">
        <v>48.061436832444535</v>
      </c>
      <c r="I51" s="296"/>
      <c r="J51" s="119"/>
      <c r="K51" s="297"/>
      <c r="L51" s="297"/>
      <c r="M51" s="297"/>
      <c r="N51" s="297"/>
      <c r="O51" s="297"/>
      <c r="P51" s="297"/>
      <c r="Q51" s="297"/>
    </row>
    <row r="52" spans="1:17" s="295" customFormat="1" ht="12.75" customHeight="1">
      <c r="A52" s="125">
        <v>235.70555723145674</v>
      </c>
      <c r="B52" s="125">
        <v>1344.6976475460547</v>
      </c>
      <c r="C52" s="125">
        <v>316.48967446045924</v>
      </c>
      <c r="D52" s="125">
        <v>48.061436832444535</v>
      </c>
      <c r="E52" s="125">
        <v>980.1465362531509</v>
      </c>
      <c r="F52" s="125">
        <v>354.32527366897943</v>
      </c>
      <c r="G52" s="125">
        <v>137.02622416058657</v>
      </c>
      <c r="H52" s="125">
        <v>36.81301544612773</v>
      </c>
      <c r="I52" s="296"/>
      <c r="J52" s="119"/>
      <c r="K52" s="297"/>
      <c r="L52" s="297"/>
      <c r="M52" s="297"/>
      <c r="N52" s="297"/>
      <c r="O52" s="297"/>
      <c r="P52" s="297"/>
      <c r="Q52" s="297"/>
    </row>
    <row r="53" spans="1:17" s="295" customFormat="1" ht="12.75" customHeight="1">
      <c r="A53" s="125">
        <v>202.47158495370263</v>
      </c>
      <c r="B53" s="125">
        <v>1420.8801378442913</v>
      </c>
      <c r="C53" s="125">
        <v>288.87991287586345</v>
      </c>
      <c r="D53" s="125">
        <v>56.753398812780254</v>
      </c>
      <c r="E53" s="125">
        <v>1075.7581180368438</v>
      </c>
      <c r="F53" s="125">
        <v>217.81034138958907</v>
      </c>
      <c r="G53" s="125">
        <v>182.53120158705</v>
      </c>
      <c r="H53" s="125">
        <v>43.459809901678575</v>
      </c>
      <c r="I53" s="296"/>
      <c r="J53" s="119"/>
      <c r="K53" s="297"/>
      <c r="L53" s="297"/>
      <c r="M53" s="297"/>
      <c r="N53" s="297"/>
      <c r="O53" s="297"/>
      <c r="P53" s="297"/>
      <c r="Q53" s="297"/>
    </row>
    <row r="54" spans="1:17" s="295" customFormat="1" ht="12.75" customHeight="1">
      <c r="A54" s="125">
        <v>250.02172990495092</v>
      </c>
      <c r="B54" s="125">
        <v>1379.4654954673974</v>
      </c>
      <c r="C54" s="125">
        <v>236.21684911265294</v>
      </c>
      <c r="D54" s="125">
        <v>63.400193268331094</v>
      </c>
      <c r="E54" s="125">
        <v>1079.8484530864134</v>
      </c>
      <c r="F54" s="125">
        <v>253.60077307332438</v>
      </c>
      <c r="G54" s="125">
        <v>243.88622733059623</v>
      </c>
      <c r="H54" s="125">
        <v>44.48239366407101</v>
      </c>
      <c r="I54" s="296"/>
      <c r="J54" s="119"/>
      <c r="K54" s="297"/>
      <c r="L54" s="297"/>
      <c r="M54" s="297"/>
      <c r="N54" s="297"/>
      <c r="O54" s="297"/>
      <c r="P54" s="297"/>
      <c r="Q54" s="297"/>
    </row>
    <row r="55" spans="1:17" s="295" customFormat="1" ht="12.75" customHeight="1">
      <c r="A55" s="125">
        <v>417.2141750561141</v>
      </c>
      <c r="B55" s="125">
        <v>1326.2911398229908</v>
      </c>
      <c r="C55" s="125">
        <v>232.1265140630832</v>
      </c>
      <c r="D55" s="125">
        <v>72.60344712986303</v>
      </c>
      <c r="E55" s="125">
        <v>1021.5611786300445</v>
      </c>
      <c r="F55" s="125">
        <v>155.43273188365043</v>
      </c>
      <c r="G55" s="125">
        <v>289.39120475705965</v>
      </c>
      <c r="H55" s="125">
        <v>42.948518020482354</v>
      </c>
      <c r="I55" s="296"/>
      <c r="J55" s="119"/>
      <c r="K55" s="297"/>
      <c r="L55" s="297"/>
      <c r="M55" s="297"/>
      <c r="N55" s="297"/>
      <c r="O55" s="297"/>
      <c r="P55" s="297"/>
      <c r="Q55" s="297"/>
    </row>
    <row r="56" spans="1:17" s="295" customFormat="1" ht="12.75" customHeight="1">
      <c r="A56" s="125">
        <v>307.79771248012366</v>
      </c>
      <c r="B56" s="125">
        <v>1804.8603406226514</v>
      </c>
      <c r="C56" s="125">
        <v>406.4770455509937</v>
      </c>
      <c r="D56" s="125">
        <v>75.15990653584412</v>
      </c>
      <c r="E56" s="125">
        <v>1323.2233885358135</v>
      </c>
      <c r="F56" s="125">
        <v>409.0335049569748</v>
      </c>
      <c r="G56" s="125">
        <v>288.87991287586345</v>
      </c>
      <c r="H56" s="125">
        <v>49.59531247603319</v>
      </c>
      <c r="I56" s="296"/>
      <c r="J56" s="119"/>
      <c r="K56" s="297"/>
      <c r="L56" s="297"/>
      <c r="M56" s="297"/>
      <c r="N56" s="297"/>
      <c r="O56" s="297"/>
      <c r="P56" s="297"/>
      <c r="Q56" s="297"/>
    </row>
    <row r="57" spans="1:10" s="295" customFormat="1" ht="12.75" customHeight="1">
      <c r="A57" s="125">
        <v>395</v>
      </c>
      <c r="B57" s="125">
        <v>1509</v>
      </c>
      <c r="C57" s="125">
        <v>260</v>
      </c>
      <c r="D57" s="125">
        <v>46</v>
      </c>
      <c r="E57" s="125">
        <v>1204</v>
      </c>
      <c r="F57" s="125">
        <v>503</v>
      </c>
      <c r="G57" s="125">
        <v>173</v>
      </c>
      <c r="H57" s="125">
        <v>43</v>
      </c>
      <c r="I57" s="296"/>
      <c r="J57" s="119"/>
    </row>
    <row r="58" spans="1:10" s="295" customFormat="1" ht="12.75" customHeight="1">
      <c r="A58" s="125">
        <v>616</v>
      </c>
      <c r="B58" s="125">
        <v>1945</v>
      </c>
      <c r="C58" s="125">
        <v>291</v>
      </c>
      <c r="D58" s="125">
        <v>51</v>
      </c>
      <c r="E58" s="125">
        <v>1603</v>
      </c>
      <c r="F58" s="125">
        <v>505</v>
      </c>
      <c r="G58" s="125">
        <v>168</v>
      </c>
      <c r="H58" s="125">
        <v>44</v>
      </c>
      <c r="I58" s="296"/>
      <c r="J58" s="119"/>
    </row>
    <row r="59" spans="1:10" s="295" customFormat="1" ht="12.75" customHeight="1">
      <c r="A59" s="125">
        <v>619</v>
      </c>
      <c r="B59" s="125">
        <v>2366</v>
      </c>
      <c r="C59" s="125">
        <v>477</v>
      </c>
      <c r="D59" s="125">
        <v>56</v>
      </c>
      <c r="E59" s="125">
        <v>1833</v>
      </c>
      <c r="F59" s="125">
        <v>592</v>
      </c>
      <c r="G59" s="125">
        <v>139</v>
      </c>
      <c r="H59" s="125">
        <v>46</v>
      </c>
      <c r="I59" s="296"/>
      <c r="J59" s="119"/>
    </row>
    <row r="60" spans="1:10" s="295" customFormat="1" ht="12.75" customHeight="1">
      <c r="A60" s="125">
        <v>537</v>
      </c>
      <c r="B60" s="125">
        <v>2514</v>
      </c>
      <c r="C60" s="125">
        <v>391.4</v>
      </c>
      <c r="D60" s="125">
        <v>52.9</v>
      </c>
      <c r="E60" s="125">
        <v>2070</v>
      </c>
      <c r="F60" s="125">
        <v>925</v>
      </c>
      <c r="G60" s="125">
        <v>178</v>
      </c>
      <c r="H60" s="125">
        <v>49</v>
      </c>
      <c r="I60" s="296"/>
      <c r="J60" s="119"/>
    </row>
    <row r="61" spans="1:10" s="295" customFormat="1" ht="12.75" customHeight="1">
      <c r="A61" s="125">
        <v>763</v>
      </c>
      <c r="B61" s="125">
        <v>2773</v>
      </c>
      <c r="C61" s="125">
        <v>299</v>
      </c>
      <c r="D61" s="125">
        <v>155</v>
      </c>
      <c r="E61" s="125">
        <v>2319</v>
      </c>
      <c r="F61" s="125">
        <v>1548</v>
      </c>
      <c r="G61" s="125">
        <v>134</v>
      </c>
      <c r="H61" s="125">
        <v>114</v>
      </c>
      <c r="I61" s="296"/>
      <c r="J61" s="119"/>
    </row>
    <row r="62" spans="1:10" s="295" customFormat="1" ht="12.75" customHeight="1">
      <c r="A62" s="125">
        <v>1168</v>
      </c>
      <c r="B62" s="125">
        <v>4454.5</v>
      </c>
      <c r="C62" s="125">
        <v>437.5</v>
      </c>
      <c r="D62" s="125">
        <v>575</v>
      </c>
      <c r="E62" s="125">
        <v>3443</v>
      </c>
      <c r="F62" s="125">
        <v>2223</v>
      </c>
      <c r="G62" s="125">
        <v>153</v>
      </c>
      <c r="H62" s="125">
        <v>77</v>
      </c>
      <c r="I62" s="296"/>
      <c r="J62" s="119"/>
    </row>
    <row r="63" spans="1:8" s="295" customFormat="1" ht="12.75" customHeight="1">
      <c r="A63" s="125">
        <f>600+488.7</f>
        <v>1088.7</v>
      </c>
      <c r="B63" s="125">
        <v>4230</v>
      </c>
      <c r="C63" s="125">
        <v>365</v>
      </c>
      <c r="D63" s="125">
        <v>761</v>
      </c>
      <c r="E63" s="125">
        <v>3102.8</v>
      </c>
      <c r="F63" s="125">
        <f>1866.4</f>
        <v>1866.4</v>
      </c>
      <c r="G63" s="125">
        <v>158</v>
      </c>
      <c r="H63" s="125">
        <v>197</v>
      </c>
    </row>
    <row r="64" spans="1:13" s="295" customFormat="1" ht="12.75">
      <c r="A64" s="125">
        <f>272.388+1032.512</f>
        <v>1304.8999999999999</v>
      </c>
      <c r="B64" s="125">
        <v>5195</v>
      </c>
      <c r="C64" s="125">
        <v>1501</v>
      </c>
      <c r="D64" s="125">
        <v>424</v>
      </c>
      <c r="E64" s="125">
        <v>3270</v>
      </c>
      <c r="F64" s="125">
        <v>2068</v>
      </c>
      <c r="G64" s="125">
        <v>204</v>
      </c>
      <c r="H64" s="125">
        <v>106</v>
      </c>
      <c r="I64" s="296"/>
      <c r="J64" s="283"/>
      <c r="K64" s="298"/>
      <c r="M64" s="298"/>
    </row>
    <row r="65" spans="1:13" s="295" customFormat="1" ht="12.75">
      <c r="A65" s="125">
        <v>1126</v>
      </c>
      <c r="B65" s="125">
        <v>6140</v>
      </c>
      <c r="C65" s="125">
        <v>973</v>
      </c>
      <c r="D65" s="125">
        <v>889</v>
      </c>
      <c r="E65" s="125">
        <v>4279</v>
      </c>
      <c r="F65" s="125">
        <v>2918</v>
      </c>
      <c r="G65" s="125">
        <v>140</v>
      </c>
      <c r="H65" s="125">
        <v>259</v>
      </c>
      <c r="I65" s="296"/>
      <c r="J65" s="283"/>
      <c r="K65" s="298"/>
      <c r="M65" s="298"/>
    </row>
    <row r="66" s="295" customFormat="1" ht="12.75"/>
    <row r="67" s="295" customFormat="1" ht="12.75"/>
    <row r="68" s="295" customFormat="1" ht="12.75"/>
    <row r="72" ht="12.75">
      <c r="H72" s="5">
        <v>17</v>
      </c>
    </row>
  </sheetData>
  <mergeCells count="13">
    <mergeCell ref="A3:H3"/>
    <mergeCell ref="G6:G7"/>
    <mergeCell ref="F6:F7"/>
    <mergeCell ref="E5:E7"/>
    <mergeCell ref="D5:D7"/>
    <mergeCell ref="C5:C7"/>
    <mergeCell ref="B4:B7"/>
    <mergeCell ref="A4:A7"/>
    <mergeCell ref="A37:A40"/>
    <mergeCell ref="A36:H36"/>
    <mergeCell ref="B37:B40"/>
    <mergeCell ref="F39:F40"/>
    <mergeCell ref="G39:G40"/>
  </mergeCells>
  <printOptions/>
  <pageMargins left="0.8267716535433072" right="0.4330708661417323" top="0.2362204724409449" bottom="0.4330708661417323" header="0.6299212598425197" footer="0.275590551181102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CH1816"/>
  <sheetViews>
    <sheetView workbookViewId="0" topLeftCell="A22">
      <selection activeCell="A24" sqref="A24:M57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7" width="10.7109375" style="1" customWidth="1"/>
    <col min="8" max="9" width="11.57421875" style="1" customWidth="1"/>
    <col min="10" max="10" width="7.8515625" style="1" customWidth="1"/>
    <col min="11" max="11" width="0.85546875" style="195" customWidth="1"/>
    <col min="12" max="12" width="2.0039062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6" spans="12:20" ht="12.75">
      <c r="L16" s="235"/>
      <c r="M16" s="235"/>
      <c r="N16" s="235"/>
      <c r="O16" s="235"/>
      <c r="P16" s="235"/>
      <c r="Q16" s="235"/>
      <c r="R16" s="235"/>
      <c r="S16" s="235"/>
      <c r="T16" s="235"/>
    </row>
    <row r="17" spans="12:20" ht="12.75">
      <c r="L17" s="235"/>
      <c r="M17" s="235"/>
      <c r="N17" s="235"/>
      <c r="O17" s="235"/>
      <c r="P17" s="235"/>
      <c r="Q17" s="235"/>
      <c r="R17" s="235"/>
      <c r="S17" s="235"/>
      <c r="T17" s="235"/>
    </row>
    <row r="18" spans="12:20" ht="12.75">
      <c r="L18" s="235"/>
      <c r="M18" s="235"/>
      <c r="N18" s="235"/>
      <c r="O18" s="235"/>
      <c r="P18" s="235"/>
      <c r="Q18" s="235"/>
      <c r="R18" s="235"/>
      <c r="S18" s="235"/>
      <c r="T18" s="235"/>
    </row>
    <row r="19" spans="12:20" ht="12.75">
      <c r="L19" s="235"/>
      <c r="M19" s="235"/>
      <c r="N19" s="235"/>
      <c r="O19" s="235"/>
      <c r="P19" s="235"/>
      <c r="Q19" s="235"/>
      <c r="R19" s="235"/>
      <c r="S19" s="235"/>
      <c r="T19" s="235"/>
    </row>
    <row r="20" spans="12:20" ht="12.75"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2:20" ht="12.75"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20" ht="12.75">
      <c r="A22" s="193"/>
      <c r="B22" s="193"/>
      <c r="C22" s="238"/>
      <c r="D22" s="238"/>
      <c r="E22" s="238"/>
      <c r="F22" s="238"/>
      <c r="G22" s="238"/>
      <c r="H22" s="238"/>
      <c r="I22" s="238"/>
      <c r="J22" s="238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20" ht="18">
      <c r="A23" s="332" t="s">
        <v>241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35"/>
      <c r="N23" s="235"/>
      <c r="O23" s="235"/>
      <c r="P23" s="235"/>
      <c r="Q23" s="235"/>
      <c r="R23" s="235"/>
      <c r="S23" s="235"/>
      <c r="T23" s="235"/>
    </row>
    <row r="24" spans="1:20" ht="11.25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1:20" ht="11.2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5"/>
      <c r="L25" s="276"/>
      <c r="M25" s="235"/>
      <c r="N25" s="235"/>
      <c r="O25" s="235"/>
      <c r="P25" s="235"/>
      <c r="Q25" s="235"/>
      <c r="R25" s="235"/>
      <c r="S25" s="235"/>
      <c r="T25" s="235"/>
    </row>
    <row r="26" spans="1:86" ht="12.75">
      <c r="A26" s="197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277"/>
      <c r="M26" s="237"/>
      <c r="N26" s="237"/>
      <c r="O26" s="237"/>
      <c r="P26" s="237"/>
      <c r="Q26" s="237"/>
      <c r="R26" s="237"/>
      <c r="S26" s="237"/>
      <c r="T26" s="237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</row>
    <row r="27" spans="1:86" ht="12.75">
      <c r="A27" s="197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277"/>
      <c r="M27" s="237"/>
      <c r="N27" s="237"/>
      <c r="O27" s="237"/>
      <c r="P27" s="237"/>
      <c r="Q27" s="237"/>
      <c r="R27" s="237"/>
      <c r="S27" s="237"/>
      <c r="T27" s="237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</row>
    <row r="28" spans="1:86" ht="12.75">
      <c r="A28" s="19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277"/>
      <c r="M28" s="237"/>
      <c r="N28" s="237"/>
      <c r="O28" s="237"/>
      <c r="P28" s="237"/>
      <c r="Q28" s="237"/>
      <c r="R28" s="237"/>
      <c r="S28" s="237"/>
      <c r="T28" s="237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</row>
    <row r="29" spans="1:86" ht="12.75">
      <c r="A29" s="19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277"/>
      <c r="M29" s="237"/>
      <c r="N29" s="237"/>
      <c r="O29" s="237"/>
      <c r="P29" s="237"/>
      <c r="Q29" s="237"/>
      <c r="R29" s="237"/>
      <c r="S29" s="237"/>
      <c r="T29" s="237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</row>
    <row r="30" spans="1:86" ht="12.75">
      <c r="A30" s="19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277"/>
      <c r="M30" s="237"/>
      <c r="N30" s="237"/>
      <c r="O30" s="237"/>
      <c r="P30" s="237"/>
      <c r="Q30" s="237"/>
      <c r="R30" s="237"/>
      <c r="S30" s="237"/>
      <c r="T30" s="237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</row>
    <row r="31" spans="1:86" ht="12.75">
      <c r="A31" s="19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277"/>
      <c r="M31" s="237"/>
      <c r="N31" s="237"/>
      <c r="O31" s="237"/>
      <c r="P31" s="237"/>
      <c r="Q31" s="237"/>
      <c r="R31" s="237"/>
      <c r="S31" s="237"/>
      <c r="T31" s="237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</row>
    <row r="32" spans="1:86" ht="12.75">
      <c r="A32" s="19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277"/>
      <c r="M32" s="237"/>
      <c r="N32" s="237"/>
      <c r="O32" s="237"/>
      <c r="P32" s="237"/>
      <c r="Q32" s="237"/>
      <c r="R32" s="237"/>
      <c r="S32" s="237"/>
      <c r="T32" s="237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</row>
    <row r="33" spans="1:86" ht="12.75">
      <c r="A33" s="19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277"/>
      <c r="M33" s="237"/>
      <c r="N33" s="237"/>
      <c r="O33" s="237"/>
      <c r="P33" s="237"/>
      <c r="Q33" s="237"/>
      <c r="R33" s="237"/>
      <c r="S33" s="237"/>
      <c r="T33" s="237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</row>
    <row r="34" spans="1:86" ht="12.75">
      <c r="A34" s="19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277"/>
      <c r="M34" s="237"/>
      <c r="N34" s="237"/>
      <c r="O34" s="237"/>
      <c r="P34" s="237"/>
      <c r="Q34" s="237"/>
      <c r="R34" s="237"/>
      <c r="S34" s="237"/>
      <c r="T34" s="237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</row>
    <row r="35" spans="1:86" ht="12.75">
      <c r="A35" s="19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277"/>
      <c r="M35" s="237"/>
      <c r="N35" s="237"/>
      <c r="O35" s="237"/>
      <c r="P35" s="237"/>
      <c r="Q35" s="237"/>
      <c r="R35" s="237"/>
      <c r="S35" s="237"/>
      <c r="T35" s="237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</row>
    <row r="36" spans="1:86" ht="12.75">
      <c r="A36" s="197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77"/>
      <c r="M36" s="237"/>
      <c r="N36" s="237"/>
      <c r="O36" s="237"/>
      <c r="P36" s="237"/>
      <c r="Q36" s="237"/>
      <c r="R36" s="237"/>
      <c r="S36" s="237"/>
      <c r="T36" s="237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</row>
    <row r="37" spans="1:86" ht="12.75">
      <c r="A37" s="197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277"/>
      <c r="M37" s="237"/>
      <c r="N37" s="237"/>
      <c r="O37" s="237"/>
      <c r="P37" s="237"/>
      <c r="Q37" s="237"/>
      <c r="R37" s="237"/>
      <c r="S37" s="237"/>
      <c r="T37" s="237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</row>
    <row r="38" spans="1:86" ht="12.75">
      <c r="A38" s="197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277"/>
      <c r="M38" s="237"/>
      <c r="N38" s="237"/>
      <c r="O38" s="237"/>
      <c r="P38" s="237"/>
      <c r="Q38" s="237"/>
      <c r="R38" s="237"/>
      <c r="S38" s="237"/>
      <c r="T38" s="237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</row>
    <row r="39" spans="1:86" ht="12.75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277"/>
      <c r="M39" s="237"/>
      <c r="N39" s="237"/>
      <c r="O39" s="237"/>
      <c r="P39" s="237"/>
      <c r="Q39" s="237"/>
      <c r="R39" s="237"/>
      <c r="S39" s="237"/>
      <c r="T39" s="237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</row>
    <row r="40" spans="1:86" ht="12.75">
      <c r="A40" s="197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77"/>
      <c r="M40" s="237"/>
      <c r="N40" s="237"/>
      <c r="O40" s="237"/>
      <c r="P40" s="237"/>
      <c r="Q40" s="237"/>
      <c r="R40" s="237"/>
      <c r="S40" s="237"/>
      <c r="T40" s="237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</row>
    <row r="41" spans="1:86" ht="12.75">
      <c r="A41" s="19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277"/>
      <c r="M41" s="237"/>
      <c r="N41" s="237"/>
      <c r="O41" s="237"/>
      <c r="P41" s="237"/>
      <c r="Q41" s="237"/>
      <c r="R41" s="237"/>
      <c r="S41" s="237"/>
      <c r="T41" s="237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</row>
    <row r="42" spans="1:86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277"/>
      <c r="M42" s="237"/>
      <c r="N42" s="237"/>
      <c r="O42" s="237"/>
      <c r="P42" s="237"/>
      <c r="Q42" s="237"/>
      <c r="R42" s="237"/>
      <c r="S42" s="237"/>
      <c r="T42" s="237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</row>
    <row r="43" spans="1:86" ht="12.75">
      <c r="A43" s="19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277"/>
      <c r="M43" s="237"/>
      <c r="N43" s="237"/>
      <c r="O43" s="237"/>
      <c r="P43" s="237"/>
      <c r="Q43" s="237"/>
      <c r="R43" s="237"/>
      <c r="S43" s="237"/>
      <c r="T43" s="237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</row>
    <row r="44" spans="1:86" ht="12.75">
      <c r="A44" s="197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277"/>
      <c r="M44" s="237"/>
      <c r="N44" s="237"/>
      <c r="O44" s="237"/>
      <c r="P44" s="237"/>
      <c r="Q44" s="237"/>
      <c r="R44" s="237"/>
      <c r="S44" s="237"/>
      <c r="T44" s="237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</row>
    <row r="45" spans="1:86" ht="12.75">
      <c r="A45" s="197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277"/>
      <c r="M45" s="237"/>
      <c r="N45" s="237"/>
      <c r="O45" s="237"/>
      <c r="P45" s="237"/>
      <c r="Q45" s="237"/>
      <c r="R45" s="237"/>
      <c r="S45" s="237"/>
      <c r="T45" s="237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</row>
    <row r="46" spans="1:86" ht="12.7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277"/>
      <c r="M46" s="237"/>
      <c r="N46" s="237"/>
      <c r="O46" s="237"/>
      <c r="P46" s="237"/>
      <c r="Q46" s="237"/>
      <c r="R46" s="237"/>
      <c r="S46" s="237"/>
      <c r="T46" s="237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</row>
    <row r="47" spans="1:86" ht="12.75">
      <c r="A47" s="197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277"/>
      <c r="M47" s="237"/>
      <c r="N47" s="237"/>
      <c r="O47" s="237"/>
      <c r="P47" s="237"/>
      <c r="Q47" s="237"/>
      <c r="R47" s="237"/>
      <c r="S47" s="237"/>
      <c r="T47" s="237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</row>
    <row r="48" spans="1:86" ht="12.75">
      <c r="A48" s="197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277"/>
      <c r="M48" s="237"/>
      <c r="N48" s="237"/>
      <c r="O48" s="237"/>
      <c r="P48" s="237"/>
      <c r="Q48" s="237"/>
      <c r="R48" s="237"/>
      <c r="S48" s="237"/>
      <c r="T48" s="237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</row>
    <row r="49" spans="1:86" ht="12.75">
      <c r="A49" s="19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277"/>
      <c r="M49" s="237"/>
      <c r="N49" s="237"/>
      <c r="O49" s="237"/>
      <c r="P49" s="237"/>
      <c r="Q49" s="237"/>
      <c r="R49" s="237"/>
      <c r="S49" s="237"/>
      <c r="T49" s="237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</row>
    <row r="50" spans="1:86" ht="12.75">
      <c r="A50" s="197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277"/>
      <c r="M50" s="237"/>
      <c r="N50" s="237"/>
      <c r="O50" s="237"/>
      <c r="P50" s="237"/>
      <c r="Q50" s="237"/>
      <c r="R50" s="237"/>
      <c r="S50" s="237"/>
      <c r="T50" s="237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</row>
    <row r="51" spans="1:86" ht="12.75">
      <c r="A51" s="197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277"/>
      <c r="M51" s="237"/>
      <c r="N51" s="237"/>
      <c r="O51" s="237"/>
      <c r="P51" s="237"/>
      <c r="Q51" s="237"/>
      <c r="R51" s="237"/>
      <c r="S51" s="237"/>
      <c r="T51" s="237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</row>
    <row r="52" spans="1:86" ht="12.75">
      <c r="A52" s="197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277"/>
      <c r="M52" s="237"/>
      <c r="N52" s="237"/>
      <c r="O52" s="237"/>
      <c r="P52" s="237"/>
      <c r="Q52" s="237"/>
      <c r="R52" s="237"/>
      <c r="S52" s="237"/>
      <c r="T52" s="237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</row>
    <row r="53" spans="1:86" ht="12.75">
      <c r="A53" s="197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277"/>
      <c r="M53" s="237"/>
      <c r="N53" s="237"/>
      <c r="O53" s="237"/>
      <c r="P53" s="237"/>
      <c r="Q53" s="237"/>
      <c r="R53" s="237"/>
      <c r="S53" s="237"/>
      <c r="T53" s="237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</row>
    <row r="54" spans="1:86" ht="12.75">
      <c r="A54" s="197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277"/>
      <c r="M54" s="237"/>
      <c r="N54" s="237"/>
      <c r="O54" s="237"/>
      <c r="P54" s="237"/>
      <c r="Q54" s="237"/>
      <c r="R54" s="237"/>
      <c r="S54" s="237"/>
      <c r="T54" s="237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</row>
    <row r="55" spans="1:86" ht="12.75">
      <c r="A55" s="19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277"/>
      <c r="M55" s="237"/>
      <c r="N55" s="237"/>
      <c r="O55" s="237"/>
      <c r="P55" s="237"/>
      <c r="Q55" s="237"/>
      <c r="R55" s="237"/>
      <c r="S55" s="237"/>
      <c r="T55" s="237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</row>
    <row r="56" spans="1:86" ht="12.75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278"/>
      <c r="M56" s="237"/>
      <c r="N56" s="237"/>
      <c r="O56" s="237"/>
      <c r="P56" s="237"/>
      <c r="Q56" s="237"/>
      <c r="R56" s="237"/>
      <c r="S56" s="237"/>
      <c r="T56" s="237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</row>
    <row r="57" spans="1:86" ht="3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36"/>
      <c r="M57" s="236"/>
      <c r="N57" s="241"/>
      <c r="O57" s="237"/>
      <c r="P57" s="237"/>
      <c r="Q57" s="237"/>
      <c r="R57" s="237"/>
      <c r="S57" s="237"/>
      <c r="T57" s="237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</row>
    <row r="58" spans="1:86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236"/>
      <c r="M58" s="236"/>
      <c r="N58" s="237"/>
      <c r="O58" s="237"/>
      <c r="P58" s="237"/>
      <c r="Q58" s="237"/>
      <c r="R58" s="237"/>
      <c r="S58" s="237"/>
      <c r="T58" s="237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</row>
    <row r="59" spans="1:86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236"/>
      <c r="M59" s="236"/>
      <c r="N59" s="237"/>
      <c r="O59" s="237"/>
      <c r="P59" s="237"/>
      <c r="Q59" s="237"/>
      <c r="R59" s="237"/>
      <c r="S59" s="237"/>
      <c r="T59" s="237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</row>
    <row r="60" spans="1:86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236"/>
      <c r="M60" s="236"/>
      <c r="N60" s="237"/>
      <c r="O60" s="237"/>
      <c r="P60" s="237"/>
      <c r="Q60" s="237"/>
      <c r="R60" s="237"/>
      <c r="S60" s="237"/>
      <c r="T60" s="237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</row>
    <row r="61" spans="1:86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236"/>
      <c r="M61" s="236"/>
      <c r="N61" s="237"/>
      <c r="O61" s="237"/>
      <c r="P61" s="237"/>
      <c r="Q61" s="237"/>
      <c r="R61" s="237"/>
      <c r="S61" s="237"/>
      <c r="T61" s="237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</row>
    <row r="62" spans="1:86" ht="12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236"/>
      <c r="M62" s="236"/>
      <c r="N62" s="237"/>
      <c r="O62" s="237"/>
      <c r="P62" s="237"/>
      <c r="Q62" s="237"/>
      <c r="R62" s="237"/>
      <c r="S62" s="237"/>
      <c r="T62" s="237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</row>
    <row r="63" spans="1:86" ht="12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236"/>
      <c r="M63" s="236"/>
      <c r="N63" s="237"/>
      <c r="O63" s="237"/>
      <c r="P63" s="237"/>
      <c r="Q63" s="237"/>
      <c r="R63" s="237"/>
      <c r="S63" s="237"/>
      <c r="T63" s="237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</row>
    <row r="64" spans="1:86" ht="12.7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236"/>
      <c r="M64" s="236"/>
      <c r="N64" s="237"/>
      <c r="O64" s="237"/>
      <c r="P64" s="237"/>
      <c r="Q64" s="237"/>
      <c r="R64" s="237"/>
      <c r="S64" s="237"/>
      <c r="T64" s="237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</row>
    <row r="65" spans="1:86" ht="12.7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236"/>
      <c r="M65" s="236"/>
      <c r="N65" s="237"/>
      <c r="O65" s="237"/>
      <c r="P65" s="237"/>
      <c r="Q65" s="237"/>
      <c r="R65" s="237"/>
      <c r="S65" s="237"/>
      <c r="T65" s="237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</row>
    <row r="66" spans="1:86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236"/>
      <c r="M66" s="236"/>
      <c r="N66" s="237"/>
      <c r="O66" s="237"/>
      <c r="P66" s="237"/>
      <c r="Q66" s="237"/>
      <c r="R66" s="237"/>
      <c r="S66" s="237"/>
      <c r="T66" s="237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</row>
    <row r="67" spans="1:86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236"/>
      <c r="M67" s="236"/>
      <c r="N67" s="237"/>
      <c r="O67" s="237"/>
      <c r="P67" s="237"/>
      <c r="Q67" s="237"/>
      <c r="R67" s="237"/>
      <c r="S67" s="237"/>
      <c r="T67" s="237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</row>
    <row r="68" spans="1:86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236"/>
      <c r="M68" s="236"/>
      <c r="N68" s="237"/>
      <c r="O68" s="237"/>
      <c r="P68" s="237"/>
      <c r="Q68" s="237"/>
      <c r="R68" s="237"/>
      <c r="S68" s="237"/>
      <c r="T68" s="237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</row>
    <row r="69" spans="1:86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236"/>
      <c r="M69" s="236"/>
      <c r="N69" s="237"/>
      <c r="O69" s="237"/>
      <c r="P69" s="237"/>
      <c r="Q69" s="237"/>
      <c r="R69" s="237"/>
      <c r="S69" s="237"/>
      <c r="T69" s="237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</row>
    <row r="70" spans="1:86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236"/>
      <c r="M70" s="236"/>
      <c r="N70" s="237"/>
      <c r="O70" s="237"/>
      <c r="P70" s="237"/>
      <c r="Q70" s="237"/>
      <c r="R70" s="237"/>
      <c r="S70" s="237"/>
      <c r="T70" s="237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</row>
    <row r="71" spans="1:86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236"/>
      <c r="M71" s="236"/>
      <c r="N71" s="237"/>
      <c r="O71" s="237"/>
      <c r="P71" s="237"/>
      <c r="Q71" s="237"/>
      <c r="R71" s="237"/>
      <c r="S71" s="237"/>
      <c r="T71" s="237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</row>
    <row r="72" spans="1:86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236"/>
      <c r="M72" s="236"/>
      <c r="N72" s="237"/>
      <c r="O72" s="237"/>
      <c r="P72" s="237"/>
      <c r="Q72" s="237"/>
      <c r="R72" s="237"/>
      <c r="S72" s="237"/>
      <c r="T72" s="237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</row>
    <row r="73" spans="1:86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</row>
    <row r="74" spans="1:86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</row>
    <row r="75" spans="1:86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</row>
    <row r="76" spans="1:86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</row>
    <row r="77" spans="1:86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</row>
    <row r="78" spans="1:86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</row>
    <row r="79" spans="1:86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</row>
    <row r="80" spans="1:86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</row>
    <row r="81" spans="1:86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</row>
    <row r="82" spans="1:86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</row>
    <row r="83" spans="1:86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</row>
    <row r="84" spans="1:86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</row>
    <row r="85" spans="1:86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</row>
    <row r="86" spans="1:86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</row>
    <row r="87" spans="1:86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</row>
    <row r="88" spans="1:86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</row>
    <row r="89" spans="1:86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</row>
    <row r="90" spans="1:86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</row>
    <row r="91" spans="1:86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</row>
    <row r="92" spans="1:86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</row>
    <row r="93" spans="1:86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</row>
    <row r="94" spans="1:86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</row>
    <row r="95" spans="1:86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</row>
    <row r="96" spans="1:86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</row>
    <row r="97" spans="1:86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</row>
    <row r="98" spans="1:86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</row>
    <row r="99" spans="1:86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</row>
    <row r="100" spans="1:86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</row>
    <row r="101" spans="1:86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</row>
    <row r="102" spans="1:86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</row>
    <row r="103" spans="1:86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</row>
    <row r="104" spans="1:86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</row>
    <row r="105" spans="1:86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</row>
    <row r="106" spans="1:86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</row>
    <row r="107" spans="1:86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</row>
    <row r="108" spans="1:86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</row>
    <row r="109" spans="1:86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</row>
    <row r="110" spans="1:86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</row>
    <row r="111" spans="1:86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</row>
    <row r="112" spans="1:86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</row>
    <row r="113" spans="1:86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</row>
    <row r="114" spans="1:86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</row>
    <row r="115" spans="1:86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</row>
    <row r="116" spans="1:86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</row>
    <row r="117" spans="1:86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</row>
    <row r="118" spans="1:86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</row>
    <row r="119" spans="1:86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</row>
    <row r="120" spans="1:86" ht="12.7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</row>
    <row r="121" spans="1:86" ht="12.7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</row>
    <row r="122" spans="1:86" ht="12.7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</row>
    <row r="123" spans="1:86" ht="12.7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</row>
    <row r="124" spans="1:86" ht="12.7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</row>
    <row r="125" spans="1:86" ht="12.7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L125" s="195"/>
      <c r="M125" s="195"/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</row>
    <row r="126" spans="1:86" ht="12.7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</row>
    <row r="127" spans="1:86" ht="12.7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</row>
    <row r="128" spans="1:86" ht="12.7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</row>
    <row r="129" spans="1:86" ht="12.7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</row>
    <row r="130" spans="1:86" ht="12.7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</row>
    <row r="131" spans="1:86" ht="12.7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</row>
    <row r="132" spans="1:86" ht="12.7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</row>
    <row r="133" spans="1:86" ht="12.7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</row>
    <row r="134" spans="1:86" ht="12.7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</row>
    <row r="135" spans="1:86" ht="12.7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</row>
    <row r="136" spans="1:86" ht="12.7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</row>
    <row r="137" spans="1:86" ht="12.7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</row>
    <row r="138" spans="1:86" ht="12.7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</row>
    <row r="139" spans="1:86" ht="12.7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</row>
    <row r="140" spans="1:86" ht="12.7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</row>
    <row r="141" spans="1:86" ht="12.7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L141" s="195"/>
      <c r="M141" s="195"/>
      <c r="N141" s="195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</row>
    <row r="142" spans="1:86" ht="12.7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</row>
    <row r="143" spans="1:86" ht="12.7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</row>
    <row r="144" spans="1:86" ht="12.7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</row>
    <row r="145" spans="1:86" ht="12.7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</row>
    <row r="146" spans="1:86" ht="12.7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</row>
    <row r="147" spans="1:86" ht="12.7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</row>
    <row r="148" spans="1:86" ht="12.7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</row>
    <row r="149" spans="1:86" ht="12.7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</row>
    <row r="150" spans="1:86" ht="12.7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</row>
    <row r="151" spans="1:86" ht="12.7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</row>
    <row r="152" spans="1:86" ht="12.7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</row>
    <row r="153" spans="1:86" ht="12.7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L153" s="195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</row>
    <row r="154" spans="1:86" ht="12.7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</row>
    <row r="155" spans="1:86" ht="12.7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</row>
    <row r="156" spans="1:86" ht="12.7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</row>
    <row r="157" spans="1:86" ht="12.7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</row>
    <row r="158" spans="1:86" ht="12.7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</row>
    <row r="159" spans="1:86" ht="12.7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</row>
    <row r="160" spans="1:86" ht="12.7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</row>
    <row r="161" spans="1:86" ht="12.7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</row>
    <row r="162" spans="1:86" ht="12.7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</row>
    <row r="163" spans="1:86" ht="12.7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</row>
    <row r="164" spans="1:86" ht="12.7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</row>
    <row r="165" spans="1:86" ht="12.7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</row>
    <row r="166" spans="1:86" ht="12.7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</row>
    <row r="167" spans="1:86" ht="12.7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</row>
    <row r="168" spans="1:86" ht="12.7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</row>
    <row r="169" spans="1:86" ht="12.7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</row>
    <row r="170" spans="1:86" ht="12.7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</row>
    <row r="171" spans="1:86" ht="12.7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</row>
    <row r="172" spans="1:86" ht="12.7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</row>
    <row r="173" spans="1:86" ht="12.7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</row>
    <row r="174" spans="1:86" ht="12.7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</row>
    <row r="175" spans="1:86" ht="12.7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</row>
    <row r="176" spans="1:86" ht="12.7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</row>
    <row r="177" spans="1:86" ht="12.7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</row>
    <row r="178" spans="1:86" ht="12.7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</row>
    <row r="179" spans="1:86" ht="12.7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</row>
    <row r="180" spans="1:86" ht="12.7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</row>
    <row r="181" spans="1:86" ht="12.7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</row>
    <row r="182" spans="1:86" ht="12.75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</row>
    <row r="183" spans="1:86" ht="12.75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</row>
    <row r="184" spans="1:86" ht="12.75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</row>
    <row r="185" spans="1:86" ht="12.75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</row>
    <row r="186" spans="1:86" ht="12.7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  <c r="CH186" s="195"/>
    </row>
    <row r="187" spans="1:86" ht="12.75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</row>
    <row r="188" spans="1:86" ht="12.75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</row>
    <row r="189" spans="1:86" ht="12.75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</row>
    <row r="190" spans="1:86" ht="12.7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</row>
    <row r="191" spans="1:86" ht="12.7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</row>
    <row r="192" spans="1:86" ht="12.7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</row>
    <row r="193" spans="1:86" ht="12.7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  <c r="CH193" s="195"/>
    </row>
    <row r="194" spans="1:86" ht="12.75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195"/>
      <c r="BM194" s="195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</row>
    <row r="195" spans="1:86" ht="12.75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</row>
    <row r="196" spans="1:86" ht="12.75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</row>
    <row r="197" spans="1:86" ht="12.75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</row>
    <row r="198" spans="1:86" ht="12.75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</row>
    <row r="199" spans="1:86" ht="12.75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</row>
    <row r="200" spans="1:86" ht="12.7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</row>
    <row r="201" spans="1:86" ht="12.75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</row>
    <row r="202" spans="1:86" ht="12.75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</row>
    <row r="203" spans="1:86" ht="12.75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</row>
    <row r="204" spans="1:86" ht="12.75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</row>
    <row r="205" spans="1:86" ht="12.7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</row>
    <row r="206" spans="1:86" ht="12.75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</row>
    <row r="207" spans="1:86" ht="12.75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</row>
    <row r="208" spans="1:86" ht="12.7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</row>
    <row r="209" spans="1:86" ht="12.7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</row>
    <row r="210" spans="1:86" ht="12.75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</row>
    <row r="211" spans="1:86" ht="12.75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</row>
    <row r="212" spans="1:86" ht="12.7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</row>
    <row r="213" spans="1:86" ht="12.75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</row>
    <row r="214" spans="1:86" ht="12.75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</row>
    <row r="215" spans="1:86" ht="12.75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/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195"/>
    </row>
    <row r="216" spans="1:86" ht="12.75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</row>
    <row r="217" spans="1:86" ht="12.75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</row>
    <row r="218" spans="1:86" ht="12.75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</row>
    <row r="219" spans="1:86" ht="12.75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</row>
    <row r="220" spans="1:86" ht="12.75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</row>
    <row r="221" spans="1:86" ht="12.75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</row>
    <row r="222" spans="1:86" ht="12.75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/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  <c r="CH222" s="195"/>
    </row>
    <row r="223" spans="1:86" ht="12.7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</row>
    <row r="224" spans="1:86" ht="12.75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E224" s="195"/>
      <c r="BF224" s="195"/>
      <c r="BG224" s="195"/>
      <c r="BH224" s="195"/>
      <c r="BI224" s="195"/>
      <c r="BJ224" s="195"/>
      <c r="BK224" s="195"/>
      <c r="BL224" s="195"/>
      <c r="BM224" s="195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  <c r="CH224" s="195"/>
    </row>
    <row r="225" spans="1:86" ht="12.75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</row>
    <row r="226" spans="1:86" ht="12.75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195"/>
      <c r="BM226" s="195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</row>
    <row r="227" spans="1:86" ht="12.7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</row>
    <row r="228" spans="1:86" ht="12.7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</row>
    <row r="229" spans="1:86" ht="12.7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/>
      <c r="BL229" s="195"/>
      <c r="BM229" s="195"/>
      <c r="BN229" s="195"/>
      <c r="BO229" s="195"/>
      <c r="BP229" s="195"/>
      <c r="BQ229" s="195"/>
      <c r="BR229" s="195"/>
      <c r="BS229" s="195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</row>
    <row r="230" spans="1:86" ht="12.7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</row>
    <row r="231" spans="1:86" ht="12.7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</row>
    <row r="232" spans="1:86" ht="12.7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</row>
    <row r="233" spans="1:86" ht="12.7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</row>
    <row r="234" spans="1:86" ht="12.7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</row>
    <row r="235" spans="1:86" ht="12.7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195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</row>
    <row r="236" spans="1:86" ht="12.75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195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</row>
    <row r="237" spans="1:86" ht="12.75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/>
      <c r="BL237" s="195"/>
      <c r="BM237" s="195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</row>
    <row r="238" spans="1:86" ht="12.75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</row>
    <row r="239" spans="1:86" ht="12.75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</row>
    <row r="240" spans="1:86" ht="12.75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</row>
    <row r="241" spans="1:86" ht="12.75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</row>
    <row r="242" spans="1:86" ht="12.75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/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</row>
    <row r="243" spans="1:86" ht="12.7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</row>
    <row r="244" spans="1:86" ht="12.7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195"/>
    </row>
    <row r="245" spans="1:86" ht="12.7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</row>
    <row r="246" spans="1:86" ht="12.75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</row>
    <row r="247" spans="1:86" ht="12.7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</row>
    <row r="248" spans="1:86" ht="12.75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</row>
    <row r="249" spans="1:86" ht="12.75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</row>
    <row r="250" spans="1:86" ht="12.75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</row>
    <row r="251" spans="1:86" ht="12.75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</row>
    <row r="252" spans="1:86" ht="12.75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</row>
    <row r="253" spans="1:86" ht="12.75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</row>
    <row r="254" spans="1:86" ht="12.75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195"/>
      <c r="BN254" s="195"/>
      <c r="BO254" s="195"/>
      <c r="BP254" s="195"/>
      <c r="BQ254" s="195"/>
      <c r="BR254" s="195"/>
      <c r="BS254" s="195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</row>
    <row r="255" spans="1:86" ht="12.7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</row>
    <row r="256" spans="1:86" ht="12.7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  <c r="BK256" s="195"/>
      <c r="BL256" s="195"/>
      <c r="BM256" s="195"/>
      <c r="BN256" s="195"/>
      <c r="BO256" s="195"/>
      <c r="BP256" s="195"/>
      <c r="BQ256" s="195"/>
      <c r="BR256" s="195"/>
      <c r="BS256" s="195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</row>
    <row r="257" spans="1:86" ht="12.7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  <c r="BK257" s="195"/>
      <c r="BL257" s="195"/>
      <c r="BM257" s="195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</row>
    <row r="258" spans="1:86" ht="12.7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  <c r="BK258" s="195"/>
      <c r="BL258" s="195"/>
      <c r="BM258" s="195"/>
      <c r="BN258" s="195"/>
      <c r="BO258" s="195"/>
      <c r="BP258" s="195"/>
      <c r="BQ258" s="195"/>
      <c r="BR258" s="195"/>
      <c r="BS258" s="195"/>
      <c r="BT258" s="195"/>
      <c r="BU258" s="195"/>
      <c r="BV258" s="195"/>
      <c r="BW258" s="195"/>
      <c r="BX258" s="195"/>
      <c r="BY258" s="195"/>
      <c r="BZ258" s="195"/>
      <c r="CA258" s="195"/>
      <c r="CB258" s="195"/>
      <c r="CC258" s="195"/>
      <c r="CD258" s="195"/>
      <c r="CE258" s="195"/>
      <c r="CF258" s="195"/>
      <c r="CG258" s="195"/>
      <c r="CH258" s="195"/>
    </row>
    <row r="259" spans="1:86" ht="12.7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</row>
    <row r="260" spans="1:86" ht="12.7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  <c r="BK260" s="195"/>
      <c r="BL260" s="195"/>
      <c r="BM260" s="195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</row>
    <row r="261" spans="1:86" ht="12.7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</row>
    <row r="262" spans="1:86" ht="12.7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  <c r="BI262" s="195"/>
      <c r="BJ262" s="195"/>
      <c r="BK262" s="195"/>
      <c r="BL262" s="195"/>
      <c r="BM262" s="195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  <c r="CH262" s="195"/>
    </row>
    <row r="263" spans="1:86" ht="12.7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</row>
    <row r="264" spans="1:86" ht="12.7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E264" s="195"/>
      <c r="BF264" s="195"/>
      <c r="BG264" s="195"/>
      <c r="BH264" s="195"/>
      <c r="BI264" s="195"/>
      <c r="BJ264" s="195"/>
      <c r="BK264" s="195"/>
      <c r="BL264" s="195"/>
      <c r="BM264" s="195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  <c r="CH264" s="195"/>
    </row>
    <row r="265" spans="1:86" ht="12.7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</row>
    <row r="266" spans="1:86" ht="12.7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</row>
    <row r="267" spans="1:86" ht="12.7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</row>
    <row r="268" spans="1:86" ht="12.7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</row>
    <row r="269" spans="1:86" ht="12.7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</row>
    <row r="270" spans="1:86" ht="12.7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</row>
    <row r="271" spans="1:86" ht="12.7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</row>
    <row r="272" spans="1:86" ht="12.7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</row>
    <row r="273" spans="1:86" ht="12.7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</row>
    <row r="274" spans="1:86" ht="12.7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</row>
    <row r="275" spans="1:86" ht="12.7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</row>
    <row r="276" spans="1:86" ht="12.7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</row>
    <row r="277" spans="1:86" ht="12.7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</row>
    <row r="278" spans="1:86" ht="12.7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  <c r="BI278" s="195"/>
      <c r="BJ278" s="195"/>
      <c r="BK278" s="195"/>
      <c r="BL278" s="195"/>
      <c r="BM278" s="195"/>
      <c r="BN278" s="195"/>
      <c r="BO278" s="195"/>
      <c r="BP278" s="195"/>
      <c r="BQ278" s="195"/>
      <c r="BR278" s="195"/>
      <c r="BS278" s="195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  <c r="CH278" s="195"/>
    </row>
    <row r="279" spans="1:86" ht="12.7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</row>
    <row r="280" spans="1:86" ht="12.7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</row>
    <row r="281" spans="1:86" ht="12.7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</row>
    <row r="282" spans="1:86" ht="12.7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</row>
    <row r="283" spans="1:86" ht="12.7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</row>
    <row r="284" spans="1:86" ht="12.7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</row>
    <row r="285" spans="1:86" ht="12.75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</row>
    <row r="286" spans="1:86" ht="12.75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</row>
    <row r="287" spans="1:86" ht="12.7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</row>
    <row r="288" spans="1:86" ht="12.75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</row>
    <row r="289" spans="1:86" ht="12.7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</row>
    <row r="290" spans="1:86" ht="12.75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E290" s="195"/>
      <c r="BF290" s="195"/>
      <c r="BG290" s="195"/>
      <c r="BH290" s="195"/>
      <c r="BI290" s="195"/>
      <c r="BJ290" s="195"/>
      <c r="BK290" s="195"/>
      <c r="BL290" s="195"/>
      <c r="BM290" s="195"/>
      <c r="BN290" s="195"/>
      <c r="BO290" s="195"/>
      <c r="BP290" s="195"/>
      <c r="BQ290" s="195"/>
      <c r="BR290" s="195"/>
      <c r="BS290" s="195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  <c r="CH290" s="195"/>
    </row>
    <row r="291" spans="1:86" ht="12.75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E291" s="195"/>
      <c r="BF291" s="195"/>
      <c r="BG291" s="195"/>
      <c r="BH291" s="195"/>
      <c r="BI291" s="195"/>
      <c r="BJ291" s="195"/>
      <c r="BK291" s="195"/>
      <c r="BL291" s="195"/>
      <c r="BM291" s="195"/>
      <c r="BN291" s="195"/>
      <c r="BO291" s="195"/>
      <c r="BP291" s="195"/>
      <c r="BQ291" s="195"/>
      <c r="BR291" s="195"/>
      <c r="BS291" s="195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  <c r="CH291" s="195"/>
    </row>
    <row r="292" spans="1:86" ht="12.75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  <c r="BI292" s="195"/>
      <c r="BJ292" s="195"/>
      <c r="BK292" s="195"/>
      <c r="BL292" s="195"/>
      <c r="BM292" s="195"/>
      <c r="BN292" s="195"/>
      <c r="BO292" s="195"/>
      <c r="BP292" s="195"/>
      <c r="BQ292" s="195"/>
      <c r="BR292" s="195"/>
      <c r="BS292" s="195"/>
      <c r="BT292" s="195"/>
      <c r="BU292" s="195"/>
      <c r="BV292" s="195"/>
      <c r="BW292" s="195"/>
      <c r="BX292" s="195"/>
      <c r="BY292" s="195"/>
      <c r="BZ292" s="195"/>
      <c r="CA292" s="195"/>
      <c r="CB292" s="195"/>
      <c r="CC292" s="195"/>
      <c r="CD292" s="195"/>
      <c r="CE292" s="195"/>
      <c r="CF292" s="195"/>
      <c r="CG292" s="195"/>
      <c r="CH292" s="195"/>
    </row>
    <row r="293" spans="1:86" ht="12.75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</row>
    <row r="294" spans="1:86" ht="12.75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E294" s="195"/>
      <c r="BF294" s="195"/>
      <c r="BG294" s="195"/>
      <c r="BH294" s="195"/>
      <c r="BI294" s="195"/>
      <c r="BJ294" s="195"/>
      <c r="BK294" s="195"/>
      <c r="BL294" s="195"/>
      <c r="BM294" s="195"/>
      <c r="BN294" s="195"/>
      <c r="BO294" s="195"/>
      <c r="BP294" s="195"/>
      <c r="BQ294" s="195"/>
      <c r="BR294" s="195"/>
      <c r="BS294" s="195"/>
      <c r="BT294" s="195"/>
      <c r="BU294" s="195"/>
      <c r="BV294" s="195"/>
      <c r="BW294" s="195"/>
      <c r="BX294" s="195"/>
      <c r="BY294" s="195"/>
      <c r="BZ294" s="195"/>
      <c r="CA294" s="195"/>
      <c r="CB294" s="195"/>
      <c r="CC294" s="195"/>
      <c r="CD294" s="195"/>
      <c r="CE294" s="195"/>
      <c r="CF294" s="195"/>
      <c r="CG294" s="195"/>
      <c r="CH294" s="195"/>
    </row>
    <row r="295" spans="1:86" ht="12.75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  <c r="BI295" s="195"/>
      <c r="BJ295" s="195"/>
      <c r="BK295" s="195"/>
      <c r="BL295" s="195"/>
      <c r="BM295" s="195"/>
      <c r="BN295" s="195"/>
      <c r="BO295" s="195"/>
      <c r="BP295" s="195"/>
      <c r="BQ295" s="195"/>
      <c r="BR295" s="195"/>
      <c r="BS295" s="195"/>
      <c r="BT295" s="195"/>
      <c r="BU295" s="195"/>
      <c r="BV295" s="195"/>
      <c r="BW295" s="195"/>
      <c r="BX295" s="195"/>
      <c r="BY295" s="195"/>
      <c r="BZ295" s="195"/>
      <c r="CA295" s="195"/>
      <c r="CB295" s="195"/>
      <c r="CC295" s="195"/>
      <c r="CD295" s="195"/>
      <c r="CE295" s="195"/>
      <c r="CF295" s="195"/>
      <c r="CG295" s="195"/>
      <c r="CH295" s="195"/>
    </row>
    <row r="296" spans="1:86" ht="12.75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  <c r="CH296" s="195"/>
    </row>
    <row r="297" spans="1:86" ht="12.75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  <c r="BI297" s="195"/>
      <c r="BJ297" s="195"/>
      <c r="BK297" s="195"/>
      <c r="BL297" s="195"/>
      <c r="BM297" s="195"/>
      <c r="BN297" s="195"/>
      <c r="BO297" s="195"/>
      <c r="BP297" s="195"/>
      <c r="BQ297" s="195"/>
      <c r="BR297" s="195"/>
      <c r="BS297" s="195"/>
      <c r="BT297" s="195"/>
      <c r="BU297" s="195"/>
      <c r="BV297" s="195"/>
      <c r="BW297" s="195"/>
      <c r="BX297" s="195"/>
      <c r="BY297" s="195"/>
      <c r="BZ297" s="195"/>
      <c r="CA297" s="195"/>
      <c r="CB297" s="195"/>
      <c r="CC297" s="195"/>
      <c r="CD297" s="195"/>
      <c r="CE297" s="195"/>
      <c r="CF297" s="195"/>
      <c r="CG297" s="195"/>
      <c r="CH297" s="195"/>
    </row>
    <row r="298" spans="1:86" ht="12.75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  <c r="CH298" s="195"/>
    </row>
    <row r="299" spans="1:86" ht="12.75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</row>
    <row r="300" spans="1:86" ht="12.75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195"/>
      <c r="CF300" s="195"/>
      <c r="CG300" s="195"/>
      <c r="CH300" s="195"/>
    </row>
    <row r="301" spans="1:86" ht="12.75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</row>
    <row r="302" spans="1:86" ht="12.75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</row>
    <row r="303" spans="1:86" ht="12.75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5"/>
      <c r="BZ303" s="195"/>
      <c r="CA303" s="195"/>
      <c r="CB303" s="195"/>
      <c r="CC303" s="195"/>
      <c r="CD303" s="195"/>
      <c r="CE303" s="195"/>
      <c r="CF303" s="195"/>
      <c r="CG303" s="195"/>
      <c r="CH303" s="195"/>
    </row>
    <row r="304" spans="1:86" ht="12.75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</row>
    <row r="305" spans="1:86" ht="12.7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  <c r="BI305" s="195"/>
      <c r="BJ305" s="195"/>
      <c r="BK305" s="195"/>
      <c r="BL305" s="195"/>
      <c r="BM305" s="195"/>
      <c r="BN305" s="195"/>
      <c r="BO305" s="195"/>
      <c r="BP305" s="195"/>
      <c r="BQ305" s="195"/>
      <c r="BR305" s="195"/>
      <c r="BS305" s="195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  <c r="CH305" s="195"/>
    </row>
    <row r="306" spans="1:86" ht="12.7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195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5"/>
      <c r="BZ306" s="195"/>
      <c r="CA306" s="195"/>
      <c r="CB306" s="195"/>
      <c r="CC306" s="195"/>
      <c r="CD306" s="195"/>
      <c r="CE306" s="195"/>
      <c r="CF306" s="195"/>
      <c r="CG306" s="195"/>
      <c r="CH306" s="195"/>
    </row>
    <row r="307" spans="1:86" ht="12.75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</row>
    <row r="308" spans="1:86" ht="12.75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</row>
    <row r="309" spans="1:86" ht="12.75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  <c r="BI309" s="195"/>
      <c r="BJ309" s="195"/>
      <c r="BK309" s="195"/>
      <c r="BL309" s="195"/>
      <c r="BM309" s="195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  <c r="CH309" s="195"/>
    </row>
    <row r="310" spans="1:86" ht="12.75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</row>
    <row r="311" spans="1:86" ht="12.75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</row>
    <row r="312" spans="1:86" ht="12.75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</row>
    <row r="313" spans="1:86" ht="12.75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</row>
    <row r="314" spans="1:86" ht="12.75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</row>
    <row r="315" spans="1:86" ht="12.75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</row>
    <row r="316" spans="1:86" ht="12.75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</row>
    <row r="317" spans="1:86" ht="12.75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</row>
    <row r="318" spans="1:86" ht="12.75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</row>
    <row r="319" spans="1:86" ht="12.75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</row>
    <row r="320" spans="1:86" ht="12.75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</row>
    <row r="321" spans="1:86" ht="12.75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</row>
    <row r="322" spans="1:86" ht="12.75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</row>
    <row r="323" spans="1:86" ht="12.75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</row>
    <row r="324" spans="1:86" ht="12.75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</row>
    <row r="325" spans="1:86" ht="12.75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</row>
    <row r="326" spans="1:86" ht="12.75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  <c r="CH326" s="195"/>
    </row>
    <row r="327" spans="1:86" ht="12.75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  <c r="CH327" s="195"/>
    </row>
    <row r="328" spans="1:86" ht="12.75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  <c r="CH328" s="195"/>
    </row>
    <row r="329" spans="1:86" ht="12.75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  <c r="CH329" s="195"/>
    </row>
    <row r="330" spans="1:86" ht="12.75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</row>
    <row r="331" spans="1:86" ht="12.75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</row>
    <row r="332" spans="1:86" ht="12.75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</row>
    <row r="333" spans="1:86" ht="12.75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</row>
    <row r="334" spans="1:86" ht="12.75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</row>
    <row r="335" spans="1:86" ht="12.75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</row>
    <row r="336" spans="1:86" ht="12.75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</row>
    <row r="337" spans="1:86" ht="12.75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</row>
    <row r="338" spans="1:86" ht="12.75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</row>
    <row r="339" spans="1:86" ht="12.75">
      <c r="A339" s="195"/>
      <c r="B339" s="195"/>
      <c r="C339" s="195"/>
      <c r="D339" s="195"/>
      <c r="E339" s="195"/>
      <c r="F339" s="195"/>
      <c r="G339" s="195"/>
      <c r="H339" s="195"/>
      <c r="I339" s="195"/>
      <c r="J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</row>
    <row r="340" spans="1:86" ht="12.75">
      <c r="A340" s="195"/>
      <c r="B340" s="195"/>
      <c r="C340" s="195"/>
      <c r="D340" s="195"/>
      <c r="E340" s="195"/>
      <c r="F340" s="195"/>
      <c r="G340" s="195"/>
      <c r="H340" s="195"/>
      <c r="I340" s="195"/>
      <c r="J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</row>
    <row r="341" spans="1:86" ht="12.75">
      <c r="A341" s="195"/>
      <c r="B341" s="195"/>
      <c r="C341" s="195"/>
      <c r="D341" s="195"/>
      <c r="E341" s="195"/>
      <c r="F341" s="195"/>
      <c r="G341" s="195"/>
      <c r="H341" s="195"/>
      <c r="I341" s="195"/>
      <c r="J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</row>
    <row r="342" spans="1:86" ht="12.75">
      <c r="A342" s="195"/>
      <c r="B342" s="195"/>
      <c r="C342" s="195"/>
      <c r="D342" s="195"/>
      <c r="E342" s="195"/>
      <c r="F342" s="195"/>
      <c r="G342" s="195"/>
      <c r="H342" s="195"/>
      <c r="I342" s="195"/>
      <c r="J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</row>
    <row r="343" spans="1:86" ht="12.75">
      <c r="A343" s="195"/>
      <c r="B343" s="195"/>
      <c r="C343" s="195"/>
      <c r="D343" s="195"/>
      <c r="E343" s="195"/>
      <c r="F343" s="195"/>
      <c r="G343" s="195"/>
      <c r="H343" s="195"/>
      <c r="I343" s="195"/>
      <c r="J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</row>
    <row r="344" spans="1:86" ht="12.75">
      <c r="A344" s="195"/>
      <c r="B344" s="195"/>
      <c r="C344" s="195"/>
      <c r="D344" s="195"/>
      <c r="E344" s="195"/>
      <c r="F344" s="195"/>
      <c r="G344" s="195"/>
      <c r="H344" s="195"/>
      <c r="I344" s="195"/>
      <c r="J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</row>
    <row r="345" spans="1:86" ht="12.75">
      <c r="A345" s="195"/>
      <c r="B345" s="195"/>
      <c r="C345" s="195"/>
      <c r="D345" s="195"/>
      <c r="E345" s="195"/>
      <c r="F345" s="195"/>
      <c r="G345" s="195"/>
      <c r="H345" s="195"/>
      <c r="I345" s="195"/>
      <c r="J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</row>
    <row r="346" spans="1:86" ht="12.75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</row>
    <row r="347" spans="1:86" ht="12.75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</row>
    <row r="348" spans="1:86" ht="12.75">
      <c r="A348" s="195"/>
      <c r="B348" s="195"/>
      <c r="C348" s="195"/>
      <c r="D348" s="195"/>
      <c r="E348" s="195"/>
      <c r="F348" s="195"/>
      <c r="G348" s="195"/>
      <c r="H348" s="195"/>
      <c r="I348" s="195"/>
      <c r="J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</row>
    <row r="349" spans="1:86" ht="12.75">
      <c r="A349" s="195"/>
      <c r="B349" s="195"/>
      <c r="C349" s="195"/>
      <c r="D349" s="195"/>
      <c r="E349" s="195"/>
      <c r="F349" s="195"/>
      <c r="G349" s="195"/>
      <c r="H349" s="195"/>
      <c r="I349" s="195"/>
      <c r="J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E349" s="195"/>
      <c r="BF349" s="195"/>
      <c r="BG349" s="195"/>
      <c r="BH349" s="195"/>
      <c r="BI349" s="195"/>
      <c r="BJ349" s="195"/>
      <c r="BK349" s="195"/>
      <c r="BL349" s="195"/>
      <c r="BM349" s="195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  <c r="CH349" s="195"/>
    </row>
    <row r="350" spans="1:86" ht="12.75">
      <c r="A350" s="195"/>
      <c r="B350" s="195"/>
      <c r="C350" s="195"/>
      <c r="D350" s="195"/>
      <c r="E350" s="195"/>
      <c r="F350" s="195"/>
      <c r="G350" s="195"/>
      <c r="H350" s="195"/>
      <c r="I350" s="195"/>
      <c r="J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</row>
    <row r="351" spans="1:86" ht="12.75">
      <c r="A351" s="195"/>
      <c r="B351" s="195"/>
      <c r="C351" s="195"/>
      <c r="D351" s="195"/>
      <c r="E351" s="195"/>
      <c r="F351" s="195"/>
      <c r="G351" s="195"/>
      <c r="H351" s="195"/>
      <c r="I351" s="195"/>
      <c r="J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</row>
    <row r="352" spans="1:86" ht="12.75">
      <c r="A352" s="195"/>
      <c r="B352" s="195"/>
      <c r="C352" s="195"/>
      <c r="D352" s="195"/>
      <c r="E352" s="195"/>
      <c r="F352" s="195"/>
      <c r="G352" s="195"/>
      <c r="H352" s="195"/>
      <c r="I352" s="195"/>
      <c r="J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</row>
    <row r="353" spans="1:86" ht="12.75">
      <c r="A353" s="195"/>
      <c r="B353" s="195"/>
      <c r="C353" s="195"/>
      <c r="D353" s="195"/>
      <c r="E353" s="195"/>
      <c r="F353" s="195"/>
      <c r="G353" s="195"/>
      <c r="H353" s="195"/>
      <c r="I353" s="195"/>
      <c r="J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</row>
    <row r="354" spans="1:86" ht="12.75">
      <c r="A354" s="195"/>
      <c r="B354" s="195"/>
      <c r="C354" s="195"/>
      <c r="D354" s="195"/>
      <c r="E354" s="195"/>
      <c r="F354" s="195"/>
      <c r="G354" s="195"/>
      <c r="H354" s="195"/>
      <c r="I354" s="195"/>
      <c r="J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</row>
    <row r="355" spans="1:86" ht="12.75">
      <c r="A355" s="195"/>
      <c r="B355" s="195"/>
      <c r="C355" s="195"/>
      <c r="D355" s="195"/>
      <c r="E355" s="195"/>
      <c r="F355" s="195"/>
      <c r="G355" s="195"/>
      <c r="H355" s="195"/>
      <c r="I355" s="195"/>
      <c r="J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E355" s="195"/>
      <c r="BF355" s="195"/>
      <c r="BG355" s="195"/>
      <c r="BH355" s="195"/>
      <c r="BI355" s="195"/>
      <c r="BJ355" s="195"/>
      <c r="BK355" s="195"/>
      <c r="BL355" s="195"/>
      <c r="BM355" s="195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  <c r="CH355" s="195"/>
    </row>
    <row r="356" spans="1:86" ht="12.75">
      <c r="A356" s="195"/>
      <c r="B356" s="195"/>
      <c r="C356" s="195"/>
      <c r="D356" s="195"/>
      <c r="E356" s="195"/>
      <c r="F356" s="195"/>
      <c r="G356" s="195"/>
      <c r="H356" s="195"/>
      <c r="I356" s="195"/>
      <c r="J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E356" s="195"/>
      <c r="BF356" s="195"/>
      <c r="BG356" s="195"/>
      <c r="BH356" s="195"/>
      <c r="BI356" s="195"/>
      <c r="BJ356" s="195"/>
      <c r="BK356" s="195"/>
      <c r="BL356" s="195"/>
      <c r="BM356" s="195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  <c r="CH356" s="195"/>
    </row>
    <row r="357" spans="1:86" ht="12.75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</row>
    <row r="358" spans="1:86" ht="12.75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</row>
    <row r="359" spans="1:86" ht="12.75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</row>
    <row r="360" spans="1:86" ht="12.75">
      <c r="A360" s="195"/>
      <c r="B360" s="195"/>
      <c r="C360" s="195"/>
      <c r="D360" s="195"/>
      <c r="E360" s="195"/>
      <c r="F360" s="195"/>
      <c r="G360" s="195"/>
      <c r="H360" s="195"/>
      <c r="I360" s="195"/>
      <c r="J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</row>
    <row r="361" spans="1:86" ht="12.75">
      <c r="A361" s="195"/>
      <c r="B361" s="195"/>
      <c r="C361" s="195"/>
      <c r="D361" s="195"/>
      <c r="E361" s="195"/>
      <c r="F361" s="195"/>
      <c r="G361" s="195"/>
      <c r="H361" s="195"/>
      <c r="I361" s="195"/>
      <c r="J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</row>
    <row r="362" spans="1:86" ht="12.75">
      <c r="A362" s="195"/>
      <c r="B362" s="195"/>
      <c r="C362" s="195"/>
      <c r="D362" s="195"/>
      <c r="E362" s="195"/>
      <c r="F362" s="195"/>
      <c r="G362" s="195"/>
      <c r="H362" s="195"/>
      <c r="I362" s="195"/>
      <c r="J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</row>
    <row r="363" spans="1:86" ht="12.75">
      <c r="A363" s="195"/>
      <c r="B363" s="195"/>
      <c r="C363" s="195"/>
      <c r="D363" s="195"/>
      <c r="E363" s="195"/>
      <c r="F363" s="195"/>
      <c r="G363" s="195"/>
      <c r="H363" s="195"/>
      <c r="I363" s="195"/>
      <c r="J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</row>
    <row r="364" spans="1:86" ht="12.75">
      <c r="A364" s="195"/>
      <c r="B364" s="195"/>
      <c r="C364" s="195"/>
      <c r="D364" s="195"/>
      <c r="E364" s="195"/>
      <c r="F364" s="195"/>
      <c r="G364" s="195"/>
      <c r="H364" s="195"/>
      <c r="I364" s="195"/>
      <c r="J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E364" s="195"/>
      <c r="BF364" s="195"/>
      <c r="BG364" s="195"/>
      <c r="BH364" s="195"/>
      <c r="BI364" s="195"/>
      <c r="BJ364" s="195"/>
      <c r="BK364" s="195"/>
      <c r="BL364" s="195"/>
      <c r="BM364" s="195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  <c r="CH364" s="195"/>
    </row>
    <row r="365" spans="1:86" ht="12.75">
      <c r="A365" s="195"/>
      <c r="B365" s="195"/>
      <c r="C365" s="195"/>
      <c r="D365" s="195"/>
      <c r="E365" s="195"/>
      <c r="F365" s="195"/>
      <c r="G365" s="195"/>
      <c r="H365" s="195"/>
      <c r="I365" s="195"/>
      <c r="J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</row>
    <row r="366" spans="1:86" ht="12.75">
      <c r="A366" s="195"/>
      <c r="B366" s="195"/>
      <c r="C366" s="195"/>
      <c r="D366" s="195"/>
      <c r="E366" s="195"/>
      <c r="F366" s="195"/>
      <c r="G366" s="195"/>
      <c r="H366" s="195"/>
      <c r="I366" s="195"/>
      <c r="J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</row>
    <row r="367" spans="1:86" ht="12.75">
      <c r="A367" s="195"/>
      <c r="B367" s="195"/>
      <c r="C367" s="195"/>
      <c r="D367" s="195"/>
      <c r="E367" s="195"/>
      <c r="F367" s="195"/>
      <c r="G367" s="195"/>
      <c r="H367" s="195"/>
      <c r="I367" s="195"/>
      <c r="J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</row>
    <row r="368" spans="1:86" ht="12.75">
      <c r="A368" s="195"/>
      <c r="B368" s="195"/>
      <c r="C368" s="195"/>
      <c r="D368" s="195"/>
      <c r="E368" s="195"/>
      <c r="F368" s="195"/>
      <c r="G368" s="195"/>
      <c r="H368" s="195"/>
      <c r="I368" s="195"/>
      <c r="J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</row>
    <row r="369" spans="1:86" ht="12.75">
      <c r="A369" s="195"/>
      <c r="B369" s="195"/>
      <c r="C369" s="195"/>
      <c r="D369" s="195"/>
      <c r="E369" s="195"/>
      <c r="F369" s="195"/>
      <c r="G369" s="195"/>
      <c r="H369" s="195"/>
      <c r="I369" s="195"/>
      <c r="J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</row>
    <row r="370" spans="1:86" ht="12.75">
      <c r="A370" s="195"/>
      <c r="B370" s="195"/>
      <c r="C370" s="195"/>
      <c r="D370" s="195"/>
      <c r="E370" s="195"/>
      <c r="F370" s="195"/>
      <c r="G370" s="195"/>
      <c r="H370" s="195"/>
      <c r="I370" s="195"/>
      <c r="J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E370" s="195"/>
      <c r="BF370" s="195"/>
      <c r="BG370" s="195"/>
      <c r="BH370" s="195"/>
      <c r="BI370" s="195"/>
      <c r="BJ370" s="195"/>
      <c r="BK370" s="195"/>
      <c r="BL370" s="195"/>
      <c r="BM370" s="195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  <c r="CH370" s="195"/>
    </row>
    <row r="371" spans="1:86" ht="12.75">
      <c r="A371" s="195"/>
      <c r="B371" s="195"/>
      <c r="C371" s="195"/>
      <c r="D371" s="195"/>
      <c r="E371" s="195"/>
      <c r="F371" s="195"/>
      <c r="G371" s="195"/>
      <c r="H371" s="195"/>
      <c r="I371" s="195"/>
      <c r="J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  <c r="AW371" s="195"/>
      <c r="AX371" s="195"/>
      <c r="AY371" s="195"/>
      <c r="AZ371" s="195"/>
      <c r="BA371" s="195"/>
      <c r="BB371" s="195"/>
      <c r="BC371" s="195"/>
      <c r="BD371" s="195"/>
      <c r="BE371" s="195"/>
      <c r="BF371" s="195"/>
      <c r="BG371" s="195"/>
      <c r="BH371" s="195"/>
      <c r="BI371" s="195"/>
      <c r="BJ371" s="195"/>
      <c r="BK371" s="195"/>
      <c r="BL371" s="195"/>
      <c r="BM371" s="195"/>
      <c r="BN371" s="195"/>
      <c r="BO371" s="195"/>
      <c r="BP371" s="195"/>
      <c r="BQ371" s="195"/>
      <c r="BR371" s="195"/>
      <c r="BS371" s="195"/>
      <c r="BT371" s="195"/>
      <c r="BU371" s="195"/>
      <c r="BV371" s="195"/>
      <c r="BW371" s="195"/>
      <c r="BX371" s="195"/>
      <c r="BY371" s="195"/>
      <c r="BZ371" s="195"/>
      <c r="CA371" s="195"/>
      <c r="CB371" s="195"/>
      <c r="CC371" s="195"/>
      <c r="CD371" s="195"/>
      <c r="CE371" s="195"/>
      <c r="CF371" s="195"/>
      <c r="CG371" s="195"/>
      <c r="CH371" s="195"/>
    </row>
    <row r="372" spans="1:86" ht="12.75">
      <c r="A372" s="195"/>
      <c r="B372" s="195"/>
      <c r="C372" s="195"/>
      <c r="D372" s="195"/>
      <c r="E372" s="195"/>
      <c r="F372" s="195"/>
      <c r="G372" s="195"/>
      <c r="H372" s="195"/>
      <c r="I372" s="195"/>
      <c r="J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</row>
    <row r="373" spans="1:86" ht="12.75">
      <c r="A373" s="195"/>
      <c r="B373" s="195"/>
      <c r="C373" s="195"/>
      <c r="D373" s="195"/>
      <c r="E373" s="195"/>
      <c r="F373" s="195"/>
      <c r="G373" s="195"/>
      <c r="H373" s="195"/>
      <c r="I373" s="195"/>
      <c r="J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  <c r="AW373" s="195"/>
      <c r="AX373" s="195"/>
      <c r="AY373" s="195"/>
      <c r="AZ373" s="195"/>
      <c r="BA373" s="195"/>
      <c r="BB373" s="195"/>
      <c r="BC373" s="195"/>
      <c r="BD373" s="195"/>
      <c r="BE373" s="195"/>
      <c r="BF373" s="195"/>
      <c r="BG373" s="195"/>
      <c r="BH373" s="195"/>
      <c r="BI373" s="195"/>
      <c r="BJ373" s="195"/>
      <c r="BK373" s="195"/>
      <c r="BL373" s="195"/>
      <c r="BM373" s="195"/>
      <c r="BN373" s="195"/>
      <c r="BO373" s="195"/>
      <c r="BP373" s="195"/>
      <c r="BQ373" s="195"/>
      <c r="BR373" s="195"/>
      <c r="BS373" s="195"/>
      <c r="BT373" s="195"/>
      <c r="BU373" s="195"/>
      <c r="BV373" s="195"/>
      <c r="BW373" s="195"/>
      <c r="BX373" s="195"/>
      <c r="BY373" s="195"/>
      <c r="BZ373" s="195"/>
      <c r="CA373" s="195"/>
      <c r="CB373" s="195"/>
      <c r="CC373" s="195"/>
      <c r="CD373" s="195"/>
      <c r="CE373" s="195"/>
      <c r="CF373" s="195"/>
      <c r="CG373" s="195"/>
      <c r="CH373" s="195"/>
    </row>
    <row r="374" spans="1:86" ht="12.75">
      <c r="A374" s="195"/>
      <c r="B374" s="195"/>
      <c r="C374" s="195"/>
      <c r="D374" s="195"/>
      <c r="E374" s="195"/>
      <c r="F374" s="195"/>
      <c r="G374" s="195"/>
      <c r="H374" s="195"/>
      <c r="I374" s="195"/>
      <c r="J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</row>
    <row r="375" spans="1:86" ht="12.75">
      <c r="A375" s="195"/>
      <c r="B375" s="195"/>
      <c r="C375" s="195"/>
      <c r="D375" s="195"/>
      <c r="E375" s="195"/>
      <c r="F375" s="195"/>
      <c r="G375" s="195"/>
      <c r="H375" s="195"/>
      <c r="I375" s="195"/>
      <c r="J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</row>
    <row r="376" spans="1:86" ht="12.75">
      <c r="A376" s="195"/>
      <c r="B376" s="195"/>
      <c r="C376" s="195"/>
      <c r="D376" s="195"/>
      <c r="E376" s="195"/>
      <c r="F376" s="195"/>
      <c r="G376" s="195"/>
      <c r="H376" s="195"/>
      <c r="I376" s="195"/>
      <c r="J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</row>
    <row r="377" spans="1:86" ht="12.75">
      <c r="A377" s="195"/>
      <c r="B377" s="195"/>
      <c r="C377" s="195"/>
      <c r="D377" s="195"/>
      <c r="E377" s="195"/>
      <c r="F377" s="195"/>
      <c r="G377" s="195"/>
      <c r="H377" s="195"/>
      <c r="I377" s="195"/>
      <c r="J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</row>
    <row r="378" spans="1:86" ht="12.75">
      <c r="A378" s="195"/>
      <c r="B378" s="195"/>
      <c r="C378" s="195"/>
      <c r="D378" s="195"/>
      <c r="E378" s="195"/>
      <c r="F378" s="195"/>
      <c r="G378" s="195"/>
      <c r="H378" s="195"/>
      <c r="I378" s="195"/>
      <c r="J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</row>
    <row r="379" spans="1:86" ht="12.75">
      <c r="A379" s="195"/>
      <c r="B379" s="195"/>
      <c r="C379" s="195"/>
      <c r="D379" s="195"/>
      <c r="E379" s="195"/>
      <c r="F379" s="195"/>
      <c r="G379" s="195"/>
      <c r="H379" s="195"/>
      <c r="I379" s="195"/>
      <c r="J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E379" s="195"/>
      <c r="BF379" s="195"/>
      <c r="BG379" s="195"/>
      <c r="BH379" s="195"/>
      <c r="BI379" s="195"/>
      <c r="BJ379" s="195"/>
      <c r="BK379" s="195"/>
      <c r="BL379" s="195"/>
      <c r="BM379" s="195"/>
      <c r="BN379" s="195"/>
      <c r="BO379" s="195"/>
      <c r="BP379" s="195"/>
      <c r="BQ379" s="195"/>
      <c r="BR379" s="195"/>
      <c r="BS379" s="195"/>
      <c r="BT379" s="195"/>
      <c r="BU379" s="195"/>
      <c r="BV379" s="195"/>
      <c r="BW379" s="195"/>
      <c r="BX379" s="195"/>
      <c r="BY379" s="195"/>
      <c r="BZ379" s="195"/>
      <c r="CA379" s="195"/>
      <c r="CB379" s="195"/>
      <c r="CC379" s="195"/>
      <c r="CD379" s="195"/>
      <c r="CE379" s="195"/>
      <c r="CF379" s="195"/>
      <c r="CG379" s="195"/>
      <c r="CH379" s="195"/>
    </row>
    <row r="380" spans="1:86" ht="12.75">
      <c r="A380" s="195"/>
      <c r="B380" s="195"/>
      <c r="C380" s="195"/>
      <c r="D380" s="195"/>
      <c r="E380" s="195"/>
      <c r="F380" s="195"/>
      <c r="G380" s="195"/>
      <c r="H380" s="195"/>
      <c r="I380" s="195"/>
      <c r="J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</row>
    <row r="381" spans="1:86" ht="12.75">
      <c r="A381" s="195"/>
      <c r="B381" s="195"/>
      <c r="C381" s="195"/>
      <c r="D381" s="195"/>
      <c r="E381" s="195"/>
      <c r="F381" s="195"/>
      <c r="G381" s="195"/>
      <c r="H381" s="195"/>
      <c r="I381" s="195"/>
      <c r="J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</row>
    <row r="382" spans="1:86" ht="12.75">
      <c r="A382" s="195"/>
      <c r="B382" s="195"/>
      <c r="C382" s="195"/>
      <c r="D382" s="195"/>
      <c r="E382" s="195"/>
      <c r="F382" s="195"/>
      <c r="G382" s="195"/>
      <c r="H382" s="195"/>
      <c r="I382" s="195"/>
      <c r="J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</row>
    <row r="383" spans="1:86" ht="12.75">
      <c r="A383" s="195"/>
      <c r="B383" s="195"/>
      <c r="C383" s="195"/>
      <c r="D383" s="195"/>
      <c r="E383" s="195"/>
      <c r="F383" s="195"/>
      <c r="G383" s="195"/>
      <c r="H383" s="195"/>
      <c r="I383" s="195"/>
      <c r="J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</row>
    <row r="384" spans="1:86" ht="12.75">
      <c r="A384" s="195"/>
      <c r="B384" s="195"/>
      <c r="C384" s="195"/>
      <c r="D384" s="195"/>
      <c r="E384" s="195"/>
      <c r="F384" s="195"/>
      <c r="G384" s="195"/>
      <c r="H384" s="195"/>
      <c r="I384" s="195"/>
      <c r="J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</row>
    <row r="385" spans="1:86" ht="12.75">
      <c r="A385" s="195"/>
      <c r="B385" s="195"/>
      <c r="C385" s="195"/>
      <c r="D385" s="195"/>
      <c r="E385" s="195"/>
      <c r="F385" s="195"/>
      <c r="G385" s="195"/>
      <c r="H385" s="195"/>
      <c r="I385" s="195"/>
      <c r="J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</row>
    <row r="386" spans="1:86" ht="12.75">
      <c r="A386" s="195"/>
      <c r="B386" s="195"/>
      <c r="C386" s="195"/>
      <c r="D386" s="195"/>
      <c r="E386" s="195"/>
      <c r="F386" s="195"/>
      <c r="G386" s="195"/>
      <c r="H386" s="195"/>
      <c r="I386" s="195"/>
      <c r="J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</row>
    <row r="387" spans="1:86" ht="12.75">
      <c r="A387" s="195"/>
      <c r="B387" s="195"/>
      <c r="C387" s="195"/>
      <c r="D387" s="195"/>
      <c r="E387" s="195"/>
      <c r="F387" s="195"/>
      <c r="G387" s="195"/>
      <c r="H387" s="195"/>
      <c r="I387" s="195"/>
      <c r="J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  <c r="AW387" s="195"/>
      <c r="AX387" s="195"/>
      <c r="AY387" s="195"/>
      <c r="AZ387" s="195"/>
      <c r="BA387" s="195"/>
      <c r="BB387" s="195"/>
      <c r="BC387" s="195"/>
      <c r="BD387" s="195"/>
      <c r="BE387" s="195"/>
      <c r="BF387" s="195"/>
      <c r="BG387" s="195"/>
      <c r="BH387" s="195"/>
      <c r="BI387" s="195"/>
      <c r="BJ387" s="195"/>
      <c r="BK387" s="195"/>
      <c r="BL387" s="195"/>
      <c r="BM387" s="195"/>
      <c r="BN387" s="195"/>
      <c r="BO387" s="195"/>
      <c r="BP387" s="195"/>
      <c r="BQ387" s="195"/>
      <c r="BR387" s="195"/>
      <c r="BS387" s="195"/>
      <c r="BT387" s="195"/>
      <c r="BU387" s="195"/>
      <c r="BV387" s="195"/>
      <c r="BW387" s="195"/>
      <c r="BX387" s="195"/>
      <c r="BY387" s="195"/>
      <c r="BZ387" s="195"/>
      <c r="CA387" s="195"/>
      <c r="CB387" s="195"/>
      <c r="CC387" s="195"/>
      <c r="CD387" s="195"/>
      <c r="CE387" s="195"/>
      <c r="CF387" s="195"/>
      <c r="CG387" s="195"/>
      <c r="CH387" s="195"/>
    </row>
    <row r="388" spans="1:86" ht="12.75">
      <c r="A388" s="195"/>
      <c r="B388" s="195"/>
      <c r="C388" s="195"/>
      <c r="D388" s="195"/>
      <c r="E388" s="195"/>
      <c r="F388" s="195"/>
      <c r="G388" s="195"/>
      <c r="H388" s="195"/>
      <c r="I388" s="195"/>
      <c r="J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E388" s="195"/>
      <c r="BF388" s="195"/>
      <c r="BG388" s="195"/>
      <c r="BH388" s="195"/>
      <c r="BI388" s="195"/>
      <c r="BJ388" s="195"/>
      <c r="BK388" s="195"/>
      <c r="BL388" s="195"/>
      <c r="BM388" s="195"/>
      <c r="BN388" s="195"/>
      <c r="BO388" s="195"/>
      <c r="BP388" s="195"/>
      <c r="BQ388" s="195"/>
      <c r="BR388" s="195"/>
      <c r="BS388" s="195"/>
      <c r="BT388" s="195"/>
      <c r="BU388" s="195"/>
      <c r="BV388" s="195"/>
      <c r="BW388" s="195"/>
      <c r="BX388" s="195"/>
      <c r="BY388" s="195"/>
      <c r="BZ388" s="195"/>
      <c r="CA388" s="195"/>
      <c r="CB388" s="195"/>
      <c r="CC388" s="195"/>
      <c r="CD388" s="195"/>
      <c r="CE388" s="195"/>
      <c r="CF388" s="195"/>
      <c r="CG388" s="195"/>
      <c r="CH388" s="195"/>
    </row>
    <row r="389" spans="1:86" ht="12.75">
      <c r="A389" s="195"/>
      <c r="B389" s="195"/>
      <c r="C389" s="195"/>
      <c r="D389" s="195"/>
      <c r="E389" s="195"/>
      <c r="F389" s="195"/>
      <c r="G389" s="195"/>
      <c r="H389" s="195"/>
      <c r="I389" s="195"/>
      <c r="J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E389" s="195"/>
      <c r="BF389" s="195"/>
      <c r="BG389" s="195"/>
      <c r="BH389" s="195"/>
      <c r="BI389" s="195"/>
      <c r="BJ389" s="195"/>
      <c r="BK389" s="195"/>
      <c r="BL389" s="195"/>
      <c r="BM389" s="195"/>
      <c r="BN389" s="195"/>
      <c r="BO389" s="195"/>
      <c r="BP389" s="195"/>
      <c r="BQ389" s="195"/>
      <c r="BR389" s="195"/>
      <c r="BS389" s="195"/>
      <c r="BT389" s="195"/>
      <c r="BU389" s="195"/>
      <c r="BV389" s="195"/>
      <c r="BW389" s="195"/>
      <c r="BX389" s="195"/>
      <c r="BY389" s="195"/>
      <c r="BZ389" s="195"/>
      <c r="CA389" s="195"/>
      <c r="CB389" s="195"/>
      <c r="CC389" s="195"/>
      <c r="CD389" s="195"/>
      <c r="CE389" s="195"/>
      <c r="CF389" s="195"/>
      <c r="CG389" s="195"/>
      <c r="CH389" s="195"/>
    </row>
    <row r="390" spans="1:86" ht="12.75">
      <c r="A390" s="195"/>
      <c r="B390" s="195"/>
      <c r="C390" s="195"/>
      <c r="D390" s="195"/>
      <c r="E390" s="195"/>
      <c r="F390" s="195"/>
      <c r="G390" s="195"/>
      <c r="H390" s="195"/>
      <c r="I390" s="195"/>
      <c r="J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</row>
    <row r="391" spans="1:86" ht="12.75">
      <c r="A391" s="195"/>
      <c r="B391" s="195"/>
      <c r="C391" s="195"/>
      <c r="D391" s="195"/>
      <c r="E391" s="195"/>
      <c r="F391" s="195"/>
      <c r="G391" s="195"/>
      <c r="H391" s="195"/>
      <c r="I391" s="195"/>
      <c r="J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</row>
    <row r="392" spans="1:86" ht="12.75">
      <c r="A392" s="195"/>
      <c r="B392" s="195"/>
      <c r="C392" s="195"/>
      <c r="D392" s="195"/>
      <c r="E392" s="195"/>
      <c r="F392" s="195"/>
      <c r="G392" s="195"/>
      <c r="H392" s="195"/>
      <c r="I392" s="195"/>
      <c r="J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  <c r="AW392" s="195"/>
      <c r="AX392" s="195"/>
      <c r="AY392" s="195"/>
      <c r="AZ392" s="195"/>
      <c r="BA392" s="195"/>
      <c r="BB392" s="195"/>
      <c r="BC392" s="195"/>
      <c r="BD392" s="195"/>
      <c r="BE392" s="195"/>
      <c r="BF392" s="195"/>
      <c r="BG392" s="195"/>
      <c r="BH392" s="195"/>
      <c r="BI392" s="195"/>
      <c r="BJ392" s="195"/>
      <c r="BK392" s="195"/>
      <c r="BL392" s="195"/>
      <c r="BM392" s="195"/>
      <c r="BN392" s="195"/>
      <c r="BO392" s="195"/>
      <c r="BP392" s="195"/>
      <c r="BQ392" s="195"/>
      <c r="BR392" s="195"/>
      <c r="BS392" s="195"/>
      <c r="BT392" s="195"/>
      <c r="BU392" s="195"/>
      <c r="BV392" s="195"/>
      <c r="BW392" s="195"/>
      <c r="BX392" s="195"/>
      <c r="BY392" s="195"/>
      <c r="BZ392" s="195"/>
      <c r="CA392" s="195"/>
      <c r="CB392" s="195"/>
      <c r="CC392" s="195"/>
      <c r="CD392" s="195"/>
      <c r="CE392" s="195"/>
      <c r="CF392" s="195"/>
      <c r="CG392" s="195"/>
      <c r="CH392" s="195"/>
    </row>
    <row r="393" spans="1:86" ht="12.75">
      <c r="A393" s="195"/>
      <c r="B393" s="195"/>
      <c r="C393" s="195"/>
      <c r="D393" s="195"/>
      <c r="E393" s="195"/>
      <c r="F393" s="195"/>
      <c r="G393" s="195"/>
      <c r="H393" s="195"/>
      <c r="I393" s="195"/>
      <c r="J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</row>
    <row r="394" spans="1:86" ht="12.75">
      <c r="A394" s="195"/>
      <c r="B394" s="195"/>
      <c r="C394" s="195"/>
      <c r="D394" s="195"/>
      <c r="E394" s="195"/>
      <c r="F394" s="195"/>
      <c r="G394" s="195"/>
      <c r="H394" s="195"/>
      <c r="I394" s="195"/>
      <c r="J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</row>
    <row r="395" spans="1:86" ht="12.75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</row>
    <row r="396" spans="1:86" ht="12.75">
      <c r="A396" s="195"/>
      <c r="B396" s="195"/>
      <c r="C396" s="195"/>
      <c r="D396" s="195"/>
      <c r="E396" s="195"/>
      <c r="F396" s="195"/>
      <c r="G396" s="195"/>
      <c r="H396" s="195"/>
      <c r="I396" s="195"/>
      <c r="J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</row>
    <row r="397" spans="1:86" ht="12.75">
      <c r="A397" s="195"/>
      <c r="B397" s="195"/>
      <c r="C397" s="195"/>
      <c r="D397" s="195"/>
      <c r="E397" s="195"/>
      <c r="F397" s="195"/>
      <c r="G397" s="195"/>
      <c r="H397" s="195"/>
      <c r="I397" s="195"/>
      <c r="J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</row>
    <row r="398" spans="1:86" ht="12.75">
      <c r="A398" s="195"/>
      <c r="B398" s="195"/>
      <c r="C398" s="195"/>
      <c r="D398" s="195"/>
      <c r="E398" s="195"/>
      <c r="F398" s="195"/>
      <c r="G398" s="195"/>
      <c r="H398" s="195"/>
      <c r="I398" s="195"/>
      <c r="J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</row>
    <row r="399" spans="1:86" ht="12.75">
      <c r="A399" s="195"/>
      <c r="B399" s="195"/>
      <c r="C399" s="195"/>
      <c r="D399" s="195"/>
      <c r="E399" s="195"/>
      <c r="F399" s="195"/>
      <c r="G399" s="195"/>
      <c r="H399" s="195"/>
      <c r="I399" s="195"/>
      <c r="J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</row>
    <row r="400" spans="1:86" ht="12.75">
      <c r="A400" s="195"/>
      <c r="B400" s="195"/>
      <c r="C400" s="195"/>
      <c r="D400" s="195"/>
      <c r="E400" s="195"/>
      <c r="F400" s="195"/>
      <c r="G400" s="195"/>
      <c r="H400" s="195"/>
      <c r="I400" s="195"/>
      <c r="J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</row>
    <row r="401" spans="1:86" ht="12.75">
      <c r="A401" s="195"/>
      <c r="B401" s="195"/>
      <c r="C401" s="195"/>
      <c r="D401" s="195"/>
      <c r="E401" s="195"/>
      <c r="F401" s="195"/>
      <c r="G401" s="195"/>
      <c r="H401" s="195"/>
      <c r="I401" s="195"/>
      <c r="J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</row>
    <row r="402" spans="1:86" ht="12.75">
      <c r="A402" s="195"/>
      <c r="B402" s="195"/>
      <c r="C402" s="195"/>
      <c r="D402" s="195"/>
      <c r="E402" s="195"/>
      <c r="F402" s="195"/>
      <c r="G402" s="195"/>
      <c r="H402" s="195"/>
      <c r="I402" s="195"/>
      <c r="J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</row>
    <row r="403" spans="1:86" ht="12.75">
      <c r="A403" s="195"/>
      <c r="B403" s="195"/>
      <c r="C403" s="195"/>
      <c r="D403" s="195"/>
      <c r="E403" s="195"/>
      <c r="F403" s="195"/>
      <c r="G403" s="195"/>
      <c r="H403" s="195"/>
      <c r="I403" s="195"/>
      <c r="J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</row>
    <row r="404" spans="1:86" ht="12.75">
      <c r="A404" s="195"/>
      <c r="B404" s="195"/>
      <c r="C404" s="195"/>
      <c r="D404" s="195"/>
      <c r="E404" s="195"/>
      <c r="F404" s="195"/>
      <c r="G404" s="195"/>
      <c r="H404" s="195"/>
      <c r="I404" s="195"/>
      <c r="J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5"/>
      <c r="BH404" s="195"/>
      <c r="BI404" s="195"/>
      <c r="BJ404" s="195"/>
      <c r="BK404" s="195"/>
      <c r="BL404" s="195"/>
      <c r="BM404" s="195"/>
      <c r="BN404" s="195"/>
      <c r="BO404" s="195"/>
      <c r="BP404" s="195"/>
      <c r="BQ404" s="195"/>
      <c r="BR404" s="195"/>
      <c r="BS404" s="195"/>
      <c r="BT404" s="195"/>
      <c r="BU404" s="195"/>
      <c r="BV404" s="195"/>
      <c r="BW404" s="195"/>
      <c r="BX404" s="195"/>
      <c r="BY404" s="195"/>
      <c r="BZ404" s="195"/>
      <c r="CA404" s="195"/>
      <c r="CB404" s="195"/>
      <c r="CC404" s="195"/>
      <c r="CD404" s="195"/>
      <c r="CE404" s="195"/>
      <c r="CF404" s="195"/>
      <c r="CG404" s="195"/>
      <c r="CH404" s="195"/>
    </row>
    <row r="405" spans="1:86" ht="12.75">
      <c r="A405" s="195"/>
      <c r="B405" s="195"/>
      <c r="C405" s="195"/>
      <c r="D405" s="195"/>
      <c r="E405" s="195"/>
      <c r="F405" s="195"/>
      <c r="G405" s="195"/>
      <c r="H405" s="195"/>
      <c r="I405" s="195"/>
      <c r="J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  <c r="BA405" s="195"/>
      <c r="BB405" s="195"/>
      <c r="BC405" s="195"/>
      <c r="BD405" s="195"/>
      <c r="BE405" s="195"/>
      <c r="BF405" s="195"/>
      <c r="BG405" s="195"/>
      <c r="BH405" s="195"/>
      <c r="BI405" s="195"/>
      <c r="BJ405" s="195"/>
      <c r="BK405" s="195"/>
      <c r="BL405" s="195"/>
      <c r="BM405" s="195"/>
      <c r="BN405" s="195"/>
      <c r="BO405" s="195"/>
      <c r="BP405" s="195"/>
      <c r="BQ405" s="195"/>
      <c r="BR405" s="195"/>
      <c r="BS405" s="195"/>
      <c r="BT405" s="195"/>
      <c r="BU405" s="195"/>
      <c r="BV405" s="195"/>
      <c r="BW405" s="195"/>
      <c r="BX405" s="195"/>
      <c r="BY405" s="195"/>
      <c r="BZ405" s="195"/>
      <c r="CA405" s="195"/>
      <c r="CB405" s="195"/>
      <c r="CC405" s="195"/>
      <c r="CD405" s="195"/>
      <c r="CE405" s="195"/>
      <c r="CF405" s="195"/>
      <c r="CG405" s="195"/>
      <c r="CH405" s="195"/>
    </row>
    <row r="406" spans="1:86" ht="12.75">
      <c r="A406" s="195"/>
      <c r="B406" s="195"/>
      <c r="C406" s="195"/>
      <c r="D406" s="195"/>
      <c r="E406" s="195"/>
      <c r="F406" s="195"/>
      <c r="G406" s="195"/>
      <c r="H406" s="195"/>
      <c r="I406" s="195"/>
      <c r="J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  <c r="AW406" s="195"/>
      <c r="AX406" s="195"/>
      <c r="AY406" s="195"/>
      <c r="AZ406" s="195"/>
      <c r="BA406" s="195"/>
      <c r="BB406" s="195"/>
      <c r="BC406" s="195"/>
      <c r="BD406" s="195"/>
      <c r="BE406" s="195"/>
      <c r="BF406" s="195"/>
      <c r="BG406" s="195"/>
      <c r="BH406" s="195"/>
      <c r="BI406" s="195"/>
      <c r="BJ406" s="195"/>
      <c r="BK406" s="195"/>
      <c r="BL406" s="195"/>
      <c r="BM406" s="195"/>
      <c r="BN406" s="195"/>
      <c r="BO406" s="195"/>
      <c r="BP406" s="195"/>
      <c r="BQ406" s="195"/>
      <c r="BR406" s="195"/>
      <c r="BS406" s="195"/>
      <c r="BT406" s="195"/>
      <c r="BU406" s="195"/>
      <c r="BV406" s="195"/>
      <c r="BW406" s="195"/>
      <c r="BX406" s="195"/>
      <c r="BY406" s="195"/>
      <c r="BZ406" s="195"/>
      <c r="CA406" s="195"/>
      <c r="CB406" s="195"/>
      <c r="CC406" s="195"/>
      <c r="CD406" s="195"/>
      <c r="CE406" s="195"/>
      <c r="CF406" s="195"/>
      <c r="CG406" s="195"/>
      <c r="CH406" s="195"/>
    </row>
    <row r="407" spans="1:86" ht="12.75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  <c r="AW407" s="195"/>
      <c r="AX407" s="195"/>
      <c r="AY407" s="195"/>
      <c r="AZ407" s="195"/>
      <c r="BA407" s="195"/>
      <c r="BB407" s="195"/>
      <c r="BC407" s="195"/>
      <c r="BD407" s="195"/>
      <c r="BE407" s="195"/>
      <c r="BF407" s="195"/>
      <c r="BG407" s="195"/>
      <c r="BH407" s="195"/>
      <c r="BI407" s="195"/>
      <c r="BJ407" s="195"/>
      <c r="BK407" s="195"/>
      <c r="BL407" s="195"/>
      <c r="BM407" s="195"/>
      <c r="BN407" s="195"/>
      <c r="BO407" s="195"/>
      <c r="BP407" s="195"/>
      <c r="BQ407" s="195"/>
      <c r="BR407" s="195"/>
      <c r="BS407" s="195"/>
      <c r="BT407" s="195"/>
      <c r="BU407" s="195"/>
      <c r="BV407" s="195"/>
      <c r="BW407" s="195"/>
      <c r="BX407" s="195"/>
      <c r="BY407" s="195"/>
      <c r="BZ407" s="195"/>
      <c r="CA407" s="195"/>
      <c r="CB407" s="195"/>
      <c r="CC407" s="195"/>
      <c r="CD407" s="195"/>
      <c r="CE407" s="195"/>
      <c r="CF407" s="195"/>
      <c r="CG407" s="195"/>
      <c r="CH407" s="195"/>
    </row>
    <row r="408" spans="1:86" ht="12.75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  <c r="AW408" s="195"/>
      <c r="AX408" s="195"/>
      <c r="AY408" s="195"/>
      <c r="AZ408" s="195"/>
      <c r="BA408" s="195"/>
      <c r="BB408" s="195"/>
      <c r="BC408" s="195"/>
      <c r="BD408" s="195"/>
      <c r="BE408" s="195"/>
      <c r="BF408" s="195"/>
      <c r="BG408" s="195"/>
      <c r="BH408" s="195"/>
      <c r="BI408" s="195"/>
      <c r="BJ408" s="195"/>
      <c r="BK408" s="195"/>
      <c r="BL408" s="195"/>
      <c r="BM408" s="195"/>
      <c r="BN408" s="195"/>
      <c r="BO408" s="195"/>
      <c r="BP408" s="195"/>
      <c r="BQ408" s="195"/>
      <c r="BR408" s="195"/>
      <c r="BS408" s="195"/>
      <c r="BT408" s="195"/>
      <c r="BU408" s="195"/>
      <c r="BV408" s="195"/>
      <c r="BW408" s="195"/>
      <c r="BX408" s="195"/>
      <c r="BY408" s="195"/>
      <c r="BZ408" s="195"/>
      <c r="CA408" s="195"/>
      <c r="CB408" s="195"/>
      <c r="CC408" s="195"/>
      <c r="CD408" s="195"/>
      <c r="CE408" s="195"/>
      <c r="CF408" s="195"/>
      <c r="CG408" s="195"/>
      <c r="CH408" s="195"/>
    </row>
    <row r="409" spans="1:86" ht="12.75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  <c r="AW409" s="195"/>
      <c r="AX409" s="195"/>
      <c r="AY409" s="195"/>
      <c r="AZ409" s="195"/>
      <c r="BA409" s="195"/>
      <c r="BB409" s="195"/>
      <c r="BC409" s="195"/>
      <c r="BD409" s="195"/>
      <c r="BE409" s="195"/>
      <c r="BF409" s="195"/>
      <c r="BG409" s="195"/>
      <c r="BH409" s="195"/>
      <c r="BI409" s="195"/>
      <c r="BJ409" s="195"/>
      <c r="BK409" s="195"/>
      <c r="BL409" s="195"/>
      <c r="BM409" s="195"/>
      <c r="BN409" s="195"/>
      <c r="BO409" s="195"/>
      <c r="BP409" s="195"/>
      <c r="BQ409" s="195"/>
      <c r="BR409" s="195"/>
      <c r="BS409" s="195"/>
      <c r="BT409" s="195"/>
      <c r="BU409" s="195"/>
      <c r="BV409" s="195"/>
      <c r="BW409" s="195"/>
      <c r="BX409" s="195"/>
      <c r="BY409" s="195"/>
      <c r="BZ409" s="195"/>
      <c r="CA409" s="195"/>
      <c r="CB409" s="195"/>
      <c r="CC409" s="195"/>
      <c r="CD409" s="195"/>
      <c r="CE409" s="195"/>
      <c r="CF409" s="195"/>
      <c r="CG409" s="195"/>
      <c r="CH409" s="195"/>
    </row>
    <row r="410" spans="1:86" ht="12.75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  <c r="AW410" s="195"/>
      <c r="AX410" s="195"/>
      <c r="AY410" s="195"/>
      <c r="AZ410" s="195"/>
      <c r="BA410" s="195"/>
      <c r="BB410" s="195"/>
      <c r="BC410" s="195"/>
      <c r="BD410" s="195"/>
      <c r="BE410" s="195"/>
      <c r="BF410" s="195"/>
      <c r="BG410" s="195"/>
      <c r="BH410" s="195"/>
      <c r="BI410" s="195"/>
      <c r="BJ410" s="195"/>
      <c r="BK410" s="195"/>
      <c r="BL410" s="195"/>
      <c r="BM410" s="195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  <c r="CH410" s="195"/>
    </row>
    <row r="411" spans="1:86" ht="12.75">
      <c r="A411" s="195"/>
      <c r="B411" s="195"/>
      <c r="C411" s="195"/>
      <c r="D411" s="195"/>
      <c r="E411" s="195"/>
      <c r="F411" s="195"/>
      <c r="G411" s="195"/>
      <c r="H411" s="195"/>
      <c r="I411" s="195"/>
      <c r="J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  <c r="CH411" s="195"/>
    </row>
    <row r="412" spans="1:86" ht="12.75">
      <c r="A412" s="195"/>
      <c r="B412" s="195"/>
      <c r="C412" s="195"/>
      <c r="D412" s="195"/>
      <c r="E412" s="195"/>
      <c r="F412" s="195"/>
      <c r="G412" s="195"/>
      <c r="H412" s="195"/>
      <c r="I412" s="195"/>
      <c r="J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  <c r="AW412" s="195"/>
      <c r="AX412" s="195"/>
      <c r="AY412" s="195"/>
      <c r="AZ412" s="195"/>
      <c r="BA412" s="195"/>
      <c r="BB412" s="195"/>
      <c r="BC412" s="195"/>
      <c r="BD412" s="195"/>
      <c r="BE412" s="195"/>
      <c r="BF412" s="195"/>
      <c r="BG412" s="195"/>
      <c r="BH412" s="195"/>
      <c r="BI412" s="195"/>
      <c r="BJ412" s="195"/>
      <c r="BK412" s="195"/>
      <c r="BL412" s="195"/>
      <c r="BM412" s="195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  <c r="CH412" s="195"/>
    </row>
    <row r="413" spans="1:86" ht="12.75">
      <c r="A413" s="195"/>
      <c r="B413" s="195"/>
      <c r="C413" s="195"/>
      <c r="D413" s="195"/>
      <c r="E413" s="195"/>
      <c r="F413" s="195"/>
      <c r="G413" s="195"/>
      <c r="H413" s="195"/>
      <c r="I413" s="195"/>
      <c r="J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  <c r="AW413" s="195"/>
      <c r="AX413" s="195"/>
      <c r="AY413" s="195"/>
      <c r="AZ413" s="195"/>
      <c r="BA413" s="195"/>
      <c r="BB413" s="195"/>
      <c r="BC413" s="195"/>
      <c r="BD413" s="195"/>
      <c r="BE413" s="195"/>
      <c r="BF413" s="195"/>
      <c r="BG413" s="195"/>
      <c r="BH413" s="195"/>
      <c r="BI413" s="195"/>
      <c r="BJ413" s="195"/>
      <c r="BK413" s="195"/>
      <c r="BL413" s="195"/>
      <c r="BM413" s="195"/>
      <c r="BN413" s="195"/>
      <c r="BO413" s="195"/>
      <c r="BP413" s="195"/>
      <c r="BQ413" s="195"/>
      <c r="BR413" s="195"/>
      <c r="BS413" s="195"/>
      <c r="BT413" s="195"/>
      <c r="BU413" s="195"/>
      <c r="BV413" s="195"/>
      <c r="BW413" s="195"/>
      <c r="BX413" s="195"/>
      <c r="BY413" s="195"/>
      <c r="BZ413" s="195"/>
      <c r="CA413" s="195"/>
      <c r="CB413" s="195"/>
      <c r="CC413" s="195"/>
      <c r="CD413" s="195"/>
      <c r="CE413" s="195"/>
      <c r="CF413" s="195"/>
      <c r="CG413" s="195"/>
      <c r="CH413" s="195"/>
    </row>
    <row r="414" spans="1:86" ht="12.75">
      <c r="A414" s="195"/>
      <c r="B414" s="195"/>
      <c r="C414" s="195"/>
      <c r="D414" s="195"/>
      <c r="E414" s="195"/>
      <c r="F414" s="195"/>
      <c r="G414" s="195"/>
      <c r="H414" s="195"/>
      <c r="I414" s="195"/>
      <c r="J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  <c r="AW414" s="195"/>
      <c r="AX414" s="195"/>
      <c r="AY414" s="195"/>
      <c r="AZ414" s="195"/>
      <c r="BA414" s="195"/>
      <c r="BB414" s="195"/>
      <c r="BC414" s="195"/>
      <c r="BD414" s="195"/>
      <c r="BE414" s="195"/>
      <c r="BF414" s="195"/>
      <c r="BG414" s="195"/>
      <c r="BH414" s="195"/>
      <c r="BI414" s="195"/>
      <c r="BJ414" s="195"/>
      <c r="BK414" s="195"/>
      <c r="BL414" s="195"/>
      <c r="BM414" s="195"/>
      <c r="BN414" s="195"/>
      <c r="BO414" s="195"/>
      <c r="BP414" s="195"/>
      <c r="BQ414" s="195"/>
      <c r="BR414" s="195"/>
      <c r="BS414" s="195"/>
      <c r="BT414" s="195"/>
      <c r="BU414" s="195"/>
      <c r="BV414" s="195"/>
      <c r="BW414" s="195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  <c r="CH414" s="195"/>
    </row>
    <row r="415" spans="1:86" ht="12.75">
      <c r="A415" s="195"/>
      <c r="B415" s="195"/>
      <c r="C415" s="195"/>
      <c r="D415" s="195"/>
      <c r="E415" s="195"/>
      <c r="F415" s="195"/>
      <c r="G415" s="195"/>
      <c r="H415" s="195"/>
      <c r="I415" s="195"/>
      <c r="J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  <c r="BA415" s="195"/>
      <c r="BB415" s="195"/>
      <c r="BC415" s="195"/>
      <c r="BD415" s="195"/>
      <c r="BE415" s="195"/>
      <c r="BF415" s="195"/>
      <c r="BG415" s="195"/>
      <c r="BH415" s="195"/>
      <c r="BI415" s="195"/>
      <c r="BJ415" s="195"/>
      <c r="BK415" s="195"/>
      <c r="BL415" s="195"/>
      <c r="BM415" s="195"/>
      <c r="BN415" s="195"/>
      <c r="BO415" s="195"/>
      <c r="BP415" s="195"/>
      <c r="BQ415" s="195"/>
      <c r="BR415" s="195"/>
      <c r="BS415" s="195"/>
      <c r="BT415" s="195"/>
      <c r="BU415" s="195"/>
      <c r="BV415" s="195"/>
      <c r="BW415" s="195"/>
      <c r="BX415" s="195"/>
      <c r="BY415" s="195"/>
      <c r="BZ415" s="195"/>
      <c r="CA415" s="195"/>
      <c r="CB415" s="195"/>
      <c r="CC415" s="195"/>
      <c r="CD415" s="195"/>
      <c r="CE415" s="195"/>
      <c r="CF415" s="195"/>
      <c r="CG415" s="195"/>
      <c r="CH415" s="195"/>
    </row>
    <row r="416" spans="1:86" ht="12.75">
      <c r="A416" s="195"/>
      <c r="B416" s="195"/>
      <c r="C416" s="195"/>
      <c r="D416" s="195"/>
      <c r="E416" s="195"/>
      <c r="F416" s="195"/>
      <c r="G416" s="195"/>
      <c r="H416" s="195"/>
      <c r="I416" s="195"/>
      <c r="J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5"/>
      <c r="AZ416" s="195"/>
      <c r="BA416" s="195"/>
      <c r="BB416" s="195"/>
      <c r="BC416" s="195"/>
      <c r="BD416" s="195"/>
      <c r="BE416" s="195"/>
      <c r="BF416" s="195"/>
      <c r="BG416" s="195"/>
      <c r="BH416" s="195"/>
      <c r="BI416" s="195"/>
      <c r="BJ416" s="195"/>
      <c r="BK416" s="195"/>
      <c r="BL416" s="195"/>
      <c r="BM416" s="195"/>
      <c r="BN416" s="195"/>
      <c r="BO416" s="195"/>
      <c r="BP416" s="195"/>
      <c r="BQ416" s="195"/>
      <c r="BR416" s="195"/>
      <c r="BS416" s="195"/>
      <c r="BT416" s="195"/>
      <c r="BU416" s="195"/>
      <c r="BV416" s="195"/>
      <c r="BW416" s="195"/>
      <c r="BX416" s="195"/>
      <c r="BY416" s="195"/>
      <c r="BZ416" s="195"/>
      <c r="CA416" s="195"/>
      <c r="CB416" s="195"/>
      <c r="CC416" s="195"/>
      <c r="CD416" s="195"/>
      <c r="CE416" s="195"/>
      <c r="CF416" s="195"/>
      <c r="CG416" s="195"/>
      <c r="CH416" s="195"/>
    </row>
    <row r="417" spans="1:86" ht="12.75">
      <c r="A417" s="195"/>
      <c r="B417" s="195"/>
      <c r="C417" s="195"/>
      <c r="D417" s="195"/>
      <c r="E417" s="195"/>
      <c r="F417" s="195"/>
      <c r="G417" s="195"/>
      <c r="H417" s="195"/>
      <c r="I417" s="195"/>
      <c r="J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5"/>
      <c r="BM417" s="195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5"/>
      <c r="BZ417" s="195"/>
      <c r="CA417" s="195"/>
      <c r="CB417" s="195"/>
      <c r="CC417" s="195"/>
      <c r="CD417" s="195"/>
      <c r="CE417" s="195"/>
      <c r="CF417" s="195"/>
      <c r="CG417" s="195"/>
      <c r="CH417" s="195"/>
    </row>
    <row r="418" spans="1:86" ht="12.75">
      <c r="A418" s="195"/>
      <c r="B418" s="195"/>
      <c r="C418" s="195"/>
      <c r="D418" s="195"/>
      <c r="E418" s="195"/>
      <c r="F418" s="195"/>
      <c r="G418" s="195"/>
      <c r="H418" s="195"/>
      <c r="I418" s="195"/>
      <c r="J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5"/>
      <c r="AZ418" s="195"/>
      <c r="BA418" s="195"/>
      <c r="BB418" s="195"/>
      <c r="BC418" s="195"/>
      <c r="BD418" s="195"/>
      <c r="BE418" s="195"/>
      <c r="BF418" s="195"/>
      <c r="BG418" s="195"/>
      <c r="BH418" s="195"/>
      <c r="BI418" s="195"/>
      <c r="BJ418" s="195"/>
      <c r="BK418" s="195"/>
      <c r="BL418" s="195"/>
      <c r="BM418" s="195"/>
      <c r="BN418" s="195"/>
      <c r="BO418" s="195"/>
      <c r="BP418" s="195"/>
      <c r="BQ418" s="195"/>
      <c r="BR418" s="195"/>
      <c r="BS418" s="195"/>
      <c r="BT418" s="195"/>
      <c r="BU418" s="195"/>
      <c r="BV418" s="195"/>
      <c r="BW418" s="195"/>
      <c r="BX418" s="195"/>
      <c r="BY418" s="195"/>
      <c r="BZ418" s="195"/>
      <c r="CA418" s="195"/>
      <c r="CB418" s="195"/>
      <c r="CC418" s="195"/>
      <c r="CD418" s="195"/>
      <c r="CE418" s="195"/>
      <c r="CF418" s="195"/>
      <c r="CG418" s="195"/>
      <c r="CH418" s="195"/>
    </row>
    <row r="419" spans="1:86" ht="12.75">
      <c r="A419" s="195"/>
      <c r="B419" s="195"/>
      <c r="C419" s="195"/>
      <c r="D419" s="195"/>
      <c r="E419" s="195"/>
      <c r="F419" s="195"/>
      <c r="G419" s="195"/>
      <c r="H419" s="195"/>
      <c r="I419" s="195"/>
      <c r="J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  <c r="BA419" s="195"/>
      <c r="BB419" s="195"/>
      <c r="BC419" s="195"/>
      <c r="BD419" s="195"/>
      <c r="BE419" s="195"/>
      <c r="BF419" s="195"/>
      <c r="BG419" s="195"/>
      <c r="BH419" s="195"/>
      <c r="BI419" s="195"/>
      <c r="BJ419" s="195"/>
      <c r="BK419" s="195"/>
      <c r="BL419" s="195"/>
      <c r="BM419" s="195"/>
      <c r="BN419" s="195"/>
      <c r="BO419" s="195"/>
      <c r="BP419" s="195"/>
      <c r="BQ419" s="195"/>
      <c r="BR419" s="195"/>
      <c r="BS419" s="195"/>
      <c r="BT419" s="195"/>
      <c r="BU419" s="195"/>
      <c r="BV419" s="195"/>
      <c r="BW419" s="195"/>
      <c r="BX419" s="195"/>
      <c r="BY419" s="195"/>
      <c r="BZ419" s="195"/>
      <c r="CA419" s="195"/>
      <c r="CB419" s="195"/>
      <c r="CC419" s="195"/>
      <c r="CD419" s="195"/>
      <c r="CE419" s="195"/>
      <c r="CF419" s="195"/>
      <c r="CG419" s="195"/>
      <c r="CH419" s="195"/>
    </row>
    <row r="420" spans="1:86" ht="12.75">
      <c r="A420" s="195"/>
      <c r="B420" s="195"/>
      <c r="C420" s="195"/>
      <c r="D420" s="195"/>
      <c r="E420" s="195"/>
      <c r="F420" s="195"/>
      <c r="G420" s="195"/>
      <c r="H420" s="195"/>
      <c r="I420" s="195"/>
      <c r="J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  <c r="CH420" s="195"/>
    </row>
    <row r="421" spans="1:86" ht="12.75">
      <c r="A421" s="195"/>
      <c r="B421" s="195"/>
      <c r="C421" s="195"/>
      <c r="D421" s="195"/>
      <c r="E421" s="195"/>
      <c r="F421" s="195"/>
      <c r="G421" s="195"/>
      <c r="H421" s="195"/>
      <c r="I421" s="195"/>
      <c r="J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  <c r="BA421" s="195"/>
      <c r="BB421" s="195"/>
      <c r="BC421" s="195"/>
      <c r="BD421" s="195"/>
      <c r="BE421" s="195"/>
      <c r="BF421" s="195"/>
      <c r="BG421" s="195"/>
      <c r="BH421" s="195"/>
      <c r="BI421" s="195"/>
      <c r="BJ421" s="195"/>
      <c r="BK421" s="195"/>
      <c r="BL421" s="195"/>
      <c r="BM421" s="195"/>
      <c r="BN421" s="195"/>
      <c r="BO421" s="195"/>
      <c r="BP421" s="195"/>
      <c r="BQ421" s="195"/>
      <c r="BR421" s="195"/>
      <c r="BS421" s="195"/>
      <c r="BT421" s="195"/>
      <c r="BU421" s="195"/>
      <c r="BV421" s="195"/>
      <c r="BW421" s="195"/>
      <c r="BX421" s="195"/>
      <c r="BY421" s="195"/>
      <c r="BZ421" s="195"/>
      <c r="CA421" s="195"/>
      <c r="CB421" s="195"/>
      <c r="CC421" s="195"/>
      <c r="CD421" s="195"/>
      <c r="CE421" s="195"/>
      <c r="CF421" s="195"/>
      <c r="CG421" s="195"/>
      <c r="CH421" s="195"/>
    </row>
    <row r="422" spans="1:86" ht="12.75">
      <c r="A422" s="195"/>
      <c r="B422" s="195"/>
      <c r="C422" s="195"/>
      <c r="D422" s="195"/>
      <c r="E422" s="195"/>
      <c r="F422" s="195"/>
      <c r="G422" s="195"/>
      <c r="H422" s="195"/>
      <c r="I422" s="195"/>
      <c r="J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5"/>
      <c r="BH422" s="195"/>
      <c r="BI422" s="195"/>
      <c r="BJ422" s="195"/>
      <c r="BK422" s="195"/>
      <c r="BL422" s="195"/>
      <c r="BM422" s="195"/>
      <c r="BN422" s="195"/>
      <c r="BO422" s="195"/>
      <c r="BP422" s="195"/>
      <c r="BQ422" s="195"/>
      <c r="BR422" s="195"/>
      <c r="BS422" s="195"/>
      <c r="BT422" s="195"/>
      <c r="BU422" s="195"/>
      <c r="BV422" s="195"/>
      <c r="BW422" s="195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  <c r="CH422" s="195"/>
    </row>
    <row r="423" spans="1:86" ht="12.75">
      <c r="A423" s="195"/>
      <c r="B423" s="195"/>
      <c r="C423" s="195"/>
      <c r="D423" s="195"/>
      <c r="E423" s="195"/>
      <c r="F423" s="195"/>
      <c r="G423" s="195"/>
      <c r="H423" s="195"/>
      <c r="I423" s="195"/>
      <c r="J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  <c r="BA423" s="195"/>
      <c r="BB423" s="195"/>
      <c r="BC423" s="195"/>
      <c r="BD423" s="195"/>
      <c r="BE423" s="195"/>
      <c r="BF423" s="195"/>
      <c r="BG423" s="195"/>
      <c r="BH423" s="195"/>
      <c r="BI423" s="195"/>
      <c r="BJ423" s="195"/>
      <c r="BK423" s="195"/>
      <c r="BL423" s="195"/>
      <c r="BM423" s="195"/>
      <c r="BN423" s="195"/>
      <c r="BO423" s="195"/>
      <c r="BP423" s="195"/>
      <c r="BQ423" s="195"/>
      <c r="BR423" s="195"/>
      <c r="BS423" s="195"/>
      <c r="BT423" s="195"/>
      <c r="BU423" s="195"/>
      <c r="BV423" s="195"/>
      <c r="BW423" s="195"/>
      <c r="BX423" s="195"/>
      <c r="BY423" s="195"/>
      <c r="BZ423" s="195"/>
      <c r="CA423" s="195"/>
      <c r="CB423" s="195"/>
      <c r="CC423" s="195"/>
      <c r="CD423" s="195"/>
      <c r="CE423" s="195"/>
      <c r="CF423" s="195"/>
      <c r="CG423" s="195"/>
      <c r="CH423" s="195"/>
    </row>
    <row r="424" spans="1:86" ht="12.75">
      <c r="A424" s="195"/>
      <c r="B424" s="195"/>
      <c r="C424" s="195"/>
      <c r="D424" s="195"/>
      <c r="E424" s="195"/>
      <c r="F424" s="195"/>
      <c r="G424" s="195"/>
      <c r="H424" s="195"/>
      <c r="I424" s="195"/>
      <c r="J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  <c r="AW424" s="195"/>
      <c r="AX424" s="195"/>
      <c r="AY424" s="195"/>
      <c r="AZ424" s="195"/>
      <c r="BA424" s="195"/>
      <c r="BB424" s="195"/>
      <c r="BC424" s="195"/>
      <c r="BD424" s="195"/>
      <c r="BE424" s="195"/>
      <c r="BF424" s="195"/>
      <c r="BG424" s="195"/>
      <c r="BH424" s="195"/>
      <c r="BI424" s="195"/>
      <c r="BJ424" s="195"/>
      <c r="BK424" s="195"/>
      <c r="BL424" s="195"/>
      <c r="BM424" s="195"/>
      <c r="BN424" s="195"/>
      <c r="BO424" s="195"/>
      <c r="BP424" s="195"/>
      <c r="BQ424" s="195"/>
      <c r="BR424" s="195"/>
      <c r="BS424" s="195"/>
      <c r="BT424" s="195"/>
      <c r="BU424" s="195"/>
      <c r="BV424" s="195"/>
      <c r="BW424" s="195"/>
      <c r="BX424" s="195"/>
      <c r="BY424" s="195"/>
      <c r="BZ424" s="195"/>
      <c r="CA424" s="195"/>
      <c r="CB424" s="195"/>
      <c r="CC424" s="195"/>
      <c r="CD424" s="195"/>
      <c r="CE424" s="195"/>
      <c r="CF424" s="195"/>
      <c r="CG424" s="195"/>
      <c r="CH424" s="195"/>
    </row>
    <row r="425" spans="1:86" ht="12.75">
      <c r="A425" s="195"/>
      <c r="B425" s="195"/>
      <c r="C425" s="195"/>
      <c r="D425" s="195"/>
      <c r="E425" s="195"/>
      <c r="F425" s="195"/>
      <c r="G425" s="195"/>
      <c r="H425" s="195"/>
      <c r="I425" s="195"/>
      <c r="J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  <c r="AW425" s="195"/>
      <c r="AX425" s="195"/>
      <c r="AY425" s="195"/>
      <c r="AZ425" s="195"/>
      <c r="BA425" s="195"/>
      <c r="BB425" s="195"/>
      <c r="BC425" s="195"/>
      <c r="BD425" s="195"/>
      <c r="BE425" s="195"/>
      <c r="BF425" s="195"/>
      <c r="BG425" s="195"/>
      <c r="BH425" s="195"/>
      <c r="BI425" s="195"/>
      <c r="BJ425" s="195"/>
      <c r="BK425" s="195"/>
      <c r="BL425" s="195"/>
      <c r="BM425" s="195"/>
      <c r="BN425" s="195"/>
      <c r="BO425" s="195"/>
      <c r="BP425" s="195"/>
      <c r="BQ425" s="195"/>
      <c r="BR425" s="195"/>
      <c r="BS425" s="195"/>
      <c r="BT425" s="195"/>
      <c r="BU425" s="195"/>
      <c r="BV425" s="195"/>
      <c r="BW425" s="195"/>
      <c r="BX425" s="195"/>
      <c r="BY425" s="195"/>
      <c r="BZ425" s="195"/>
      <c r="CA425" s="195"/>
      <c r="CB425" s="195"/>
      <c r="CC425" s="195"/>
      <c r="CD425" s="195"/>
      <c r="CE425" s="195"/>
      <c r="CF425" s="195"/>
      <c r="CG425" s="195"/>
      <c r="CH425" s="195"/>
    </row>
    <row r="426" spans="1:86" ht="12.75">
      <c r="A426" s="195"/>
      <c r="B426" s="195"/>
      <c r="C426" s="195"/>
      <c r="D426" s="195"/>
      <c r="E426" s="195"/>
      <c r="F426" s="195"/>
      <c r="G426" s="195"/>
      <c r="H426" s="195"/>
      <c r="I426" s="195"/>
      <c r="J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  <c r="AW426" s="195"/>
      <c r="AX426" s="195"/>
      <c r="AY426" s="195"/>
      <c r="AZ426" s="195"/>
      <c r="BA426" s="195"/>
      <c r="BB426" s="195"/>
      <c r="BC426" s="195"/>
      <c r="BD426" s="195"/>
      <c r="BE426" s="195"/>
      <c r="BF426" s="195"/>
      <c r="BG426" s="195"/>
      <c r="BH426" s="195"/>
      <c r="BI426" s="195"/>
      <c r="BJ426" s="195"/>
      <c r="BK426" s="195"/>
      <c r="BL426" s="195"/>
      <c r="BM426" s="195"/>
      <c r="BN426" s="195"/>
      <c r="BO426" s="195"/>
      <c r="BP426" s="195"/>
      <c r="BQ426" s="195"/>
      <c r="BR426" s="195"/>
      <c r="BS426" s="195"/>
      <c r="BT426" s="195"/>
      <c r="BU426" s="195"/>
      <c r="BV426" s="195"/>
      <c r="BW426" s="195"/>
      <c r="BX426" s="195"/>
      <c r="BY426" s="195"/>
      <c r="BZ426" s="195"/>
      <c r="CA426" s="195"/>
      <c r="CB426" s="195"/>
      <c r="CC426" s="195"/>
      <c r="CD426" s="195"/>
      <c r="CE426" s="195"/>
      <c r="CF426" s="195"/>
      <c r="CG426" s="195"/>
      <c r="CH426" s="195"/>
    </row>
    <row r="427" spans="1:86" ht="12.75">
      <c r="A427" s="195"/>
      <c r="B427" s="195"/>
      <c r="C427" s="195"/>
      <c r="D427" s="195"/>
      <c r="E427" s="195"/>
      <c r="F427" s="195"/>
      <c r="G427" s="195"/>
      <c r="H427" s="195"/>
      <c r="I427" s="195"/>
      <c r="J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  <c r="AW427" s="195"/>
      <c r="AX427" s="195"/>
      <c r="AY427" s="195"/>
      <c r="AZ427" s="195"/>
      <c r="BA427" s="195"/>
      <c r="BB427" s="195"/>
      <c r="BC427" s="195"/>
      <c r="BD427" s="195"/>
      <c r="BE427" s="195"/>
      <c r="BF427" s="195"/>
      <c r="BG427" s="195"/>
      <c r="BH427" s="195"/>
      <c r="BI427" s="195"/>
      <c r="BJ427" s="195"/>
      <c r="BK427" s="195"/>
      <c r="BL427" s="195"/>
      <c r="BM427" s="195"/>
      <c r="BN427" s="195"/>
      <c r="BO427" s="195"/>
      <c r="BP427" s="195"/>
      <c r="BQ427" s="195"/>
      <c r="BR427" s="195"/>
      <c r="BS427" s="195"/>
      <c r="BT427" s="195"/>
      <c r="BU427" s="195"/>
      <c r="BV427" s="195"/>
      <c r="BW427" s="195"/>
      <c r="BX427" s="195"/>
      <c r="BY427" s="195"/>
      <c r="BZ427" s="195"/>
      <c r="CA427" s="195"/>
      <c r="CB427" s="195"/>
      <c r="CC427" s="195"/>
      <c r="CD427" s="195"/>
      <c r="CE427" s="195"/>
      <c r="CF427" s="195"/>
      <c r="CG427" s="195"/>
      <c r="CH427" s="195"/>
    </row>
    <row r="428" spans="1:86" ht="12.75">
      <c r="A428" s="195"/>
      <c r="B428" s="195"/>
      <c r="C428" s="195"/>
      <c r="D428" s="195"/>
      <c r="E428" s="195"/>
      <c r="F428" s="195"/>
      <c r="G428" s="195"/>
      <c r="H428" s="195"/>
      <c r="I428" s="195"/>
      <c r="J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  <c r="AW428" s="195"/>
      <c r="AX428" s="195"/>
      <c r="AY428" s="195"/>
      <c r="AZ428" s="195"/>
      <c r="BA428" s="195"/>
      <c r="BB428" s="195"/>
      <c r="BC428" s="195"/>
      <c r="BD428" s="195"/>
      <c r="BE428" s="195"/>
      <c r="BF428" s="195"/>
      <c r="BG428" s="195"/>
      <c r="BH428" s="195"/>
      <c r="BI428" s="195"/>
      <c r="BJ428" s="195"/>
      <c r="BK428" s="195"/>
      <c r="BL428" s="195"/>
      <c r="BM428" s="195"/>
      <c r="BN428" s="195"/>
      <c r="BO428" s="195"/>
      <c r="BP428" s="195"/>
      <c r="BQ428" s="195"/>
      <c r="BR428" s="195"/>
      <c r="BS428" s="195"/>
      <c r="BT428" s="195"/>
      <c r="BU428" s="195"/>
      <c r="BV428" s="195"/>
      <c r="BW428" s="195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  <c r="CH428" s="195"/>
    </row>
    <row r="429" spans="1:86" ht="12.75">
      <c r="A429" s="195"/>
      <c r="B429" s="195"/>
      <c r="C429" s="195"/>
      <c r="D429" s="195"/>
      <c r="E429" s="195"/>
      <c r="F429" s="195"/>
      <c r="G429" s="195"/>
      <c r="H429" s="195"/>
      <c r="I429" s="195"/>
      <c r="J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  <c r="BA429" s="195"/>
      <c r="BB429" s="195"/>
      <c r="BC429" s="195"/>
      <c r="BD429" s="195"/>
      <c r="BE429" s="195"/>
      <c r="BF429" s="195"/>
      <c r="BG429" s="195"/>
      <c r="BH429" s="195"/>
      <c r="BI429" s="195"/>
      <c r="BJ429" s="195"/>
      <c r="BK429" s="195"/>
      <c r="BL429" s="195"/>
      <c r="BM429" s="195"/>
      <c r="BN429" s="195"/>
      <c r="BO429" s="195"/>
      <c r="BP429" s="195"/>
      <c r="BQ429" s="195"/>
      <c r="BR429" s="195"/>
      <c r="BS429" s="195"/>
      <c r="BT429" s="195"/>
      <c r="BU429" s="195"/>
      <c r="BV429" s="195"/>
      <c r="BW429" s="195"/>
      <c r="BX429" s="195"/>
      <c r="BY429" s="195"/>
      <c r="BZ429" s="195"/>
      <c r="CA429" s="195"/>
      <c r="CB429" s="195"/>
      <c r="CC429" s="195"/>
      <c r="CD429" s="195"/>
      <c r="CE429" s="195"/>
      <c r="CF429" s="195"/>
      <c r="CG429" s="195"/>
      <c r="CH429" s="195"/>
    </row>
    <row r="430" spans="1:86" ht="12.75">
      <c r="A430" s="195"/>
      <c r="B430" s="195"/>
      <c r="C430" s="195"/>
      <c r="D430" s="195"/>
      <c r="E430" s="195"/>
      <c r="F430" s="195"/>
      <c r="G430" s="195"/>
      <c r="H430" s="195"/>
      <c r="I430" s="195"/>
      <c r="J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  <c r="AW430" s="195"/>
      <c r="AX430" s="195"/>
      <c r="AY430" s="195"/>
      <c r="AZ430" s="195"/>
      <c r="BA430" s="195"/>
      <c r="BB430" s="195"/>
      <c r="BC430" s="195"/>
      <c r="BD430" s="195"/>
      <c r="BE430" s="195"/>
      <c r="BF430" s="195"/>
      <c r="BG430" s="195"/>
      <c r="BH430" s="195"/>
      <c r="BI430" s="195"/>
      <c r="BJ430" s="195"/>
      <c r="BK430" s="195"/>
      <c r="BL430" s="195"/>
      <c r="BM430" s="195"/>
      <c r="BN430" s="195"/>
      <c r="BO430" s="195"/>
      <c r="BP430" s="195"/>
      <c r="BQ430" s="195"/>
      <c r="BR430" s="195"/>
      <c r="BS430" s="195"/>
      <c r="BT430" s="195"/>
      <c r="BU430" s="195"/>
      <c r="BV430" s="195"/>
      <c r="BW430" s="195"/>
      <c r="BX430" s="195"/>
      <c r="BY430" s="195"/>
      <c r="BZ430" s="195"/>
      <c r="CA430" s="195"/>
      <c r="CB430" s="195"/>
      <c r="CC430" s="195"/>
      <c r="CD430" s="195"/>
      <c r="CE430" s="195"/>
      <c r="CF430" s="195"/>
      <c r="CG430" s="195"/>
      <c r="CH430" s="195"/>
    </row>
    <row r="431" spans="1:86" ht="12.75">
      <c r="A431" s="195"/>
      <c r="B431" s="195"/>
      <c r="C431" s="195"/>
      <c r="D431" s="195"/>
      <c r="E431" s="195"/>
      <c r="F431" s="195"/>
      <c r="G431" s="195"/>
      <c r="H431" s="195"/>
      <c r="I431" s="195"/>
      <c r="J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  <c r="AW431" s="195"/>
      <c r="AX431" s="195"/>
      <c r="AY431" s="195"/>
      <c r="AZ431" s="195"/>
      <c r="BA431" s="195"/>
      <c r="BB431" s="195"/>
      <c r="BC431" s="195"/>
      <c r="BD431" s="195"/>
      <c r="BE431" s="195"/>
      <c r="BF431" s="195"/>
      <c r="BG431" s="195"/>
      <c r="BH431" s="195"/>
      <c r="BI431" s="195"/>
      <c r="BJ431" s="195"/>
      <c r="BK431" s="195"/>
      <c r="BL431" s="195"/>
      <c r="BM431" s="195"/>
      <c r="BN431" s="195"/>
      <c r="BO431" s="195"/>
      <c r="BP431" s="195"/>
      <c r="BQ431" s="195"/>
      <c r="BR431" s="195"/>
      <c r="BS431" s="195"/>
      <c r="BT431" s="195"/>
      <c r="BU431" s="195"/>
      <c r="BV431" s="195"/>
      <c r="BW431" s="195"/>
      <c r="BX431" s="195"/>
      <c r="BY431" s="195"/>
      <c r="BZ431" s="195"/>
      <c r="CA431" s="195"/>
      <c r="CB431" s="195"/>
      <c r="CC431" s="195"/>
      <c r="CD431" s="195"/>
      <c r="CE431" s="195"/>
      <c r="CF431" s="195"/>
      <c r="CG431" s="195"/>
      <c r="CH431" s="195"/>
    </row>
    <row r="432" spans="1:86" ht="12.75">
      <c r="A432" s="195"/>
      <c r="B432" s="195"/>
      <c r="C432" s="195"/>
      <c r="D432" s="195"/>
      <c r="E432" s="195"/>
      <c r="F432" s="195"/>
      <c r="G432" s="195"/>
      <c r="H432" s="195"/>
      <c r="I432" s="195"/>
      <c r="J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  <c r="AW432" s="195"/>
      <c r="AX432" s="195"/>
      <c r="AY432" s="195"/>
      <c r="AZ432" s="195"/>
      <c r="BA432" s="195"/>
      <c r="BB432" s="195"/>
      <c r="BC432" s="195"/>
      <c r="BD432" s="195"/>
      <c r="BE432" s="195"/>
      <c r="BF432" s="195"/>
      <c r="BG432" s="195"/>
      <c r="BH432" s="195"/>
      <c r="BI432" s="195"/>
      <c r="BJ432" s="195"/>
      <c r="BK432" s="195"/>
      <c r="BL432" s="195"/>
      <c r="BM432" s="195"/>
      <c r="BN432" s="195"/>
      <c r="BO432" s="195"/>
      <c r="BP432" s="195"/>
      <c r="BQ432" s="195"/>
      <c r="BR432" s="195"/>
      <c r="BS432" s="195"/>
      <c r="BT432" s="195"/>
      <c r="BU432" s="195"/>
      <c r="BV432" s="195"/>
      <c r="BW432" s="195"/>
      <c r="BX432" s="195"/>
      <c r="BY432" s="195"/>
      <c r="BZ432" s="195"/>
      <c r="CA432" s="195"/>
      <c r="CB432" s="195"/>
      <c r="CC432" s="195"/>
      <c r="CD432" s="195"/>
      <c r="CE432" s="195"/>
      <c r="CF432" s="195"/>
      <c r="CG432" s="195"/>
      <c r="CH432" s="195"/>
    </row>
    <row r="433" spans="1:86" ht="12.75">
      <c r="A433" s="195"/>
      <c r="B433" s="195"/>
      <c r="C433" s="195"/>
      <c r="D433" s="195"/>
      <c r="E433" s="195"/>
      <c r="F433" s="195"/>
      <c r="G433" s="195"/>
      <c r="H433" s="195"/>
      <c r="I433" s="195"/>
      <c r="J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  <c r="AW433" s="195"/>
      <c r="AX433" s="195"/>
      <c r="AY433" s="195"/>
      <c r="AZ433" s="195"/>
      <c r="BA433" s="195"/>
      <c r="BB433" s="195"/>
      <c r="BC433" s="195"/>
      <c r="BD433" s="195"/>
      <c r="BE433" s="195"/>
      <c r="BF433" s="195"/>
      <c r="BG433" s="195"/>
      <c r="BH433" s="195"/>
      <c r="BI433" s="195"/>
      <c r="BJ433" s="195"/>
      <c r="BK433" s="195"/>
      <c r="BL433" s="195"/>
      <c r="BM433" s="195"/>
      <c r="BN433" s="195"/>
      <c r="BO433" s="195"/>
      <c r="BP433" s="195"/>
      <c r="BQ433" s="195"/>
      <c r="BR433" s="195"/>
      <c r="BS433" s="195"/>
      <c r="BT433" s="195"/>
      <c r="BU433" s="195"/>
      <c r="BV433" s="195"/>
      <c r="BW433" s="195"/>
      <c r="BX433" s="195"/>
      <c r="BY433" s="195"/>
      <c r="BZ433" s="195"/>
      <c r="CA433" s="195"/>
      <c r="CB433" s="195"/>
      <c r="CC433" s="195"/>
      <c r="CD433" s="195"/>
      <c r="CE433" s="195"/>
      <c r="CF433" s="195"/>
      <c r="CG433" s="195"/>
      <c r="CH433" s="195"/>
    </row>
    <row r="434" spans="1:86" ht="12.75">
      <c r="A434" s="195"/>
      <c r="B434" s="195"/>
      <c r="C434" s="195"/>
      <c r="D434" s="195"/>
      <c r="E434" s="195"/>
      <c r="F434" s="195"/>
      <c r="G434" s="195"/>
      <c r="H434" s="195"/>
      <c r="I434" s="195"/>
      <c r="J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  <c r="AW434" s="195"/>
      <c r="AX434" s="195"/>
      <c r="AY434" s="195"/>
      <c r="AZ434" s="195"/>
      <c r="BA434" s="195"/>
      <c r="BB434" s="195"/>
      <c r="BC434" s="195"/>
      <c r="BD434" s="195"/>
      <c r="BE434" s="195"/>
      <c r="BF434" s="195"/>
      <c r="BG434" s="195"/>
      <c r="BH434" s="195"/>
      <c r="BI434" s="195"/>
      <c r="BJ434" s="195"/>
      <c r="BK434" s="195"/>
      <c r="BL434" s="195"/>
      <c r="BM434" s="195"/>
      <c r="BN434" s="195"/>
      <c r="BO434" s="195"/>
      <c r="BP434" s="195"/>
      <c r="BQ434" s="195"/>
      <c r="BR434" s="195"/>
      <c r="BS434" s="195"/>
      <c r="BT434" s="195"/>
      <c r="BU434" s="195"/>
      <c r="BV434" s="195"/>
      <c r="BW434" s="195"/>
      <c r="BX434" s="195"/>
      <c r="BY434" s="195"/>
      <c r="BZ434" s="195"/>
      <c r="CA434" s="195"/>
      <c r="CB434" s="195"/>
      <c r="CC434" s="195"/>
      <c r="CD434" s="195"/>
      <c r="CE434" s="195"/>
      <c r="CF434" s="195"/>
      <c r="CG434" s="195"/>
      <c r="CH434" s="195"/>
    </row>
    <row r="435" spans="1:86" ht="12.75">
      <c r="A435" s="195"/>
      <c r="B435" s="195"/>
      <c r="C435" s="195"/>
      <c r="D435" s="195"/>
      <c r="E435" s="195"/>
      <c r="F435" s="195"/>
      <c r="G435" s="195"/>
      <c r="H435" s="195"/>
      <c r="I435" s="195"/>
      <c r="J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  <c r="AW435" s="195"/>
      <c r="AX435" s="195"/>
      <c r="AY435" s="195"/>
      <c r="AZ435" s="195"/>
      <c r="BA435" s="195"/>
      <c r="BB435" s="195"/>
      <c r="BC435" s="195"/>
      <c r="BD435" s="195"/>
      <c r="BE435" s="195"/>
      <c r="BF435" s="195"/>
      <c r="BG435" s="195"/>
      <c r="BH435" s="195"/>
      <c r="BI435" s="195"/>
      <c r="BJ435" s="195"/>
      <c r="BK435" s="195"/>
      <c r="BL435" s="195"/>
      <c r="BM435" s="195"/>
      <c r="BN435" s="195"/>
      <c r="BO435" s="195"/>
      <c r="BP435" s="195"/>
      <c r="BQ435" s="195"/>
      <c r="BR435" s="195"/>
      <c r="BS435" s="195"/>
      <c r="BT435" s="195"/>
      <c r="BU435" s="195"/>
      <c r="BV435" s="195"/>
      <c r="BW435" s="195"/>
      <c r="BX435" s="195"/>
      <c r="BY435" s="195"/>
      <c r="BZ435" s="195"/>
      <c r="CA435" s="195"/>
      <c r="CB435" s="195"/>
      <c r="CC435" s="195"/>
      <c r="CD435" s="195"/>
      <c r="CE435" s="195"/>
      <c r="CF435" s="195"/>
      <c r="CG435" s="195"/>
      <c r="CH435" s="195"/>
    </row>
    <row r="436" spans="1:86" ht="12.75">
      <c r="A436" s="195"/>
      <c r="B436" s="195"/>
      <c r="C436" s="195"/>
      <c r="D436" s="195"/>
      <c r="E436" s="195"/>
      <c r="F436" s="195"/>
      <c r="G436" s="195"/>
      <c r="H436" s="195"/>
      <c r="I436" s="195"/>
      <c r="J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  <c r="AW436" s="195"/>
      <c r="AX436" s="195"/>
      <c r="AY436" s="195"/>
      <c r="AZ436" s="195"/>
      <c r="BA436" s="195"/>
      <c r="BB436" s="195"/>
      <c r="BC436" s="195"/>
      <c r="BD436" s="195"/>
      <c r="BE436" s="195"/>
      <c r="BF436" s="195"/>
      <c r="BG436" s="195"/>
      <c r="BH436" s="195"/>
      <c r="BI436" s="195"/>
      <c r="BJ436" s="195"/>
      <c r="BK436" s="195"/>
      <c r="BL436" s="195"/>
      <c r="BM436" s="195"/>
      <c r="BN436" s="195"/>
      <c r="BO436" s="195"/>
      <c r="BP436" s="195"/>
      <c r="BQ436" s="195"/>
      <c r="BR436" s="195"/>
      <c r="BS436" s="195"/>
      <c r="BT436" s="195"/>
      <c r="BU436" s="195"/>
      <c r="BV436" s="195"/>
      <c r="BW436" s="195"/>
      <c r="BX436" s="195"/>
      <c r="BY436" s="195"/>
      <c r="BZ436" s="195"/>
      <c r="CA436" s="195"/>
      <c r="CB436" s="195"/>
      <c r="CC436" s="195"/>
      <c r="CD436" s="195"/>
      <c r="CE436" s="195"/>
      <c r="CF436" s="195"/>
      <c r="CG436" s="195"/>
      <c r="CH436" s="195"/>
    </row>
    <row r="437" spans="1:86" ht="12.75">
      <c r="A437" s="195"/>
      <c r="B437" s="195"/>
      <c r="C437" s="195"/>
      <c r="D437" s="195"/>
      <c r="E437" s="195"/>
      <c r="F437" s="195"/>
      <c r="G437" s="195"/>
      <c r="H437" s="195"/>
      <c r="I437" s="195"/>
      <c r="J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  <c r="BA437" s="195"/>
      <c r="BB437" s="195"/>
      <c r="BC437" s="195"/>
      <c r="BD437" s="195"/>
      <c r="BE437" s="195"/>
      <c r="BF437" s="195"/>
      <c r="BG437" s="195"/>
      <c r="BH437" s="195"/>
      <c r="BI437" s="195"/>
      <c r="BJ437" s="195"/>
      <c r="BK437" s="195"/>
      <c r="BL437" s="195"/>
      <c r="BM437" s="195"/>
      <c r="BN437" s="195"/>
      <c r="BO437" s="195"/>
      <c r="BP437" s="195"/>
      <c r="BQ437" s="195"/>
      <c r="BR437" s="195"/>
      <c r="BS437" s="195"/>
      <c r="BT437" s="195"/>
      <c r="BU437" s="195"/>
      <c r="BV437" s="195"/>
      <c r="BW437" s="195"/>
      <c r="BX437" s="195"/>
      <c r="BY437" s="195"/>
      <c r="BZ437" s="195"/>
      <c r="CA437" s="195"/>
      <c r="CB437" s="195"/>
      <c r="CC437" s="195"/>
      <c r="CD437" s="195"/>
      <c r="CE437" s="195"/>
      <c r="CF437" s="195"/>
      <c r="CG437" s="195"/>
      <c r="CH437" s="195"/>
    </row>
    <row r="438" spans="1:86" ht="12.75">
      <c r="A438" s="195"/>
      <c r="B438" s="195"/>
      <c r="C438" s="195"/>
      <c r="D438" s="195"/>
      <c r="E438" s="195"/>
      <c r="F438" s="195"/>
      <c r="G438" s="195"/>
      <c r="H438" s="195"/>
      <c r="I438" s="195"/>
      <c r="J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  <c r="AW438" s="195"/>
      <c r="AX438" s="195"/>
      <c r="AY438" s="195"/>
      <c r="AZ438" s="195"/>
      <c r="BA438" s="195"/>
      <c r="BB438" s="195"/>
      <c r="BC438" s="195"/>
      <c r="BD438" s="195"/>
      <c r="BE438" s="195"/>
      <c r="BF438" s="195"/>
      <c r="BG438" s="195"/>
      <c r="BH438" s="195"/>
      <c r="BI438" s="195"/>
      <c r="BJ438" s="195"/>
      <c r="BK438" s="195"/>
      <c r="BL438" s="195"/>
      <c r="BM438" s="195"/>
      <c r="BN438" s="195"/>
      <c r="BO438" s="195"/>
      <c r="BP438" s="195"/>
      <c r="BQ438" s="195"/>
      <c r="BR438" s="195"/>
      <c r="BS438" s="195"/>
      <c r="BT438" s="195"/>
      <c r="BU438" s="195"/>
      <c r="BV438" s="195"/>
      <c r="BW438" s="195"/>
      <c r="BX438" s="195"/>
      <c r="BY438" s="195"/>
      <c r="BZ438" s="195"/>
      <c r="CA438" s="195"/>
      <c r="CB438" s="195"/>
      <c r="CC438" s="195"/>
      <c r="CD438" s="195"/>
      <c r="CE438" s="195"/>
      <c r="CF438" s="195"/>
      <c r="CG438" s="195"/>
      <c r="CH438" s="195"/>
    </row>
    <row r="439" spans="1:86" ht="12.75">
      <c r="A439" s="195"/>
      <c r="B439" s="195"/>
      <c r="C439" s="195"/>
      <c r="D439" s="195"/>
      <c r="E439" s="195"/>
      <c r="F439" s="195"/>
      <c r="G439" s="195"/>
      <c r="H439" s="195"/>
      <c r="I439" s="195"/>
      <c r="J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  <c r="AW439" s="195"/>
      <c r="AX439" s="195"/>
      <c r="AY439" s="195"/>
      <c r="AZ439" s="195"/>
      <c r="BA439" s="195"/>
      <c r="BB439" s="195"/>
      <c r="BC439" s="195"/>
      <c r="BD439" s="195"/>
      <c r="BE439" s="195"/>
      <c r="BF439" s="195"/>
      <c r="BG439" s="195"/>
      <c r="BH439" s="195"/>
      <c r="BI439" s="195"/>
      <c r="BJ439" s="195"/>
      <c r="BK439" s="195"/>
      <c r="BL439" s="195"/>
      <c r="BM439" s="195"/>
      <c r="BN439" s="195"/>
      <c r="BO439" s="195"/>
      <c r="BP439" s="195"/>
      <c r="BQ439" s="195"/>
      <c r="BR439" s="195"/>
      <c r="BS439" s="195"/>
      <c r="BT439" s="195"/>
      <c r="BU439" s="195"/>
      <c r="BV439" s="195"/>
      <c r="BW439" s="195"/>
      <c r="BX439" s="195"/>
      <c r="BY439" s="195"/>
      <c r="BZ439" s="195"/>
      <c r="CA439" s="195"/>
      <c r="CB439" s="195"/>
      <c r="CC439" s="195"/>
      <c r="CD439" s="195"/>
      <c r="CE439" s="195"/>
      <c r="CF439" s="195"/>
      <c r="CG439" s="195"/>
      <c r="CH439" s="195"/>
    </row>
    <row r="440" spans="1:86" ht="12.75">
      <c r="A440" s="195"/>
      <c r="B440" s="195"/>
      <c r="C440" s="195"/>
      <c r="D440" s="195"/>
      <c r="E440" s="195"/>
      <c r="F440" s="195"/>
      <c r="G440" s="195"/>
      <c r="H440" s="195"/>
      <c r="I440" s="195"/>
      <c r="J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  <c r="AW440" s="195"/>
      <c r="AX440" s="195"/>
      <c r="AY440" s="195"/>
      <c r="AZ440" s="195"/>
      <c r="BA440" s="195"/>
      <c r="BB440" s="195"/>
      <c r="BC440" s="195"/>
      <c r="BD440" s="195"/>
      <c r="BE440" s="195"/>
      <c r="BF440" s="195"/>
      <c r="BG440" s="195"/>
      <c r="BH440" s="195"/>
      <c r="BI440" s="195"/>
      <c r="BJ440" s="195"/>
      <c r="BK440" s="195"/>
      <c r="BL440" s="195"/>
      <c r="BM440" s="195"/>
      <c r="BN440" s="195"/>
      <c r="BO440" s="195"/>
      <c r="BP440" s="195"/>
      <c r="BQ440" s="195"/>
      <c r="BR440" s="195"/>
      <c r="BS440" s="195"/>
      <c r="BT440" s="195"/>
      <c r="BU440" s="195"/>
      <c r="BV440" s="195"/>
      <c r="BW440" s="195"/>
      <c r="BX440" s="195"/>
      <c r="BY440" s="195"/>
      <c r="BZ440" s="195"/>
      <c r="CA440" s="195"/>
      <c r="CB440" s="195"/>
      <c r="CC440" s="195"/>
      <c r="CD440" s="195"/>
      <c r="CE440" s="195"/>
      <c r="CF440" s="195"/>
      <c r="CG440" s="195"/>
      <c r="CH440" s="195"/>
    </row>
    <row r="441" spans="1:86" ht="12.75">
      <c r="A441" s="195"/>
      <c r="B441" s="195"/>
      <c r="C441" s="195"/>
      <c r="D441" s="195"/>
      <c r="E441" s="195"/>
      <c r="F441" s="195"/>
      <c r="G441" s="195"/>
      <c r="H441" s="195"/>
      <c r="I441" s="195"/>
      <c r="J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  <c r="AW441" s="195"/>
      <c r="AX441" s="195"/>
      <c r="AY441" s="195"/>
      <c r="AZ441" s="195"/>
      <c r="BA441" s="195"/>
      <c r="BB441" s="195"/>
      <c r="BC441" s="195"/>
      <c r="BD441" s="195"/>
      <c r="BE441" s="195"/>
      <c r="BF441" s="195"/>
      <c r="BG441" s="195"/>
      <c r="BH441" s="195"/>
      <c r="BI441" s="195"/>
      <c r="BJ441" s="195"/>
      <c r="BK441" s="195"/>
      <c r="BL441" s="195"/>
      <c r="BM441" s="195"/>
      <c r="BN441" s="195"/>
      <c r="BO441" s="195"/>
      <c r="BP441" s="195"/>
      <c r="BQ441" s="195"/>
      <c r="BR441" s="195"/>
      <c r="BS441" s="195"/>
      <c r="BT441" s="195"/>
      <c r="BU441" s="195"/>
      <c r="BV441" s="195"/>
      <c r="BW441" s="195"/>
      <c r="BX441" s="195"/>
      <c r="BY441" s="195"/>
      <c r="BZ441" s="195"/>
      <c r="CA441" s="195"/>
      <c r="CB441" s="195"/>
      <c r="CC441" s="195"/>
      <c r="CD441" s="195"/>
      <c r="CE441" s="195"/>
      <c r="CF441" s="195"/>
      <c r="CG441" s="195"/>
      <c r="CH441" s="195"/>
    </row>
    <row r="442" spans="1:86" ht="12.75">
      <c r="A442" s="195"/>
      <c r="B442" s="195"/>
      <c r="C442" s="195"/>
      <c r="D442" s="195"/>
      <c r="E442" s="195"/>
      <c r="F442" s="195"/>
      <c r="G442" s="195"/>
      <c r="H442" s="195"/>
      <c r="I442" s="195"/>
      <c r="J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  <c r="AW442" s="195"/>
      <c r="AX442" s="195"/>
      <c r="AY442" s="195"/>
      <c r="AZ442" s="195"/>
      <c r="BA442" s="195"/>
      <c r="BB442" s="195"/>
      <c r="BC442" s="195"/>
      <c r="BD442" s="195"/>
      <c r="BE442" s="195"/>
      <c r="BF442" s="195"/>
      <c r="BG442" s="195"/>
      <c r="BH442" s="195"/>
      <c r="BI442" s="195"/>
      <c r="BJ442" s="195"/>
      <c r="BK442" s="195"/>
      <c r="BL442" s="195"/>
      <c r="BM442" s="195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  <c r="CH442" s="195"/>
    </row>
    <row r="443" spans="1:86" ht="12.75">
      <c r="A443" s="195"/>
      <c r="B443" s="195"/>
      <c r="C443" s="195"/>
      <c r="D443" s="195"/>
      <c r="E443" s="195"/>
      <c r="F443" s="195"/>
      <c r="G443" s="195"/>
      <c r="H443" s="195"/>
      <c r="I443" s="195"/>
      <c r="J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  <c r="AW443" s="195"/>
      <c r="AX443" s="195"/>
      <c r="AY443" s="195"/>
      <c r="AZ443" s="195"/>
      <c r="BA443" s="195"/>
      <c r="BB443" s="195"/>
      <c r="BC443" s="195"/>
      <c r="BD443" s="195"/>
      <c r="BE443" s="195"/>
      <c r="BF443" s="195"/>
      <c r="BG443" s="195"/>
      <c r="BH443" s="195"/>
      <c r="BI443" s="195"/>
      <c r="BJ443" s="195"/>
      <c r="BK443" s="195"/>
      <c r="BL443" s="195"/>
      <c r="BM443" s="195"/>
      <c r="BN443" s="195"/>
      <c r="BO443" s="195"/>
      <c r="BP443" s="195"/>
      <c r="BQ443" s="195"/>
      <c r="BR443" s="195"/>
      <c r="BS443" s="195"/>
      <c r="BT443" s="195"/>
      <c r="BU443" s="195"/>
      <c r="BV443" s="195"/>
      <c r="BW443" s="195"/>
      <c r="BX443" s="195"/>
      <c r="BY443" s="195"/>
      <c r="BZ443" s="195"/>
      <c r="CA443" s="195"/>
      <c r="CB443" s="195"/>
      <c r="CC443" s="195"/>
      <c r="CD443" s="195"/>
      <c r="CE443" s="195"/>
      <c r="CF443" s="195"/>
      <c r="CG443" s="195"/>
      <c r="CH443" s="195"/>
    </row>
    <row r="444" spans="1:86" ht="12.75">
      <c r="A444" s="195"/>
      <c r="B444" s="195"/>
      <c r="C444" s="195"/>
      <c r="D444" s="195"/>
      <c r="E444" s="195"/>
      <c r="F444" s="195"/>
      <c r="G444" s="195"/>
      <c r="H444" s="195"/>
      <c r="I444" s="195"/>
      <c r="J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  <c r="AW444" s="195"/>
      <c r="AX444" s="195"/>
      <c r="AY444" s="195"/>
      <c r="AZ444" s="195"/>
      <c r="BA444" s="195"/>
      <c r="BB444" s="195"/>
      <c r="BC444" s="195"/>
      <c r="BD444" s="195"/>
      <c r="BE444" s="195"/>
      <c r="BF444" s="195"/>
      <c r="BG444" s="195"/>
      <c r="BH444" s="195"/>
      <c r="BI444" s="195"/>
      <c r="BJ444" s="195"/>
      <c r="BK444" s="195"/>
      <c r="BL444" s="195"/>
      <c r="BM444" s="195"/>
      <c r="BN444" s="195"/>
      <c r="BO444" s="195"/>
      <c r="BP444" s="195"/>
      <c r="BQ444" s="195"/>
      <c r="BR444" s="195"/>
      <c r="BS444" s="195"/>
      <c r="BT444" s="195"/>
      <c r="BU444" s="195"/>
      <c r="BV444" s="195"/>
      <c r="BW444" s="195"/>
      <c r="BX444" s="195"/>
      <c r="BY444" s="195"/>
      <c r="BZ444" s="195"/>
      <c r="CA444" s="195"/>
      <c r="CB444" s="195"/>
      <c r="CC444" s="195"/>
      <c r="CD444" s="195"/>
      <c r="CE444" s="195"/>
      <c r="CF444" s="195"/>
      <c r="CG444" s="195"/>
      <c r="CH444" s="195"/>
    </row>
    <row r="445" spans="1:86" ht="12.75">
      <c r="A445" s="195"/>
      <c r="B445" s="195"/>
      <c r="C445" s="195"/>
      <c r="D445" s="195"/>
      <c r="E445" s="195"/>
      <c r="F445" s="195"/>
      <c r="G445" s="195"/>
      <c r="H445" s="195"/>
      <c r="I445" s="195"/>
      <c r="J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  <c r="AW445" s="195"/>
      <c r="AX445" s="195"/>
      <c r="AY445" s="195"/>
      <c r="AZ445" s="195"/>
      <c r="BA445" s="195"/>
      <c r="BB445" s="195"/>
      <c r="BC445" s="195"/>
      <c r="BD445" s="195"/>
      <c r="BE445" s="195"/>
      <c r="BF445" s="195"/>
      <c r="BG445" s="195"/>
      <c r="BH445" s="195"/>
      <c r="BI445" s="195"/>
      <c r="BJ445" s="195"/>
      <c r="BK445" s="195"/>
      <c r="BL445" s="195"/>
      <c r="BM445" s="195"/>
      <c r="BN445" s="195"/>
      <c r="BO445" s="195"/>
      <c r="BP445" s="195"/>
      <c r="BQ445" s="195"/>
      <c r="BR445" s="195"/>
      <c r="BS445" s="195"/>
      <c r="BT445" s="195"/>
      <c r="BU445" s="195"/>
      <c r="BV445" s="195"/>
      <c r="BW445" s="195"/>
      <c r="BX445" s="195"/>
      <c r="BY445" s="195"/>
      <c r="BZ445" s="195"/>
      <c r="CA445" s="195"/>
      <c r="CB445" s="195"/>
      <c r="CC445" s="195"/>
      <c r="CD445" s="195"/>
      <c r="CE445" s="195"/>
      <c r="CF445" s="195"/>
      <c r="CG445" s="195"/>
      <c r="CH445" s="195"/>
    </row>
    <row r="446" spans="1:86" ht="12.75">
      <c r="A446" s="195"/>
      <c r="B446" s="195"/>
      <c r="C446" s="195"/>
      <c r="D446" s="195"/>
      <c r="E446" s="195"/>
      <c r="F446" s="195"/>
      <c r="G446" s="195"/>
      <c r="H446" s="195"/>
      <c r="I446" s="195"/>
      <c r="J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  <c r="AW446" s="195"/>
      <c r="AX446" s="195"/>
      <c r="AY446" s="195"/>
      <c r="AZ446" s="195"/>
      <c r="BA446" s="195"/>
      <c r="BB446" s="195"/>
      <c r="BC446" s="195"/>
      <c r="BD446" s="195"/>
      <c r="BE446" s="195"/>
      <c r="BF446" s="195"/>
      <c r="BG446" s="195"/>
      <c r="BH446" s="195"/>
      <c r="BI446" s="195"/>
      <c r="BJ446" s="195"/>
      <c r="BK446" s="195"/>
      <c r="BL446" s="195"/>
      <c r="BM446" s="195"/>
      <c r="BN446" s="195"/>
      <c r="BO446" s="195"/>
      <c r="BP446" s="195"/>
      <c r="BQ446" s="195"/>
      <c r="BR446" s="195"/>
      <c r="BS446" s="195"/>
      <c r="BT446" s="195"/>
      <c r="BU446" s="195"/>
      <c r="BV446" s="195"/>
      <c r="BW446" s="195"/>
      <c r="BX446" s="195"/>
      <c r="BY446" s="195"/>
      <c r="BZ446" s="195"/>
      <c r="CA446" s="195"/>
      <c r="CB446" s="195"/>
      <c r="CC446" s="195"/>
      <c r="CD446" s="195"/>
      <c r="CE446" s="195"/>
      <c r="CF446" s="195"/>
      <c r="CG446" s="195"/>
      <c r="CH446" s="195"/>
    </row>
    <row r="447" spans="1:86" ht="12.75">
      <c r="A447" s="195"/>
      <c r="B447" s="195"/>
      <c r="C447" s="195"/>
      <c r="D447" s="195"/>
      <c r="E447" s="195"/>
      <c r="F447" s="195"/>
      <c r="G447" s="195"/>
      <c r="H447" s="195"/>
      <c r="I447" s="195"/>
      <c r="J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95"/>
      <c r="AE447" s="195"/>
      <c r="AF447" s="195"/>
      <c r="AG447" s="195"/>
      <c r="AH447" s="195"/>
      <c r="AI447" s="195"/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  <c r="AW447" s="195"/>
      <c r="AX447" s="195"/>
      <c r="AY447" s="195"/>
      <c r="AZ447" s="195"/>
      <c r="BA447" s="195"/>
      <c r="BB447" s="195"/>
      <c r="BC447" s="195"/>
      <c r="BD447" s="195"/>
      <c r="BE447" s="195"/>
      <c r="BF447" s="195"/>
      <c r="BG447" s="195"/>
      <c r="BH447" s="195"/>
      <c r="BI447" s="195"/>
      <c r="BJ447" s="195"/>
      <c r="BK447" s="195"/>
      <c r="BL447" s="195"/>
      <c r="BM447" s="195"/>
      <c r="BN447" s="195"/>
      <c r="BO447" s="195"/>
      <c r="BP447" s="195"/>
      <c r="BQ447" s="195"/>
      <c r="BR447" s="195"/>
      <c r="BS447" s="195"/>
      <c r="BT447" s="195"/>
      <c r="BU447" s="195"/>
      <c r="BV447" s="195"/>
      <c r="BW447" s="195"/>
      <c r="BX447" s="195"/>
      <c r="BY447" s="195"/>
      <c r="BZ447" s="195"/>
      <c r="CA447" s="195"/>
      <c r="CB447" s="195"/>
      <c r="CC447" s="195"/>
      <c r="CD447" s="195"/>
      <c r="CE447" s="195"/>
      <c r="CF447" s="195"/>
      <c r="CG447" s="195"/>
      <c r="CH447" s="195"/>
    </row>
    <row r="448" spans="1:86" ht="12.75">
      <c r="A448" s="195"/>
      <c r="B448" s="195"/>
      <c r="C448" s="195"/>
      <c r="D448" s="195"/>
      <c r="E448" s="195"/>
      <c r="F448" s="195"/>
      <c r="G448" s="195"/>
      <c r="H448" s="195"/>
      <c r="I448" s="195"/>
      <c r="J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95"/>
      <c r="AE448" s="195"/>
      <c r="AF448" s="195"/>
      <c r="AG448" s="195"/>
      <c r="AH448" s="195"/>
      <c r="AI448" s="195"/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  <c r="AW448" s="195"/>
      <c r="AX448" s="195"/>
      <c r="AY448" s="195"/>
      <c r="AZ448" s="195"/>
      <c r="BA448" s="195"/>
      <c r="BB448" s="195"/>
      <c r="BC448" s="195"/>
      <c r="BD448" s="195"/>
      <c r="BE448" s="195"/>
      <c r="BF448" s="195"/>
      <c r="BG448" s="195"/>
      <c r="BH448" s="195"/>
      <c r="BI448" s="195"/>
      <c r="BJ448" s="195"/>
      <c r="BK448" s="195"/>
      <c r="BL448" s="195"/>
      <c r="BM448" s="195"/>
      <c r="BN448" s="195"/>
      <c r="BO448" s="195"/>
      <c r="BP448" s="195"/>
      <c r="BQ448" s="195"/>
      <c r="BR448" s="195"/>
      <c r="BS448" s="195"/>
      <c r="BT448" s="195"/>
      <c r="BU448" s="195"/>
      <c r="BV448" s="195"/>
      <c r="BW448" s="195"/>
      <c r="BX448" s="195"/>
      <c r="BY448" s="195"/>
      <c r="BZ448" s="195"/>
      <c r="CA448" s="195"/>
      <c r="CB448" s="195"/>
      <c r="CC448" s="195"/>
      <c r="CD448" s="195"/>
      <c r="CE448" s="195"/>
      <c r="CF448" s="195"/>
      <c r="CG448" s="195"/>
      <c r="CH448" s="195"/>
    </row>
    <row r="449" spans="1:86" ht="12.75">
      <c r="A449" s="195"/>
      <c r="B449" s="195"/>
      <c r="C449" s="195"/>
      <c r="D449" s="195"/>
      <c r="E449" s="195"/>
      <c r="F449" s="195"/>
      <c r="G449" s="195"/>
      <c r="H449" s="195"/>
      <c r="I449" s="195"/>
      <c r="J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  <c r="AW449" s="195"/>
      <c r="AX449" s="195"/>
      <c r="AY449" s="195"/>
      <c r="AZ449" s="195"/>
      <c r="BA449" s="195"/>
      <c r="BB449" s="195"/>
      <c r="BC449" s="195"/>
      <c r="BD449" s="195"/>
      <c r="BE449" s="195"/>
      <c r="BF449" s="195"/>
      <c r="BG449" s="195"/>
      <c r="BH449" s="195"/>
      <c r="BI449" s="195"/>
      <c r="BJ449" s="195"/>
      <c r="BK449" s="195"/>
      <c r="BL449" s="195"/>
      <c r="BM449" s="195"/>
      <c r="BN449" s="195"/>
      <c r="BO449" s="195"/>
      <c r="BP449" s="195"/>
      <c r="BQ449" s="195"/>
      <c r="BR449" s="195"/>
      <c r="BS449" s="195"/>
      <c r="BT449" s="195"/>
      <c r="BU449" s="195"/>
      <c r="BV449" s="195"/>
      <c r="BW449" s="195"/>
      <c r="BX449" s="195"/>
      <c r="BY449" s="195"/>
      <c r="BZ449" s="195"/>
      <c r="CA449" s="195"/>
      <c r="CB449" s="195"/>
      <c r="CC449" s="195"/>
      <c r="CD449" s="195"/>
      <c r="CE449" s="195"/>
      <c r="CF449" s="195"/>
      <c r="CG449" s="195"/>
      <c r="CH449" s="195"/>
    </row>
    <row r="450" spans="1:86" ht="12.75">
      <c r="A450" s="195"/>
      <c r="B450" s="195"/>
      <c r="C450" s="195"/>
      <c r="D450" s="195"/>
      <c r="E450" s="195"/>
      <c r="F450" s="195"/>
      <c r="G450" s="195"/>
      <c r="H450" s="195"/>
      <c r="I450" s="195"/>
      <c r="J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  <c r="AX450" s="195"/>
      <c r="AY450" s="195"/>
      <c r="AZ450" s="195"/>
      <c r="BA450" s="195"/>
      <c r="BB450" s="195"/>
      <c r="BC450" s="195"/>
      <c r="BD450" s="195"/>
      <c r="BE450" s="195"/>
      <c r="BF450" s="195"/>
      <c r="BG450" s="195"/>
      <c r="BH450" s="195"/>
      <c r="BI450" s="195"/>
      <c r="BJ450" s="195"/>
      <c r="BK450" s="195"/>
      <c r="BL450" s="195"/>
      <c r="BM450" s="195"/>
      <c r="BN450" s="195"/>
      <c r="BO450" s="195"/>
      <c r="BP450" s="195"/>
      <c r="BQ450" s="195"/>
      <c r="BR450" s="195"/>
      <c r="BS450" s="195"/>
      <c r="BT450" s="195"/>
      <c r="BU450" s="195"/>
      <c r="BV450" s="195"/>
      <c r="BW450" s="195"/>
      <c r="BX450" s="195"/>
      <c r="BY450" s="195"/>
      <c r="BZ450" s="195"/>
      <c r="CA450" s="195"/>
      <c r="CB450" s="195"/>
      <c r="CC450" s="195"/>
      <c r="CD450" s="195"/>
      <c r="CE450" s="195"/>
      <c r="CF450" s="195"/>
      <c r="CG450" s="195"/>
      <c r="CH450" s="195"/>
    </row>
    <row r="451" spans="1:86" ht="12.75">
      <c r="A451" s="195"/>
      <c r="B451" s="195"/>
      <c r="C451" s="195"/>
      <c r="D451" s="195"/>
      <c r="E451" s="195"/>
      <c r="F451" s="195"/>
      <c r="G451" s="195"/>
      <c r="H451" s="195"/>
      <c r="I451" s="195"/>
      <c r="J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  <c r="AX451" s="195"/>
      <c r="AY451" s="195"/>
      <c r="AZ451" s="195"/>
      <c r="BA451" s="195"/>
      <c r="BB451" s="195"/>
      <c r="BC451" s="195"/>
      <c r="BD451" s="195"/>
      <c r="BE451" s="195"/>
      <c r="BF451" s="195"/>
      <c r="BG451" s="195"/>
      <c r="BH451" s="195"/>
      <c r="BI451" s="195"/>
      <c r="BJ451" s="195"/>
      <c r="BK451" s="195"/>
      <c r="BL451" s="195"/>
      <c r="BM451" s="195"/>
      <c r="BN451" s="195"/>
      <c r="BO451" s="195"/>
      <c r="BP451" s="195"/>
      <c r="BQ451" s="195"/>
      <c r="BR451" s="195"/>
      <c r="BS451" s="195"/>
      <c r="BT451" s="195"/>
      <c r="BU451" s="195"/>
      <c r="BV451" s="195"/>
      <c r="BW451" s="195"/>
      <c r="BX451" s="195"/>
      <c r="BY451" s="195"/>
      <c r="BZ451" s="195"/>
      <c r="CA451" s="195"/>
      <c r="CB451" s="195"/>
      <c r="CC451" s="195"/>
      <c r="CD451" s="195"/>
      <c r="CE451" s="195"/>
      <c r="CF451" s="195"/>
      <c r="CG451" s="195"/>
      <c r="CH451" s="195"/>
    </row>
    <row r="452" spans="1:86" ht="12.75">
      <c r="A452" s="195"/>
      <c r="B452" s="195"/>
      <c r="C452" s="195"/>
      <c r="D452" s="195"/>
      <c r="E452" s="195"/>
      <c r="F452" s="195"/>
      <c r="G452" s="195"/>
      <c r="H452" s="195"/>
      <c r="I452" s="195"/>
      <c r="J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  <c r="BA452" s="195"/>
      <c r="BB452" s="195"/>
      <c r="BC452" s="195"/>
      <c r="BD452" s="195"/>
      <c r="BE452" s="195"/>
      <c r="BF452" s="195"/>
      <c r="BG452" s="195"/>
      <c r="BH452" s="195"/>
      <c r="BI452" s="195"/>
      <c r="BJ452" s="195"/>
      <c r="BK452" s="195"/>
      <c r="BL452" s="195"/>
      <c r="BM452" s="195"/>
      <c r="BN452" s="195"/>
      <c r="BO452" s="195"/>
      <c r="BP452" s="195"/>
      <c r="BQ452" s="195"/>
      <c r="BR452" s="195"/>
      <c r="BS452" s="195"/>
      <c r="BT452" s="195"/>
      <c r="BU452" s="195"/>
      <c r="BV452" s="195"/>
      <c r="BW452" s="195"/>
      <c r="BX452" s="195"/>
      <c r="BY452" s="195"/>
      <c r="BZ452" s="195"/>
      <c r="CA452" s="195"/>
      <c r="CB452" s="195"/>
      <c r="CC452" s="195"/>
      <c r="CD452" s="195"/>
      <c r="CE452" s="195"/>
      <c r="CF452" s="195"/>
      <c r="CG452" s="195"/>
      <c r="CH452" s="195"/>
    </row>
    <row r="453" spans="1:86" ht="12.75">
      <c r="A453" s="195"/>
      <c r="B453" s="195"/>
      <c r="C453" s="195"/>
      <c r="D453" s="195"/>
      <c r="E453" s="195"/>
      <c r="F453" s="195"/>
      <c r="G453" s="195"/>
      <c r="H453" s="195"/>
      <c r="I453" s="195"/>
      <c r="J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  <c r="BA453" s="195"/>
      <c r="BB453" s="195"/>
      <c r="BC453" s="195"/>
      <c r="BD453" s="195"/>
      <c r="BE453" s="195"/>
      <c r="BF453" s="195"/>
      <c r="BG453" s="195"/>
      <c r="BH453" s="195"/>
      <c r="BI453" s="195"/>
      <c r="BJ453" s="195"/>
      <c r="BK453" s="195"/>
      <c r="BL453" s="195"/>
      <c r="BM453" s="195"/>
      <c r="BN453" s="195"/>
      <c r="BO453" s="195"/>
      <c r="BP453" s="195"/>
      <c r="BQ453" s="195"/>
      <c r="BR453" s="195"/>
      <c r="BS453" s="195"/>
      <c r="BT453" s="195"/>
      <c r="BU453" s="195"/>
      <c r="BV453" s="195"/>
      <c r="BW453" s="195"/>
      <c r="BX453" s="195"/>
      <c r="BY453" s="195"/>
      <c r="BZ453" s="195"/>
      <c r="CA453" s="195"/>
      <c r="CB453" s="195"/>
      <c r="CC453" s="195"/>
      <c r="CD453" s="195"/>
      <c r="CE453" s="195"/>
      <c r="CF453" s="195"/>
      <c r="CG453" s="195"/>
      <c r="CH453" s="195"/>
    </row>
    <row r="454" spans="1:86" ht="12.75">
      <c r="A454" s="195"/>
      <c r="B454" s="195"/>
      <c r="C454" s="195"/>
      <c r="D454" s="195"/>
      <c r="E454" s="195"/>
      <c r="F454" s="195"/>
      <c r="G454" s="195"/>
      <c r="H454" s="195"/>
      <c r="I454" s="195"/>
      <c r="J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  <c r="BA454" s="195"/>
      <c r="BB454" s="195"/>
      <c r="BC454" s="195"/>
      <c r="BD454" s="195"/>
      <c r="BE454" s="195"/>
      <c r="BF454" s="195"/>
      <c r="BG454" s="195"/>
      <c r="BH454" s="195"/>
      <c r="BI454" s="195"/>
      <c r="BJ454" s="195"/>
      <c r="BK454" s="195"/>
      <c r="BL454" s="195"/>
      <c r="BM454" s="195"/>
      <c r="BN454" s="195"/>
      <c r="BO454" s="195"/>
      <c r="BP454" s="195"/>
      <c r="BQ454" s="195"/>
      <c r="BR454" s="195"/>
      <c r="BS454" s="195"/>
      <c r="BT454" s="195"/>
      <c r="BU454" s="195"/>
      <c r="BV454" s="195"/>
      <c r="BW454" s="195"/>
      <c r="BX454" s="195"/>
      <c r="BY454" s="195"/>
      <c r="BZ454" s="195"/>
      <c r="CA454" s="195"/>
      <c r="CB454" s="195"/>
      <c r="CC454" s="195"/>
      <c r="CD454" s="195"/>
      <c r="CE454" s="195"/>
      <c r="CF454" s="195"/>
      <c r="CG454" s="195"/>
      <c r="CH454" s="195"/>
    </row>
    <row r="455" spans="1:86" ht="12.75">
      <c r="A455" s="195"/>
      <c r="B455" s="195"/>
      <c r="C455" s="195"/>
      <c r="D455" s="195"/>
      <c r="E455" s="195"/>
      <c r="F455" s="195"/>
      <c r="G455" s="195"/>
      <c r="H455" s="195"/>
      <c r="I455" s="195"/>
      <c r="J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/>
      <c r="BC455" s="195"/>
      <c r="BD455" s="195"/>
      <c r="BE455" s="195"/>
      <c r="BF455" s="195"/>
      <c r="BG455" s="195"/>
      <c r="BH455" s="195"/>
      <c r="BI455" s="195"/>
      <c r="BJ455" s="195"/>
      <c r="BK455" s="195"/>
      <c r="BL455" s="195"/>
      <c r="BM455" s="195"/>
      <c r="BN455" s="195"/>
      <c r="BO455" s="195"/>
      <c r="BP455" s="195"/>
      <c r="BQ455" s="195"/>
      <c r="BR455" s="195"/>
      <c r="BS455" s="195"/>
      <c r="BT455" s="195"/>
      <c r="BU455" s="195"/>
      <c r="BV455" s="195"/>
      <c r="BW455" s="195"/>
      <c r="BX455" s="195"/>
      <c r="BY455" s="195"/>
      <c r="BZ455" s="195"/>
      <c r="CA455" s="195"/>
      <c r="CB455" s="195"/>
      <c r="CC455" s="195"/>
      <c r="CD455" s="195"/>
      <c r="CE455" s="195"/>
      <c r="CF455" s="195"/>
      <c r="CG455" s="195"/>
      <c r="CH455" s="195"/>
    </row>
    <row r="456" spans="1:86" ht="12.75">
      <c r="A456" s="195"/>
      <c r="B456" s="195"/>
      <c r="C456" s="195"/>
      <c r="D456" s="195"/>
      <c r="E456" s="195"/>
      <c r="F456" s="195"/>
      <c r="G456" s="195"/>
      <c r="H456" s="195"/>
      <c r="I456" s="195"/>
      <c r="J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  <c r="BA456" s="195"/>
      <c r="BB456" s="195"/>
      <c r="BC456" s="195"/>
      <c r="BD456" s="195"/>
      <c r="BE456" s="195"/>
      <c r="BF456" s="195"/>
      <c r="BG456" s="195"/>
      <c r="BH456" s="195"/>
      <c r="BI456" s="195"/>
      <c r="BJ456" s="195"/>
      <c r="BK456" s="195"/>
      <c r="BL456" s="195"/>
      <c r="BM456" s="195"/>
      <c r="BN456" s="195"/>
      <c r="BO456" s="195"/>
      <c r="BP456" s="195"/>
      <c r="BQ456" s="195"/>
      <c r="BR456" s="195"/>
      <c r="BS456" s="195"/>
      <c r="BT456" s="195"/>
      <c r="BU456" s="195"/>
      <c r="BV456" s="195"/>
      <c r="BW456" s="195"/>
      <c r="BX456" s="195"/>
      <c r="BY456" s="195"/>
      <c r="BZ456" s="195"/>
      <c r="CA456" s="195"/>
      <c r="CB456" s="195"/>
      <c r="CC456" s="195"/>
      <c r="CD456" s="195"/>
      <c r="CE456" s="195"/>
      <c r="CF456" s="195"/>
      <c r="CG456" s="195"/>
      <c r="CH456" s="195"/>
    </row>
    <row r="457" spans="1:86" ht="12.75">
      <c r="A457" s="195"/>
      <c r="B457" s="195"/>
      <c r="C457" s="195"/>
      <c r="D457" s="195"/>
      <c r="E457" s="195"/>
      <c r="F457" s="195"/>
      <c r="G457" s="195"/>
      <c r="H457" s="195"/>
      <c r="I457" s="195"/>
      <c r="J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195"/>
      <c r="BN457" s="195"/>
      <c r="BO457" s="195"/>
      <c r="BP457" s="195"/>
      <c r="BQ457" s="195"/>
      <c r="BR457" s="195"/>
      <c r="BS457" s="195"/>
      <c r="BT457" s="195"/>
      <c r="BU457" s="195"/>
      <c r="BV457" s="195"/>
      <c r="BW457" s="195"/>
      <c r="BX457" s="195"/>
      <c r="BY457" s="195"/>
      <c r="BZ457" s="195"/>
      <c r="CA457" s="195"/>
      <c r="CB457" s="195"/>
      <c r="CC457" s="195"/>
      <c r="CD457" s="195"/>
      <c r="CE457" s="195"/>
      <c r="CF457" s="195"/>
      <c r="CG457" s="195"/>
      <c r="CH457" s="195"/>
    </row>
    <row r="458" spans="1:86" ht="12.75">
      <c r="A458" s="195"/>
      <c r="B458" s="195"/>
      <c r="C458" s="195"/>
      <c r="D458" s="195"/>
      <c r="E458" s="195"/>
      <c r="F458" s="195"/>
      <c r="G458" s="195"/>
      <c r="H458" s="195"/>
      <c r="I458" s="195"/>
      <c r="J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195"/>
      <c r="BN458" s="195"/>
      <c r="BO458" s="195"/>
      <c r="BP458" s="195"/>
      <c r="BQ458" s="195"/>
      <c r="BR458" s="195"/>
      <c r="BS458" s="195"/>
      <c r="BT458" s="195"/>
      <c r="BU458" s="195"/>
      <c r="BV458" s="195"/>
      <c r="BW458" s="195"/>
      <c r="BX458" s="195"/>
      <c r="BY458" s="195"/>
      <c r="BZ458" s="195"/>
      <c r="CA458" s="195"/>
      <c r="CB458" s="195"/>
      <c r="CC458" s="195"/>
      <c r="CD458" s="195"/>
      <c r="CE458" s="195"/>
      <c r="CF458" s="195"/>
      <c r="CG458" s="195"/>
      <c r="CH458" s="195"/>
    </row>
    <row r="459" spans="1:86" ht="12.75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  <c r="BA459" s="195"/>
      <c r="BB459" s="195"/>
      <c r="BC459" s="195"/>
      <c r="BD459" s="195"/>
      <c r="BE459" s="195"/>
      <c r="BF459" s="195"/>
      <c r="BG459" s="195"/>
      <c r="BH459" s="195"/>
      <c r="BI459" s="195"/>
      <c r="BJ459" s="195"/>
      <c r="BK459" s="195"/>
      <c r="BL459" s="195"/>
      <c r="BM459" s="195"/>
      <c r="BN459" s="195"/>
      <c r="BO459" s="195"/>
      <c r="BP459" s="195"/>
      <c r="BQ459" s="195"/>
      <c r="BR459" s="195"/>
      <c r="BS459" s="195"/>
      <c r="BT459" s="195"/>
      <c r="BU459" s="195"/>
      <c r="BV459" s="195"/>
      <c r="BW459" s="195"/>
      <c r="BX459" s="195"/>
      <c r="BY459" s="195"/>
      <c r="BZ459" s="195"/>
      <c r="CA459" s="195"/>
      <c r="CB459" s="195"/>
      <c r="CC459" s="195"/>
      <c r="CD459" s="195"/>
      <c r="CE459" s="195"/>
      <c r="CF459" s="195"/>
      <c r="CG459" s="195"/>
      <c r="CH459" s="195"/>
    </row>
    <row r="460" spans="1:86" ht="12.75">
      <c r="A460" s="195"/>
      <c r="B460" s="195"/>
      <c r="C460" s="195"/>
      <c r="D460" s="195"/>
      <c r="E460" s="195"/>
      <c r="F460" s="195"/>
      <c r="G460" s="195"/>
      <c r="H460" s="195"/>
      <c r="I460" s="195"/>
      <c r="J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  <c r="BA460" s="195"/>
      <c r="BB460" s="195"/>
      <c r="BC460" s="195"/>
      <c r="BD460" s="195"/>
      <c r="BE460" s="195"/>
      <c r="BF460" s="195"/>
      <c r="BG460" s="195"/>
      <c r="BH460" s="195"/>
      <c r="BI460" s="195"/>
      <c r="BJ460" s="195"/>
      <c r="BK460" s="195"/>
      <c r="BL460" s="195"/>
      <c r="BM460" s="195"/>
      <c r="BN460" s="195"/>
      <c r="BO460" s="195"/>
      <c r="BP460" s="195"/>
      <c r="BQ460" s="195"/>
      <c r="BR460" s="195"/>
      <c r="BS460" s="195"/>
      <c r="BT460" s="195"/>
      <c r="BU460" s="195"/>
      <c r="BV460" s="195"/>
      <c r="BW460" s="195"/>
      <c r="BX460" s="195"/>
      <c r="BY460" s="195"/>
      <c r="BZ460" s="195"/>
      <c r="CA460" s="195"/>
      <c r="CB460" s="195"/>
      <c r="CC460" s="195"/>
      <c r="CD460" s="195"/>
      <c r="CE460" s="195"/>
      <c r="CF460" s="195"/>
      <c r="CG460" s="195"/>
      <c r="CH460" s="195"/>
    </row>
    <row r="461" spans="1:86" ht="12.75">
      <c r="A461" s="195"/>
      <c r="B461" s="195"/>
      <c r="C461" s="195"/>
      <c r="D461" s="195"/>
      <c r="E461" s="195"/>
      <c r="F461" s="195"/>
      <c r="G461" s="195"/>
      <c r="H461" s="195"/>
      <c r="I461" s="195"/>
      <c r="J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  <c r="BA461" s="195"/>
      <c r="BB461" s="195"/>
      <c r="BC461" s="195"/>
      <c r="BD461" s="195"/>
      <c r="BE461" s="195"/>
      <c r="BF461" s="195"/>
      <c r="BG461" s="195"/>
      <c r="BH461" s="195"/>
      <c r="BI461" s="195"/>
      <c r="BJ461" s="195"/>
      <c r="BK461" s="195"/>
      <c r="BL461" s="195"/>
      <c r="BM461" s="195"/>
      <c r="BN461" s="195"/>
      <c r="BO461" s="195"/>
      <c r="BP461" s="195"/>
      <c r="BQ461" s="195"/>
      <c r="BR461" s="195"/>
      <c r="BS461" s="195"/>
      <c r="BT461" s="195"/>
      <c r="BU461" s="195"/>
      <c r="BV461" s="195"/>
      <c r="BW461" s="195"/>
      <c r="BX461" s="195"/>
      <c r="BY461" s="195"/>
      <c r="BZ461" s="195"/>
      <c r="CA461" s="195"/>
      <c r="CB461" s="195"/>
      <c r="CC461" s="195"/>
      <c r="CD461" s="195"/>
      <c r="CE461" s="195"/>
      <c r="CF461" s="195"/>
      <c r="CG461" s="195"/>
      <c r="CH461" s="195"/>
    </row>
    <row r="462" spans="1:86" ht="12.75">
      <c r="A462" s="195"/>
      <c r="B462" s="195"/>
      <c r="C462" s="195"/>
      <c r="D462" s="195"/>
      <c r="E462" s="195"/>
      <c r="F462" s="195"/>
      <c r="G462" s="195"/>
      <c r="H462" s="195"/>
      <c r="I462" s="195"/>
      <c r="J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  <c r="BA462" s="195"/>
      <c r="BB462" s="195"/>
      <c r="BC462" s="195"/>
      <c r="BD462" s="195"/>
      <c r="BE462" s="195"/>
      <c r="BF462" s="195"/>
      <c r="BG462" s="195"/>
      <c r="BH462" s="195"/>
      <c r="BI462" s="195"/>
      <c r="BJ462" s="195"/>
      <c r="BK462" s="195"/>
      <c r="BL462" s="195"/>
      <c r="BM462" s="195"/>
      <c r="BN462" s="195"/>
      <c r="BO462" s="195"/>
      <c r="BP462" s="195"/>
      <c r="BQ462" s="195"/>
      <c r="BR462" s="195"/>
      <c r="BS462" s="195"/>
      <c r="BT462" s="195"/>
      <c r="BU462" s="195"/>
      <c r="BV462" s="195"/>
      <c r="BW462" s="195"/>
      <c r="BX462" s="195"/>
      <c r="BY462" s="195"/>
      <c r="BZ462" s="195"/>
      <c r="CA462" s="195"/>
      <c r="CB462" s="195"/>
      <c r="CC462" s="195"/>
      <c r="CD462" s="195"/>
      <c r="CE462" s="195"/>
      <c r="CF462" s="195"/>
      <c r="CG462" s="195"/>
      <c r="CH462" s="195"/>
    </row>
    <row r="463" spans="1:86" ht="12.75">
      <c r="A463" s="195"/>
      <c r="B463" s="195"/>
      <c r="C463" s="195"/>
      <c r="D463" s="195"/>
      <c r="E463" s="195"/>
      <c r="F463" s="195"/>
      <c r="G463" s="195"/>
      <c r="H463" s="195"/>
      <c r="I463" s="195"/>
      <c r="J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  <c r="BA463" s="195"/>
      <c r="BB463" s="195"/>
      <c r="BC463" s="195"/>
      <c r="BD463" s="195"/>
      <c r="BE463" s="195"/>
      <c r="BF463" s="195"/>
      <c r="BG463" s="195"/>
      <c r="BH463" s="195"/>
      <c r="BI463" s="195"/>
      <c r="BJ463" s="195"/>
      <c r="BK463" s="195"/>
      <c r="BL463" s="195"/>
      <c r="BM463" s="195"/>
      <c r="BN463" s="195"/>
      <c r="BO463" s="195"/>
      <c r="BP463" s="195"/>
      <c r="BQ463" s="195"/>
      <c r="BR463" s="195"/>
      <c r="BS463" s="195"/>
      <c r="BT463" s="195"/>
      <c r="BU463" s="195"/>
      <c r="BV463" s="195"/>
      <c r="BW463" s="195"/>
      <c r="BX463" s="195"/>
      <c r="BY463" s="195"/>
      <c r="BZ463" s="195"/>
      <c r="CA463" s="195"/>
      <c r="CB463" s="195"/>
      <c r="CC463" s="195"/>
      <c r="CD463" s="195"/>
      <c r="CE463" s="195"/>
      <c r="CF463" s="195"/>
      <c r="CG463" s="195"/>
      <c r="CH463" s="195"/>
    </row>
    <row r="464" spans="1:86" ht="12.75">
      <c r="A464" s="195"/>
      <c r="B464" s="195"/>
      <c r="C464" s="195"/>
      <c r="D464" s="195"/>
      <c r="E464" s="195"/>
      <c r="F464" s="195"/>
      <c r="G464" s="195"/>
      <c r="H464" s="195"/>
      <c r="I464" s="195"/>
      <c r="J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  <c r="AW464" s="195"/>
      <c r="AX464" s="195"/>
      <c r="AY464" s="195"/>
      <c r="AZ464" s="195"/>
      <c r="BA464" s="195"/>
      <c r="BB464" s="195"/>
      <c r="BC464" s="195"/>
      <c r="BD464" s="195"/>
      <c r="BE464" s="195"/>
      <c r="BF464" s="195"/>
      <c r="BG464" s="195"/>
      <c r="BH464" s="195"/>
      <c r="BI464" s="195"/>
      <c r="BJ464" s="195"/>
      <c r="BK464" s="195"/>
      <c r="BL464" s="195"/>
      <c r="BM464" s="195"/>
      <c r="BN464" s="195"/>
      <c r="BO464" s="195"/>
      <c r="BP464" s="195"/>
      <c r="BQ464" s="195"/>
      <c r="BR464" s="195"/>
      <c r="BS464" s="195"/>
      <c r="BT464" s="195"/>
      <c r="BU464" s="195"/>
      <c r="BV464" s="195"/>
      <c r="BW464" s="195"/>
      <c r="BX464" s="195"/>
      <c r="BY464" s="195"/>
      <c r="BZ464" s="195"/>
      <c r="CA464" s="195"/>
      <c r="CB464" s="195"/>
      <c r="CC464" s="195"/>
      <c r="CD464" s="195"/>
      <c r="CE464" s="195"/>
      <c r="CF464" s="195"/>
      <c r="CG464" s="195"/>
      <c r="CH464" s="195"/>
    </row>
    <row r="465" spans="1:86" ht="12.75">
      <c r="A465" s="195"/>
      <c r="B465" s="195"/>
      <c r="C465" s="195"/>
      <c r="D465" s="195"/>
      <c r="E465" s="195"/>
      <c r="F465" s="195"/>
      <c r="G465" s="195"/>
      <c r="H465" s="195"/>
      <c r="I465" s="195"/>
      <c r="J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  <c r="AW465" s="195"/>
      <c r="AX465" s="195"/>
      <c r="AY465" s="195"/>
      <c r="AZ465" s="195"/>
      <c r="BA465" s="195"/>
      <c r="BB465" s="195"/>
      <c r="BC465" s="195"/>
      <c r="BD465" s="195"/>
      <c r="BE465" s="195"/>
      <c r="BF465" s="195"/>
      <c r="BG465" s="195"/>
      <c r="BH465" s="195"/>
      <c r="BI465" s="195"/>
      <c r="BJ465" s="195"/>
      <c r="BK465" s="195"/>
      <c r="BL465" s="195"/>
      <c r="BM465" s="195"/>
      <c r="BN465" s="195"/>
      <c r="BO465" s="195"/>
      <c r="BP465" s="195"/>
      <c r="BQ465" s="195"/>
      <c r="BR465" s="195"/>
      <c r="BS465" s="195"/>
      <c r="BT465" s="195"/>
      <c r="BU465" s="195"/>
      <c r="BV465" s="195"/>
      <c r="BW465" s="195"/>
      <c r="BX465" s="195"/>
      <c r="BY465" s="195"/>
      <c r="BZ465" s="195"/>
      <c r="CA465" s="195"/>
      <c r="CB465" s="195"/>
      <c r="CC465" s="195"/>
      <c r="CD465" s="195"/>
      <c r="CE465" s="195"/>
      <c r="CF465" s="195"/>
      <c r="CG465" s="195"/>
      <c r="CH465" s="195"/>
    </row>
    <row r="466" spans="1:86" ht="12.75">
      <c r="A466" s="195"/>
      <c r="B466" s="195"/>
      <c r="C466" s="195"/>
      <c r="D466" s="195"/>
      <c r="E466" s="195"/>
      <c r="F466" s="195"/>
      <c r="G466" s="195"/>
      <c r="H466" s="195"/>
      <c r="I466" s="195"/>
      <c r="J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  <c r="AW466" s="195"/>
      <c r="AX466" s="195"/>
      <c r="AY466" s="195"/>
      <c r="AZ466" s="195"/>
      <c r="BA466" s="195"/>
      <c r="BB466" s="195"/>
      <c r="BC466" s="195"/>
      <c r="BD466" s="195"/>
      <c r="BE466" s="195"/>
      <c r="BF466" s="195"/>
      <c r="BG466" s="195"/>
      <c r="BH466" s="195"/>
      <c r="BI466" s="195"/>
      <c r="BJ466" s="195"/>
      <c r="BK466" s="195"/>
      <c r="BL466" s="195"/>
      <c r="BM466" s="195"/>
      <c r="BN466" s="195"/>
      <c r="BO466" s="195"/>
      <c r="BP466" s="195"/>
      <c r="BQ466" s="195"/>
      <c r="BR466" s="195"/>
      <c r="BS466" s="195"/>
      <c r="BT466" s="195"/>
      <c r="BU466" s="195"/>
      <c r="BV466" s="195"/>
      <c r="BW466" s="195"/>
      <c r="BX466" s="195"/>
      <c r="BY466" s="195"/>
      <c r="BZ466" s="195"/>
      <c r="CA466" s="195"/>
      <c r="CB466" s="195"/>
      <c r="CC466" s="195"/>
      <c r="CD466" s="195"/>
      <c r="CE466" s="195"/>
      <c r="CF466" s="195"/>
      <c r="CG466" s="195"/>
      <c r="CH466" s="195"/>
    </row>
    <row r="467" spans="1:86" ht="12.75">
      <c r="A467" s="195"/>
      <c r="B467" s="195"/>
      <c r="C467" s="195"/>
      <c r="D467" s="195"/>
      <c r="E467" s="195"/>
      <c r="F467" s="195"/>
      <c r="G467" s="195"/>
      <c r="H467" s="195"/>
      <c r="I467" s="195"/>
      <c r="J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95"/>
      <c r="AE467" s="195"/>
      <c r="AF467" s="195"/>
      <c r="AG467" s="195"/>
      <c r="AH467" s="195"/>
      <c r="AI467" s="195"/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  <c r="AW467" s="195"/>
      <c r="AX467" s="195"/>
      <c r="AY467" s="195"/>
      <c r="AZ467" s="195"/>
      <c r="BA467" s="195"/>
      <c r="BB467" s="195"/>
      <c r="BC467" s="195"/>
      <c r="BD467" s="195"/>
      <c r="BE467" s="195"/>
      <c r="BF467" s="195"/>
      <c r="BG467" s="195"/>
      <c r="BH467" s="195"/>
      <c r="BI467" s="195"/>
      <c r="BJ467" s="195"/>
      <c r="BK467" s="195"/>
      <c r="BL467" s="195"/>
      <c r="BM467" s="195"/>
      <c r="BN467" s="195"/>
      <c r="BO467" s="195"/>
      <c r="BP467" s="195"/>
      <c r="BQ467" s="195"/>
      <c r="BR467" s="195"/>
      <c r="BS467" s="195"/>
      <c r="BT467" s="195"/>
      <c r="BU467" s="195"/>
      <c r="BV467" s="195"/>
      <c r="BW467" s="195"/>
      <c r="BX467" s="195"/>
      <c r="BY467" s="195"/>
      <c r="BZ467" s="195"/>
      <c r="CA467" s="195"/>
      <c r="CB467" s="195"/>
      <c r="CC467" s="195"/>
      <c r="CD467" s="195"/>
      <c r="CE467" s="195"/>
      <c r="CF467" s="195"/>
      <c r="CG467" s="195"/>
      <c r="CH467" s="195"/>
    </row>
    <row r="468" spans="1:86" ht="12.75">
      <c r="A468" s="195"/>
      <c r="B468" s="195"/>
      <c r="C468" s="195"/>
      <c r="D468" s="195"/>
      <c r="E468" s="195"/>
      <c r="F468" s="195"/>
      <c r="G468" s="195"/>
      <c r="H468" s="195"/>
      <c r="I468" s="195"/>
      <c r="J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  <c r="AW468" s="195"/>
      <c r="AX468" s="195"/>
      <c r="AY468" s="195"/>
      <c r="AZ468" s="195"/>
      <c r="BA468" s="195"/>
      <c r="BB468" s="195"/>
      <c r="BC468" s="195"/>
      <c r="BD468" s="195"/>
      <c r="BE468" s="195"/>
      <c r="BF468" s="195"/>
      <c r="BG468" s="195"/>
      <c r="BH468" s="195"/>
      <c r="BI468" s="195"/>
      <c r="BJ468" s="195"/>
      <c r="BK468" s="195"/>
      <c r="BL468" s="195"/>
      <c r="BM468" s="195"/>
      <c r="BN468" s="195"/>
      <c r="BO468" s="195"/>
      <c r="BP468" s="195"/>
      <c r="BQ468" s="195"/>
      <c r="BR468" s="195"/>
      <c r="BS468" s="195"/>
      <c r="BT468" s="195"/>
      <c r="BU468" s="195"/>
      <c r="BV468" s="195"/>
      <c r="BW468" s="195"/>
      <c r="BX468" s="195"/>
      <c r="BY468" s="195"/>
      <c r="BZ468" s="195"/>
      <c r="CA468" s="195"/>
      <c r="CB468" s="195"/>
      <c r="CC468" s="195"/>
      <c r="CD468" s="195"/>
      <c r="CE468" s="195"/>
      <c r="CF468" s="195"/>
      <c r="CG468" s="195"/>
      <c r="CH468" s="195"/>
    </row>
    <row r="469" spans="1:86" ht="12.75">
      <c r="A469" s="195"/>
      <c r="B469" s="195"/>
      <c r="C469" s="195"/>
      <c r="D469" s="195"/>
      <c r="E469" s="195"/>
      <c r="F469" s="195"/>
      <c r="G469" s="195"/>
      <c r="H469" s="195"/>
      <c r="I469" s="195"/>
      <c r="J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  <c r="AW469" s="195"/>
      <c r="AX469" s="195"/>
      <c r="AY469" s="195"/>
      <c r="AZ469" s="195"/>
      <c r="BA469" s="195"/>
      <c r="BB469" s="195"/>
      <c r="BC469" s="195"/>
      <c r="BD469" s="195"/>
      <c r="BE469" s="195"/>
      <c r="BF469" s="195"/>
      <c r="BG469" s="195"/>
      <c r="BH469" s="195"/>
      <c r="BI469" s="195"/>
      <c r="BJ469" s="195"/>
      <c r="BK469" s="195"/>
      <c r="BL469" s="195"/>
      <c r="BM469" s="195"/>
      <c r="BN469" s="195"/>
      <c r="BO469" s="195"/>
      <c r="BP469" s="195"/>
      <c r="BQ469" s="195"/>
      <c r="BR469" s="195"/>
      <c r="BS469" s="195"/>
      <c r="BT469" s="195"/>
      <c r="BU469" s="195"/>
      <c r="BV469" s="195"/>
      <c r="BW469" s="195"/>
      <c r="BX469" s="195"/>
      <c r="BY469" s="195"/>
      <c r="BZ469" s="195"/>
      <c r="CA469" s="195"/>
      <c r="CB469" s="195"/>
      <c r="CC469" s="195"/>
      <c r="CD469" s="195"/>
      <c r="CE469" s="195"/>
      <c r="CF469" s="195"/>
      <c r="CG469" s="195"/>
      <c r="CH469" s="195"/>
    </row>
    <row r="470" spans="1:86" ht="12.75">
      <c r="A470" s="195"/>
      <c r="B470" s="195"/>
      <c r="C470" s="195"/>
      <c r="D470" s="195"/>
      <c r="E470" s="195"/>
      <c r="F470" s="195"/>
      <c r="G470" s="195"/>
      <c r="H470" s="195"/>
      <c r="I470" s="195"/>
      <c r="J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  <c r="AX470" s="195"/>
      <c r="AY470" s="195"/>
      <c r="AZ470" s="195"/>
      <c r="BA470" s="195"/>
      <c r="BB470" s="195"/>
      <c r="BC470" s="195"/>
      <c r="BD470" s="195"/>
      <c r="BE470" s="195"/>
      <c r="BF470" s="195"/>
      <c r="BG470" s="195"/>
      <c r="BH470" s="195"/>
      <c r="BI470" s="195"/>
      <c r="BJ470" s="195"/>
      <c r="BK470" s="195"/>
      <c r="BL470" s="195"/>
      <c r="BM470" s="195"/>
      <c r="BN470" s="195"/>
      <c r="BO470" s="195"/>
      <c r="BP470" s="195"/>
      <c r="BQ470" s="195"/>
      <c r="BR470" s="195"/>
      <c r="BS470" s="195"/>
      <c r="BT470" s="195"/>
      <c r="BU470" s="195"/>
      <c r="BV470" s="195"/>
      <c r="BW470" s="195"/>
      <c r="BX470" s="195"/>
      <c r="BY470" s="195"/>
      <c r="BZ470" s="195"/>
      <c r="CA470" s="195"/>
      <c r="CB470" s="195"/>
      <c r="CC470" s="195"/>
      <c r="CD470" s="195"/>
      <c r="CE470" s="195"/>
      <c r="CF470" s="195"/>
      <c r="CG470" s="195"/>
      <c r="CH470" s="195"/>
    </row>
    <row r="471" spans="1:86" ht="12.75">
      <c r="A471" s="195"/>
      <c r="B471" s="195"/>
      <c r="C471" s="195"/>
      <c r="D471" s="195"/>
      <c r="E471" s="195"/>
      <c r="F471" s="195"/>
      <c r="G471" s="195"/>
      <c r="H471" s="195"/>
      <c r="I471" s="195"/>
      <c r="J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  <c r="AX471" s="195"/>
      <c r="AY471" s="195"/>
      <c r="AZ471" s="195"/>
      <c r="BA471" s="195"/>
      <c r="BB471" s="195"/>
      <c r="BC471" s="195"/>
      <c r="BD471" s="195"/>
      <c r="BE471" s="195"/>
      <c r="BF471" s="195"/>
      <c r="BG471" s="195"/>
      <c r="BH471" s="195"/>
      <c r="BI471" s="195"/>
      <c r="BJ471" s="195"/>
      <c r="BK471" s="195"/>
      <c r="BL471" s="195"/>
      <c r="BM471" s="195"/>
      <c r="BN471" s="195"/>
      <c r="BO471" s="195"/>
      <c r="BP471" s="195"/>
      <c r="BQ471" s="195"/>
      <c r="BR471" s="195"/>
      <c r="BS471" s="195"/>
      <c r="BT471" s="195"/>
      <c r="BU471" s="195"/>
      <c r="BV471" s="195"/>
      <c r="BW471" s="195"/>
      <c r="BX471" s="195"/>
      <c r="BY471" s="195"/>
      <c r="BZ471" s="195"/>
      <c r="CA471" s="195"/>
      <c r="CB471" s="195"/>
      <c r="CC471" s="195"/>
      <c r="CD471" s="195"/>
      <c r="CE471" s="195"/>
      <c r="CF471" s="195"/>
      <c r="CG471" s="195"/>
      <c r="CH471" s="195"/>
    </row>
    <row r="472" spans="1:86" ht="12.75">
      <c r="A472" s="195"/>
      <c r="B472" s="195"/>
      <c r="C472" s="195"/>
      <c r="D472" s="195"/>
      <c r="E472" s="195"/>
      <c r="F472" s="195"/>
      <c r="G472" s="195"/>
      <c r="H472" s="195"/>
      <c r="I472" s="195"/>
      <c r="J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  <c r="BA472" s="195"/>
      <c r="BB472" s="195"/>
      <c r="BC472" s="195"/>
      <c r="BD472" s="195"/>
      <c r="BE472" s="195"/>
      <c r="BF472" s="195"/>
      <c r="BG472" s="195"/>
      <c r="BH472" s="195"/>
      <c r="BI472" s="195"/>
      <c r="BJ472" s="195"/>
      <c r="BK472" s="195"/>
      <c r="BL472" s="195"/>
      <c r="BM472" s="195"/>
      <c r="BN472" s="195"/>
      <c r="BO472" s="195"/>
      <c r="BP472" s="195"/>
      <c r="BQ472" s="195"/>
      <c r="BR472" s="195"/>
      <c r="BS472" s="195"/>
      <c r="BT472" s="195"/>
      <c r="BU472" s="195"/>
      <c r="BV472" s="195"/>
      <c r="BW472" s="195"/>
      <c r="BX472" s="195"/>
      <c r="BY472" s="195"/>
      <c r="BZ472" s="195"/>
      <c r="CA472" s="195"/>
      <c r="CB472" s="195"/>
      <c r="CC472" s="195"/>
      <c r="CD472" s="195"/>
      <c r="CE472" s="195"/>
      <c r="CF472" s="195"/>
      <c r="CG472" s="195"/>
      <c r="CH472" s="195"/>
    </row>
    <row r="473" spans="1:86" ht="12.75">
      <c r="A473" s="195"/>
      <c r="B473" s="195"/>
      <c r="C473" s="195"/>
      <c r="D473" s="195"/>
      <c r="E473" s="195"/>
      <c r="F473" s="195"/>
      <c r="G473" s="195"/>
      <c r="H473" s="195"/>
      <c r="I473" s="195"/>
      <c r="J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  <c r="BA473" s="195"/>
      <c r="BB473" s="195"/>
      <c r="BC473" s="195"/>
      <c r="BD473" s="195"/>
      <c r="BE473" s="195"/>
      <c r="BF473" s="195"/>
      <c r="BG473" s="195"/>
      <c r="BH473" s="195"/>
      <c r="BI473" s="195"/>
      <c r="BJ473" s="195"/>
      <c r="BK473" s="195"/>
      <c r="BL473" s="195"/>
      <c r="BM473" s="195"/>
      <c r="BN473" s="195"/>
      <c r="BO473" s="195"/>
      <c r="BP473" s="195"/>
      <c r="BQ473" s="195"/>
      <c r="BR473" s="195"/>
      <c r="BS473" s="195"/>
      <c r="BT473" s="195"/>
      <c r="BU473" s="195"/>
      <c r="BV473" s="195"/>
      <c r="BW473" s="195"/>
      <c r="BX473" s="195"/>
      <c r="BY473" s="195"/>
      <c r="BZ473" s="195"/>
      <c r="CA473" s="195"/>
      <c r="CB473" s="195"/>
      <c r="CC473" s="195"/>
      <c r="CD473" s="195"/>
      <c r="CE473" s="195"/>
      <c r="CF473" s="195"/>
      <c r="CG473" s="195"/>
      <c r="CH473" s="195"/>
    </row>
    <row r="474" spans="1:86" ht="12.75">
      <c r="A474" s="195"/>
      <c r="B474" s="195"/>
      <c r="C474" s="195"/>
      <c r="D474" s="195"/>
      <c r="E474" s="195"/>
      <c r="F474" s="195"/>
      <c r="G474" s="195"/>
      <c r="H474" s="195"/>
      <c r="I474" s="195"/>
      <c r="J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  <c r="BA474" s="195"/>
      <c r="BB474" s="195"/>
      <c r="BC474" s="195"/>
      <c r="BD474" s="195"/>
      <c r="BE474" s="195"/>
      <c r="BF474" s="195"/>
      <c r="BG474" s="195"/>
      <c r="BH474" s="195"/>
      <c r="BI474" s="195"/>
      <c r="BJ474" s="195"/>
      <c r="BK474" s="195"/>
      <c r="BL474" s="195"/>
      <c r="BM474" s="195"/>
      <c r="BN474" s="195"/>
      <c r="BO474" s="195"/>
      <c r="BP474" s="195"/>
      <c r="BQ474" s="195"/>
      <c r="BR474" s="195"/>
      <c r="BS474" s="195"/>
      <c r="BT474" s="195"/>
      <c r="BU474" s="195"/>
      <c r="BV474" s="195"/>
      <c r="BW474" s="195"/>
      <c r="BX474" s="195"/>
      <c r="BY474" s="195"/>
      <c r="BZ474" s="195"/>
      <c r="CA474" s="195"/>
      <c r="CB474" s="195"/>
      <c r="CC474" s="195"/>
      <c r="CD474" s="195"/>
      <c r="CE474" s="195"/>
      <c r="CF474" s="195"/>
      <c r="CG474" s="195"/>
      <c r="CH474" s="195"/>
    </row>
    <row r="475" spans="1:86" ht="12.75">
      <c r="A475" s="195"/>
      <c r="B475" s="195"/>
      <c r="C475" s="195"/>
      <c r="D475" s="195"/>
      <c r="E475" s="195"/>
      <c r="F475" s="195"/>
      <c r="G475" s="195"/>
      <c r="H475" s="195"/>
      <c r="I475" s="195"/>
      <c r="J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</row>
    <row r="476" spans="1:86" ht="12.75">
      <c r="A476" s="195"/>
      <c r="B476" s="195"/>
      <c r="C476" s="195"/>
      <c r="D476" s="195"/>
      <c r="E476" s="195"/>
      <c r="F476" s="195"/>
      <c r="G476" s="195"/>
      <c r="H476" s="195"/>
      <c r="I476" s="195"/>
      <c r="J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195"/>
      <c r="BN476" s="195"/>
      <c r="BO476" s="195"/>
      <c r="BP476" s="195"/>
      <c r="BQ476" s="195"/>
      <c r="BR476" s="195"/>
      <c r="BS476" s="195"/>
      <c r="BT476" s="195"/>
      <c r="BU476" s="195"/>
      <c r="BV476" s="195"/>
      <c r="BW476" s="195"/>
      <c r="BX476" s="195"/>
      <c r="BY476" s="195"/>
      <c r="BZ476" s="195"/>
      <c r="CA476" s="195"/>
      <c r="CB476" s="195"/>
      <c r="CC476" s="195"/>
      <c r="CD476" s="195"/>
      <c r="CE476" s="195"/>
      <c r="CF476" s="195"/>
      <c r="CG476" s="195"/>
      <c r="CH476" s="195"/>
    </row>
    <row r="477" spans="1:86" ht="12.75">
      <c r="A477" s="195"/>
      <c r="B477" s="195"/>
      <c r="C477" s="195"/>
      <c r="D477" s="195"/>
      <c r="E477" s="195"/>
      <c r="F477" s="195"/>
      <c r="G477" s="195"/>
      <c r="H477" s="195"/>
      <c r="I477" s="195"/>
      <c r="J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  <c r="BA477" s="195"/>
      <c r="BB477" s="195"/>
      <c r="BC477" s="195"/>
      <c r="BD477" s="195"/>
      <c r="BE477" s="195"/>
      <c r="BF477" s="195"/>
      <c r="BG477" s="195"/>
      <c r="BH477" s="195"/>
      <c r="BI477" s="195"/>
      <c r="BJ477" s="195"/>
      <c r="BK477" s="195"/>
      <c r="BL477" s="195"/>
      <c r="BM477" s="195"/>
      <c r="BN477" s="195"/>
      <c r="BO477" s="195"/>
      <c r="BP477" s="195"/>
      <c r="BQ477" s="195"/>
      <c r="BR477" s="195"/>
      <c r="BS477" s="195"/>
      <c r="BT477" s="195"/>
      <c r="BU477" s="195"/>
      <c r="BV477" s="195"/>
      <c r="BW477" s="195"/>
      <c r="BX477" s="195"/>
      <c r="BY477" s="195"/>
      <c r="BZ477" s="195"/>
      <c r="CA477" s="195"/>
      <c r="CB477" s="195"/>
      <c r="CC477" s="195"/>
      <c r="CD477" s="195"/>
      <c r="CE477" s="195"/>
      <c r="CF477" s="195"/>
      <c r="CG477" s="195"/>
      <c r="CH477" s="195"/>
    </row>
    <row r="478" spans="1:86" ht="12.75">
      <c r="A478" s="195"/>
      <c r="B478" s="195"/>
      <c r="C478" s="195"/>
      <c r="D478" s="195"/>
      <c r="E478" s="195"/>
      <c r="F478" s="195"/>
      <c r="G478" s="195"/>
      <c r="H478" s="195"/>
      <c r="I478" s="195"/>
      <c r="J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  <c r="BA478" s="195"/>
      <c r="BB478" s="195"/>
      <c r="BC478" s="195"/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195"/>
      <c r="BN478" s="195"/>
      <c r="BO478" s="195"/>
      <c r="BP478" s="195"/>
      <c r="BQ478" s="195"/>
      <c r="BR478" s="195"/>
      <c r="BS478" s="195"/>
      <c r="BT478" s="195"/>
      <c r="BU478" s="195"/>
      <c r="BV478" s="195"/>
      <c r="BW478" s="195"/>
      <c r="BX478" s="195"/>
      <c r="BY478" s="195"/>
      <c r="BZ478" s="195"/>
      <c r="CA478" s="195"/>
      <c r="CB478" s="195"/>
      <c r="CC478" s="195"/>
      <c r="CD478" s="195"/>
      <c r="CE478" s="195"/>
      <c r="CF478" s="195"/>
      <c r="CG478" s="195"/>
      <c r="CH478" s="195"/>
    </row>
    <row r="479" spans="1:86" ht="12.75">
      <c r="A479" s="195"/>
      <c r="B479" s="195"/>
      <c r="C479" s="195"/>
      <c r="D479" s="195"/>
      <c r="E479" s="195"/>
      <c r="F479" s="195"/>
      <c r="G479" s="195"/>
      <c r="H479" s="195"/>
      <c r="I479" s="195"/>
      <c r="J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  <c r="AX479" s="195"/>
      <c r="AY479" s="195"/>
      <c r="AZ479" s="195"/>
      <c r="BA479" s="195"/>
      <c r="BB479" s="195"/>
      <c r="BC479" s="195"/>
      <c r="BD479" s="195"/>
      <c r="BE479" s="195"/>
      <c r="BF479" s="195"/>
      <c r="BG479" s="195"/>
      <c r="BH479" s="195"/>
      <c r="BI479" s="195"/>
      <c r="BJ479" s="195"/>
      <c r="BK479" s="195"/>
      <c r="BL479" s="195"/>
      <c r="BM479" s="195"/>
      <c r="BN479" s="195"/>
      <c r="BO479" s="195"/>
      <c r="BP479" s="195"/>
      <c r="BQ479" s="195"/>
      <c r="BR479" s="195"/>
      <c r="BS479" s="195"/>
      <c r="BT479" s="195"/>
      <c r="BU479" s="195"/>
      <c r="BV479" s="195"/>
      <c r="BW479" s="195"/>
      <c r="BX479" s="195"/>
      <c r="BY479" s="195"/>
      <c r="BZ479" s="195"/>
      <c r="CA479" s="195"/>
      <c r="CB479" s="195"/>
      <c r="CC479" s="195"/>
      <c r="CD479" s="195"/>
      <c r="CE479" s="195"/>
      <c r="CF479" s="195"/>
      <c r="CG479" s="195"/>
      <c r="CH479" s="195"/>
    </row>
    <row r="480" spans="1:86" ht="12.75">
      <c r="A480" s="195"/>
      <c r="B480" s="195"/>
      <c r="C480" s="195"/>
      <c r="D480" s="195"/>
      <c r="E480" s="195"/>
      <c r="F480" s="195"/>
      <c r="G480" s="195"/>
      <c r="H480" s="195"/>
      <c r="I480" s="195"/>
      <c r="J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  <c r="AX480" s="195"/>
      <c r="AY480" s="195"/>
      <c r="AZ480" s="195"/>
      <c r="BA480" s="195"/>
      <c r="BB480" s="195"/>
      <c r="BC480" s="195"/>
      <c r="BD480" s="195"/>
      <c r="BE480" s="195"/>
      <c r="BF480" s="195"/>
      <c r="BG480" s="195"/>
      <c r="BH480" s="195"/>
      <c r="BI480" s="195"/>
      <c r="BJ480" s="195"/>
      <c r="BK480" s="195"/>
      <c r="BL480" s="195"/>
      <c r="BM480" s="195"/>
      <c r="BN480" s="195"/>
      <c r="BO480" s="195"/>
      <c r="BP480" s="195"/>
      <c r="BQ480" s="195"/>
      <c r="BR480" s="195"/>
      <c r="BS480" s="195"/>
      <c r="BT480" s="195"/>
      <c r="BU480" s="195"/>
      <c r="BV480" s="195"/>
      <c r="BW480" s="195"/>
      <c r="BX480" s="195"/>
      <c r="BY480" s="195"/>
      <c r="BZ480" s="195"/>
      <c r="CA480" s="195"/>
      <c r="CB480" s="195"/>
      <c r="CC480" s="195"/>
      <c r="CD480" s="195"/>
      <c r="CE480" s="195"/>
      <c r="CF480" s="195"/>
      <c r="CG480" s="195"/>
      <c r="CH480" s="195"/>
    </row>
    <row r="481" spans="1:86" ht="12.75">
      <c r="A481" s="195"/>
      <c r="B481" s="195"/>
      <c r="C481" s="195"/>
      <c r="D481" s="195"/>
      <c r="E481" s="195"/>
      <c r="F481" s="195"/>
      <c r="G481" s="195"/>
      <c r="H481" s="195"/>
      <c r="I481" s="195"/>
      <c r="J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  <c r="AX481" s="195"/>
      <c r="AY481" s="195"/>
      <c r="AZ481" s="195"/>
      <c r="BA481" s="195"/>
      <c r="BB481" s="195"/>
      <c r="BC481" s="195"/>
      <c r="BD481" s="195"/>
      <c r="BE481" s="195"/>
      <c r="BF481" s="195"/>
      <c r="BG481" s="195"/>
      <c r="BH481" s="195"/>
      <c r="BI481" s="195"/>
      <c r="BJ481" s="195"/>
      <c r="BK481" s="195"/>
      <c r="BL481" s="195"/>
      <c r="BM481" s="195"/>
      <c r="BN481" s="195"/>
      <c r="BO481" s="195"/>
      <c r="BP481" s="195"/>
      <c r="BQ481" s="195"/>
      <c r="BR481" s="195"/>
      <c r="BS481" s="195"/>
      <c r="BT481" s="195"/>
      <c r="BU481" s="195"/>
      <c r="BV481" s="195"/>
      <c r="BW481" s="195"/>
      <c r="BX481" s="195"/>
      <c r="BY481" s="195"/>
      <c r="BZ481" s="195"/>
      <c r="CA481" s="195"/>
      <c r="CB481" s="195"/>
      <c r="CC481" s="195"/>
      <c r="CD481" s="195"/>
      <c r="CE481" s="195"/>
      <c r="CF481" s="195"/>
      <c r="CG481" s="195"/>
      <c r="CH481" s="195"/>
    </row>
    <row r="482" spans="1:86" ht="12.75">
      <c r="A482" s="195"/>
      <c r="B482" s="195"/>
      <c r="C482" s="195"/>
      <c r="D482" s="195"/>
      <c r="E482" s="195"/>
      <c r="F482" s="195"/>
      <c r="G482" s="195"/>
      <c r="H482" s="195"/>
      <c r="I482" s="195"/>
      <c r="J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  <c r="AX482" s="195"/>
      <c r="AY482" s="195"/>
      <c r="AZ482" s="195"/>
      <c r="BA482" s="195"/>
      <c r="BB482" s="195"/>
      <c r="BC482" s="195"/>
      <c r="BD482" s="195"/>
      <c r="BE482" s="195"/>
      <c r="BF482" s="195"/>
      <c r="BG482" s="195"/>
      <c r="BH482" s="195"/>
      <c r="BI482" s="195"/>
      <c r="BJ482" s="195"/>
      <c r="BK482" s="195"/>
      <c r="BL482" s="195"/>
      <c r="BM482" s="195"/>
      <c r="BN482" s="195"/>
      <c r="BO482" s="195"/>
      <c r="BP482" s="195"/>
      <c r="BQ482" s="195"/>
      <c r="BR482" s="195"/>
      <c r="BS482" s="195"/>
      <c r="BT482" s="195"/>
      <c r="BU482" s="195"/>
      <c r="BV482" s="195"/>
      <c r="BW482" s="195"/>
      <c r="BX482" s="195"/>
      <c r="BY482" s="195"/>
      <c r="BZ482" s="195"/>
      <c r="CA482" s="195"/>
      <c r="CB482" s="195"/>
      <c r="CC482" s="195"/>
      <c r="CD482" s="195"/>
      <c r="CE482" s="195"/>
      <c r="CF482" s="195"/>
      <c r="CG482" s="195"/>
      <c r="CH482" s="195"/>
    </row>
    <row r="483" spans="1:86" ht="12.75">
      <c r="A483" s="195"/>
      <c r="B483" s="195"/>
      <c r="C483" s="195"/>
      <c r="D483" s="195"/>
      <c r="E483" s="195"/>
      <c r="F483" s="195"/>
      <c r="G483" s="195"/>
      <c r="H483" s="195"/>
      <c r="I483" s="195"/>
      <c r="J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  <c r="AX483" s="195"/>
      <c r="AY483" s="195"/>
      <c r="AZ483" s="195"/>
      <c r="BA483" s="195"/>
      <c r="BB483" s="195"/>
      <c r="BC483" s="195"/>
      <c r="BD483" s="195"/>
      <c r="BE483" s="195"/>
      <c r="BF483" s="195"/>
      <c r="BG483" s="195"/>
      <c r="BH483" s="195"/>
      <c r="BI483" s="195"/>
      <c r="BJ483" s="195"/>
      <c r="BK483" s="195"/>
      <c r="BL483" s="195"/>
      <c r="BM483" s="195"/>
      <c r="BN483" s="195"/>
      <c r="BO483" s="195"/>
      <c r="BP483" s="195"/>
      <c r="BQ483" s="195"/>
      <c r="BR483" s="195"/>
      <c r="BS483" s="195"/>
      <c r="BT483" s="195"/>
      <c r="BU483" s="195"/>
      <c r="BV483" s="195"/>
      <c r="BW483" s="195"/>
      <c r="BX483" s="195"/>
      <c r="BY483" s="195"/>
      <c r="BZ483" s="195"/>
      <c r="CA483" s="195"/>
      <c r="CB483" s="195"/>
      <c r="CC483" s="195"/>
      <c r="CD483" s="195"/>
      <c r="CE483" s="195"/>
      <c r="CF483" s="195"/>
      <c r="CG483" s="195"/>
      <c r="CH483" s="195"/>
    </row>
    <row r="484" spans="1:86" ht="12.75">
      <c r="A484" s="195"/>
      <c r="B484" s="195"/>
      <c r="C484" s="195"/>
      <c r="D484" s="195"/>
      <c r="E484" s="195"/>
      <c r="F484" s="195"/>
      <c r="G484" s="195"/>
      <c r="H484" s="195"/>
      <c r="I484" s="195"/>
      <c r="J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95"/>
      <c r="AE484" s="195"/>
      <c r="AF484" s="195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  <c r="AW484" s="195"/>
      <c r="AX484" s="195"/>
      <c r="AY484" s="195"/>
      <c r="AZ484" s="195"/>
      <c r="BA484" s="195"/>
      <c r="BB484" s="195"/>
      <c r="BC484" s="195"/>
      <c r="BD484" s="195"/>
      <c r="BE484" s="195"/>
      <c r="BF484" s="195"/>
      <c r="BG484" s="195"/>
      <c r="BH484" s="195"/>
      <c r="BI484" s="195"/>
      <c r="BJ484" s="195"/>
      <c r="BK484" s="195"/>
      <c r="BL484" s="195"/>
      <c r="BM484" s="195"/>
      <c r="BN484" s="195"/>
      <c r="BO484" s="195"/>
      <c r="BP484" s="195"/>
      <c r="BQ484" s="195"/>
      <c r="BR484" s="195"/>
      <c r="BS484" s="195"/>
      <c r="BT484" s="195"/>
      <c r="BU484" s="195"/>
      <c r="BV484" s="195"/>
      <c r="BW484" s="195"/>
      <c r="BX484" s="195"/>
      <c r="BY484" s="195"/>
      <c r="BZ484" s="195"/>
      <c r="CA484" s="195"/>
      <c r="CB484" s="195"/>
      <c r="CC484" s="195"/>
      <c r="CD484" s="195"/>
      <c r="CE484" s="195"/>
      <c r="CF484" s="195"/>
      <c r="CG484" s="195"/>
      <c r="CH484" s="195"/>
    </row>
    <row r="485" spans="1:86" ht="12.75">
      <c r="A485" s="195"/>
      <c r="B485" s="195"/>
      <c r="C485" s="195"/>
      <c r="D485" s="195"/>
      <c r="E485" s="195"/>
      <c r="F485" s="195"/>
      <c r="G485" s="195"/>
      <c r="H485" s="195"/>
      <c r="I485" s="195"/>
      <c r="J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95"/>
      <c r="AE485" s="195"/>
      <c r="AF485" s="195"/>
      <c r="AG485" s="195"/>
      <c r="AH485" s="195"/>
      <c r="AI485" s="195"/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  <c r="AW485" s="195"/>
      <c r="AX485" s="195"/>
      <c r="AY485" s="195"/>
      <c r="AZ485" s="195"/>
      <c r="BA485" s="195"/>
      <c r="BB485" s="195"/>
      <c r="BC485" s="195"/>
      <c r="BD485" s="195"/>
      <c r="BE485" s="195"/>
      <c r="BF485" s="195"/>
      <c r="BG485" s="195"/>
      <c r="BH485" s="195"/>
      <c r="BI485" s="195"/>
      <c r="BJ485" s="195"/>
      <c r="BK485" s="195"/>
      <c r="BL485" s="195"/>
      <c r="BM485" s="195"/>
      <c r="BN485" s="195"/>
      <c r="BO485" s="195"/>
      <c r="BP485" s="195"/>
      <c r="BQ485" s="195"/>
      <c r="BR485" s="195"/>
      <c r="BS485" s="195"/>
      <c r="BT485" s="195"/>
      <c r="BU485" s="195"/>
      <c r="BV485" s="195"/>
      <c r="BW485" s="195"/>
      <c r="BX485" s="195"/>
      <c r="BY485" s="195"/>
      <c r="BZ485" s="195"/>
      <c r="CA485" s="195"/>
      <c r="CB485" s="195"/>
      <c r="CC485" s="195"/>
      <c r="CD485" s="195"/>
      <c r="CE485" s="195"/>
      <c r="CF485" s="195"/>
      <c r="CG485" s="195"/>
      <c r="CH485" s="195"/>
    </row>
    <row r="486" spans="1:86" ht="12.75">
      <c r="A486" s="195"/>
      <c r="B486" s="195"/>
      <c r="C486" s="195"/>
      <c r="D486" s="195"/>
      <c r="E486" s="195"/>
      <c r="F486" s="195"/>
      <c r="G486" s="195"/>
      <c r="H486" s="195"/>
      <c r="I486" s="195"/>
      <c r="J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95"/>
      <c r="AE486" s="195"/>
      <c r="AF486" s="195"/>
      <c r="AG486" s="195"/>
      <c r="AH486" s="195"/>
      <c r="AI486" s="195"/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  <c r="AW486" s="195"/>
      <c r="AX486" s="195"/>
      <c r="AY486" s="195"/>
      <c r="AZ486" s="195"/>
      <c r="BA486" s="195"/>
      <c r="BB486" s="195"/>
      <c r="BC486" s="195"/>
      <c r="BD486" s="195"/>
      <c r="BE486" s="195"/>
      <c r="BF486" s="195"/>
      <c r="BG486" s="195"/>
      <c r="BH486" s="195"/>
      <c r="BI486" s="195"/>
      <c r="BJ486" s="195"/>
      <c r="BK486" s="195"/>
      <c r="BL486" s="195"/>
      <c r="BM486" s="195"/>
      <c r="BN486" s="195"/>
      <c r="BO486" s="195"/>
      <c r="BP486" s="195"/>
      <c r="BQ486" s="195"/>
      <c r="BR486" s="195"/>
      <c r="BS486" s="195"/>
      <c r="BT486" s="195"/>
      <c r="BU486" s="195"/>
      <c r="BV486" s="195"/>
      <c r="BW486" s="195"/>
      <c r="BX486" s="195"/>
      <c r="BY486" s="195"/>
      <c r="BZ486" s="195"/>
      <c r="CA486" s="195"/>
      <c r="CB486" s="195"/>
      <c r="CC486" s="195"/>
      <c r="CD486" s="195"/>
      <c r="CE486" s="195"/>
      <c r="CF486" s="195"/>
      <c r="CG486" s="195"/>
      <c r="CH486" s="195"/>
    </row>
    <row r="487" spans="1:86" ht="12.75">
      <c r="A487" s="195"/>
      <c r="B487" s="195"/>
      <c r="C487" s="195"/>
      <c r="D487" s="195"/>
      <c r="E487" s="195"/>
      <c r="F487" s="195"/>
      <c r="G487" s="195"/>
      <c r="H487" s="195"/>
      <c r="I487" s="195"/>
      <c r="J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95"/>
      <c r="AE487" s="195"/>
      <c r="AF487" s="195"/>
      <c r="AG487" s="195"/>
      <c r="AH487" s="195"/>
      <c r="AI487" s="195"/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  <c r="AW487" s="195"/>
      <c r="AX487" s="195"/>
      <c r="AY487" s="195"/>
      <c r="AZ487" s="195"/>
      <c r="BA487" s="195"/>
      <c r="BB487" s="195"/>
      <c r="BC487" s="195"/>
      <c r="BD487" s="195"/>
      <c r="BE487" s="195"/>
      <c r="BF487" s="195"/>
      <c r="BG487" s="195"/>
      <c r="BH487" s="195"/>
      <c r="BI487" s="195"/>
      <c r="BJ487" s="195"/>
      <c r="BK487" s="195"/>
      <c r="BL487" s="195"/>
      <c r="BM487" s="195"/>
      <c r="BN487" s="195"/>
      <c r="BO487" s="195"/>
      <c r="BP487" s="195"/>
      <c r="BQ487" s="195"/>
      <c r="BR487" s="195"/>
      <c r="BS487" s="195"/>
      <c r="BT487" s="195"/>
      <c r="BU487" s="195"/>
      <c r="BV487" s="195"/>
      <c r="BW487" s="195"/>
      <c r="BX487" s="195"/>
      <c r="BY487" s="195"/>
      <c r="BZ487" s="195"/>
      <c r="CA487" s="195"/>
      <c r="CB487" s="195"/>
      <c r="CC487" s="195"/>
      <c r="CD487" s="195"/>
      <c r="CE487" s="195"/>
      <c r="CF487" s="195"/>
      <c r="CG487" s="195"/>
      <c r="CH487" s="195"/>
    </row>
    <row r="488" spans="1:86" ht="12.75">
      <c r="A488" s="195"/>
      <c r="B488" s="195"/>
      <c r="C488" s="195"/>
      <c r="D488" s="195"/>
      <c r="E488" s="195"/>
      <c r="F488" s="195"/>
      <c r="G488" s="195"/>
      <c r="H488" s="195"/>
      <c r="I488" s="195"/>
      <c r="J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95"/>
      <c r="AE488" s="195"/>
      <c r="AF488" s="195"/>
      <c r="AG488" s="195"/>
      <c r="AH488" s="195"/>
      <c r="AI488" s="195"/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  <c r="AW488" s="195"/>
      <c r="AX488" s="195"/>
      <c r="AY488" s="195"/>
      <c r="AZ488" s="195"/>
      <c r="BA488" s="195"/>
      <c r="BB488" s="195"/>
      <c r="BC488" s="195"/>
      <c r="BD488" s="195"/>
      <c r="BE488" s="195"/>
      <c r="BF488" s="195"/>
      <c r="BG488" s="195"/>
      <c r="BH488" s="195"/>
      <c r="BI488" s="195"/>
      <c r="BJ488" s="195"/>
      <c r="BK488" s="195"/>
      <c r="BL488" s="195"/>
      <c r="BM488" s="195"/>
      <c r="BN488" s="195"/>
      <c r="BO488" s="195"/>
      <c r="BP488" s="195"/>
      <c r="BQ488" s="195"/>
      <c r="BR488" s="195"/>
      <c r="BS488" s="195"/>
      <c r="BT488" s="195"/>
      <c r="BU488" s="195"/>
      <c r="BV488" s="195"/>
      <c r="BW488" s="195"/>
      <c r="BX488" s="195"/>
      <c r="BY488" s="195"/>
      <c r="BZ488" s="195"/>
      <c r="CA488" s="195"/>
      <c r="CB488" s="195"/>
      <c r="CC488" s="195"/>
      <c r="CD488" s="195"/>
      <c r="CE488" s="195"/>
      <c r="CF488" s="195"/>
      <c r="CG488" s="195"/>
      <c r="CH488" s="195"/>
    </row>
    <row r="489" spans="1:86" ht="12.75">
      <c r="A489" s="195"/>
      <c r="B489" s="195"/>
      <c r="C489" s="195"/>
      <c r="D489" s="195"/>
      <c r="E489" s="195"/>
      <c r="F489" s="195"/>
      <c r="G489" s="195"/>
      <c r="H489" s="195"/>
      <c r="I489" s="195"/>
      <c r="J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95"/>
      <c r="AE489" s="195"/>
      <c r="AF489" s="195"/>
      <c r="AG489" s="195"/>
      <c r="AH489" s="195"/>
      <c r="AI489" s="195"/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  <c r="AW489" s="195"/>
      <c r="AX489" s="195"/>
      <c r="AY489" s="195"/>
      <c r="AZ489" s="195"/>
      <c r="BA489" s="195"/>
      <c r="BB489" s="195"/>
      <c r="BC489" s="195"/>
      <c r="BD489" s="195"/>
      <c r="BE489" s="195"/>
      <c r="BF489" s="195"/>
      <c r="BG489" s="195"/>
      <c r="BH489" s="195"/>
      <c r="BI489" s="195"/>
      <c r="BJ489" s="195"/>
      <c r="BK489" s="195"/>
      <c r="BL489" s="195"/>
      <c r="BM489" s="195"/>
      <c r="BN489" s="195"/>
      <c r="BO489" s="195"/>
      <c r="BP489" s="195"/>
      <c r="BQ489" s="195"/>
      <c r="BR489" s="195"/>
      <c r="BS489" s="195"/>
      <c r="BT489" s="195"/>
      <c r="BU489" s="195"/>
      <c r="BV489" s="195"/>
      <c r="BW489" s="195"/>
      <c r="BX489" s="195"/>
      <c r="BY489" s="195"/>
      <c r="BZ489" s="195"/>
      <c r="CA489" s="195"/>
      <c r="CB489" s="195"/>
      <c r="CC489" s="195"/>
      <c r="CD489" s="195"/>
      <c r="CE489" s="195"/>
      <c r="CF489" s="195"/>
      <c r="CG489" s="195"/>
      <c r="CH489" s="195"/>
    </row>
    <row r="490" spans="1:86" ht="12.75">
      <c r="A490" s="195"/>
      <c r="B490" s="195"/>
      <c r="C490" s="195"/>
      <c r="D490" s="195"/>
      <c r="E490" s="195"/>
      <c r="F490" s="195"/>
      <c r="G490" s="195"/>
      <c r="H490" s="195"/>
      <c r="I490" s="195"/>
      <c r="J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95"/>
      <c r="AE490" s="195"/>
      <c r="AF490" s="195"/>
      <c r="AG490" s="195"/>
      <c r="AH490" s="195"/>
      <c r="AI490" s="195"/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  <c r="AW490" s="195"/>
      <c r="AX490" s="195"/>
      <c r="AY490" s="195"/>
      <c r="AZ490" s="195"/>
      <c r="BA490" s="195"/>
      <c r="BB490" s="195"/>
      <c r="BC490" s="195"/>
      <c r="BD490" s="195"/>
      <c r="BE490" s="195"/>
      <c r="BF490" s="195"/>
      <c r="BG490" s="195"/>
      <c r="BH490" s="195"/>
      <c r="BI490" s="195"/>
      <c r="BJ490" s="195"/>
      <c r="BK490" s="195"/>
      <c r="BL490" s="195"/>
      <c r="BM490" s="195"/>
      <c r="BN490" s="195"/>
      <c r="BO490" s="195"/>
      <c r="BP490" s="195"/>
      <c r="BQ490" s="195"/>
      <c r="BR490" s="195"/>
      <c r="BS490" s="195"/>
      <c r="BT490" s="195"/>
      <c r="BU490" s="195"/>
      <c r="BV490" s="195"/>
      <c r="BW490" s="195"/>
      <c r="BX490" s="195"/>
      <c r="BY490" s="195"/>
      <c r="BZ490" s="195"/>
      <c r="CA490" s="195"/>
      <c r="CB490" s="195"/>
      <c r="CC490" s="195"/>
      <c r="CD490" s="195"/>
      <c r="CE490" s="195"/>
      <c r="CF490" s="195"/>
      <c r="CG490" s="195"/>
      <c r="CH490" s="195"/>
    </row>
    <row r="491" spans="1:86" ht="12.75">
      <c r="A491" s="195"/>
      <c r="B491" s="195"/>
      <c r="C491" s="195"/>
      <c r="D491" s="195"/>
      <c r="E491" s="195"/>
      <c r="F491" s="195"/>
      <c r="G491" s="195"/>
      <c r="H491" s="195"/>
      <c r="I491" s="195"/>
      <c r="J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95"/>
      <c r="AE491" s="195"/>
      <c r="AF491" s="195"/>
      <c r="AG491" s="195"/>
      <c r="AH491" s="195"/>
      <c r="AI491" s="195"/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  <c r="AW491" s="195"/>
      <c r="AX491" s="195"/>
      <c r="AY491" s="195"/>
      <c r="AZ491" s="195"/>
      <c r="BA491" s="195"/>
      <c r="BB491" s="195"/>
      <c r="BC491" s="195"/>
      <c r="BD491" s="195"/>
      <c r="BE491" s="195"/>
      <c r="BF491" s="195"/>
      <c r="BG491" s="195"/>
      <c r="BH491" s="195"/>
      <c r="BI491" s="195"/>
      <c r="BJ491" s="195"/>
      <c r="BK491" s="195"/>
      <c r="BL491" s="195"/>
      <c r="BM491" s="195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  <c r="CH491" s="195"/>
    </row>
    <row r="492" spans="1:86" ht="12.75">
      <c r="A492" s="195"/>
      <c r="B492" s="195"/>
      <c r="C492" s="195"/>
      <c r="D492" s="195"/>
      <c r="E492" s="195"/>
      <c r="F492" s="195"/>
      <c r="G492" s="195"/>
      <c r="H492" s="195"/>
      <c r="I492" s="195"/>
      <c r="J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95"/>
      <c r="AE492" s="195"/>
      <c r="AF492" s="195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  <c r="AW492" s="195"/>
      <c r="AX492" s="195"/>
      <c r="AY492" s="195"/>
      <c r="AZ492" s="195"/>
      <c r="BA492" s="195"/>
      <c r="BB492" s="195"/>
      <c r="BC492" s="195"/>
      <c r="BD492" s="195"/>
      <c r="BE492" s="195"/>
      <c r="BF492" s="195"/>
      <c r="BG492" s="195"/>
      <c r="BH492" s="195"/>
      <c r="BI492" s="195"/>
      <c r="BJ492" s="195"/>
      <c r="BK492" s="195"/>
      <c r="BL492" s="195"/>
      <c r="BM492" s="195"/>
      <c r="BN492" s="195"/>
      <c r="BO492" s="195"/>
      <c r="BP492" s="195"/>
      <c r="BQ492" s="195"/>
      <c r="BR492" s="195"/>
      <c r="BS492" s="195"/>
      <c r="BT492" s="195"/>
      <c r="BU492" s="195"/>
      <c r="BV492" s="195"/>
      <c r="BW492" s="195"/>
      <c r="BX492" s="195"/>
      <c r="BY492" s="195"/>
      <c r="BZ492" s="195"/>
      <c r="CA492" s="195"/>
      <c r="CB492" s="195"/>
      <c r="CC492" s="195"/>
      <c r="CD492" s="195"/>
      <c r="CE492" s="195"/>
      <c r="CF492" s="195"/>
      <c r="CG492" s="195"/>
      <c r="CH492" s="195"/>
    </row>
    <row r="493" spans="1:86" ht="12.75">
      <c r="A493" s="195"/>
      <c r="B493" s="195"/>
      <c r="C493" s="195"/>
      <c r="D493" s="195"/>
      <c r="E493" s="195"/>
      <c r="F493" s="195"/>
      <c r="G493" s="195"/>
      <c r="H493" s="195"/>
      <c r="I493" s="195"/>
      <c r="J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95"/>
      <c r="AE493" s="195"/>
      <c r="AF493" s="195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  <c r="AW493" s="195"/>
      <c r="AX493" s="195"/>
      <c r="AY493" s="195"/>
      <c r="AZ493" s="195"/>
      <c r="BA493" s="195"/>
      <c r="BB493" s="195"/>
      <c r="BC493" s="195"/>
      <c r="BD493" s="195"/>
      <c r="BE493" s="195"/>
      <c r="BF493" s="195"/>
      <c r="BG493" s="195"/>
      <c r="BH493" s="195"/>
      <c r="BI493" s="195"/>
      <c r="BJ493" s="195"/>
      <c r="BK493" s="195"/>
      <c r="BL493" s="195"/>
      <c r="BM493" s="195"/>
      <c r="BN493" s="195"/>
      <c r="BO493" s="195"/>
      <c r="BP493" s="195"/>
      <c r="BQ493" s="195"/>
      <c r="BR493" s="195"/>
      <c r="BS493" s="195"/>
      <c r="BT493" s="195"/>
      <c r="BU493" s="195"/>
      <c r="BV493" s="195"/>
      <c r="BW493" s="195"/>
      <c r="BX493" s="195"/>
      <c r="BY493" s="195"/>
      <c r="BZ493" s="195"/>
      <c r="CA493" s="195"/>
      <c r="CB493" s="195"/>
      <c r="CC493" s="195"/>
      <c r="CD493" s="195"/>
      <c r="CE493" s="195"/>
      <c r="CF493" s="195"/>
      <c r="CG493" s="195"/>
      <c r="CH493" s="195"/>
    </row>
    <row r="494" spans="1:86" ht="12.75">
      <c r="A494" s="195"/>
      <c r="B494" s="195"/>
      <c r="C494" s="195"/>
      <c r="D494" s="195"/>
      <c r="E494" s="195"/>
      <c r="F494" s="195"/>
      <c r="G494" s="195"/>
      <c r="H494" s="195"/>
      <c r="I494" s="195"/>
      <c r="J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195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  <c r="CH494" s="195"/>
    </row>
    <row r="495" spans="1:86" ht="12.75">
      <c r="A495" s="195"/>
      <c r="B495" s="195"/>
      <c r="C495" s="195"/>
      <c r="D495" s="195"/>
      <c r="E495" s="195"/>
      <c r="F495" s="195"/>
      <c r="G495" s="195"/>
      <c r="H495" s="195"/>
      <c r="I495" s="195"/>
      <c r="J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95"/>
      <c r="AE495" s="195"/>
      <c r="AF495" s="195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  <c r="AW495" s="195"/>
      <c r="AX495" s="195"/>
      <c r="AY495" s="195"/>
      <c r="AZ495" s="195"/>
      <c r="BA495" s="195"/>
      <c r="BB495" s="195"/>
      <c r="BC495" s="195"/>
      <c r="BD495" s="195"/>
      <c r="BE495" s="195"/>
      <c r="BF495" s="195"/>
      <c r="BG495" s="195"/>
      <c r="BH495" s="195"/>
      <c r="BI495" s="195"/>
      <c r="BJ495" s="195"/>
      <c r="BK495" s="195"/>
      <c r="BL495" s="195"/>
      <c r="BM495" s="195"/>
      <c r="BN495" s="195"/>
      <c r="BO495" s="195"/>
      <c r="BP495" s="195"/>
      <c r="BQ495" s="195"/>
      <c r="BR495" s="195"/>
      <c r="BS495" s="195"/>
      <c r="BT495" s="195"/>
      <c r="BU495" s="195"/>
      <c r="BV495" s="195"/>
      <c r="BW495" s="195"/>
      <c r="BX495" s="195"/>
      <c r="BY495" s="195"/>
      <c r="BZ495" s="195"/>
      <c r="CA495" s="195"/>
      <c r="CB495" s="195"/>
      <c r="CC495" s="195"/>
      <c r="CD495" s="195"/>
      <c r="CE495" s="195"/>
      <c r="CF495" s="195"/>
      <c r="CG495" s="195"/>
      <c r="CH495" s="195"/>
    </row>
    <row r="496" spans="1:86" ht="12.75">
      <c r="A496" s="195"/>
      <c r="B496" s="195"/>
      <c r="C496" s="195"/>
      <c r="D496" s="195"/>
      <c r="E496" s="195"/>
      <c r="F496" s="195"/>
      <c r="G496" s="195"/>
      <c r="H496" s="195"/>
      <c r="I496" s="195"/>
      <c r="J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  <c r="AW496" s="195"/>
      <c r="AX496" s="195"/>
      <c r="AY496" s="195"/>
      <c r="AZ496" s="195"/>
      <c r="BA496" s="195"/>
      <c r="BB496" s="195"/>
      <c r="BC496" s="195"/>
      <c r="BD496" s="195"/>
      <c r="BE496" s="195"/>
      <c r="BF496" s="195"/>
      <c r="BG496" s="195"/>
      <c r="BH496" s="195"/>
      <c r="BI496" s="195"/>
      <c r="BJ496" s="195"/>
      <c r="BK496" s="195"/>
      <c r="BL496" s="195"/>
      <c r="BM496" s="195"/>
      <c r="BN496" s="195"/>
      <c r="BO496" s="195"/>
      <c r="BP496" s="195"/>
      <c r="BQ496" s="195"/>
      <c r="BR496" s="195"/>
      <c r="BS496" s="195"/>
      <c r="BT496" s="195"/>
      <c r="BU496" s="195"/>
      <c r="BV496" s="195"/>
      <c r="BW496" s="195"/>
      <c r="BX496" s="195"/>
      <c r="BY496" s="195"/>
      <c r="BZ496" s="195"/>
      <c r="CA496" s="195"/>
      <c r="CB496" s="195"/>
      <c r="CC496" s="195"/>
      <c r="CD496" s="195"/>
      <c r="CE496" s="195"/>
      <c r="CF496" s="195"/>
      <c r="CG496" s="195"/>
      <c r="CH496" s="195"/>
    </row>
    <row r="497" spans="1:86" ht="12.75">
      <c r="A497" s="195"/>
      <c r="B497" s="195"/>
      <c r="C497" s="195"/>
      <c r="D497" s="195"/>
      <c r="E497" s="195"/>
      <c r="F497" s="195"/>
      <c r="G497" s="195"/>
      <c r="H497" s="195"/>
      <c r="I497" s="195"/>
      <c r="J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  <c r="AW497" s="195"/>
      <c r="AX497" s="195"/>
      <c r="AY497" s="195"/>
      <c r="AZ497" s="195"/>
      <c r="BA497" s="195"/>
      <c r="BB497" s="195"/>
      <c r="BC497" s="195"/>
      <c r="BD497" s="195"/>
      <c r="BE497" s="195"/>
      <c r="BF497" s="195"/>
      <c r="BG497" s="195"/>
      <c r="BH497" s="195"/>
      <c r="BI497" s="195"/>
      <c r="BJ497" s="195"/>
      <c r="BK497" s="195"/>
      <c r="BL497" s="195"/>
      <c r="BM497" s="195"/>
      <c r="BN497" s="195"/>
      <c r="BO497" s="195"/>
      <c r="BP497" s="195"/>
      <c r="BQ497" s="195"/>
      <c r="BR497" s="195"/>
      <c r="BS497" s="195"/>
      <c r="BT497" s="195"/>
      <c r="BU497" s="195"/>
      <c r="BV497" s="195"/>
      <c r="BW497" s="195"/>
      <c r="BX497" s="195"/>
      <c r="BY497" s="195"/>
      <c r="BZ497" s="195"/>
      <c r="CA497" s="195"/>
      <c r="CB497" s="195"/>
      <c r="CC497" s="195"/>
      <c r="CD497" s="195"/>
      <c r="CE497" s="195"/>
      <c r="CF497" s="195"/>
      <c r="CG497" s="195"/>
      <c r="CH497" s="195"/>
    </row>
    <row r="498" spans="1:86" ht="12.75">
      <c r="A498" s="195"/>
      <c r="B498" s="195"/>
      <c r="C498" s="195"/>
      <c r="D498" s="195"/>
      <c r="E498" s="195"/>
      <c r="F498" s="195"/>
      <c r="G498" s="195"/>
      <c r="H498" s="195"/>
      <c r="I498" s="195"/>
      <c r="J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  <c r="AW498" s="195"/>
      <c r="AX498" s="195"/>
      <c r="AY498" s="195"/>
      <c r="AZ498" s="195"/>
      <c r="BA498" s="195"/>
      <c r="BB498" s="195"/>
      <c r="BC498" s="195"/>
      <c r="BD498" s="195"/>
      <c r="BE498" s="195"/>
      <c r="BF498" s="195"/>
      <c r="BG498" s="195"/>
      <c r="BH498" s="195"/>
      <c r="BI498" s="195"/>
      <c r="BJ498" s="195"/>
      <c r="BK498" s="195"/>
      <c r="BL498" s="195"/>
      <c r="BM498" s="195"/>
      <c r="BN498" s="195"/>
      <c r="BO498" s="195"/>
      <c r="BP498" s="195"/>
      <c r="BQ498" s="195"/>
      <c r="BR498" s="195"/>
      <c r="BS498" s="195"/>
      <c r="BT498" s="195"/>
      <c r="BU498" s="195"/>
      <c r="BV498" s="195"/>
      <c r="BW498" s="195"/>
      <c r="BX498" s="195"/>
      <c r="BY498" s="195"/>
      <c r="BZ498" s="195"/>
      <c r="CA498" s="195"/>
      <c r="CB498" s="195"/>
      <c r="CC498" s="195"/>
      <c r="CD498" s="195"/>
      <c r="CE498" s="195"/>
      <c r="CF498" s="195"/>
      <c r="CG498" s="195"/>
      <c r="CH498" s="195"/>
    </row>
    <row r="499" spans="1:86" ht="12.75">
      <c r="A499" s="195"/>
      <c r="B499" s="195"/>
      <c r="C499" s="195"/>
      <c r="D499" s="195"/>
      <c r="E499" s="195"/>
      <c r="F499" s="195"/>
      <c r="G499" s="195"/>
      <c r="H499" s="195"/>
      <c r="I499" s="195"/>
      <c r="J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  <c r="AW499" s="195"/>
      <c r="AX499" s="195"/>
      <c r="AY499" s="195"/>
      <c r="AZ499" s="195"/>
      <c r="BA499" s="195"/>
      <c r="BB499" s="195"/>
      <c r="BC499" s="195"/>
      <c r="BD499" s="195"/>
      <c r="BE499" s="195"/>
      <c r="BF499" s="195"/>
      <c r="BG499" s="195"/>
      <c r="BH499" s="195"/>
      <c r="BI499" s="195"/>
      <c r="BJ499" s="195"/>
      <c r="BK499" s="195"/>
      <c r="BL499" s="195"/>
      <c r="BM499" s="195"/>
      <c r="BN499" s="195"/>
      <c r="BO499" s="195"/>
      <c r="BP499" s="195"/>
      <c r="BQ499" s="195"/>
      <c r="BR499" s="195"/>
      <c r="BS499" s="195"/>
      <c r="BT499" s="195"/>
      <c r="BU499" s="195"/>
      <c r="BV499" s="195"/>
      <c r="BW499" s="195"/>
      <c r="BX499" s="195"/>
      <c r="BY499" s="195"/>
      <c r="BZ499" s="195"/>
      <c r="CA499" s="195"/>
      <c r="CB499" s="195"/>
      <c r="CC499" s="195"/>
      <c r="CD499" s="195"/>
      <c r="CE499" s="195"/>
      <c r="CF499" s="195"/>
      <c r="CG499" s="195"/>
      <c r="CH499" s="195"/>
    </row>
    <row r="500" spans="1:86" ht="12.75">
      <c r="A500" s="195"/>
      <c r="B500" s="195"/>
      <c r="C500" s="195"/>
      <c r="D500" s="195"/>
      <c r="E500" s="195"/>
      <c r="F500" s="195"/>
      <c r="G500" s="195"/>
      <c r="H500" s="195"/>
      <c r="I500" s="195"/>
      <c r="J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  <c r="AW500" s="195"/>
      <c r="AX500" s="195"/>
      <c r="AY500" s="195"/>
      <c r="AZ500" s="195"/>
      <c r="BA500" s="195"/>
      <c r="BB500" s="195"/>
      <c r="BC500" s="195"/>
      <c r="BD500" s="195"/>
      <c r="BE500" s="195"/>
      <c r="BF500" s="195"/>
      <c r="BG500" s="195"/>
      <c r="BH500" s="195"/>
      <c r="BI500" s="195"/>
      <c r="BJ500" s="195"/>
      <c r="BK500" s="195"/>
      <c r="BL500" s="195"/>
      <c r="BM500" s="195"/>
      <c r="BN500" s="195"/>
      <c r="BO500" s="195"/>
      <c r="BP500" s="195"/>
      <c r="BQ500" s="195"/>
      <c r="BR500" s="195"/>
      <c r="BS500" s="195"/>
      <c r="BT500" s="195"/>
      <c r="BU500" s="195"/>
      <c r="BV500" s="195"/>
      <c r="BW500" s="195"/>
      <c r="BX500" s="195"/>
      <c r="BY500" s="195"/>
      <c r="BZ500" s="195"/>
      <c r="CA500" s="195"/>
      <c r="CB500" s="195"/>
      <c r="CC500" s="195"/>
      <c r="CD500" s="195"/>
      <c r="CE500" s="195"/>
      <c r="CF500" s="195"/>
      <c r="CG500" s="195"/>
      <c r="CH500" s="195"/>
    </row>
    <row r="501" spans="1:86" ht="12.75">
      <c r="A501" s="195"/>
      <c r="B501" s="195"/>
      <c r="C501" s="195"/>
      <c r="D501" s="195"/>
      <c r="E501" s="195"/>
      <c r="F501" s="195"/>
      <c r="G501" s="195"/>
      <c r="H501" s="195"/>
      <c r="I501" s="195"/>
      <c r="J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95"/>
      <c r="AE501" s="195"/>
      <c r="AF501" s="195"/>
      <c r="AG501" s="195"/>
      <c r="AH501" s="195"/>
      <c r="AI501" s="195"/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  <c r="AW501" s="195"/>
      <c r="AX501" s="195"/>
      <c r="AY501" s="195"/>
      <c r="AZ501" s="195"/>
      <c r="BA501" s="195"/>
      <c r="BB501" s="195"/>
      <c r="BC501" s="195"/>
      <c r="BD501" s="195"/>
      <c r="BE501" s="195"/>
      <c r="BF501" s="195"/>
      <c r="BG501" s="195"/>
      <c r="BH501" s="195"/>
      <c r="BI501" s="195"/>
      <c r="BJ501" s="195"/>
      <c r="BK501" s="195"/>
      <c r="BL501" s="195"/>
      <c r="BM501" s="195"/>
      <c r="BN501" s="195"/>
      <c r="BO501" s="195"/>
      <c r="BP501" s="195"/>
      <c r="BQ501" s="195"/>
      <c r="BR501" s="195"/>
      <c r="BS501" s="195"/>
      <c r="BT501" s="195"/>
      <c r="BU501" s="195"/>
      <c r="BV501" s="195"/>
      <c r="BW501" s="195"/>
      <c r="BX501" s="195"/>
      <c r="BY501" s="195"/>
      <c r="BZ501" s="195"/>
      <c r="CA501" s="195"/>
      <c r="CB501" s="195"/>
      <c r="CC501" s="195"/>
      <c r="CD501" s="195"/>
      <c r="CE501" s="195"/>
      <c r="CF501" s="195"/>
      <c r="CG501" s="195"/>
      <c r="CH501" s="195"/>
    </row>
    <row r="502" spans="1:86" ht="12.75">
      <c r="A502" s="195"/>
      <c r="B502" s="195"/>
      <c r="C502" s="195"/>
      <c r="D502" s="195"/>
      <c r="E502" s="195"/>
      <c r="F502" s="195"/>
      <c r="G502" s="195"/>
      <c r="H502" s="195"/>
      <c r="I502" s="195"/>
      <c r="J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95"/>
      <c r="AE502" s="195"/>
      <c r="AF502" s="195"/>
      <c r="AG502" s="195"/>
      <c r="AH502" s="195"/>
      <c r="AI502" s="195"/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  <c r="AW502" s="195"/>
      <c r="AX502" s="195"/>
      <c r="AY502" s="195"/>
      <c r="AZ502" s="195"/>
      <c r="BA502" s="195"/>
      <c r="BB502" s="195"/>
      <c r="BC502" s="195"/>
      <c r="BD502" s="195"/>
      <c r="BE502" s="195"/>
      <c r="BF502" s="195"/>
      <c r="BG502" s="195"/>
      <c r="BH502" s="195"/>
      <c r="BI502" s="195"/>
      <c r="BJ502" s="195"/>
      <c r="BK502" s="195"/>
      <c r="BL502" s="195"/>
      <c r="BM502" s="195"/>
      <c r="BN502" s="195"/>
      <c r="BO502" s="195"/>
      <c r="BP502" s="195"/>
      <c r="BQ502" s="195"/>
      <c r="BR502" s="195"/>
      <c r="BS502" s="195"/>
      <c r="BT502" s="195"/>
      <c r="BU502" s="195"/>
      <c r="BV502" s="195"/>
      <c r="BW502" s="195"/>
      <c r="BX502" s="195"/>
      <c r="BY502" s="195"/>
      <c r="BZ502" s="195"/>
      <c r="CA502" s="195"/>
      <c r="CB502" s="195"/>
      <c r="CC502" s="195"/>
      <c r="CD502" s="195"/>
      <c r="CE502" s="195"/>
      <c r="CF502" s="195"/>
      <c r="CG502" s="195"/>
      <c r="CH502" s="195"/>
    </row>
    <row r="503" spans="1:86" ht="12.75">
      <c r="A503" s="195"/>
      <c r="B503" s="195"/>
      <c r="C503" s="195"/>
      <c r="D503" s="195"/>
      <c r="E503" s="195"/>
      <c r="F503" s="195"/>
      <c r="G503" s="195"/>
      <c r="H503" s="195"/>
      <c r="I503" s="195"/>
      <c r="J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95"/>
      <c r="AE503" s="195"/>
      <c r="AF503" s="195"/>
      <c r="AG503" s="195"/>
      <c r="AH503" s="195"/>
      <c r="AI503" s="195"/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  <c r="AW503" s="195"/>
      <c r="AX503" s="195"/>
      <c r="AY503" s="195"/>
      <c r="AZ503" s="195"/>
      <c r="BA503" s="195"/>
      <c r="BB503" s="195"/>
      <c r="BC503" s="195"/>
      <c r="BD503" s="195"/>
      <c r="BE503" s="195"/>
      <c r="BF503" s="195"/>
      <c r="BG503" s="195"/>
      <c r="BH503" s="195"/>
      <c r="BI503" s="195"/>
      <c r="BJ503" s="195"/>
      <c r="BK503" s="195"/>
      <c r="BL503" s="195"/>
      <c r="BM503" s="195"/>
      <c r="BN503" s="195"/>
      <c r="BO503" s="195"/>
      <c r="BP503" s="195"/>
      <c r="BQ503" s="195"/>
      <c r="BR503" s="195"/>
      <c r="BS503" s="195"/>
      <c r="BT503" s="195"/>
      <c r="BU503" s="195"/>
      <c r="BV503" s="195"/>
      <c r="BW503" s="195"/>
      <c r="BX503" s="195"/>
      <c r="BY503" s="195"/>
      <c r="BZ503" s="195"/>
      <c r="CA503" s="195"/>
      <c r="CB503" s="195"/>
      <c r="CC503" s="195"/>
      <c r="CD503" s="195"/>
      <c r="CE503" s="195"/>
      <c r="CF503" s="195"/>
      <c r="CG503" s="195"/>
      <c r="CH503" s="195"/>
    </row>
    <row r="504" spans="1:86" ht="12.75">
      <c r="A504" s="195"/>
      <c r="B504" s="195"/>
      <c r="C504" s="195"/>
      <c r="D504" s="195"/>
      <c r="E504" s="195"/>
      <c r="F504" s="195"/>
      <c r="G504" s="195"/>
      <c r="H504" s="195"/>
      <c r="I504" s="195"/>
      <c r="J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95"/>
      <c r="AE504" s="195"/>
      <c r="AF504" s="195"/>
      <c r="AG504" s="195"/>
      <c r="AH504" s="195"/>
      <c r="AI504" s="195"/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  <c r="AW504" s="195"/>
      <c r="AX504" s="195"/>
      <c r="AY504" s="195"/>
      <c r="AZ504" s="195"/>
      <c r="BA504" s="195"/>
      <c r="BB504" s="195"/>
      <c r="BC504" s="195"/>
      <c r="BD504" s="195"/>
      <c r="BE504" s="195"/>
      <c r="BF504" s="195"/>
      <c r="BG504" s="195"/>
      <c r="BH504" s="195"/>
      <c r="BI504" s="195"/>
      <c r="BJ504" s="195"/>
      <c r="BK504" s="195"/>
      <c r="BL504" s="195"/>
      <c r="BM504" s="195"/>
      <c r="BN504" s="195"/>
      <c r="BO504" s="195"/>
      <c r="BP504" s="195"/>
      <c r="BQ504" s="195"/>
      <c r="BR504" s="195"/>
      <c r="BS504" s="195"/>
      <c r="BT504" s="195"/>
      <c r="BU504" s="195"/>
      <c r="BV504" s="195"/>
      <c r="BW504" s="195"/>
      <c r="BX504" s="195"/>
      <c r="BY504" s="195"/>
      <c r="BZ504" s="195"/>
      <c r="CA504" s="195"/>
      <c r="CB504" s="195"/>
      <c r="CC504" s="195"/>
      <c r="CD504" s="195"/>
      <c r="CE504" s="195"/>
      <c r="CF504" s="195"/>
      <c r="CG504" s="195"/>
      <c r="CH504" s="195"/>
    </row>
    <row r="505" spans="1:86" ht="12.75">
      <c r="A505" s="195"/>
      <c r="B505" s="195"/>
      <c r="C505" s="195"/>
      <c r="D505" s="195"/>
      <c r="E505" s="195"/>
      <c r="F505" s="195"/>
      <c r="G505" s="195"/>
      <c r="H505" s="195"/>
      <c r="I505" s="195"/>
      <c r="J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  <c r="AW505" s="195"/>
      <c r="AX505" s="195"/>
      <c r="AY505" s="195"/>
      <c r="AZ505" s="195"/>
      <c r="BA505" s="195"/>
      <c r="BB505" s="195"/>
      <c r="BC505" s="195"/>
      <c r="BD505" s="195"/>
      <c r="BE505" s="195"/>
      <c r="BF505" s="195"/>
      <c r="BG505" s="195"/>
      <c r="BH505" s="195"/>
      <c r="BI505" s="195"/>
      <c r="BJ505" s="195"/>
      <c r="BK505" s="195"/>
      <c r="BL505" s="195"/>
      <c r="BM505" s="195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  <c r="CH505" s="195"/>
    </row>
    <row r="506" spans="1:86" ht="12.75">
      <c r="A506" s="195"/>
      <c r="B506" s="195"/>
      <c r="C506" s="195"/>
      <c r="D506" s="195"/>
      <c r="E506" s="195"/>
      <c r="F506" s="195"/>
      <c r="G506" s="195"/>
      <c r="H506" s="195"/>
      <c r="I506" s="195"/>
      <c r="J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95"/>
      <c r="AE506" s="195"/>
      <c r="AF506" s="195"/>
      <c r="AG506" s="195"/>
      <c r="AH506" s="195"/>
      <c r="AI506" s="195"/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  <c r="AW506" s="195"/>
      <c r="AX506" s="195"/>
      <c r="AY506" s="195"/>
      <c r="AZ506" s="195"/>
      <c r="BA506" s="195"/>
      <c r="BB506" s="195"/>
      <c r="BC506" s="195"/>
      <c r="BD506" s="195"/>
      <c r="BE506" s="195"/>
      <c r="BF506" s="195"/>
      <c r="BG506" s="195"/>
      <c r="BH506" s="195"/>
      <c r="BI506" s="195"/>
      <c r="BJ506" s="195"/>
      <c r="BK506" s="195"/>
      <c r="BL506" s="195"/>
      <c r="BM506" s="195"/>
      <c r="BN506" s="195"/>
      <c r="BO506" s="195"/>
      <c r="BP506" s="195"/>
      <c r="BQ506" s="195"/>
      <c r="BR506" s="195"/>
      <c r="BS506" s="195"/>
      <c r="BT506" s="195"/>
      <c r="BU506" s="195"/>
      <c r="BV506" s="195"/>
      <c r="BW506" s="195"/>
      <c r="BX506" s="195"/>
      <c r="BY506" s="195"/>
      <c r="BZ506" s="195"/>
      <c r="CA506" s="195"/>
      <c r="CB506" s="195"/>
      <c r="CC506" s="195"/>
      <c r="CD506" s="195"/>
      <c r="CE506" s="195"/>
      <c r="CF506" s="195"/>
      <c r="CG506" s="195"/>
      <c r="CH506" s="195"/>
    </row>
    <row r="507" spans="1:86" ht="12.75">
      <c r="A507" s="195"/>
      <c r="B507" s="195"/>
      <c r="C507" s="195"/>
      <c r="D507" s="195"/>
      <c r="E507" s="195"/>
      <c r="F507" s="195"/>
      <c r="G507" s="195"/>
      <c r="H507" s="195"/>
      <c r="I507" s="195"/>
      <c r="J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  <c r="AW507" s="195"/>
      <c r="AX507" s="195"/>
      <c r="AY507" s="195"/>
      <c r="AZ507" s="195"/>
      <c r="BA507" s="195"/>
      <c r="BB507" s="195"/>
      <c r="BC507" s="195"/>
      <c r="BD507" s="195"/>
      <c r="BE507" s="195"/>
      <c r="BF507" s="195"/>
      <c r="BG507" s="195"/>
      <c r="BH507" s="195"/>
      <c r="BI507" s="195"/>
      <c r="BJ507" s="195"/>
      <c r="BK507" s="195"/>
      <c r="BL507" s="195"/>
      <c r="BM507" s="195"/>
      <c r="BN507" s="195"/>
      <c r="BO507" s="195"/>
      <c r="BP507" s="195"/>
      <c r="BQ507" s="195"/>
      <c r="BR507" s="195"/>
      <c r="BS507" s="195"/>
      <c r="BT507" s="195"/>
      <c r="BU507" s="195"/>
      <c r="BV507" s="195"/>
      <c r="BW507" s="195"/>
      <c r="BX507" s="195"/>
      <c r="BY507" s="195"/>
      <c r="BZ507" s="195"/>
      <c r="CA507" s="195"/>
      <c r="CB507" s="195"/>
      <c r="CC507" s="195"/>
      <c r="CD507" s="195"/>
      <c r="CE507" s="195"/>
      <c r="CF507" s="195"/>
      <c r="CG507" s="195"/>
      <c r="CH507" s="195"/>
    </row>
    <row r="508" spans="1:86" ht="12.75">
      <c r="A508" s="195"/>
      <c r="B508" s="195"/>
      <c r="C508" s="195"/>
      <c r="D508" s="195"/>
      <c r="E508" s="195"/>
      <c r="F508" s="195"/>
      <c r="G508" s="195"/>
      <c r="H508" s="195"/>
      <c r="I508" s="195"/>
      <c r="J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95"/>
      <c r="AE508" s="195"/>
      <c r="AF508" s="195"/>
      <c r="AG508" s="195"/>
      <c r="AH508" s="195"/>
      <c r="AI508" s="195"/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  <c r="AW508" s="195"/>
      <c r="AX508" s="195"/>
      <c r="AY508" s="195"/>
      <c r="AZ508" s="195"/>
      <c r="BA508" s="195"/>
      <c r="BB508" s="195"/>
      <c r="BC508" s="195"/>
      <c r="BD508" s="195"/>
      <c r="BE508" s="195"/>
      <c r="BF508" s="195"/>
      <c r="BG508" s="195"/>
      <c r="BH508" s="195"/>
      <c r="BI508" s="195"/>
      <c r="BJ508" s="195"/>
      <c r="BK508" s="195"/>
      <c r="BL508" s="195"/>
      <c r="BM508" s="195"/>
      <c r="BN508" s="195"/>
      <c r="BO508" s="195"/>
      <c r="BP508" s="195"/>
      <c r="BQ508" s="195"/>
      <c r="BR508" s="195"/>
      <c r="BS508" s="195"/>
      <c r="BT508" s="195"/>
      <c r="BU508" s="195"/>
      <c r="BV508" s="195"/>
      <c r="BW508" s="195"/>
      <c r="BX508" s="195"/>
      <c r="BY508" s="195"/>
      <c r="BZ508" s="195"/>
      <c r="CA508" s="195"/>
      <c r="CB508" s="195"/>
      <c r="CC508" s="195"/>
      <c r="CD508" s="195"/>
      <c r="CE508" s="195"/>
      <c r="CF508" s="195"/>
      <c r="CG508" s="195"/>
      <c r="CH508" s="195"/>
    </row>
    <row r="509" spans="1:86" ht="12.75">
      <c r="A509" s="195"/>
      <c r="B509" s="195"/>
      <c r="C509" s="195"/>
      <c r="D509" s="195"/>
      <c r="E509" s="195"/>
      <c r="F509" s="195"/>
      <c r="G509" s="195"/>
      <c r="H509" s="195"/>
      <c r="I509" s="195"/>
      <c r="J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95"/>
      <c r="AE509" s="195"/>
      <c r="AF509" s="195"/>
      <c r="AG509" s="195"/>
      <c r="AH509" s="195"/>
      <c r="AI509" s="195"/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  <c r="AW509" s="195"/>
      <c r="AX509" s="195"/>
      <c r="AY509" s="195"/>
      <c r="AZ509" s="195"/>
      <c r="BA509" s="195"/>
      <c r="BB509" s="195"/>
      <c r="BC509" s="195"/>
      <c r="BD509" s="195"/>
      <c r="BE509" s="195"/>
      <c r="BF509" s="195"/>
      <c r="BG509" s="195"/>
      <c r="BH509" s="195"/>
      <c r="BI509" s="195"/>
      <c r="BJ509" s="195"/>
      <c r="BK509" s="195"/>
      <c r="BL509" s="195"/>
      <c r="BM509" s="195"/>
      <c r="BN509" s="195"/>
      <c r="BO509" s="195"/>
      <c r="BP509" s="195"/>
      <c r="BQ509" s="195"/>
      <c r="BR509" s="195"/>
      <c r="BS509" s="195"/>
      <c r="BT509" s="195"/>
      <c r="BU509" s="195"/>
      <c r="BV509" s="195"/>
      <c r="BW509" s="195"/>
      <c r="BX509" s="195"/>
      <c r="BY509" s="195"/>
      <c r="BZ509" s="195"/>
      <c r="CA509" s="195"/>
      <c r="CB509" s="195"/>
      <c r="CC509" s="195"/>
      <c r="CD509" s="195"/>
      <c r="CE509" s="195"/>
      <c r="CF509" s="195"/>
      <c r="CG509" s="195"/>
      <c r="CH509" s="195"/>
    </row>
    <row r="510" spans="1:86" ht="12.75">
      <c r="A510" s="195"/>
      <c r="B510" s="195"/>
      <c r="C510" s="195"/>
      <c r="D510" s="195"/>
      <c r="E510" s="195"/>
      <c r="F510" s="195"/>
      <c r="G510" s="195"/>
      <c r="H510" s="195"/>
      <c r="I510" s="195"/>
      <c r="J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  <c r="AW510" s="195"/>
      <c r="AX510" s="195"/>
      <c r="AY510" s="195"/>
      <c r="AZ510" s="195"/>
      <c r="BA510" s="195"/>
      <c r="BB510" s="195"/>
      <c r="BC510" s="195"/>
      <c r="BD510" s="195"/>
      <c r="BE510" s="195"/>
      <c r="BF510" s="195"/>
      <c r="BG510" s="195"/>
      <c r="BH510" s="195"/>
      <c r="BI510" s="195"/>
      <c r="BJ510" s="195"/>
      <c r="BK510" s="195"/>
      <c r="BL510" s="195"/>
      <c r="BM510" s="195"/>
      <c r="BN510" s="195"/>
      <c r="BO510" s="195"/>
      <c r="BP510" s="195"/>
      <c r="BQ510" s="195"/>
      <c r="BR510" s="195"/>
      <c r="BS510" s="195"/>
      <c r="BT510" s="195"/>
      <c r="BU510" s="195"/>
      <c r="BV510" s="195"/>
      <c r="BW510" s="195"/>
      <c r="BX510" s="195"/>
      <c r="BY510" s="195"/>
      <c r="BZ510" s="195"/>
      <c r="CA510" s="195"/>
      <c r="CB510" s="195"/>
      <c r="CC510" s="195"/>
      <c r="CD510" s="195"/>
      <c r="CE510" s="195"/>
      <c r="CF510" s="195"/>
      <c r="CG510" s="195"/>
      <c r="CH510" s="195"/>
    </row>
    <row r="511" spans="1:86" ht="12.75">
      <c r="A511" s="195"/>
      <c r="B511" s="195"/>
      <c r="C511" s="195"/>
      <c r="D511" s="195"/>
      <c r="E511" s="195"/>
      <c r="F511" s="195"/>
      <c r="G511" s="195"/>
      <c r="H511" s="195"/>
      <c r="I511" s="195"/>
      <c r="J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95"/>
      <c r="AE511" s="195"/>
      <c r="AF511" s="195"/>
      <c r="AG511" s="195"/>
      <c r="AH511" s="195"/>
      <c r="AI511" s="195"/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  <c r="AW511" s="195"/>
      <c r="AX511" s="195"/>
      <c r="AY511" s="195"/>
      <c r="AZ511" s="195"/>
      <c r="BA511" s="195"/>
      <c r="BB511" s="195"/>
      <c r="BC511" s="195"/>
      <c r="BD511" s="195"/>
      <c r="BE511" s="195"/>
      <c r="BF511" s="195"/>
      <c r="BG511" s="195"/>
      <c r="BH511" s="195"/>
      <c r="BI511" s="195"/>
      <c r="BJ511" s="195"/>
      <c r="BK511" s="195"/>
      <c r="BL511" s="195"/>
      <c r="BM511" s="195"/>
      <c r="BN511" s="195"/>
      <c r="BO511" s="195"/>
      <c r="BP511" s="195"/>
      <c r="BQ511" s="195"/>
      <c r="BR511" s="195"/>
      <c r="BS511" s="195"/>
      <c r="BT511" s="195"/>
      <c r="BU511" s="195"/>
      <c r="BV511" s="195"/>
      <c r="BW511" s="195"/>
      <c r="BX511" s="195"/>
      <c r="BY511" s="195"/>
      <c r="BZ511" s="195"/>
      <c r="CA511" s="195"/>
      <c r="CB511" s="195"/>
      <c r="CC511" s="195"/>
      <c r="CD511" s="195"/>
      <c r="CE511" s="195"/>
      <c r="CF511" s="195"/>
      <c r="CG511" s="195"/>
      <c r="CH511" s="195"/>
    </row>
    <row r="512" spans="1:86" ht="12.75">
      <c r="A512" s="195"/>
      <c r="B512" s="195"/>
      <c r="C512" s="195"/>
      <c r="D512" s="195"/>
      <c r="E512" s="195"/>
      <c r="F512" s="195"/>
      <c r="G512" s="195"/>
      <c r="H512" s="195"/>
      <c r="I512" s="195"/>
      <c r="J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  <c r="AW512" s="195"/>
      <c r="AX512" s="195"/>
      <c r="AY512" s="195"/>
      <c r="AZ512" s="195"/>
      <c r="BA512" s="195"/>
      <c r="BB512" s="195"/>
      <c r="BC512" s="195"/>
      <c r="BD512" s="195"/>
      <c r="BE512" s="195"/>
      <c r="BF512" s="195"/>
      <c r="BG512" s="195"/>
      <c r="BH512" s="195"/>
      <c r="BI512" s="195"/>
      <c r="BJ512" s="195"/>
      <c r="BK512" s="195"/>
      <c r="BL512" s="195"/>
      <c r="BM512" s="195"/>
      <c r="BN512" s="195"/>
      <c r="BO512" s="195"/>
      <c r="BP512" s="195"/>
      <c r="BQ512" s="195"/>
      <c r="BR512" s="195"/>
      <c r="BS512" s="195"/>
      <c r="BT512" s="195"/>
      <c r="BU512" s="195"/>
      <c r="BV512" s="195"/>
      <c r="BW512" s="195"/>
      <c r="BX512" s="195"/>
      <c r="BY512" s="195"/>
      <c r="BZ512" s="195"/>
      <c r="CA512" s="195"/>
      <c r="CB512" s="195"/>
      <c r="CC512" s="195"/>
      <c r="CD512" s="195"/>
      <c r="CE512" s="195"/>
      <c r="CF512" s="195"/>
      <c r="CG512" s="195"/>
      <c r="CH512" s="195"/>
    </row>
    <row r="513" spans="1:86" ht="12.75">
      <c r="A513" s="195"/>
      <c r="B513" s="195"/>
      <c r="C513" s="195"/>
      <c r="D513" s="195"/>
      <c r="E513" s="195"/>
      <c r="F513" s="195"/>
      <c r="G513" s="195"/>
      <c r="H513" s="195"/>
      <c r="I513" s="195"/>
      <c r="J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  <c r="AW513" s="195"/>
      <c r="AX513" s="195"/>
      <c r="AY513" s="195"/>
      <c r="AZ513" s="195"/>
      <c r="BA513" s="195"/>
      <c r="BB513" s="195"/>
      <c r="BC513" s="195"/>
      <c r="BD513" s="195"/>
      <c r="BE513" s="195"/>
      <c r="BF513" s="195"/>
      <c r="BG513" s="195"/>
      <c r="BH513" s="195"/>
      <c r="BI513" s="195"/>
      <c r="BJ513" s="195"/>
      <c r="BK513" s="195"/>
      <c r="BL513" s="195"/>
      <c r="BM513" s="195"/>
      <c r="BN513" s="195"/>
      <c r="BO513" s="195"/>
      <c r="BP513" s="195"/>
      <c r="BQ513" s="195"/>
      <c r="BR513" s="195"/>
      <c r="BS513" s="195"/>
      <c r="BT513" s="195"/>
      <c r="BU513" s="195"/>
      <c r="BV513" s="195"/>
      <c r="BW513" s="195"/>
      <c r="BX513" s="195"/>
      <c r="BY513" s="195"/>
      <c r="BZ513" s="195"/>
      <c r="CA513" s="195"/>
      <c r="CB513" s="195"/>
      <c r="CC513" s="195"/>
      <c r="CD513" s="195"/>
      <c r="CE513" s="195"/>
      <c r="CF513" s="195"/>
      <c r="CG513" s="195"/>
      <c r="CH513" s="195"/>
    </row>
    <row r="514" spans="1:86" ht="12.75">
      <c r="A514" s="195"/>
      <c r="B514" s="195"/>
      <c r="C514" s="195"/>
      <c r="D514" s="195"/>
      <c r="E514" s="195"/>
      <c r="F514" s="195"/>
      <c r="G514" s="195"/>
      <c r="H514" s="195"/>
      <c r="I514" s="195"/>
      <c r="J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95"/>
      <c r="AE514" s="195"/>
      <c r="AF514" s="195"/>
      <c r="AG514" s="195"/>
      <c r="AH514" s="195"/>
      <c r="AI514" s="195"/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  <c r="AW514" s="195"/>
      <c r="AX514" s="195"/>
      <c r="AY514" s="195"/>
      <c r="AZ514" s="195"/>
      <c r="BA514" s="195"/>
      <c r="BB514" s="195"/>
      <c r="BC514" s="195"/>
      <c r="BD514" s="195"/>
      <c r="BE514" s="195"/>
      <c r="BF514" s="195"/>
      <c r="BG514" s="195"/>
      <c r="BH514" s="195"/>
      <c r="BI514" s="195"/>
      <c r="BJ514" s="195"/>
      <c r="BK514" s="195"/>
      <c r="BL514" s="195"/>
      <c r="BM514" s="195"/>
      <c r="BN514" s="195"/>
      <c r="BO514" s="195"/>
      <c r="BP514" s="195"/>
      <c r="BQ514" s="195"/>
      <c r="BR514" s="195"/>
      <c r="BS514" s="195"/>
      <c r="BT514" s="195"/>
      <c r="BU514" s="195"/>
      <c r="BV514" s="195"/>
      <c r="BW514" s="195"/>
      <c r="BX514" s="195"/>
      <c r="BY514" s="195"/>
      <c r="BZ514" s="195"/>
      <c r="CA514" s="195"/>
      <c r="CB514" s="195"/>
      <c r="CC514" s="195"/>
      <c r="CD514" s="195"/>
      <c r="CE514" s="195"/>
      <c r="CF514" s="195"/>
      <c r="CG514" s="195"/>
      <c r="CH514" s="195"/>
    </row>
    <row r="515" spans="1:86" ht="12.75">
      <c r="A515" s="195"/>
      <c r="B515" s="195"/>
      <c r="C515" s="195"/>
      <c r="D515" s="195"/>
      <c r="E515" s="195"/>
      <c r="F515" s="195"/>
      <c r="G515" s="195"/>
      <c r="H515" s="195"/>
      <c r="I515" s="195"/>
      <c r="J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  <c r="AW515" s="195"/>
      <c r="AX515" s="195"/>
      <c r="AY515" s="195"/>
      <c r="AZ515" s="195"/>
      <c r="BA515" s="195"/>
      <c r="BB515" s="195"/>
      <c r="BC515" s="195"/>
      <c r="BD515" s="195"/>
      <c r="BE515" s="195"/>
      <c r="BF515" s="195"/>
      <c r="BG515" s="195"/>
      <c r="BH515" s="195"/>
      <c r="BI515" s="195"/>
      <c r="BJ515" s="195"/>
      <c r="BK515" s="195"/>
      <c r="BL515" s="195"/>
      <c r="BM515" s="195"/>
      <c r="BN515" s="195"/>
      <c r="BO515" s="195"/>
      <c r="BP515" s="195"/>
      <c r="BQ515" s="195"/>
      <c r="BR515" s="195"/>
      <c r="BS515" s="195"/>
      <c r="BT515" s="195"/>
      <c r="BU515" s="195"/>
      <c r="BV515" s="195"/>
      <c r="BW515" s="195"/>
      <c r="BX515" s="195"/>
      <c r="BY515" s="195"/>
      <c r="BZ515" s="195"/>
      <c r="CA515" s="195"/>
      <c r="CB515" s="195"/>
      <c r="CC515" s="195"/>
      <c r="CD515" s="195"/>
      <c r="CE515" s="195"/>
      <c r="CF515" s="195"/>
      <c r="CG515" s="195"/>
      <c r="CH515" s="195"/>
    </row>
    <row r="516" spans="1:86" ht="12.75">
      <c r="A516" s="195"/>
      <c r="B516" s="195"/>
      <c r="C516" s="195"/>
      <c r="D516" s="195"/>
      <c r="E516" s="195"/>
      <c r="F516" s="195"/>
      <c r="G516" s="195"/>
      <c r="H516" s="195"/>
      <c r="I516" s="195"/>
      <c r="J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  <c r="AW516" s="195"/>
      <c r="AX516" s="195"/>
      <c r="AY516" s="195"/>
      <c r="AZ516" s="195"/>
      <c r="BA516" s="195"/>
      <c r="BB516" s="195"/>
      <c r="BC516" s="195"/>
      <c r="BD516" s="195"/>
      <c r="BE516" s="195"/>
      <c r="BF516" s="195"/>
      <c r="BG516" s="195"/>
      <c r="BH516" s="195"/>
      <c r="BI516" s="195"/>
      <c r="BJ516" s="195"/>
      <c r="BK516" s="195"/>
      <c r="BL516" s="195"/>
      <c r="BM516" s="195"/>
      <c r="BN516" s="195"/>
      <c r="BO516" s="195"/>
      <c r="BP516" s="195"/>
      <c r="BQ516" s="195"/>
      <c r="BR516" s="195"/>
      <c r="BS516" s="195"/>
      <c r="BT516" s="195"/>
      <c r="BU516" s="195"/>
      <c r="BV516" s="195"/>
      <c r="BW516" s="195"/>
      <c r="BX516" s="195"/>
      <c r="BY516" s="195"/>
      <c r="BZ516" s="195"/>
      <c r="CA516" s="195"/>
      <c r="CB516" s="195"/>
      <c r="CC516" s="195"/>
      <c r="CD516" s="195"/>
      <c r="CE516" s="195"/>
      <c r="CF516" s="195"/>
      <c r="CG516" s="195"/>
      <c r="CH516" s="195"/>
    </row>
    <row r="517" spans="1:86" ht="12.75">
      <c r="A517" s="195"/>
      <c r="B517" s="195"/>
      <c r="C517" s="195"/>
      <c r="D517" s="195"/>
      <c r="E517" s="195"/>
      <c r="F517" s="195"/>
      <c r="G517" s="195"/>
      <c r="H517" s="195"/>
      <c r="I517" s="195"/>
      <c r="J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  <c r="AW517" s="195"/>
      <c r="AX517" s="195"/>
      <c r="AY517" s="195"/>
      <c r="AZ517" s="195"/>
      <c r="BA517" s="195"/>
      <c r="BB517" s="195"/>
      <c r="BC517" s="195"/>
      <c r="BD517" s="195"/>
      <c r="BE517" s="195"/>
      <c r="BF517" s="195"/>
      <c r="BG517" s="195"/>
      <c r="BH517" s="195"/>
      <c r="BI517" s="195"/>
      <c r="BJ517" s="195"/>
      <c r="BK517" s="195"/>
      <c r="BL517" s="195"/>
      <c r="BM517" s="195"/>
      <c r="BN517" s="195"/>
      <c r="BO517" s="195"/>
      <c r="BP517" s="195"/>
      <c r="BQ517" s="195"/>
      <c r="BR517" s="195"/>
      <c r="BS517" s="195"/>
      <c r="BT517" s="195"/>
      <c r="BU517" s="195"/>
      <c r="BV517" s="195"/>
      <c r="BW517" s="195"/>
      <c r="BX517" s="195"/>
      <c r="BY517" s="195"/>
      <c r="BZ517" s="195"/>
      <c r="CA517" s="195"/>
      <c r="CB517" s="195"/>
      <c r="CC517" s="195"/>
      <c r="CD517" s="195"/>
      <c r="CE517" s="195"/>
      <c r="CF517" s="195"/>
      <c r="CG517" s="195"/>
      <c r="CH517" s="195"/>
    </row>
    <row r="518" spans="1:86" ht="12.75">
      <c r="A518" s="195"/>
      <c r="B518" s="195"/>
      <c r="C518" s="195"/>
      <c r="D518" s="195"/>
      <c r="E518" s="195"/>
      <c r="F518" s="195"/>
      <c r="G518" s="195"/>
      <c r="H518" s="195"/>
      <c r="I518" s="195"/>
      <c r="J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  <c r="AW518" s="195"/>
      <c r="AX518" s="195"/>
      <c r="AY518" s="195"/>
      <c r="AZ518" s="195"/>
      <c r="BA518" s="195"/>
      <c r="BB518" s="195"/>
      <c r="BC518" s="195"/>
      <c r="BD518" s="195"/>
      <c r="BE518" s="195"/>
      <c r="BF518" s="195"/>
      <c r="BG518" s="195"/>
      <c r="BH518" s="195"/>
      <c r="BI518" s="195"/>
      <c r="BJ518" s="195"/>
      <c r="BK518" s="195"/>
      <c r="BL518" s="195"/>
      <c r="BM518" s="195"/>
      <c r="BN518" s="195"/>
      <c r="BO518" s="195"/>
      <c r="BP518" s="195"/>
      <c r="BQ518" s="195"/>
      <c r="BR518" s="195"/>
      <c r="BS518" s="195"/>
      <c r="BT518" s="195"/>
      <c r="BU518" s="195"/>
      <c r="BV518" s="195"/>
      <c r="BW518" s="195"/>
      <c r="BX518" s="195"/>
      <c r="BY518" s="195"/>
      <c r="BZ518" s="195"/>
      <c r="CA518" s="195"/>
      <c r="CB518" s="195"/>
      <c r="CC518" s="195"/>
      <c r="CD518" s="195"/>
      <c r="CE518" s="195"/>
      <c r="CF518" s="195"/>
      <c r="CG518" s="195"/>
      <c r="CH518" s="195"/>
    </row>
    <row r="519" spans="1:86" ht="12.75">
      <c r="A519" s="195"/>
      <c r="B519" s="195"/>
      <c r="C519" s="195"/>
      <c r="D519" s="195"/>
      <c r="E519" s="195"/>
      <c r="F519" s="195"/>
      <c r="G519" s="195"/>
      <c r="H519" s="195"/>
      <c r="I519" s="195"/>
      <c r="J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95"/>
      <c r="AE519" s="195"/>
      <c r="AF519" s="195"/>
      <c r="AG519" s="195"/>
      <c r="AH519" s="195"/>
      <c r="AI519" s="195"/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  <c r="AW519" s="195"/>
      <c r="AX519" s="195"/>
      <c r="AY519" s="195"/>
      <c r="AZ519" s="195"/>
      <c r="BA519" s="195"/>
      <c r="BB519" s="195"/>
      <c r="BC519" s="195"/>
      <c r="BD519" s="195"/>
      <c r="BE519" s="195"/>
      <c r="BF519" s="195"/>
      <c r="BG519" s="195"/>
      <c r="BH519" s="195"/>
      <c r="BI519" s="195"/>
      <c r="BJ519" s="195"/>
      <c r="BK519" s="195"/>
      <c r="BL519" s="195"/>
      <c r="BM519" s="195"/>
      <c r="BN519" s="195"/>
      <c r="BO519" s="195"/>
      <c r="BP519" s="195"/>
      <c r="BQ519" s="195"/>
      <c r="BR519" s="195"/>
      <c r="BS519" s="195"/>
      <c r="BT519" s="195"/>
      <c r="BU519" s="195"/>
      <c r="BV519" s="195"/>
      <c r="BW519" s="195"/>
      <c r="BX519" s="195"/>
      <c r="BY519" s="195"/>
      <c r="BZ519" s="195"/>
      <c r="CA519" s="195"/>
      <c r="CB519" s="195"/>
      <c r="CC519" s="195"/>
      <c r="CD519" s="195"/>
      <c r="CE519" s="195"/>
      <c r="CF519" s="195"/>
      <c r="CG519" s="195"/>
      <c r="CH519" s="195"/>
    </row>
    <row r="520" spans="1:86" ht="12.75">
      <c r="A520" s="195"/>
      <c r="B520" s="195"/>
      <c r="C520" s="195"/>
      <c r="D520" s="195"/>
      <c r="E520" s="195"/>
      <c r="F520" s="195"/>
      <c r="G520" s="195"/>
      <c r="H520" s="195"/>
      <c r="I520" s="195"/>
      <c r="J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95"/>
      <c r="AE520" s="195"/>
      <c r="AF520" s="195"/>
      <c r="AG520" s="195"/>
      <c r="AH520" s="195"/>
      <c r="AI520" s="195"/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  <c r="AW520" s="195"/>
      <c r="AX520" s="195"/>
      <c r="AY520" s="195"/>
      <c r="AZ520" s="195"/>
      <c r="BA520" s="195"/>
      <c r="BB520" s="195"/>
      <c r="BC520" s="195"/>
      <c r="BD520" s="195"/>
      <c r="BE520" s="195"/>
      <c r="BF520" s="195"/>
      <c r="BG520" s="195"/>
      <c r="BH520" s="195"/>
      <c r="BI520" s="195"/>
      <c r="BJ520" s="195"/>
      <c r="BK520" s="195"/>
      <c r="BL520" s="195"/>
      <c r="BM520" s="195"/>
      <c r="BN520" s="195"/>
      <c r="BO520" s="195"/>
      <c r="BP520" s="195"/>
      <c r="BQ520" s="195"/>
      <c r="BR520" s="195"/>
      <c r="BS520" s="195"/>
      <c r="BT520" s="195"/>
      <c r="BU520" s="195"/>
      <c r="BV520" s="195"/>
      <c r="BW520" s="195"/>
      <c r="BX520" s="195"/>
      <c r="BY520" s="195"/>
      <c r="BZ520" s="195"/>
      <c r="CA520" s="195"/>
      <c r="CB520" s="195"/>
      <c r="CC520" s="195"/>
      <c r="CD520" s="195"/>
      <c r="CE520" s="195"/>
      <c r="CF520" s="195"/>
      <c r="CG520" s="195"/>
      <c r="CH520" s="195"/>
    </row>
    <row r="521" spans="1:86" ht="12.75">
      <c r="A521" s="195"/>
      <c r="B521" s="195"/>
      <c r="C521" s="195"/>
      <c r="D521" s="195"/>
      <c r="E521" s="195"/>
      <c r="F521" s="195"/>
      <c r="G521" s="195"/>
      <c r="H521" s="195"/>
      <c r="I521" s="195"/>
      <c r="J521" s="195"/>
      <c r="L521" s="195"/>
      <c r="M521" s="195"/>
      <c r="N521" s="195"/>
      <c r="O521" s="195"/>
      <c r="P521" s="195"/>
      <c r="Q521" s="195"/>
      <c r="R521" s="195"/>
      <c r="S521" s="195"/>
      <c r="T521" s="195"/>
      <c r="U521" s="195"/>
      <c r="V521" s="195"/>
      <c r="W521" s="195"/>
      <c r="X521" s="195"/>
      <c r="Y521" s="195"/>
      <c r="Z521" s="195"/>
      <c r="AA521" s="195"/>
      <c r="AB521" s="195"/>
      <c r="AC521" s="195"/>
      <c r="AD521" s="195"/>
      <c r="AE521" s="195"/>
      <c r="AF521" s="195"/>
      <c r="AG521" s="195"/>
      <c r="AH521" s="195"/>
      <c r="AI521" s="195"/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  <c r="AW521" s="195"/>
      <c r="AX521" s="195"/>
      <c r="AY521" s="195"/>
      <c r="AZ521" s="195"/>
      <c r="BA521" s="195"/>
      <c r="BB521" s="195"/>
      <c r="BC521" s="195"/>
      <c r="BD521" s="195"/>
      <c r="BE521" s="195"/>
      <c r="BF521" s="195"/>
      <c r="BG521" s="195"/>
      <c r="BH521" s="195"/>
      <c r="BI521" s="195"/>
      <c r="BJ521" s="195"/>
      <c r="BK521" s="195"/>
      <c r="BL521" s="195"/>
      <c r="BM521" s="195"/>
      <c r="BN521" s="195"/>
      <c r="BO521" s="195"/>
      <c r="BP521" s="195"/>
      <c r="BQ521" s="195"/>
      <c r="BR521" s="195"/>
      <c r="BS521" s="195"/>
      <c r="BT521" s="195"/>
      <c r="BU521" s="195"/>
      <c r="BV521" s="195"/>
      <c r="BW521" s="195"/>
      <c r="BX521" s="195"/>
      <c r="BY521" s="195"/>
      <c r="BZ521" s="195"/>
      <c r="CA521" s="195"/>
      <c r="CB521" s="195"/>
      <c r="CC521" s="195"/>
      <c r="CD521" s="195"/>
      <c r="CE521" s="195"/>
      <c r="CF521" s="195"/>
      <c r="CG521" s="195"/>
      <c r="CH521" s="195"/>
    </row>
    <row r="522" spans="1:86" ht="12.75">
      <c r="A522" s="195"/>
      <c r="B522" s="195"/>
      <c r="C522" s="195"/>
      <c r="D522" s="195"/>
      <c r="E522" s="195"/>
      <c r="F522" s="195"/>
      <c r="G522" s="195"/>
      <c r="H522" s="195"/>
      <c r="I522" s="195"/>
      <c r="J522" s="195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195"/>
      <c r="W522" s="195"/>
      <c r="X522" s="195"/>
      <c r="Y522" s="195"/>
      <c r="Z522" s="195"/>
      <c r="AA522" s="195"/>
      <c r="AB522" s="195"/>
      <c r="AC522" s="195"/>
      <c r="AD522" s="195"/>
      <c r="AE522" s="195"/>
      <c r="AF522" s="195"/>
      <c r="AG522" s="195"/>
      <c r="AH522" s="195"/>
      <c r="AI522" s="195"/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  <c r="AW522" s="195"/>
      <c r="AX522" s="195"/>
      <c r="AY522" s="195"/>
      <c r="AZ522" s="195"/>
      <c r="BA522" s="195"/>
      <c r="BB522" s="195"/>
      <c r="BC522" s="195"/>
      <c r="BD522" s="195"/>
      <c r="BE522" s="195"/>
      <c r="BF522" s="195"/>
      <c r="BG522" s="195"/>
      <c r="BH522" s="195"/>
      <c r="BI522" s="195"/>
      <c r="BJ522" s="195"/>
      <c r="BK522" s="195"/>
      <c r="BL522" s="195"/>
      <c r="BM522" s="195"/>
      <c r="BN522" s="195"/>
      <c r="BO522" s="195"/>
      <c r="BP522" s="195"/>
      <c r="BQ522" s="195"/>
      <c r="BR522" s="195"/>
      <c r="BS522" s="195"/>
      <c r="BT522" s="195"/>
      <c r="BU522" s="195"/>
      <c r="BV522" s="195"/>
      <c r="BW522" s="195"/>
      <c r="BX522" s="195"/>
      <c r="BY522" s="195"/>
      <c r="BZ522" s="195"/>
      <c r="CA522" s="195"/>
      <c r="CB522" s="195"/>
      <c r="CC522" s="195"/>
      <c r="CD522" s="195"/>
      <c r="CE522" s="195"/>
      <c r="CF522" s="195"/>
      <c r="CG522" s="195"/>
      <c r="CH522" s="195"/>
    </row>
    <row r="523" spans="1:86" ht="12.75">
      <c r="A523" s="195"/>
      <c r="B523" s="195"/>
      <c r="C523" s="195"/>
      <c r="D523" s="195"/>
      <c r="E523" s="195"/>
      <c r="F523" s="195"/>
      <c r="G523" s="195"/>
      <c r="H523" s="195"/>
      <c r="I523" s="195"/>
      <c r="J523" s="195"/>
      <c r="L523" s="195"/>
      <c r="M523" s="195"/>
      <c r="N523" s="195"/>
      <c r="O523" s="195"/>
      <c r="P523" s="195"/>
      <c r="Q523" s="195"/>
      <c r="R523" s="195"/>
      <c r="S523" s="195"/>
      <c r="T523" s="195"/>
      <c r="U523" s="195"/>
      <c r="V523" s="195"/>
      <c r="W523" s="195"/>
      <c r="X523" s="195"/>
      <c r="Y523" s="195"/>
      <c r="Z523" s="195"/>
      <c r="AA523" s="195"/>
      <c r="AB523" s="195"/>
      <c r="AC523" s="195"/>
      <c r="AD523" s="195"/>
      <c r="AE523" s="195"/>
      <c r="AF523" s="195"/>
      <c r="AG523" s="195"/>
      <c r="AH523" s="195"/>
      <c r="AI523" s="195"/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  <c r="AW523" s="195"/>
      <c r="AX523" s="195"/>
      <c r="AY523" s="195"/>
      <c r="AZ523" s="195"/>
      <c r="BA523" s="195"/>
      <c r="BB523" s="195"/>
      <c r="BC523" s="195"/>
      <c r="BD523" s="195"/>
      <c r="BE523" s="195"/>
      <c r="BF523" s="195"/>
      <c r="BG523" s="195"/>
      <c r="BH523" s="195"/>
      <c r="BI523" s="195"/>
      <c r="BJ523" s="195"/>
      <c r="BK523" s="195"/>
      <c r="BL523" s="195"/>
      <c r="BM523" s="195"/>
      <c r="BN523" s="195"/>
      <c r="BO523" s="195"/>
      <c r="BP523" s="195"/>
      <c r="BQ523" s="195"/>
      <c r="BR523" s="195"/>
      <c r="BS523" s="195"/>
      <c r="BT523" s="195"/>
      <c r="BU523" s="195"/>
      <c r="BV523" s="195"/>
      <c r="BW523" s="195"/>
      <c r="BX523" s="195"/>
      <c r="BY523" s="195"/>
      <c r="BZ523" s="195"/>
      <c r="CA523" s="195"/>
      <c r="CB523" s="195"/>
      <c r="CC523" s="195"/>
      <c r="CD523" s="195"/>
      <c r="CE523" s="195"/>
      <c r="CF523" s="195"/>
      <c r="CG523" s="195"/>
      <c r="CH523" s="195"/>
    </row>
    <row r="524" spans="1:86" ht="12.75">
      <c r="A524" s="195"/>
      <c r="B524" s="195"/>
      <c r="C524" s="195"/>
      <c r="D524" s="195"/>
      <c r="E524" s="195"/>
      <c r="F524" s="195"/>
      <c r="G524" s="195"/>
      <c r="H524" s="195"/>
      <c r="I524" s="195"/>
      <c r="J524" s="195"/>
      <c r="L524" s="195"/>
      <c r="M524" s="195"/>
      <c r="N524" s="195"/>
      <c r="O524" s="195"/>
      <c r="P524" s="195"/>
      <c r="Q524" s="195"/>
      <c r="R524" s="195"/>
      <c r="S524" s="195"/>
      <c r="T524" s="195"/>
      <c r="U524" s="195"/>
      <c r="V524" s="195"/>
      <c r="W524" s="195"/>
      <c r="X524" s="195"/>
      <c r="Y524" s="195"/>
      <c r="Z524" s="195"/>
      <c r="AA524" s="195"/>
      <c r="AB524" s="195"/>
      <c r="AC524" s="195"/>
      <c r="AD524" s="195"/>
      <c r="AE524" s="195"/>
      <c r="AF524" s="195"/>
      <c r="AG524" s="195"/>
      <c r="AH524" s="195"/>
      <c r="AI524" s="195"/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  <c r="AW524" s="195"/>
      <c r="AX524" s="195"/>
      <c r="AY524" s="195"/>
      <c r="AZ524" s="195"/>
      <c r="BA524" s="195"/>
      <c r="BB524" s="195"/>
      <c r="BC524" s="195"/>
      <c r="BD524" s="195"/>
      <c r="BE524" s="195"/>
      <c r="BF524" s="195"/>
      <c r="BG524" s="195"/>
      <c r="BH524" s="195"/>
      <c r="BI524" s="195"/>
      <c r="BJ524" s="195"/>
      <c r="BK524" s="195"/>
      <c r="BL524" s="195"/>
      <c r="BM524" s="195"/>
      <c r="BN524" s="195"/>
      <c r="BO524" s="195"/>
      <c r="BP524" s="195"/>
      <c r="BQ524" s="195"/>
      <c r="BR524" s="195"/>
      <c r="BS524" s="195"/>
      <c r="BT524" s="195"/>
      <c r="BU524" s="195"/>
      <c r="BV524" s="195"/>
      <c r="BW524" s="195"/>
      <c r="BX524" s="195"/>
      <c r="BY524" s="195"/>
      <c r="BZ524" s="195"/>
      <c r="CA524" s="195"/>
      <c r="CB524" s="195"/>
      <c r="CC524" s="195"/>
      <c r="CD524" s="195"/>
      <c r="CE524" s="195"/>
      <c r="CF524" s="195"/>
      <c r="CG524" s="195"/>
      <c r="CH524" s="195"/>
    </row>
    <row r="525" spans="1:86" ht="12.75">
      <c r="A525" s="195"/>
      <c r="B525" s="195"/>
      <c r="C525" s="195"/>
      <c r="D525" s="195"/>
      <c r="E525" s="195"/>
      <c r="F525" s="195"/>
      <c r="G525" s="195"/>
      <c r="H525" s="195"/>
      <c r="I525" s="195"/>
      <c r="J525" s="195"/>
      <c r="L525" s="195"/>
      <c r="M525" s="195"/>
      <c r="N525" s="195"/>
      <c r="O525" s="195"/>
      <c r="P525" s="195"/>
      <c r="Q525" s="195"/>
      <c r="R525" s="195"/>
      <c r="S525" s="195"/>
      <c r="T525" s="195"/>
      <c r="U525" s="195"/>
      <c r="V525" s="195"/>
      <c r="W525" s="195"/>
      <c r="X525" s="195"/>
      <c r="Y525" s="195"/>
      <c r="Z525" s="195"/>
      <c r="AA525" s="195"/>
      <c r="AB525" s="195"/>
      <c r="AC525" s="195"/>
      <c r="AD525" s="195"/>
      <c r="AE525" s="195"/>
      <c r="AF525" s="195"/>
      <c r="AG525" s="195"/>
      <c r="AH525" s="195"/>
      <c r="AI525" s="195"/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  <c r="AW525" s="195"/>
      <c r="AX525" s="195"/>
      <c r="AY525" s="195"/>
      <c r="AZ525" s="195"/>
      <c r="BA525" s="195"/>
      <c r="BB525" s="195"/>
      <c r="BC525" s="195"/>
      <c r="BD525" s="195"/>
      <c r="BE525" s="195"/>
      <c r="BF525" s="195"/>
      <c r="BG525" s="195"/>
      <c r="BH525" s="195"/>
      <c r="BI525" s="195"/>
      <c r="BJ525" s="195"/>
      <c r="BK525" s="195"/>
      <c r="BL525" s="195"/>
      <c r="BM525" s="195"/>
      <c r="BN525" s="195"/>
      <c r="BO525" s="195"/>
      <c r="BP525" s="195"/>
      <c r="BQ525" s="195"/>
      <c r="BR525" s="195"/>
      <c r="BS525" s="195"/>
      <c r="BT525" s="195"/>
      <c r="BU525" s="195"/>
      <c r="BV525" s="195"/>
      <c r="BW525" s="195"/>
      <c r="BX525" s="195"/>
      <c r="BY525" s="195"/>
      <c r="BZ525" s="195"/>
      <c r="CA525" s="195"/>
      <c r="CB525" s="195"/>
      <c r="CC525" s="195"/>
      <c r="CD525" s="195"/>
      <c r="CE525" s="195"/>
      <c r="CF525" s="195"/>
      <c r="CG525" s="195"/>
      <c r="CH525" s="195"/>
    </row>
    <row r="526" spans="1:86" ht="12.75">
      <c r="A526" s="195"/>
      <c r="B526" s="195"/>
      <c r="C526" s="195"/>
      <c r="D526" s="195"/>
      <c r="E526" s="195"/>
      <c r="F526" s="195"/>
      <c r="G526" s="195"/>
      <c r="H526" s="195"/>
      <c r="I526" s="195"/>
      <c r="J526" s="195"/>
      <c r="L526" s="195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  <c r="AA526" s="195"/>
      <c r="AB526" s="195"/>
      <c r="AC526" s="195"/>
      <c r="AD526" s="195"/>
      <c r="AE526" s="195"/>
      <c r="AF526" s="195"/>
      <c r="AG526" s="195"/>
      <c r="AH526" s="195"/>
      <c r="AI526" s="195"/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  <c r="AW526" s="195"/>
      <c r="AX526" s="195"/>
      <c r="AY526" s="195"/>
      <c r="AZ526" s="195"/>
      <c r="BA526" s="195"/>
      <c r="BB526" s="195"/>
      <c r="BC526" s="195"/>
      <c r="BD526" s="195"/>
      <c r="BE526" s="195"/>
      <c r="BF526" s="195"/>
      <c r="BG526" s="195"/>
      <c r="BH526" s="195"/>
      <c r="BI526" s="195"/>
      <c r="BJ526" s="195"/>
      <c r="BK526" s="195"/>
      <c r="BL526" s="195"/>
      <c r="BM526" s="195"/>
      <c r="BN526" s="195"/>
      <c r="BO526" s="195"/>
      <c r="BP526" s="195"/>
      <c r="BQ526" s="195"/>
      <c r="BR526" s="195"/>
      <c r="BS526" s="195"/>
      <c r="BT526" s="195"/>
      <c r="BU526" s="195"/>
      <c r="BV526" s="195"/>
      <c r="BW526" s="195"/>
      <c r="BX526" s="195"/>
      <c r="BY526" s="195"/>
      <c r="BZ526" s="195"/>
      <c r="CA526" s="195"/>
      <c r="CB526" s="195"/>
      <c r="CC526" s="195"/>
      <c r="CD526" s="195"/>
      <c r="CE526" s="195"/>
      <c r="CF526" s="195"/>
      <c r="CG526" s="195"/>
      <c r="CH526" s="195"/>
    </row>
    <row r="527" spans="1:86" ht="12.75">
      <c r="A527" s="195"/>
      <c r="B527" s="195"/>
      <c r="C527" s="195"/>
      <c r="D527" s="195"/>
      <c r="E527" s="195"/>
      <c r="F527" s="195"/>
      <c r="G527" s="195"/>
      <c r="H527" s="195"/>
      <c r="I527" s="195"/>
      <c r="J527" s="195"/>
      <c r="L527" s="195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  <c r="AH527" s="195"/>
      <c r="AI527" s="195"/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  <c r="AW527" s="195"/>
      <c r="AX527" s="195"/>
      <c r="AY527" s="195"/>
      <c r="AZ527" s="195"/>
      <c r="BA527" s="195"/>
      <c r="BB527" s="195"/>
      <c r="BC527" s="195"/>
      <c r="BD527" s="195"/>
      <c r="BE527" s="195"/>
      <c r="BF527" s="195"/>
      <c r="BG527" s="195"/>
      <c r="BH527" s="195"/>
      <c r="BI527" s="195"/>
      <c r="BJ527" s="195"/>
      <c r="BK527" s="195"/>
      <c r="BL527" s="195"/>
      <c r="BM527" s="195"/>
      <c r="BN527" s="195"/>
      <c r="BO527" s="195"/>
      <c r="BP527" s="195"/>
      <c r="BQ527" s="195"/>
      <c r="BR527" s="195"/>
      <c r="BS527" s="195"/>
      <c r="BT527" s="195"/>
      <c r="BU527" s="195"/>
      <c r="BV527" s="195"/>
      <c r="BW527" s="195"/>
      <c r="BX527" s="195"/>
      <c r="BY527" s="195"/>
      <c r="BZ527" s="195"/>
      <c r="CA527" s="195"/>
      <c r="CB527" s="195"/>
      <c r="CC527" s="195"/>
      <c r="CD527" s="195"/>
      <c r="CE527" s="195"/>
      <c r="CF527" s="195"/>
      <c r="CG527" s="195"/>
      <c r="CH527" s="195"/>
    </row>
    <row r="528" spans="1:86" ht="12.75">
      <c r="A528" s="195"/>
      <c r="B528" s="195"/>
      <c r="C528" s="195"/>
      <c r="D528" s="195"/>
      <c r="E528" s="195"/>
      <c r="F528" s="195"/>
      <c r="G528" s="195"/>
      <c r="H528" s="195"/>
      <c r="I528" s="195"/>
      <c r="J528" s="195"/>
      <c r="L528" s="195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  <c r="AW528" s="195"/>
      <c r="AX528" s="195"/>
      <c r="AY528" s="195"/>
      <c r="AZ528" s="195"/>
      <c r="BA528" s="195"/>
      <c r="BB528" s="195"/>
      <c r="BC528" s="195"/>
      <c r="BD528" s="195"/>
      <c r="BE528" s="195"/>
      <c r="BF528" s="195"/>
      <c r="BG528" s="195"/>
      <c r="BH528" s="195"/>
      <c r="BI528" s="195"/>
      <c r="BJ528" s="195"/>
      <c r="BK528" s="195"/>
      <c r="BL528" s="195"/>
      <c r="BM528" s="195"/>
      <c r="BN528" s="195"/>
      <c r="BO528" s="195"/>
      <c r="BP528" s="195"/>
      <c r="BQ528" s="195"/>
      <c r="BR528" s="195"/>
      <c r="BS528" s="195"/>
      <c r="BT528" s="195"/>
      <c r="BU528" s="195"/>
      <c r="BV528" s="195"/>
      <c r="BW528" s="195"/>
      <c r="BX528" s="195"/>
      <c r="BY528" s="195"/>
      <c r="BZ528" s="195"/>
      <c r="CA528" s="195"/>
      <c r="CB528" s="195"/>
      <c r="CC528" s="195"/>
      <c r="CD528" s="195"/>
      <c r="CE528" s="195"/>
      <c r="CF528" s="195"/>
      <c r="CG528" s="195"/>
      <c r="CH528" s="195"/>
    </row>
    <row r="529" spans="1:86" ht="12.75">
      <c r="A529" s="195"/>
      <c r="B529" s="195"/>
      <c r="C529" s="195"/>
      <c r="D529" s="195"/>
      <c r="E529" s="195"/>
      <c r="F529" s="195"/>
      <c r="G529" s="195"/>
      <c r="H529" s="195"/>
      <c r="I529" s="195"/>
      <c r="J529" s="195"/>
      <c r="L529" s="195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  <c r="AW529" s="195"/>
      <c r="AX529" s="195"/>
      <c r="AY529" s="195"/>
      <c r="AZ529" s="195"/>
      <c r="BA529" s="195"/>
      <c r="BB529" s="195"/>
      <c r="BC529" s="195"/>
      <c r="BD529" s="195"/>
      <c r="BE529" s="195"/>
      <c r="BF529" s="195"/>
      <c r="BG529" s="195"/>
      <c r="BH529" s="195"/>
      <c r="BI529" s="195"/>
      <c r="BJ529" s="195"/>
      <c r="BK529" s="195"/>
      <c r="BL529" s="195"/>
      <c r="BM529" s="195"/>
      <c r="BN529" s="195"/>
      <c r="BO529" s="195"/>
      <c r="BP529" s="195"/>
      <c r="BQ529" s="195"/>
      <c r="BR529" s="195"/>
      <c r="BS529" s="195"/>
      <c r="BT529" s="195"/>
      <c r="BU529" s="195"/>
      <c r="BV529" s="195"/>
      <c r="BW529" s="195"/>
      <c r="BX529" s="195"/>
      <c r="BY529" s="195"/>
      <c r="BZ529" s="195"/>
      <c r="CA529" s="195"/>
      <c r="CB529" s="195"/>
      <c r="CC529" s="195"/>
      <c r="CD529" s="195"/>
      <c r="CE529" s="195"/>
      <c r="CF529" s="195"/>
      <c r="CG529" s="195"/>
      <c r="CH529" s="195"/>
    </row>
    <row r="530" spans="1:86" ht="12.75">
      <c r="A530" s="195"/>
      <c r="B530" s="195"/>
      <c r="C530" s="195"/>
      <c r="D530" s="195"/>
      <c r="E530" s="195"/>
      <c r="F530" s="195"/>
      <c r="G530" s="195"/>
      <c r="H530" s="195"/>
      <c r="I530" s="195"/>
      <c r="J530" s="195"/>
      <c r="L530" s="195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  <c r="AW530" s="195"/>
      <c r="AX530" s="195"/>
      <c r="AY530" s="195"/>
      <c r="AZ530" s="195"/>
      <c r="BA530" s="195"/>
      <c r="BB530" s="195"/>
      <c r="BC530" s="195"/>
      <c r="BD530" s="195"/>
      <c r="BE530" s="195"/>
      <c r="BF530" s="195"/>
      <c r="BG530" s="195"/>
      <c r="BH530" s="195"/>
      <c r="BI530" s="195"/>
      <c r="BJ530" s="195"/>
      <c r="BK530" s="195"/>
      <c r="BL530" s="195"/>
      <c r="BM530" s="195"/>
      <c r="BN530" s="195"/>
      <c r="BO530" s="195"/>
      <c r="BP530" s="195"/>
      <c r="BQ530" s="195"/>
      <c r="BR530" s="195"/>
      <c r="BS530" s="195"/>
      <c r="BT530" s="195"/>
      <c r="BU530" s="195"/>
      <c r="BV530" s="195"/>
      <c r="BW530" s="195"/>
      <c r="BX530" s="195"/>
      <c r="BY530" s="195"/>
      <c r="BZ530" s="195"/>
      <c r="CA530" s="195"/>
      <c r="CB530" s="195"/>
      <c r="CC530" s="195"/>
      <c r="CD530" s="195"/>
      <c r="CE530" s="195"/>
      <c r="CF530" s="195"/>
      <c r="CG530" s="195"/>
      <c r="CH530" s="195"/>
    </row>
    <row r="531" spans="1:86" ht="12.75">
      <c r="A531" s="195"/>
      <c r="B531" s="195"/>
      <c r="C531" s="195"/>
      <c r="D531" s="195"/>
      <c r="E531" s="195"/>
      <c r="F531" s="195"/>
      <c r="G531" s="195"/>
      <c r="H531" s="195"/>
      <c r="I531" s="195"/>
      <c r="J531" s="195"/>
      <c r="L531" s="195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  <c r="AW531" s="195"/>
      <c r="AX531" s="195"/>
      <c r="AY531" s="195"/>
      <c r="AZ531" s="195"/>
      <c r="BA531" s="195"/>
      <c r="BB531" s="195"/>
      <c r="BC531" s="195"/>
      <c r="BD531" s="195"/>
      <c r="BE531" s="195"/>
      <c r="BF531" s="195"/>
      <c r="BG531" s="195"/>
      <c r="BH531" s="195"/>
      <c r="BI531" s="195"/>
      <c r="BJ531" s="195"/>
      <c r="BK531" s="195"/>
      <c r="BL531" s="195"/>
      <c r="BM531" s="195"/>
      <c r="BN531" s="195"/>
      <c r="BO531" s="195"/>
      <c r="BP531" s="195"/>
      <c r="BQ531" s="195"/>
      <c r="BR531" s="195"/>
      <c r="BS531" s="195"/>
      <c r="BT531" s="195"/>
      <c r="BU531" s="195"/>
      <c r="BV531" s="195"/>
      <c r="BW531" s="195"/>
      <c r="BX531" s="195"/>
      <c r="BY531" s="195"/>
      <c r="BZ531" s="195"/>
      <c r="CA531" s="195"/>
      <c r="CB531" s="195"/>
      <c r="CC531" s="195"/>
      <c r="CD531" s="195"/>
      <c r="CE531" s="195"/>
      <c r="CF531" s="195"/>
      <c r="CG531" s="195"/>
      <c r="CH531" s="195"/>
    </row>
    <row r="532" spans="1:86" ht="12.75">
      <c r="A532" s="195"/>
      <c r="B532" s="195"/>
      <c r="C532" s="195"/>
      <c r="D532" s="195"/>
      <c r="E532" s="195"/>
      <c r="F532" s="195"/>
      <c r="G532" s="195"/>
      <c r="H532" s="195"/>
      <c r="I532" s="195"/>
      <c r="J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  <c r="AW532" s="195"/>
      <c r="AX532" s="195"/>
      <c r="AY532" s="195"/>
      <c r="AZ532" s="195"/>
      <c r="BA532" s="195"/>
      <c r="BB532" s="195"/>
      <c r="BC532" s="195"/>
      <c r="BD532" s="195"/>
      <c r="BE532" s="195"/>
      <c r="BF532" s="195"/>
      <c r="BG532" s="195"/>
      <c r="BH532" s="195"/>
      <c r="BI532" s="195"/>
      <c r="BJ532" s="195"/>
      <c r="BK532" s="195"/>
      <c r="BL532" s="195"/>
      <c r="BM532" s="195"/>
      <c r="BN532" s="195"/>
      <c r="BO532" s="195"/>
      <c r="BP532" s="195"/>
      <c r="BQ532" s="195"/>
      <c r="BR532" s="195"/>
      <c r="BS532" s="195"/>
      <c r="BT532" s="195"/>
      <c r="BU532" s="195"/>
      <c r="BV532" s="195"/>
      <c r="BW532" s="195"/>
      <c r="BX532" s="195"/>
      <c r="BY532" s="195"/>
      <c r="BZ532" s="195"/>
      <c r="CA532" s="195"/>
      <c r="CB532" s="195"/>
      <c r="CC532" s="195"/>
      <c r="CD532" s="195"/>
      <c r="CE532" s="195"/>
      <c r="CF532" s="195"/>
      <c r="CG532" s="195"/>
      <c r="CH532" s="195"/>
    </row>
    <row r="533" spans="1:86" ht="12.75">
      <c r="A533" s="195"/>
      <c r="B533" s="195"/>
      <c r="C533" s="195"/>
      <c r="D533" s="195"/>
      <c r="E533" s="195"/>
      <c r="F533" s="195"/>
      <c r="G533" s="195"/>
      <c r="H533" s="195"/>
      <c r="I533" s="195"/>
      <c r="J533" s="195"/>
      <c r="L533" s="195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  <c r="AW533" s="195"/>
      <c r="AX533" s="195"/>
      <c r="AY533" s="195"/>
      <c r="AZ533" s="195"/>
      <c r="BA533" s="195"/>
      <c r="BB533" s="195"/>
      <c r="BC533" s="195"/>
      <c r="BD533" s="195"/>
      <c r="BE533" s="195"/>
      <c r="BF533" s="195"/>
      <c r="BG533" s="195"/>
      <c r="BH533" s="195"/>
      <c r="BI533" s="195"/>
      <c r="BJ533" s="195"/>
      <c r="BK533" s="195"/>
      <c r="BL533" s="195"/>
      <c r="BM533" s="195"/>
      <c r="BN533" s="195"/>
      <c r="BO533" s="195"/>
      <c r="BP533" s="195"/>
      <c r="BQ533" s="195"/>
      <c r="BR533" s="195"/>
      <c r="BS533" s="195"/>
      <c r="BT533" s="195"/>
      <c r="BU533" s="195"/>
      <c r="BV533" s="195"/>
      <c r="BW533" s="195"/>
      <c r="BX533" s="195"/>
      <c r="BY533" s="195"/>
      <c r="BZ533" s="195"/>
      <c r="CA533" s="195"/>
      <c r="CB533" s="195"/>
      <c r="CC533" s="195"/>
      <c r="CD533" s="195"/>
      <c r="CE533" s="195"/>
      <c r="CF533" s="195"/>
      <c r="CG533" s="195"/>
      <c r="CH533" s="195"/>
    </row>
    <row r="534" spans="1:86" ht="12.75">
      <c r="A534" s="195"/>
      <c r="B534" s="195"/>
      <c r="C534" s="195"/>
      <c r="D534" s="195"/>
      <c r="E534" s="195"/>
      <c r="F534" s="195"/>
      <c r="G534" s="195"/>
      <c r="H534" s="195"/>
      <c r="I534" s="195"/>
      <c r="J534" s="195"/>
      <c r="L534" s="195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  <c r="AW534" s="195"/>
      <c r="AX534" s="195"/>
      <c r="AY534" s="195"/>
      <c r="AZ534" s="195"/>
      <c r="BA534" s="195"/>
      <c r="BB534" s="195"/>
      <c r="BC534" s="195"/>
      <c r="BD534" s="195"/>
      <c r="BE534" s="195"/>
      <c r="BF534" s="195"/>
      <c r="BG534" s="195"/>
      <c r="BH534" s="195"/>
      <c r="BI534" s="195"/>
      <c r="BJ534" s="195"/>
      <c r="BK534" s="195"/>
      <c r="BL534" s="195"/>
      <c r="BM534" s="195"/>
      <c r="BN534" s="195"/>
      <c r="BO534" s="195"/>
      <c r="BP534" s="195"/>
      <c r="BQ534" s="195"/>
      <c r="BR534" s="195"/>
      <c r="BS534" s="195"/>
      <c r="BT534" s="195"/>
      <c r="BU534" s="195"/>
      <c r="BV534" s="195"/>
      <c r="BW534" s="195"/>
      <c r="BX534" s="195"/>
      <c r="BY534" s="195"/>
      <c r="BZ534" s="195"/>
      <c r="CA534" s="195"/>
      <c r="CB534" s="195"/>
      <c r="CC534" s="195"/>
      <c r="CD534" s="195"/>
      <c r="CE534" s="195"/>
      <c r="CF534" s="195"/>
      <c r="CG534" s="195"/>
      <c r="CH534" s="195"/>
    </row>
    <row r="535" spans="1:86" ht="12.75">
      <c r="A535" s="195"/>
      <c r="B535" s="195"/>
      <c r="C535" s="195"/>
      <c r="D535" s="195"/>
      <c r="E535" s="195"/>
      <c r="F535" s="195"/>
      <c r="G535" s="195"/>
      <c r="H535" s="195"/>
      <c r="I535" s="195"/>
      <c r="J535" s="195"/>
      <c r="L535" s="195"/>
      <c r="M535" s="195"/>
      <c r="N535" s="195"/>
      <c r="O535" s="195"/>
      <c r="P535" s="195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  <c r="AW535" s="195"/>
      <c r="AX535" s="195"/>
      <c r="AY535" s="195"/>
      <c r="AZ535" s="195"/>
      <c r="BA535" s="195"/>
      <c r="BB535" s="195"/>
      <c r="BC535" s="195"/>
      <c r="BD535" s="195"/>
      <c r="BE535" s="195"/>
      <c r="BF535" s="195"/>
      <c r="BG535" s="195"/>
      <c r="BH535" s="195"/>
      <c r="BI535" s="195"/>
      <c r="BJ535" s="195"/>
      <c r="BK535" s="195"/>
      <c r="BL535" s="195"/>
      <c r="BM535" s="195"/>
      <c r="BN535" s="195"/>
      <c r="BO535" s="195"/>
      <c r="BP535" s="195"/>
      <c r="BQ535" s="195"/>
      <c r="BR535" s="195"/>
      <c r="BS535" s="195"/>
      <c r="BT535" s="195"/>
      <c r="BU535" s="195"/>
      <c r="BV535" s="195"/>
      <c r="BW535" s="195"/>
      <c r="BX535" s="195"/>
      <c r="BY535" s="195"/>
      <c r="BZ535" s="195"/>
      <c r="CA535" s="195"/>
      <c r="CB535" s="195"/>
      <c r="CC535" s="195"/>
      <c r="CD535" s="195"/>
      <c r="CE535" s="195"/>
      <c r="CF535" s="195"/>
      <c r="CG535" s="195"/>
      <c r="CH535" s="195"/>
    </row>
    <row r="536" spans="1:86" ht="12.75">
      <c r="A536" s="195"/>
      <c r="B536" s="195"/>
      <c r="C536" s="195"/>
      <c r="D536" s="195"/>
      <c r="E536" s="195"/>
      <c r="F536" s="195"/>
      <c r="G536" s="195"/>
      <c r="H536" s="195"/>
      <c r="I536" s="195"/>
      <c r="J536" s="195"/>
      <c r="L536" s="195"/>
      <c r="M536" s="195"/>
      <c r="N536" s="195"/>
      <c r="O536" s="195"/>
      <c r="P536" s="195"/>
      <c r="Q536" s="195"/>
      <c r="R536" s="195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5"/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  <c r="AW536" s="195"/>
      <c r="AX536" s="195"/>
      <c r="AY536" s="195"/>
      <c r="AZ536" s="195"/>
      <c r="BA536" s="195"/>
      <c r="BB536" s="195"/>
      <c r="BC536" s="195"/>
      <c r="BD536" s="195"/>
      <c r="BE536" s="195"/>
      <c r="BF536" s="195"/>
      <c r="BG536" s="195"/>
      <c r="BH536" s="195"/>
      <c r="BI536" s="195"/>
      <c r="BJ536" s="195"/>
      <c r="BK536" s="195"/>
      <c r="BL536" s="195"/>
      <c r="BM536" s="195"/>
      <c r="BN536" s="195"/>
      <c r="BO536" s="195"/>
      <c r="BP536" s="195"/>
      <c r="BQ536" s="195"/>
      <c r="BR536" s="195"/>
      <c r="BS536" s="195"/>
      <c r="BT536" s="195"/>
      <c r="BU536" s="195"/>
      <c r="BV536" s="195"/>
      <c r="BW536" s="195"/>
      <c r="BX536" s="195"/>
      <c r="BY536" s="195"/>
      <c r="BZ536" s="195"/>
      <c r="CA536" s="195"/>
      <c r="CB536" s="195"/>
      <c r="CC536" s="195"/>
      <c r="CD536" s="195"/>
      <c r="CE536" s="195"/>
      <c r="CF536" s="195"/>
      <c r="CG536" s="195"/>
      <c r="CH536" s="195"/>
    </row>
    <row r="537" spans="1:86" ht="12.75">
      <c r="A537" s="195"/>
      <c r="B537" s="195"/>
      <c r="C537" s="195"/>
      <c r="D537" s="195"/>
      <c r="E537" s="195"/>
      <c r="F537" s="195"/>
      <c r="G537" s="195"/>
      <c r="H537" s="195"/>
      <c r="I537" s="195"/>
      <c r="J537" s="195"/>
      <c r="L537" s="195"/>
      <c r="M537" s="195"/>
      <c r="N537" s="195"/>
      <c r="O537" s="195"/>
      <c r="P537" s="195"/>
      <c r="Q537" s="195"/>
      <c r="R537" s="195"/>
      <c r="S537" s="195"/>
      <c r="T537" s="195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5"/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195"/>
      <c r="AX537" s="195"/>
      <c r="AY537" s="195"/>
      <c r="AZ537" s="195"/>
      <c r="BA537" s="195"/>
      <c r="BB537" s="195"/>
      <c r="BC537" s="195"/>
      <c r="BD537" s="195"/>
      <c r="BE537" s="195"/>
      <c r="BF537" s="195"/>
      <c r="BG537" s="195"/>
      <c r="BH537" s="195"/>
      <c r="BI537" s="195"/>
      <c r="BJ537" s="195"/>
      <c r="BK537" s="195"/>
      <c r="BL537" s="195"/>
      <c r="BM537" s="195"/>
      <c r="BN537" s="195"/>
      <c r="BO537" s="195"/>
      <c r="BP537" s="195"/>
      <c r="BQ537" s="195"/>
      <c r="BR537" s="195"/>
      <c r="BS537" s="195"/>
      <c r="BT537" s="195"/>
      <c r="BU537" s="195"/>
      <c r="BV537" s="195"/>
      <c r="BW537" s="195"/>
      <c r="BX537" s="195"/>
      <c r="BY537" s="195"/>
      <c r="BZ537" s="195"/>
      <c r="CA537" s="195"/>
      <c r="CB537" s="195"/>
      <c r="CC537" s="195"/>
      <c r="CD537" s="195"/>
      <c r="CE537" s="195"/>
      <c r="CF537" s="195"/>
      <c r="CG537" s="195"/>
      <c r="CH537" s="195"/>
    </row>
    <row r="538" spans="1:86" ht="12.75">
      <c r="A538" s="195"/>
      <c r="B538" s="195"/>
      <c r="C538" s="195"/>
      <c r="D538" s="195"/>
      <c r="E538" s="195"/>
      <c r="F538" s="195"/>
      <c r="G538" s="195"/>
      <c r="H538" s="195"/>
      <c r="I538" s="195"/>
      <c r="J538" s="195"/>
      <c r="L538" s="195"/>
      <c r="M538" s="195"/>
      <c r="N538" s="195"/>
      <c r="O538" s="195"/>
      <c r="P538" s="195"/>
      <c r="Q538" s="195"/>
      <c r="R538" s="195"/>
      <c r="S538" s="195"/>
      <c r="T538" s="195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  <c r="AH538" s="195"/>
      <c r="AI538" s="195"/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  <c r="AW538" s="195"/>
      <c r="AX538" s="195"/>
      <c r="AY538" s="195"/>
      <c r="AZ538" s="195"/>
      <c r="BA538" s="195"/>
      <c r="BB538" s="195"/>
      <c r="BC538" s="195"/>
      <c r="BD538" s="195"/>
      <c r="BE538" s="195"/>
      <c r="BF538" s="195"/>
      <c r="BG538" s="195"/>
      <c r="BH538" s="195"/>
      <c r="BI538" s="195"/>
      <c r="BJ538" s="195"/>
      <c r="BK538" s="195"/>
      <c r="BL538" s="195"/>
      <c r="BM538" s="195"/>
      <c r="BN538" s="195"/>
      <c r="BO538" s="195"/>
      <c r="BP538" s="195"/>
      <c r="BQ538" s="195"/>
      <c r="BR538" s="195"/>
      <c r="BS538" s="195"/>
      <c r="BT538" s="195"/>
      <c r="BU538" s="195"/>
      <c r="BV538" s="195"/>
      <c r="BW538" s="195"/>
      <c r="BX538" s="195"/>
      <c r="BY538" s="195"/>
      <c r="BZ538" s="195"/>
      <c r="CA538" s="195"/>
      <c r="CB538" s="195"/>
      <c r="CC538" s="195"/>
      <c r="CD538" s="195"/>
      <c r="CE538" s="195"/>
      <c r="CF538" s="195"/>
      <c r="CG538" s="195"/>
      <c r="CH538" s="195"/>
    </row>
    <row r="539" spans="1:86" ht="12.75">
      <c r="A539" s="195"/>
      <c r="B539" s="195"/>
      <c r="C539" s="195"/>
      <c r="D539" s="195"/>
      <c r="E539" s="195"/>
      <c r="F539" s="195"/>
      <c r="G539" s="195"/>
      <c r="H539" s="195"/>
      <c r="I539" s="195"/>
      <c r="J539" s="195"/>
      <c r="L539" s="195"/>
      <c r="M539" s="195"/>
      <c r="N539" s="195"/>
      <c r="O539" s="195"/>
      <c r="P539" s="195"/>
      <c r="Q539" s="195"/>
      <c r="R539" s="195"/>
      <c r="S539" s="195"/>
      <c r="T539" s="195"/>
      <c r="U539" s="195"/>
      <c r="V539" s="195"/>
      <c r="W539" s="195"/>
      <c r="X539" s="195"/>
      <c r="Y539" s="195"/>
      <c r="Z539" s="195"/>
      <c r="AA539" s="195"/>
      <c r="AB539" s="195"/>
      <c r="AC539" s="195"/>
      <c r="AD539" s="195"/>
      <c r="AE539" s="195"/>
      <c r="AF539" s="195"/>
      <c r="AG539" s="195"/>
      <c r="AH539" s="195"/>
      <c r="AI539" s="195"/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  <c r="AW539" s="195"/>
      <c r="AX539" s="195"/>
      <c r="AY539" s="195"/>
      <c r="AZ539" s="195"/>
      <c r="BA539" s="195"/>
      <c r="BB539" s="195"/>
      <c r="BC539" s="195"/>
      <c r="BD539" s="195"/>
      <c r="BE539" s="195"/>
      <c r="BF539" s="195"/>
      <c r="BG539" s="195"/>
      <c r="BH539" s="195"/>
      <c r="BI539" s="195"/>
      <c r="BJ539" s="195"/>
      <c r="BK539" s="195"/>
      <c r="BL539" s="195"/>
      <c r="BM539" s="195"/>
      <c r="BN539" s="195"/>
      <c r="BO539" s="195"/>
      <c r="BP539" s="195"/>
      <c r="BQ539" s="195"/>
      <c r="BR539" s="195"/>
      <c r="BS539" s="195"/>
      <c r="BT539" s="195"/>
      <c r="BU539" s="195"/>
      <c r="BV539" s="195"/>
      <c r="BW539" s="195"/>
      <c r="BX539" s="195"/>
      <c r="BY539" s="195"/>
      <c r="BZ539" s="195"/>
      <c r="CA539" s="195"/>
      <c r="CB539" s="195"/>
      <c r="CC539" s="195"/>
      <c r="CD539" s="195"/>
      <c r="CE539" s="195"/>
      <c r="CF539" s="195"/>
      <c r="CG539" s="195"/>
      <c r="CH539" s="195"/>
    </row>
    <row r="540" spans="1:86" ht="12.75">
      <c r="A540" s="195"/>
      <c r="B540" s="195"/>
      <c r="C540" s="195"/>
      <c r="D540" s="195"/>
      <c r="E540" s="195"/>
      <c r="F540" s="195"/>
      <c r="G540" s="195"/>
      <c r="H540" s="195"/>
      <c r="I540" s="195"/>
      <c r="J540" s="195"/>
      <c r="L540" s="195"/>
      <c r="M540" s="195"/>
      <c r="N540" s="195"/>
      <c r="O540" s="195"/>
      <c r="P540" s="195"/>
      <c r="Q540" s="195"/>
      <c r="R540" s="195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19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  <c r="CH540" s="195"/>
    </row>
    <row r="541" spans="1:86" ht="12.75">
      <c r="A541" s="195"/>
      <c r="B541" s="195"/>
      <c r="C541" s="195"/>
      <c r="D541" s="195"/>
      <c r="E541" s="195"/>
      <c r="F541" s="195"/>
      <c r="G541" s="195"/>
      <c r="H541" s="195"/>
      <c r="I541" s="195"/>
      <c r="J541" s="195"/>
      <c r="L541" s="195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</row>
    <row r="542" spans="1:86" ht="12.75">
      <c r="A542" s="195"/>
      <c r="B542" s="195"/>
      <c r="C542" s="195"/>
      <c r="D542" s="195"/>
      <c r="E542" s="195"/>
      <c r="F542" s="195"/>
      <c r="G542" s="195"/>
      <c r="H542" s="195"/>
      <c r="I542" s="195"/>
      <c r="J542" s="195"/>
      <c r="L542" s="195"/>
      <c r="M542" s="195"/>
      <c r="N542" s="195"/>
      <c r="O542" s="195"/>
      <c r="P542" s="195"/>
      <c r="Q542" s="195"/>
      <c r="R542" s="195"/>
      <c r="S542" s="195"/>
      <c r="T542" s="195"/>
      <c r="U542" s="195"/>
      <c r="V542" s="195"/>
      <c r="W542" s="195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19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  <c r="CH542" s="195"/>
    </row>
    <row r="543" spans="1:86" ht="12.75">
      <c r="A543" s="195"/>
      <c r="B543" s="195"/>
      <c r="C543" s="195"/>
      <c r="D543" s="195"/>
      <c r="E543" s="195"/>
      <c r="F543" s="195"/>
      <c r="G543" s="195"/>
      <c r="H543" s="195"/>
      <c r="I543" s="195"/>
      <c r="J543" s="195"/>
      <c r="L543" s="195"/>
      <c r="M543" s="195"/>
      <c r="N543" s="195"/>
      <c r="O543" s="195"/>
      <c r="P543" s="195"/>
      <c r="Q543" s="195"/>
      <c r="R543" s="195"/>
      <c r="S543" s="195"/>
      <c r="T543" s="195"/>
      <c r="U543" s="195"/>
      <c r="V543" s="195"/>
      <c r="W543" s="195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19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  <c r="CH543" s="195"/>
    </row>
    <row r="544" spans="1:86" ht="12.75">
      <c r="A544" s="195"/>
      <c r="B544" s="195"/>
      <c r="C544" s="195"/>
      <c r="D544" s="195"/>
      <c r="E544" s="195"/>
      <c r="F544" s="195"/>
      <c r="G544" s="195"/>
      <c r="H544" s="195"/>
      <c r="I544" s="195"/>
      <c r="J544" s="195"/>
      <c r="L544" s="195"/>
      <c r="M544" s="195"/>
      <c r="N544" s="195"/>
      <c r="O544" s="195"/>
      <c r="P544" s="195"/>
      <c r="Q544" s="195"/>
      <c r="R544" s="195"/>
      <c r="S544" s="195"/>
      <c r="T544" s="195"/>
      <c r="U544" s="195"/>
      <c r="V544" s="195"/>
      <c r="W544" s="195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19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  <c r="CH544" s="195"/>
    </row>
    <row r="545" spans="1:86" ht="12.75">
      <c r="A545" s="195"/>
      <c r="B545" s="195"/>
      <c r="C545" s="195"/>
      <c r="D545" s="195"/>
      <c r="E545" s="195"/>
      <c r="F545" s="195"/>
      <c r="G545" s="195"/>
      <c r="H545" s="195"/>
      <c r="I545" s="195"/>
      <c r="J545" s="195"/>
      <c r="L545" s="195"/>
      <c r="M545" s="195"/>
      <c r="N545" s="195"/>
      <c r="O545" s="195"/>
      <c r="P545" s="195"/>
      <c r="Q545" s="195"/>
      <c r="R545" s="195"/>
      <c r="S545" s="195"/>
      <c r="T545" s="195"/>
      <c r="U545" s="195"/>
      <c r="V545" s="195"/>
      <c r="W545" s="195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19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  <c r="CH545" s="195"/>
    </row>
    <row r="546" spans="1:86" ht="12.75">
      <c r="A546" s="195"/>
      <c r="B546" s="195"/>
      <c r="C546" s="195"/>
      <c r="D546" s="195"/>
      <c r="E546" s="195"/>
      <c r="F546" s="195"/>
      <c r="G546" s="195"/>
      <c r="H546" s="195"/>
      <c r="I546" s="195"/>
      <c r="J546" s="195"/>
      <c r="L546" s="195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</row>
    <row r="547" spans="1:86" ht="12.75">
      <c r="A547" s="195"/>
      <c r="B547" s="195"/>
      <c r="C547" s="195"/>
      <c r="D547" s="195"/>
      <c r="E547" s="195"/>
      <c r="F547" s="195"/>
      <c r="G547" s="195"/>
      <c r="H547" s="195"/>
      <c r="I547" s="195"/>
      <c r="J547" s="195"/>
      <c r="L547" s="195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19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  <c r="CH547" s="195"/>
    </row>
    <row r="548" spans="1:86" ht="12.75">
      <c r="A548" s="195"/>
      <c r="B548" s="195"/>
      <c r="C548" s="195"/>
      <c r="D548" s="195"/>
      <c r="E548" s="195"/>
      <c r="F548" s="195"/>
      <c r="G548" s="195"/>
      <c r="H548" s="195"/>
      <c r="I548" s="195"/>
      <c r="J548" s="195"/>
      <c r="L548" s="195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19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  <c r="CH548" s="195"/>
    </row>
    <row r="549" spans="1:86" ht="12.75">
      <c r="A549" s="195"/>
      <c r="B549" s="195"/>
      <c r="C549" s="195"/>
      <c r="D549" s="195"/>
      <c r="E549" s="195"/>
      <c r="F549" s="195"/>
      <c r="G549" s="195"/>
      <c r="H549" s="195"/>
      <c r="I549" s="195"/>
      <c r="J549" s="195"/>
      <c r="L549" s="195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5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  <c r="CH549" s="195"/>
    </row>
    <row r="550" spans="1:86" ht="12.75">
      <c r="A550" s="195"/>
      <c r="B550" s="195"/>
      <c r="C550" s="195"/>
      <c r="D550" s="195"/>
      <c r="E550" s="195"/>
      <c r="F550" s="195"/>
      <c r="G550" s="195"/>
      <c r="H550" s="195"/>
      <c r="I550" s="195"/>
      <c r="J550" s="195"/>
      <c r="L550" s="195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5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  <c r="CH550" s="195"/>
    </row>
    <row r="551" spans="1:86" ht="12.75">
      <c r="A551" s="195"/>
      <c r="B551" s="195"/>
      <c r="C551" s="195"/>
      <c r="D551" s="195"/>
      <c r="E551" s="195"/>
      <c r="F551" s="195"/>
      <c r="G551" s="195"/>
      <c r="H551" s="195"/>
      <c r="I551" s="195"/>
      <c r="J551" s="195"/>
      <c r="L551" s="195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5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  <c r="CH551" s="195"/>
    </row>
    <row r="552" spans="1:86" ht="12.75">
      <c r="A552" s="195"/>
      <c r="B552" s="195"/>
      <c r="C552" s="195"/>
      <c r="D552" s="195"/>
      <c r="E552" s="195"/>
      <c r="F552" s="195"/>
      <c r="G552" s="195"/>
      <c r="H552" s="195"/>
      <c r="I552" s="195"/>
      <c r="J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5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  <c r="CH552" s="195"/>
    </row>
    <row r="553" spans="1:86" ht="12.75">
      <c r="A553" s="195"/>
      <c r="B553" s="195"/>
      <c r="C553" s="195"/>
      <c r="D553" s="195"/>
      <c r="E553" s="195"/>
      <c r="F553" s="195"/>
      <c r="G553" s="195"/>
      <c r="H553" s="195"/>
      <c r="I553" s="195"/>
      <c r="J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5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  <c r="CH553" s="195"/>
    </row>
    <row r="554" spans="1:86" ht="12.75">
      <c r="A554" s="195"/>
      <c r="B554" s="195"/>
      <c r="C554" s="195"/>
      <c r="D554" s="195"/>
      <c r="E554" s="195"/>
      <c r="F554" s="195"/>
      <c r="G554" s="195"/>
      <c r="H554" s="195"/>
      <c r="I554" s="195"/>
      <c r="J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195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  <c r="CH554" s="195"/>
    </row>
    <row r="555" spans="1:86" ht="12.75">
      <c r="A555" s="195"/>
      <c r="B555" s="195"/>
      <c r="C555" s="195"/>
      <c r="D555" s="195"/>
      <c r="E555" s="195"/>
      <c r="F555" s="195"/>
      <c r="G555" s="195"/>
      <c r="H555" s="195"/>
      <c r="I555" s="195"/>
      <c r="J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195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  <c r="CH555" s="195"/>
    </row>
    <row r="556" spans="1:86" ht="12.75">
      <c r="A556" s="195"/>
      <c r="B556" s="195"/>
      <c r="C556" s="195"/>
      <c r="D556" s="195"/>
      <c r="E556" s="195"/>
      <c r="F556" s="195"/>
      <c r="G556" s="195"/>
      <c r="H556" s="195"/>
      <c r="I556" s="195"/>
      <c r="J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195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  <c r="CH556" s="195"/>
    </row>
    <row r="557" spans="1:86" ht="12.75">
      <c r="A557" s="195"/>
      <c r="B557" s="195"/>
      <c r="C557" s="195"/>
      <c r="D557" s="195"/>
      <c r="E557" s="195"/>
      <c r="F557" s="195"/>
      <c r="G557" s="195"/>
      <c r="H557" s="195"/>
      <c r="I557" s="195"/>
      <c r="J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195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  <c r="CH557" s="195"/>
    </row>
    <row r="558" spans="1:86" ht="12.75">
      <c r="A558" s="195"/>
      <c r="B558" s="195"/>
      <c r="C558" s="195"/>
      <c r="D558" s="195"/>
      <c r="E558" s="195"/>
      <c r="F558" s="195"/>
      <c r="G558" s="195"/>
      <c r="H558" s="195"/>
      <c r="I558" s="195"/>
      <c r="J558" s="195"/>
      <c r="L558" s="195"/>
      <c r="M558" s="195"/>
      <c r="N558" s="195"/>
      <c r="O558" s="195"/>
      <c r="P558" s="195"/>
      <c r="Q558" s="195"/>
      <c r="R558" s="195"/>
      <c r="S558" s="195"/>
      <c r="T558" s="195"/>
      <c r="U558" s="195"/>
      <c r="V558" s="195"/>
      <c r="W558" s="195"/>
      <c r="X558" s="195"/>
      <c r="Y558" s="195"/>
      <c r="Z558" s="195"/>
      <c r="AA558" s="195"/>
      <c r="AB558" s="195"/>
      <c r="AC558" s="195"/>
      <c r="AD558" s="195"/>
      <c r="AE558" s="195"/>
      <c r="AF558" s="195"/>
      <c r="AG558" s="195"/>
      <c r="AH558" s="195"/>
      <c r="AI558" s="195"/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  <c r="AW558" s="195"/>
      <c r="AX558" s="195"/>
      <c r="AY558" s="195"/>
      <c r="AZ558" s="195"/>
      <c r="BA558" s="195"/>
      <c r="BB558" s="195"/>
      <c r="BC558" s="195"/>
      <c r="BD558" s="195"/>
      <c r="BE558" s="195"/>
      <c r="BF558" s="195"/>
      <c r="BG558" s="195"/>
      <c r="BH558" s="195"/>
      <c r="BI558" s="195"/>
      <c r="BJ558" s="195"/>
      <c r="BK558" s="195"/>
      <c r="BL558" s="195"/>
      <c r="BM558" s="195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  <c r="CH558" s="195"/>
    </row>
    <row r="559" spans="1:86" ht="12.75">
      <c r="A559" s="195"/>
      <c r="B559" s="195"/>
      <c r="C559" s="195"/>
      <c r="D559" s="195"/>
      <c r="E559" s="195"/>
      <c r="F559" s="195"/>
      <c r="G559" s="195"/>
      <c r="H559" s="195"/>
      <c r="I559" s="195"/>
      <c r="J559" s="195"/>
      <c r="L559" s="195"/>
      <c r="M559" s="195"/>
      <c r="N559" s="195"/>
      <c r="O559" s="195"/>
      <c r="P559" s="195"/>
      <c r="Q559" s="195"/>
      <c r="R559" s="195"/>
      <c r="S559" s="195"/>
      <c r="T559" s="195"/>
      <c r="U559" s="195"/>
      <c r="V559" s="195"/>
      <c r="W559" s="195"/>
      <c r="X559" s="195"/>
      <c r="Y559" s="195"/>
      <c r="Z559" s="195"/>
      <c r="AA559" s="195"/>
      <c r="AB559" s="195"/>
      <c r="AC559" s="195"/>
      <c r="AD559" s="195"/>
      <c r="AE559" s="195"/>
      <c r="AF559" s="195"/>
      <c r="AG559" s="195"/>
      <c r="AH559" s="195"/>
      <c r="AI559" s="195"/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  <c r="AW559" s="195"/>
      <c r="AX559" s="195"/>
      <c r="AY559" s="195"/>
      <c r="AZ559" s="195"/>
      <c r="BA559" s="195"/>
      <c r="BB559" s="195"/>
      <c r="BC559" s="195"/>
      <c r="BD559" s="195"/>
      <c r="BE559" s="195"/>
      <c r="BF559" s="195"/>
      <c r="BG559" s="195"/>
      <c r="BH559" s="195"/>
      <c r="BI559" s="195"/>
      <c r="BJ559" s="195"/>
      <c r="BK559" s="195"/>
      <c r="BL559" s="195"/>
      <c r="BM559" s="195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  <c r="CH559" s="195"/>
    </row>
    <row r="560" spans="1:86" ht="12.75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L560" s="195"/>
      <c r="M560" s="195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  <c r="AW560" s="195"/>
      <c r="AX560" s="195"/>
      <c r="AY560" s="195"/>
      <c r="AZ560" s="195"/>
      <c r="BA560" s="195"/>
      <c r="BB560" s="195"/>
      <c r="BC560" s="195"/>
      <c r="BD560" s="195"/>
      <c r="BE560" s="195"/>
      <c r="BF560" s="195"/>
      <c r="BG560" s="195"/>
      <c r="BH560" s="195"/>
      <c r="BI560" s="195"/>
      <c r="BJ560" s="195"/>
      <c r="BK560" s="195"/>
      <c r="BL560" s="195"/>
      <c r="BM560" s="195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  <c r="CH560" s="195"/>
    </row>
    <row r="561" spans="1:86" ht="12.75">
      <c r="A561" s="195"/>
      <c r="B561" s="195"/>
      <c r="C561" s="195"/>
      <c r="D561" s="195"/>
      <c r="E561" s="195"/>
      <c r="F561" s="195"/>
      <c r="G561" s="195"/>
      <c r="H561" s="195"/>
      <c r="I561" s="195"/>
      <c r="J561" s="195"/>
      <c r="L561" s="195"/>
      <c r="M561" s="195"/>
      <c r="N561" s="195"/>
      <c r="O561" s="195"/>
      <c r="P561" s="195"/>
      <c r="Q561" s="195"/>
      <c r="R561" s="195"/>
      <c r="S561" s="195"/>
      <c r="T561" s="195"/>
      <c r="U561" s="195"/>
      <c r="V561" s="195"/>
      <c r="W561" s="195"/>
      <c r="X561" s="195"/>
      <c r="Y561" s="195"/>
      <c r="Z561" s="195"/>
      <c r="AA561" s="195"/>
      <c r="AB561" s="195"/>
      <c r="AC561" s="195"/>
      <c r="AD561" s="195"/>
      <c r="AE561" s="195"/>
      <c r="AF561" s="195"/>
      <c r="AG561" s="195"/>
      <c r="AH561" s="195"/>
      <c r="AI561" s="195"/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  <c r="AW561" s="195"/>
      <c r="AX561" s="195"/>
      <c r="AY561" s="195"/>
      <c r="AZ561" s="195"/>
      <c r="BA561" s="195"/>
      <c r="BB561" s="195"/>
      <c r="BC561" s="195"/>
      <c r="BD561" s="195"/>
      <c r="BE561" s="195"/>
      <c r="BF561" s="195"/>
      <c r="BG561" s="195"/>
      <c r="BH561" s="195"/>
      <c r="BI561" s="195"/>
      <c r="BJ561" s="195"/>
      <c r="BK561" s="195"/>
      <c r="BL561" s="195"/>
      <c r="BM561" s="195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  <c r="CH561" s="195"/>
    </row>
    <row r="562" spans="1:86" ht="12.75">
      <c r="A562" s="195"/>
      <c r="B562" s="195"/>
      <c r="C562" s="195"/>
      <c r="D562" s="195"/>
      <c r="E562" s="195"/>
      <c r="F562" s="195"/>
      <c r="G562" s="195"/>
      <c r="H562" s="195"/>
      <c r="I562" s="195"/>
      <c r="J562" s="195"/>
      <c r="L562" s="195"/>
      <c r="M562" s="195"/>
      <c r="N562" s="195"/>
      <c r="O562" s="195"/>
      <c r="P562" s="195"/>
      <c r="Q562" s="195"/>
      <c r="R562" s="195"/>
      <c r="S562" s="195"/>
      <c r="T562" s="195"/>
      <c r="U562" s="195"/>
      <c r="V562" s="195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195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  <c r="CH562" s="195"/>
    </row>
    <row r="563" spans="1:86" ht="12.75">
      <c r="A563" s="195"/>
      <c r="B563" s="195"/>
      <c r="C563" s="195"/>
      <c r="D563" s="195"/>
      <c r="E563" s="195"/>
      <c r="F563" s="195"/>
      <c r="G563" s="195"/>
      <c r="H563" s="195"/>
      <c r="I563" s="195"/>
      <c r="J563" s="195"/>
      <c r="L563" s="195"/>
      <c r="M563" s="195"/>
      <c r="N563" s="195"/>
      <c r="O563" s="195"/>
      <c r="P563" s="195"/>
      <c r="Q563" s="195"/>
      <c r="R563" s="195"/>
      <c r="S563" s="195"/>
      <c r="T563" s="195"/>
      <c r="U563" s="195"/>
      <c r="V563" s="195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195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  <c r="CH563" s="195"/>
    </row>
    <row r="564" spans="1:86" ht="12.75">
      <c r="A564" s="195"/>
      <c r="B564" s="195"/>
      <c r="C564" s="195"/>
      <c r="D564" s="195"/>
      <c r="E564" s="195"/>
      <c r="F564" s="195"/>
      <c r="G564" s="195"/>
      <c r="H564" s="195"/>
      <c r="I564" s="195"/>
      <c r="J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195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  <c r="CH564" s="195"/>
    </row>
    <row r="565" spans="1:86" ht="12.75">
      <c r="A565" s="195"/>
      <c r="B565" s="195"/>
      <c r="C565" s="195"/>
      <c r="D565" s="195"/>
      <c r="E565" s="195"/>
      <c r="F565" s="195"/>
      <c r="G565" s="195"/>
      <c r="H565" s="195"/>
      <c r="I565" s="195"/>
      <c r="J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195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  <c r="CH565" s="195"/>
    </row>
    <row r="566" spans="1:86" ht="12.75">
      <c r="A566" s="195"/>
      <c r="B566" s="195"/>
      <c r="C566" s="195"/>
      <c r="D566" s="195"/>
      <c r="E566" s="195"/>
      <c r="F566" s="195"/>
      <c r="G566" s="195"/>
      <c r="H566" s="195"/>
      <c r="I566" s="195"/>
      <c r="J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195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  <c r="CH566" s="195"/>
    </row>
    <row r="567" spans="1:86" ht="12.75">
      <c r="A567" s="195"/>
      <c r="B567" s="195"/>
      <c r="C567" s="195"/>
      <c r="D567" s="195"/>
      <c r="E567" s="195"/>
      <c r="F567" s="195"/>
      <c r="G567" s="195"/>
      <c r="H567" s="195"/>
      <c r="I567" s="195"/>
      <c r="J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195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  <c r="CH567" s="195"/>
    </row>
    <row r="568" spans="1:86" ht="12.75">
      <c r="A568" s="195"/>
      <c r="B568" s="195"/>
      <c r="C568" s="195"/>
      <c r="D568" s="195"/>
      <c r="E568" s="195"/>
      <c r="F568" s="195"/>
      <c r="G568" s="195"/>
      <c r="H568" s="195"/>
      <c r="I568" s="195"/>
      <c r="J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195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  <c r="CH568" s="195"/>
    </row>
    <row r="569" spans="1:86" ht="12.75">
      <c r="A569" s="195"/>
      <c r="B569" s="195"/>
      <c r="C569" s="195"/>
      <c r="D569" s="195"/>
      <c r="E569" s="195"/>
      <c r="F569" s="195"/>
      <c r="G569" s="195"/>
      <c r="H569" s="195"/>
      <c r="I569" s="195"/>
      <c r="J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195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  <c r="CH569" s="195"/>
    </row>
    <row r="570" spans="1:86" ht="12.75">
      <c r="A570" s="195"/>
      <c r="B570" s="195"/>
      <c r="C570" s="195"/>
      <c r="D570" s="195"/>
      <c r="E570" s="195"/>
      <c r="F570" s="195"/>
      <c r="G570" s="195"/>
      <c r="H570" s="195"/>
      <c r="I570" s="195"/>
      <c r="J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195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  <c r="CH570" s="195"/>
    </row>
    <row r="571" spans="1:86" ht="12.75">
      <c r="A571" s="195"/>
      <c r="B571" s="195"/>
      <c r="C571" s="195"/>
      <c r="D571" s="195"/>
      <c r="E571" s="195"/>
      <c r="F571" s="195"/>
      <c r="G571" s="195"/>
      <c r="H571" s="195"/>
      <c r="I571" s="195"/>
      <c r="J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  <c r="AW571" s="195"/>
      <c r="AX571" s="195"/>
      <c r="AY571" s="195"/>
      <c r="AZ571" s="195"/>
      <c r="BA571" s="195"/>
      <c r="BB571" s="195"/>
      <c r="BC571" s="195"/>
      <c r="BD571" s="195"/>
      <c r="BE571" s="195"/>
      <c r="BF571" s="195"/>
      <c r="BG571" s="195"/>
      <c r="BH571" s="195"/>
      <c r="BI571" s="195"/>
      <c r="BJ571" s="195"/>
      <c r="BK571" s="195"/>
      <c r="BL571" s="195"/>
      <c r="BM571" s="195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  <c r="CH571" s="195"/>
    </row>
    <row r="572" spans="1:86" ht="12.75">
      <c r="A572" s="195"/>
      <c r="B572" s="195"/>
      <c r="C572" s="195"/>
      <c r="D572" s="195"/>
      <c r="E572" s="195"/>
      <c r="F572" s="195"/>
      <c r="G572" s="195"/>
      <c r="H572" s="195"/>
      <c r="I572" s="195"/>
      <c r="J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  <c r="AW572" s="195"/>
      <c r="AX572" s="195"/>
      <c r="AY572" s="195"/>
      <c r="AZ572" s="195"/>
      <c r="BA572" s="195"/>
      <c r="BB572" s="195"/>
      <c r="BC572" s="195"/>
      <c r="BD572" s="195"/>
      <c r="BE572" s="195"/>
      <c r="BF572" s="195"/>
      <c r="BG572" s="195"/>
      <c r="BH572" s="195"/>
      <c r="BI572" s="195"/>
      <c r="BJ572" s="195"/>
      <c r="BK572" s="195"/>
      <c r="BL572" s="195"/>
      <c r="BM572" s="195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  <c r="CH572" s="195"/>
    </row>
    <row r="573" spans="1:86" ht="12.75">
      <c r="A573" s="195"/>
      <c r="B573" s="195"/>
      <c r="C573" s="195"/>
      <c r="D573" s="195"/>
      <c r="E573" s="195"/>
      <c r="F573" s="195"/>
      <c r="G573" s="195"/>
      <c r="H573" s="195"/>
      <c r="I573" s="195"/>
      <c r="J573" s="195"/>
      <c r="L573" s="195"/>
      <c r="M573" s="195"/>
      <c r="N573" s="195"/>
      <c r="O573" s="195"/>
      <c r="P573" s="195"/>
      <c r="Q573" s="195"/>
      <c r="R573" s="195"/>
      <c r="S573" s="195"/>
      <c r="T573" s="195"/>
      <c r="U573" s="195"/>
      <c r="V573" s="195"/>
      <c r="W573" s="195"/>
      <c r="X573" s="195"/>
      <c r="Y573" s="195"/>
      <c r="Z573" s="195"/>
      <c r="AA573" s="195"/>
      <c r="AB573" s="195"/>
      <c r="AC573" s="195"/>
      <c r="AD573" s="195"/>
      <c r="AE573" s="195"/>
      <c r="AF573" s="195"/>
      <c r="AG573" s="195"/>
      <c r="AH573" s="195"/>
      <c r="AI573" s="195"/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  <c r="AW573" s="195"/>
      <c r="AX573" s="195"/>
      <c r="AY573" s="195"/>
      <c r="AZ573" s="195"/>
      <c r="BA573" s="195"/>
      <c r="BB573" s="195"/>
      <c r="BC573" s="195"/>
      <c r="BD573" s="195"/>
      <c r="BE573" s="195"/>
      <c r="BF573" s="195"/>
      <c r="BG573" s="195"/>
      <c r="BH573" s="195"/>
      <c r="BI573" s="195"/>
      <c r="BJ573" s="195"/>
      <c r="BK573" s="195"/>
      <c r="BL573" s="195"/>
      <c r="BM573" s="195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  <c r="CH573" s="195"/>
    </row>
    <row r="574" spans="1:86" ht="12.75">
      <c r="A574" s="195"/>
      <c r="B574" s="195"/>
      <c r="C574" s="195"/>
      <c r="D574" s="195"/>
      <c r="E574" s="195"/>
      <c r="F574" s="195"/>
      <c r="G574" s="195"/>
      <c r="H574" s="195"/>
      <c r="I574" s="195"/>
      <c r="J574" s="195"/>
      <c r="L574" s="195"/>
      <c r="M574" s="195"/>
      <c r="N574" s="195"/>
      <c r="O574" s="195"/>
      <c r="P574" s="195"/>
      <c r="Q574" s="195"/>
      <c r="R574" s="195"/>
      <c r="S574" s="195"/>
      <c r="T574" s="195"/>
      <c r="U574" s="195"/>
      <c r="V574" s="195"/>
      <c r="W574" s="195"/>
      <c r="X574" s="195"/>
      <c r="Y574" s="195"/>
      <c r="Z574" s="195"/>
      <c r="AA574" s="195"/>
      <c r="AB574" s="195"/>
      <c r="AC574" s="195"/>
      <c r="AD574" s="195"/>
      <c r="AE574" s="195"/>
      <c r="AF574" s="195"/>
      <c r="AG574" s="195"/>
      <c r="AH574" s="195"/>
      <c r="AI574" s="195"/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  <c r="AW574" s="195"/>
      <c r="AX574" s="195"/>
      <c r="AY574" s="195"/>
      <c r="AZ574" s="195"/>
      <c r="BA574" s="195"/>
      <c r="BB574" s="195"/>
      <c r="BC574" s="195"/>
      <c r="BD574" s="195"/>
      <c r="BE574" s="195"/>
      <c r="BF574" s="195"/>
      <c r="BG574" s="195"/>
      <c r="BH574" s="195"/>
      <c r="BI574" s="195"/>
      <c r="BJ574" s="195"/>
      <c r="BK574" s="195"/>
      <c r="BL574" s="195"/>
      <c r="BM574" s="195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  <c r="CH574" s="195"/>
    </row>
    <row r="575" spans="1:86" ht="12.75">
      <c r="A575" s="195"/>
      <c r="B575" s="195"/>
      <c r="C575" s="195"/>
      <c r="D575" s="195"/>
      <c r="E575" s="195"/>
      <c r="F575" s="195"/>
      <c r="G575" s="195"/>
      <c r="H575" s="195"/>
      <c r="I575" s="195"/>
      <c r="J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  <c r="AW575" s="195"/>
      <c r="AX575" s="195"/>
      <c r="AY575" s="195"/>
      <c r="AZ575" s="195"/>
      <c r="BA575" s="195"/>
      <c r="BB575" s="195"/>
      <c r="BC575" s="195"/>
      <c r="BD575" s="195"/>
      <c r="BE575" s="195"/>
      <c r="BF575" s="195"/>
      <c r="BG575" s="195"/>
      <c r="BH575" s="195"/>
      <c r="BI575" s="195"/>
      <c r="BJ575" s="195"/>
      <c r="BK575" s="195"/>
      <c r="BL575" s="195"/>
      <c r="BM575" s="195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  <c r="CH575" s="195"/>
    </row>
    <row r="576" spans="1:86" ht="12.75">
      <c r="A576" s="195"/>
      <c r="B576" s="195"/>
      <c r="C576" s="195"/>
      <c r="D576" s="195"/>
      <c r="E576" s="195"/>
      <c r="F576" s="195"/>
      <c r="G576" s="195"/>
      <c r="H576" s="195"/>
      <c r="I576" s="195"/>
      <c r="J576" s="195"/>
      <c r="L576" s="195"/>
      <c r="M576" s="195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5"/>
      <c r="AG576" s="195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5"/>
      <c r="BC576" s="195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5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  <c r="CH576" s="195"/>
    </row>
    <row r="577" spans="1:86" ht="12.75">
      <c r="A577" s="195"/>
      <c r="B577" s="195"/>
      <c r="C577" s="195"/>
      <c r="D577" s="195"/>
      <c r="E577" s="195"/>
      <c r="F577" s="195"/>
      <c r="G577" s="195"/>
      <c r="H577" s="195"/>
      <c r="I577" s="195"/>
      <c r="J577" s="195"/>
      <c r="L577" s="195"/>
      <c r="M577" s="195"/>
      <c r="N577" s="195"/>
      <c r="O577" s="195"/>
      <c r="P577" s="195"/>
      <c r="Q577" s="195"/>
      <c r="R577" s="195"/>
      <c r="S577" s="195"/>
      <c r="T577" s="195"/>
      <c r="U577" s="195"/>
      <c r="V577" s="195"/>
      <c r="W577" s="195"/>
      <c r="X577" s="195"/>
      <c r="Y577" s="195"/>
      <c r="Z577" s="195"/>
      <c r="AA577" s="195"/>
      <c r="AB577" s="195"/>
      <c r="AC577" s="195"/>
      <c r="AD577" s="195"/>
      <c r="AE577" s="195"/>
      <c r="AF577" s="195"/>
      <c r="AG577" s="195"/>
      <c r="AH577" s="195"/>
      <c r="AI577" s="195"/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  <c r="AW577" s="195"/>
      <c r="AX577" s="195"/>
      <c r="AY577" s="195"/>
      <c r="AZ577" s="195"/>
      <c r="BA577" s="195"/>
      <c r="BB577" s="195"/>
      <c r="BC577" s="195"/>
      <c r="BD577" s="195"/>
      <c r="BE577" s="195"/>
      <c r="BF577" s="195"/>
      <c r="BG577" s="195"/>
      <c r="BH577" s="195"/>
      <c r="BI577" s="195"/>
      <c r="BJ577" s="195"/>
      <c r="BK577" s="195"/>
      <c r="BL577" s="195"/>
      <c r="BM577" s="195"/>
      <c r="BN577" s="195"/>
      <c r="BO577" s="195"/>
      <c r="BP577" s="195"/>
      <c r="BQ577" s="195"/>
      <c r="BR577" s="195"/>
      <c r="BS577" s="195"/>
      <c r="BT577" s="195"/>
      <c r="BU577" s="195"/>
      <c r="BV577" s="195"/>
      <c r="BW577" s="195"/>
      <c r="BX577" s="195"/>
      <c r="BY577" s="195"/>
      <c r="BZ577" s="195"/>
      <c r="CA577" s="195"/>
      <c r="CB577" s="195"/>
      <c r="CC577" s="195"/>
      <c r="CD577" s="195"/>
      <c r="CE577" s="195"/>
      <c r="CF577" s="195"/>
      <c r="CG577" s="195"/>
      <c r="CH577" s="195"/>
    </row>
    <row r="578" spans="1:86" ht="12.75">
      <c r="A578" s="195"/>
      <c r="B578" s="195"/>
      <c r="C578" s="195"/>
      <c r="D578" s="195"/>
      <c r="E578" s="195"/>
      <c r="F578" s="195"/>
      <c r="G578" s="195"/>
      <c r="H578" s="195"/>
      <c r="I578" s="195"/>
      <c r="J578" s="195"/>
      <c r="L578" s="195"/>
      <c r="M578" s="195"/>
      <c r="N578" s="195"/>
      <c r="O578" s="195"/>
      <c r="P578" s="195"/>
      <c r="Q578" s="195"/>
      <c r="R578" s="195"/>
      <c r="S578" s="195"/>
      <c r="T578" s="195"/>
      <c r="U578" s="195"/>
      <c r="V578" s="195"/>
      <c r="W578" s="195"/>
      <c r="X578" s="195"/>
      <c r="Y578" s="195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  <c r="AW578" s="195"/>
      <c r="AX578" s="195"/>
      <c r="AY578" s="195"/>
      <c r="AZ578" s="195"/>
      <c r="BA578" s="195"/>
      <c r="BB578" s="195"/>
      <c r="BC578" s="195"/>
      <c r="BD578" s="195"/>
      <c r="BE578" s="195"/>
      <c r="BF578" s="195"/>
      <c r="BG578" s="195"/>
      <c r="BH578" s="195"/>
      <c r="BI578" s="195"/>
      <c r="BJ578" s="195"/>
      <c r="BK578" s="195"/>
      <c r="BL578" s="195"/>
      <c r="BM578" s="195"/>
      <c r="BN578" s="195"/>
      <c r="BO578" s="195"/>
      <c r="BP578" s="195"/>
      <c r="BQ578" s="195"/>
      <c r="BR578" s="195"/>
      <c r="BS578" s="195"/>
      <c r="BT578" s="195"/>
      <c r="BU578" s="195"/>
      <c r="BV578" s="195"/>
      <c r="BW578" s="195"/>
      <c r="BX578" s="195"/>
      <c r="BY578" s="195"/>
      <c r="BZ578" s="195"/>
      <c r="CA578" s="195"/>
      <c r="CB578" s="195"/>
      <c r="CC578" s="195"/>
      <c r="CD578" s="195"/>
      <c r="CE578" s="195"/>
      <c r="CF578" s="195"/>
      <c r="CG578" s="195"/>
      <c r="CH578" s="195"/>
    </row>
    <row r="579" spans="1:86" ht="12.75">
      <c r="A579" s="195"/>
      <c r="B579" s="195"/>
      <c r="C579" s="195"/>
      <c r="D579" s="195"/>
      <c r="E579" s="195"/>
      <c r="F579" s="195"/>
      <c r="G579" s="195"/>
      <c r="H579" s="195"/>
      <c r="I579" s="195"/>
      <c r="J579" s="195"/>
      <c r="L579" s="195"/>
      <c r="M579" s="195"/>
      <c r="N579" s="195"/>
      <c r="O579" s="195"/>
      <c r="P579" s="195"/>
      <c r="Q579" s="195"/>
      <c r="R579" s="195"/>
      <c r="S579" s="195"/>
      <c r="T579" s="195"/>
      <c r="U579" s="195"/>
      <c r="V579" s="195"/>
      <c r="W579" s="195"/>
      <c r="X579" s="195"/>
      <c r="Y579" s="195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  <c r="AW579" s="195"/>
      <c r="AX579" s="195"/>
      <c r="AY579" s="195"/>
      <c r="AZ579" s="195"/>
      <c r="BA579" s="195"/>
      <c r="BB579" s="195"/>
      <c r="BC579" s="195"/>
      <c r="BD579" s="195"/>
      <c r="BE579" s="195"/>
      <c r="BF579" s="195"/>
      <c r="BG579" s="195"/>
      <c r="BH579" s="195"/>
      <c r="BI579" s="195"/>
      <c r="BJ579" s="195"/>
      <c r="BK579" s="195"/>
      <c r="BL579" s="195"/>
      <c r="BM579" s="195"/>
      <c r="BN579" s="195"/>
      <c r="BO579" s="195"/>
      <c r="BP579" s="195"/>
      <c r="BQ579" s="195"/>
      <c r="BR579" s="195"/>
      <c r="BS579" s="195"/>
      <c r="BT579" s="195"/>
      <c r="BU579" s="195"/>
      <c r="BV579" s="195"/>
      <c r="BW579" s="195"/>
      <c r="BX579" s="195"/>
      <c r="BY579" s="195"/>
      <c r="BZ579" s="195"/>
      <c r="CA579" s="195"/>
      <c r="CB579" s="195"/>
      <c r="CC579" s="195"/>
      <c r="CD579" s="195"/>
      <c r="CE579" s="195"/>
      <c r="CF579" s="195"/>
      <c r="CG579" s="195"/>
      <c r="CH579" s="195"/>
    </row>
    <row r="580" spans="1:86" ht="12.75">
      <c r="A580" s="195"/>
      <c r="B580" s="195"/>
      <c r="C580" s="195"/>
      <c r="D580" s="195"/>
      <c r="E580" s="195"/>
      <c r="F580" s="195"/>
      <c r="G580" s="195"/>
      <c r="H580" s="195"/>
      <c r="I580" s="195"/>
      <c r="J580" s="195"/>
      <c r="L580" s="195"/>
      <c r="M580" s="195"/>
      <c r="N580" s="195"/>
      <c r="O580" s="195"/>
      <c r="P580" s="195"/>
      <c r="Q580" s="195"/>
      <c r="R580" s="195"/>
      <c r="S580" s="195"/>
      <c r="T580" s="195"/>
      <c r="U580" s="195"/>
      <c r="V580" s="195"/>
      <c r="W580" s="195"/>
      <c r="X580" s="195"/>
      <c r="Y580" s="195"/>
      <c r="Z580" s="195"/>
      <c r="AA580" s="195"/>
      <c r="AB580" s="195"/>
      <c r="AC580" s="195"/>
      <c r="AD580" s="195"/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  <c r="AW580" s="195"/>
      <c r="AX580" s="195"/>
      <c r="AY580" s="195"/>
      <c r="AZ580" s="195"/>
      <c r="BA580" s="195"/>
      <c r="BB580" s="195"/>
      <c r="BC580" s="195"/>
      <c r="BD580" s="195"/>
      <c r="BE580" s="195"/>
      <c r="BF580" s="195"/>
      <c r="BG580" s="195"/>
      <c r="BH580" s="195"/>
      <c r="BI580" s="195"/>
      <c r="BJ580" s="195"/>
      <c r="BK580" s="195"/>
      <c r="BL580" s="195"/>
      <c r="BM580" s="195"/>
      <c r="BN580" s="195"/>
      <c r="BO580" s="195"/>
      <c r="BP580" s="195"/>
      <c r="BQ580" s="195"/>
      <c r="BR580" s="195"/>
      <c r="BS580" s="195"/>
      <c r="BT580" s="195"/>
      <c r="BU580" s="195"/>
      <c r="BV580" s="195"/>
      <c r="BW580" s="195"/>
      <c r="BX580" s="195"/>
      <c r="BY580" s="195"/>
      <c r="BZ580" s="195"/>
      <c r="CA580" s="195"/>
      <c r="CB580" s="195"/>
      <c r="CC580" s="195"/>
      <c r="CD580" s="195"/>
      <c r="CE580" s="195"/>
      <c r="CF580" s="195"/>
      <c r="CG580" s="195"/>
      <c r="CH580" s="195"/>
    </row>
    <row r="581" spans="1:86" ht="12.75">
      <c r="A581" s="195"/>
      <c r="B581" s="195"/>
      <c r="C581" s="195"/>
      <c r="D581" s="195"/>
      <c r="E581" s="195"/>
      <c r="F581" s="195"/>
      <c r="G581" s="195"/>
      <c r="H581" s="195"/>
      <c r="I581" s="195"/>
      <c r="J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195"/>
      <c r="X581" s="195"/>
      <c r="Y581" s="195"/>
      <c r="Z581" s="195"/>
      <c r="AA581" s="195"/>
      <c r="AB581" s="195"/>
      <c r="AC581" s="195"/>
      <c r="AD581" s="195"/>
      <c r="AE581" s="195"/>
      <c r="AF581" s="195"/>
      <c r="AG581" s="195"/>
      <c r="AH581" s="195"/>
      <c r="AI581" s="195"/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  <c r="AW581" s="195"/>
      <c r="AX581" s="195"/>
      <c r="AY581" s="195"/>
      <c r="AZ581" s="195"/>
      <c r="BA581" s="195"/>
      <c r="BB581" s="195"/>
      <c r="BC581" s="195"/>
      <c r="BD581" s="195"/>
      <c r="BE581" s="195"/>
      <c r="BF581" s="195"/>
      <c r="BG581" s="195"/>
      <c r="BH581" s="195"/>
      <c r="BI581" s="195"/>
      <c r="BJ581" s="195"/>
      <c r="BK581" s="195"/>
      <c r="BL581" s="195"/>
      <c r="BM581" s="195"/>
      <c r="BN581" s="195"/>
      <c r="BO581" s="195"/>
      <c r="BP581" s="195"/>
      <c r="BQ581" s="195"/>
      <c r="BR581" s="195"/>
      <c r="BS581" s="195"/>
      <c r="BT581" s="195"/>
      <c r="BU581" s="195"/>
      <c r="BV581" s="195"/>
      <c r="BW581" s="195"/>
      <c r="BX581" s="195"/>
      <c r="BY581" s="195"/>
      <c r="BZ581" s="195"/>
      <c r="CA581" s="195"/>
      <c r="CB581" s="195"/>
      <c r="CC581" s="195"/>
      <c r="CD581" s="195"/>
      <c r="CE581" s="195"/>
      <c r="CF581" s="195"/>
      <c r="CG581" s="195"/>
      <c r="CH581" s="195"/>
    </row>
    <row r="582" spans="1:86" ht="12.75">
      <c r="A582" s="195"/>
      <c r="B582" s="195"/>
      <c r="C582" s="195"/>
      <c r="D582" s="195"/>
      <c r="E582" s="195"/>
      <c r="F582" s="195"/>
      <c r="G582" s="195"/>
      <c r="H582" s="195"/>
      <c r="I582" s="195"/>
      <c r="J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  <c r="AW582" s="195"/>
      <c r="AX582" s="195"/>
      <c r="AY582" s="195"/>
      <c r="AZ582" s="195"/>
      <c r="BA582" s="195"/>
      <c r="BB582" s="195"/>
      <c r="BC582" s="195"/>
      <c r="BD582" s="195"/>
      <c r="BE582" s="195"/>
      <c r="BF582" s="195"/>
      <c r="BG582" s="195"/>
      <c r="BH582" s="195"/>
      <c r="BI582" s="195"/>
      <c r="BJ582" s="195"/>
      <c r="BK582" s="195"/>
      <c r="BL582" s="195"/>
      <c r="BM582" s="195"/>
      <c r="BN582" s="195"/>
      <c r="BO582" s="195"/>
      <c r="BP582" s="195"/>
      <c r="BQ582" s="195"/>
      <c r="BR582" s="195"/>
      <c r="BS582" s="195"/>
      <c r="BT582" s="195"/>
      <c r="BU582" s="195"/>
      <c r="BV582" s="195"/>
      <c r="BW582" s="195"/>
      <c r="BX582" s="195"/>
      <c r="BY582" s="195"/>
      <c r="BZ582" s="195"/>
      <c r="CA582" s="195"/>
      <c r="CB582" s="195"/>
      <c r="CC582" s="195"/>
      <c r="CD582" s="195"/>
      <c r="CE582" s="195"/>
      <c r="CF582" s="195"/>
      <c r="CG582" s="195"/>
      <c r="CH582" s="195"/>
    </row>
    <row r="583" spans="1:86" ht="12.75">
      <c r="A583" s="195"/>
      <c r="B583" s="195"/>
      <c r="C583" s="195"/>
      <c r="D583" s="195"/>
      <c r="E583" s="195"/>
      <c r="F583" s="195"/>
      <c r="G583" s="195"/>
      <c r="H583" s="195"/>
      <c r="I583" s="195"/>
      <c r="J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  <c r="AW583" s="195"/>
      <c r="AX583" s="195"/>
      <c r="AY583" s="195"/>
      <c r="AZ583" s="195"/>
      <c r="BA583" s="195"/>
      <c r="BB583" s="195"/>
      <c r="BC583" s="195"/>
      <c r="BD583" s="195"/>
      <c r="BE583" s="195"/>
      <c r="BF583" s="195"/>
      <c r="BG583" s="195"/>
      <c r="BH583" s="195"/>
      <c r="BI583" s="195"/>
      <c r="BJ583" s="195"/>
      <c r="BK583" s="195"/>
      <c r="BL583" s="195"/>
      <c r="BM583" s="195"/>
      <c r="BN583" s="195"/>
      <c r="BO583" s="195"/>
      <c r="BP583" s="195"/>
      <c r="BQ583" s="195"/>
      <c r="BR583" s="195"/>
      <c r="BS583" s="195"/>
      <c r="BT583" s="195"/>
      <c r="BU583" s="195"/>
      <c r="BV583" s="195"/>
      <c r="BW583" s="195"/>
      <c r="BX583" s="195"/>
      <c r="BY583" s="195"/>
      <c r="BZ583" s="195"/>
      <c r="CA583" s="195"/>
      <c r="CB583" s="195"/>
      <c r="CC583" s="195"/>
      <c r="CD583" s="195"/>
      <c r="CE583" s="195"/>
      <c r="CF583" s="195"/>
      <c r="CG583" s="195"/>
      <c r="CH583" s="195"/>
    </row>
    <row r="584" spans="1:86" ht="12.75">
      <c r="A584" s="195"/>
      <c r="B584" s="195"/>
      <c r="C584" s="195"/>
      <c r="D584" s="195"/>
      <c r="E584" s="195"/>
      <c r="F584" s="195"/>
      <c r="G584" s="195"/>
      <c r="H584" s="195"/>
      <c r="I584" s="195"/>
      <c r="J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  <c r="AW584" s="195"/>
      <c r="AX584" s="195"/>
      <c r="AY584" s="195"/>
      <c r="AZ584" s="195"/>
      <c r="BA584" s="195"/>
      <c r="BB584" s="195"/>
      <c r="BC584" s="195"/>
      <c r="BD584" s="195"/>
      <c r="BE584" s="195"/>
      <c r="BF584" s="195"/>
      <c r="BG584" s="195"/>
      <c r="BH584" s="195"/>
      <c r="BI584" s="195"/>
      <c r="BJ584" s="195"/>
      <c r="BK584" s="195"/>
      <c r="BL584" s="195"/>
      <c r="BM584" s="195"/>
      <c r="BN584" s="195"/>
      <c r="BO584" s="195"/>
      <c r="BP584" s="195"/>
      <c r="BQ584" s="195"/>
      <c r="BR584" s="195"/>
      <c r="BS584" s="195"/>
      <c r="BT584" s="195"/>
      <c r="BU584" s="195"/>
      <c r="BV584" s="195"/>
      <c r="BW584" s="195"/>
      <c r="BX584" s="195"/>
      <c r="BY584" s="195"/>
      <c r="BZ584" s="195"/>
      <c r="CA584" s="195"/>
      <c r="CB584" s="195"/>
      <c r="CC584" s="195"/>
      <c r="CD584" s="195"/>
      <c r="CE584" s="195"/>
      <c r="CF584" s="195"/>
      <c r="CG584" s="195"/>
      <c r="CH584" s="195"/>
    </row>
    <row r="585" spans="1:86" ht="12.75">
      <c r="A585" s="195"/>
      <c r="B585" s="195"/>
      <c r="C585" s="195"/>
      <c r="D585" s="195"/>
      <c r="E585" s="195"/>
      <c r="F585" s="195"/>
      <c r="G585" s="195"/>
      <c r="H585" s="195"/>
      <c r="I585" s="195"/>
      <c r="J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  <c r="AW585" s="195"/>
      <c r="AX585" s="195"/>
      <c r="AY585" s="195"/>
      <c r="AZ585" s="195"/>
      <c r="BA585" s="195"/>
      <c r="BB585" s="195"/>
      <c r="BC585" s="195"/>
      <c r="BD585" s="195"/>
      <c r="BE585" s="195"/>
      <c r="BF585" s="195"/>
      <c r="BG585" s="195"/>
      <c r="BH585" s="195"/>
      <c r="BI585" s="195"/>
      <c r="BJ585" s="195"/>
      <c r="BK585" s="195"/>
      <c r="BL585" s="195"/>
      <c r="BM585" s="195"/>
      <c r="BN585" s="195"/>
      <c r="BO585" s="195"/>
      <c r="BP585" s="195"/>
      <c r="BQ585" s="195"/>
      <c r="BR585" s="195"/>
      <c r="BS585" s="195"/>
      <c r="BT585" s="195"/>
      <c r="BU585" s="195"/>
      <c r="BV585" s="195"/>
      <c r="BW585" s="195"/>
      <c r="BX585" s="195"/>
      <c r="BY585" s="195"/>
      <c r="BZ585" s="195"/>
      <c r="CA585" s="195"/>
      <c r="CB585" s="195"/>
      <c r="CC585" s="195"/>
      <c r="CD585" s="195"/>
      <c r="CE585" s="195"/>
      <c r="CF585" s="195"/>
      <c r="CG585" s="195"/>
      <c r="CH585" s="195"/>
    </row>
    <row r="586" spans="1:86" ht="12.75">
      <c r="A586" s="195"/>
      <c r="B586" s="195"/>
      <c r="C586" s="195"/>
      <c r="D586" s="195"/>
      <c r="E586" s="195"/>
      <c r="F586" s="195"/>
      <c r="G586" s="195"/>
      <c r="H586" s="195"/>
      <c r="I586" s="195"/>
      <c r="J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  <c r="AW586" s="195"/>
      <c r="AX586" s="195"/>
      <c r="AY586" s="195"/>
      <c r="AZ586" s="195"/>
      <c r="BA586" s="195"/>
      <c r="BB586" s="195"/>
      <c r="BC586" s="195"/>
      <c r="BD586" s="195"/>
      <c r="BE586" s="195"/>
      <c r="BF586" s="195"/>
      <c r="BG586" s="195"/>
      <c r="BH586" s="195"/>
      <c r="BI586" s="195"/>
      <c r="BJ586" s="195"/>
      <c r="BK586" s="195"/>
      <c r="BL586" s="195"/>
      <c r="BM586" s="195"/>
      <c r="BN586" s="195"/>
      <c r="BO586" s="195"/>
      <c r="BP586" s="195"/>
      <c r="BQ586" s="195"/>
      <c r="BR586" s="195"/>
      <c r="BS586" s="195"/>
      <c r="BT586" s="195"/>
      <c r="BU586" s="195"/>
      <c r="BV586" s="195"/>
      <c r="BW586" s="195"/>
      <c r="BX586" s="195"/>
      <c r="BY586" s="195"/>
      <c r="BZ586" s="195"/>
      <c r="CA586" s="195"/>
      <c r="CB586" s="195"/>
      <c r="CC586" s="195"/>
      <c r="CD586" s="195"/>
      <c r="CE586" s="195"/>
      <c r="CF586" s="195"/>
      <c r="CG586" s="195"/>
      <c r="CH586" s="195"/>
    </row>
    <row r="587" spans="1:86" ht="12.75">
      <c r="A587" s="195"/>
      <c r="B587" s="195"/>
      <c r="C587" s="195"/>
      <c r="D587" s="195"/>
      <c r="E587" s="195"/>
      <c r="F587" s="195"/>
      <c r="G587" s="195"/>
      <c r="H587" s="195"/>
      <c r="I587" s="195"/>
      <c r="J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195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  <c r="CH587" s="195"/>
    </row>
    <row r="588" spans="1:86" ht="12.75">
      <c r="A588" s="195"/>
      <c r="B588" s="195"/>
      <c r="C588" s="195"/>
      <c r="D588" s="195"/>
      <c r="E588" s="195"/>
      <c r="F588" s="195"/>
      <c r="G588" s="195"/>
      <c r="H588" s="195"/>
      <c r="I588" s="195"/>
      <c r="J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195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  <c r="CH588" s="195"/>
    </row>
    <row r="589" spans="1:86" ht="12.75">
      <c r="A589" s="195"/>
      <c r="B589" s="195"/>
      <c r="C589" s="195"/>
      <c r="D589" s="195"/>
      <c r="E589" s="195"/>
      <c r="F589" s="195"/>
      <c r="G589" s="195"/>
      <c r="H589" s="195"/>
      <c r="I589" s="195"/>
      <c r="J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  <c r="AW589" s="195"/>
      <c r="AX589" s="195"/>
      <c r="AY589" s="195"/>
      <c r="AZ589" s="195"/>
      <c r="BA589" s="195"/>
      <c r="BB589" s="195"/>
      <c r="BC589" s="195"/>
      <c r="BD589" s="195"/>
      <c r="BE589" s="195"/>
      <c r="BF589" s="195"/>
      <c r="BG589" s="195"/>
      <c r="BH589" s="195"/>
      <c r="BI589" s="195"/>
      <c r="BJ589" s="195"/>
      <c r="BK589" s="195"/>
      <c r="BL589" s="195"/>
      <c r="BM589" s="195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  <c r="CH589" s="195"/>
    </row>
    <row r="590" spans="1:86" ht="12.75">
      <c r="A590" s="195"/>
      <c r="B590" s="195"/>
      <c r="C590" s="195"/>
      <c r="D590" s="195"/>
      <c r="E590" s="195"/>
      <c r="F590" s="195"/>
      <c r="G590" s="195"/>
      <c r="H590" s="195"/>
      <c r="I590" s="195"/>
      <c r="J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  <c r="AW590" s="195"/>
      <c r="AX590" s="195"/>
      <c r="AY590" s="195"/>
      <c r="AZ590" s="195"/>
      <c r="BA590" s="195"/>
      <c r="BB590" s="195"/>
      <c r="BC590" s="195"/>
      <c r="BD590" s="195"/>
      <c r="BE590" s="195"/>
      <c r="BF590" s="195"/>
      <c r="BG590" s="195"/>
      <c r="BH590" s="195"/>
      <c r="BI590" s="195"/>
      <c r="BJ590" s="195"/>
      <c r="BK590" s="195"/>
      <c r="BL590" s="195"/>
      <c r="BM590" s="195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  <c r="CH590" s="195"/>
    </row>
    <row r="591" spans="1:86" ht="12.75">
      <c r="A591" s="195"/>
      <c r="B591" s="195"/>
      <c r="C591" s="195"/>
      <c r="D591" s="195"/>
      <c r="E591" s="195"/>
      <c r="F591" s="195"/>
      <c r="G591" s="195"/>
      <c r="H591" s="195"/>
      <c r="I591" s="195"/>
      <c r="J591" s="195"/>
      <c r="L591" s="195"/>
      <c r="M591" s="195"/>
      <c r="N591" s="195"/>
      <c r="O591" s="195"/>
      <c r="P591" s="195"/>
      <c r="Q591" s="195"/>
      <c r="R591" s="195"/>
      <c r="S591" s="195"/>
      <c r="T591" s="195"/>
      <c r="U591" s="195"/>
      <c r="V591" s="195"/>
      <c r="W591" s="195"/>
      <c r="X591" s="195"/>
      <c r="Y591" s="195"/>
      <c r="Z591" s="195"/>
      <c r="AA591" s="195"/>
      <c r="AB591" s="195"/>
      <c r="AC591" s="195"/>
      <c r="AD591" s="195"/>
      <c r="AE591" s="195"/>
      <c r="AF591" s="195"/>
      <c r="AG591" s="195"/>
      <c r="AH591" s="195"/>
      <c r="AI591" s="195"/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  <c r="AW591" s="195"/>
      <c r="AX591" s="195"/>
      <c r="AY591" s="195"/>
      <c r="AZ591" s="195"/>
      <c r="BA591" s="195"/>
      <c r="BB591" s="195"/>
      <c r="BC591" s="195"/>
      <c r="BD591" s="195"/>
      <c r="BE591" s="195"/>
      <c r="BF591" s="195"/>
      <c r="BG591" s="195"/>
      <c r="BH591" s="195"/>
      <c r="BI591" s="195"/>
      <c r="BJ591" s="195"/>
      <c r="BK591" s="195"/>
      <c r="BL591" s="195"/>
      <c r="BM591" s="195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  <c r="CH591" s="195"/>
    </row>
    <row r="592" spans="1:86" ht="12.75">
      <c r="A592" s="195"/>
      <c r="B592" s="195"/>
      <c r="C592" s="195"/>
      <c r="D592" s="195"/>
      <c r="E592" s="195"/>
      <c r="F592" s="195"/>
      <c r="G592" s="195"/>
      <c r="H592" s="195"/>
      <c r="I592" s="195"/>
      <c r="J592" s="195"/>
      <c r="L592" s="195"/>
      <c r="M592" s="195"/>
      <c r="N592" s="195"/>
      <c r="O592" s="195"/>
      <c r="P592" s="195"/>
      <c r="Q592" s="195"/>
      <c r="R592" s="195"/>
      <c r="S592" s="195"/>
      <c r="T592" s="195"/>
      <c r="U592" s="195"/>
      <c r="V592" s="195"/>
      <c r="W592" s="195"/>
      <c r="X592" s="195"/>
      <c r="Y592" s="195"/>
      <c r="Z592" s="195"/>
      <c r="AA592" s="195"/>
      <c r="AB592" s="195"/>
      <c r="AC592" s="195"/>
      <c r="AD592" s="195"/>
      <c r="AE592" s="195"/>
      <c r="AF592" s="195"/>
      <c r="AG592" s="195"/>
      <c r="AH592" s="195"/>
      <c r="AI592" s="195"/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  <c r="AW592" s="195"/>
      <c r="AX592" s="195"/>
      <c r="AY592" s="195"/>
      <c r="AZ592" s="195"/>
      <c r="BA592" s="195"/>
      <c r="BB592" s="195"/>
      <c r="BC592" s="195"/>
      <c r="BD592" s="195"/>
      <c r="BE592" s="195"/>
      <c r="BF592" s="195"/>
      <c r="BG592" s="195"/>
      <c r="BH592" s="195"/>
      <c r="BI592" s="195"/>
      <c r="BJ592" s="195"/>
      <c r="BK592" s="195"/>
      <c r="BL592" s="195"/>
      <c r="BM592" s="195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  <c r="CH592" s="195"/>
    </row>
    <row r="593" spans="1:86" ht="12.75">
      <c r="A593" s="195"/>
      <c r="B593" s="195"/>
      <c r="C593" s="195"/>
      <c r="D593" s="195"/>
      <c r="E593" s="195"/>
      <c r="F593" s="195"/>
      <c r="G593" s="195"/>
      <c r="H593" s="195"/>
      <c r="I593" s="195"/>
      <c r="J593" s="195"/>
      <c r="L593" s="195"/>
      <c r="M593" s="195"/>
      <c r="N593" s="195"/>
      <c r="O593" s="195"/>
      <c r="P593" s="195"/>
      <c r="Q593" s="195"/>
      <c r="R593" s="195"/>
      <c r="S593" s="195"/>
      <c r="T593" s="195"/>
      <c r="U593" s="195"/>
      <c r="V593" s="195"/>
      <c r="W593" s="195"/>
      <c r="X593" s="195"/>
      <c r="Y593" s="195"/>
      <c r="Z593" s="195"/>
      <c r="AA593" s="195"/>
      <c r="AB593" s="195"/>
      <c r="AC593" s="195"/>
      <c r="AD593" s="195"/>
      <c r="AE593" s="195"/>
      <c r="AF593" s="195"/>
      <c r="AG593" s="195"/>
      <c r="AH593" s="195"/>
      <c r="AI593" s="195"/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  <c r="AW593" s="195"/>
      <c r="AX593" s="195"/>
      <c r="AY593" s="195"/>
      <c r="AZ593" s="195"/>
      <c r="BA593" s="195"/>
      <c r="BB593" s="195"/>
      <c r="BC593" s="195"/>
      <c r="BD593" s="195"/>
      <c r="BE593" s="195"/>
      <c r="BF593" s="195"/>
      <c r="BG593" s="195"/>
      <c r="BH593" s="195"/>
      <c r="BI593" s="195"/>
      <c r="BJ593" s="195"/>
      <c r="BK593" s="195"/>
      <c r="BL593" s="195"/>
      <c r="BM593" s="195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  <c r="CH593" s="195"/>
    </row>
    <row r="594" spans="1:86" ht="12.75">
      <c r="A594" s="195"/>
      <c r="B594" s="195"/>
      <c r="C594" s="195"/>
      <c r="D594" s="195"/>
      <c r="E594" s="195"/>
      <c r="F594" s="195"/>
      <c r="G594" s="195"/>
      <c r="H594" s="195"/>
      <c r="I594" s="195"/>
      <c r="J594" s="195"/>
      <c r="L594" s="195"/>
      <c r="M594" s="195"/>
      <c r="N594" s="195"/>
      <c r="O594" s="195"/>
      <c r="P594" s="195"/>
      <c r="Q594" s="195"/>
      <c r="R594" s="195"/>
      <c r="S594" s="195"/>
      <c r="T594" s="195"/>
      <c r="U594" s="195"/>
      <c r="V594" s="195"/>
      <c r="W594" s="195"/>
      <c r="X594" s="195"/>
      <c r="Y594" s="195"/>
      <c r="Z594" s="195"/>
      <c r="AA594" s="195"/>
      <c r="AB594" s="195"/>
      <c r="AC594" s="195"/>
      <c r="AD594" s="195"/>
      <c r="AE594" s="195"/>
      <c r="AF594" s="195"/>
      <c r="AG594" s="195"/>
      <c r="AH594" s="195"/>
      <c r="AI594" s="195"/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  <c r="AW594" s="195"/>
      <c r="AX594" s="195"/>
      <c r="AY594" s="195"/>
      <c r="AZ594" s="195"/>
      <c r="BA594" s="195"/>
      <c r="BB594" s="195"/>
      <c r="BC594" s="195"/>
      <c r="BD594" s="195"/>
      <c r="BE594" s="195"/>
      <c r="BF594" s="195"/>
      <c r="BG594" s="195"/>
      <c r="BH594" s="195"/>
      <c r="BI594" s="195"/>
      <c r="BJ594" s="195"/>
      <c r="BK594" s="195"/>
      <c r="BL594" s="195"/>
      <c r="BM594" s="195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  <c r="CH594" s="195"/>
    </row>
    <row r="595" spans="1:86" ht="12.75">
      <c r="A595" s="195"/>
      <c r="B595" s="195"/>
      <c r="C595" s="195"/>
      <c r="D595" s="195"/>
      <c r="E595" s="195"/>
      <c r="F595" s="195"/>
      <c r="G595" s="195"/>
      <c r="H595" s="195"/>
      <c r="I595" s="195"/>
      <c r="J595" s="195"/>
      <c r="L595" s="195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</row>
    <row r="596" spans="1:86" ht="12.75">
      <c r="A596" s="195"/>
      <c r="B596" s="195"/>
      <c r="C596" s="195"/>
      <c r="D596" s="195"/>
      <c r="E596" s="195"/>
      <c r="F596" s="195"/>
      <c r="G596" s="195"/>
      <c r="H596" s="195"/>
      <c r="I596" s="195"/>
      <c r="J596" s="195"/>
      <c r="L596" s="195"/>
      <c r="M596" s="195"/>
      <c r="N596" s="195"/>
      <c r="O596" s="195"/>
      <c r="P596" s="195"/>
      <c r="Q596" s="195"/>
      <c r="R596" s="195"/>
      <c r="S596" s="195"/>
      <c r="T596" s="195"/>
      <c r="U596" s="195"/>
      <c r="V596" s="195"/>
      <c r="W596" s="195"/>
      <c r="X596" s="195"/>
      <c r="Y596" s="195"/>
      <c r="Z596" s="195"/>
      <c r="AA596" s="195"/>
      <c r="AB596" s="195"/>
      <c r="AC596" s="195"/>
      <c r="AD596" s="195"/>
      <c r="AE596" s="195"/>
      <c r="AF596" s="195"/>
      <c r="AG596" s="195"/>
      <c r="AH596" s="195"/>
      <c r="AI596" s="195"/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  <c r="AW596" s="195"/>
      <c r="AX596" s="195"/>
      <c r="AY596" s="195"/>
      <c r="AZ596" s="195"/>
      <c r="BA596" s="195"/>
      <c r="BB596" s="195"/>
      <c r="BC596" s="195"/>
      <c r="BD596" s="195"/>
      <c r="BE596" s="195"/>
      <c r="BF596" s="195"/>
      <c r="BG596" s="195"/>
      <c r="BH596" s="195"/>
      <c r="BI596" s="195"/>
      <c r="BJ596" s="195"/>
      <c r="BK596" s="195"/>
      <c r="BL596" s="195"/>
      <c r="BM596" s="195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  <c r="CH596" s="195"/>
    </row>
    <row r="597" spans="1:86" ht="12.75">
      <c r="A597" s="195"/>
      <c r="B597" s="195"/>
      <c r="C597" s="195"/>
      <c r="D597" s="195"/>
      <c r="E597" s="195"/>
      <c r="F597" s="195"/>
      <c r="G597" s="195"/>
      <c r="H597" s="195"/>
      <c r="I597" s="195"/>
      <c r="J597" s="195"/>
      <c r="L597" s="195"/>
      <c r="M597" s="195"/>
      <c r="N597" s="195"/>
      <c r="O597" s="195"/>
      <c r="P597" s="195"/>
      <c r="Q597" s="195"/>
      <c r="R597" s="195"/>
      <c r="S597" s="195"/>
      <c r="T597" s="195"/>
      <c r="U597" s="195"/>
      <c r="V597" s="195"/>
      <c r="W597" s="195"/>
      <c r="X597" s="195"/>
      <c r="Y597" s="195"/>
      <c r="Z597" s="195"/>
      <c r="AA597" s="195"/>
      <c r="AB597" s="195"/>
      <c r="AC597" s="195"/>
      <c r="AD597" s="195"/>
      <c r="AE597" s="195"/>
      <c r="AF597" s="195"/>
      <c r="AG597" s="195"/>
      <c r="AH597" s="195"/>
      <c r="AI597" s="195"/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  <c r="AW597" s="195"/>
      <c r="AX597" s="195"/>
      <c r="AY597" s="195"/>
      <c r="AZ597" s="195"/>
      <c r="BA597" s="195"/>
      <c r="BB597" s="195"/>
      <c r="BC597" s="195"/>
      <c r="BD597" s="195"/>
      <c r="BE597" s="195"/>
      <c r="BF597" s="195"/>
      <c r="BG597" s="195"/>
      <c r="BH597" s="195"/>
      <c r="BI597" s="195"/>
      <c r="BJ597" s="195"/>
      <c r="BK597" s="195"/>
      <c r="BL597" s="195"/>
      <c r="BM597" s="195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  <c r="CH597" s="195"/>
    </row>
    <row r="598" spans="1:86" ht="12.75">
      <c r="A598" s="195"/>
      <c r="B598" s="195"/>
      <c r="C598" s="195"/>
      <c r="D598" s="195"/>
      <c r="E598" s="195"/>
      <c r="F598" s="195"/>
      <c r="G598" s="195"/>
      <c r="H598" s="195"/>
      <c r="I598" s="195"/>
      <c r="J598" s="195"/>
      <c r="L598" s="195"/>
      <c r="M598" s="195"/>
      <c r="N598" s="195"/>
      <c r="O598" s="195"/>
      <c r="P598" s="195"/>
      <c r="Q598" s="195"/>
      <c r="R598" s="195"/>
      <c r="S598" s="195"/>
      <c r="T598" s="195"/>
      <c r="U598" s="195"/>
      <c r="V598" s="195"/>
      <c r="W598" s="195"/>
      <c r="X598" s="195"/>
      <c r="Y598" s="195"/>
      <c r="Z598" s="195"/>
      <c r="AA598" s="195"/>
      <c r="AB598" s="195"/>
      <c r="AC598" s="195"/>
      <c r="AD598" s="195"/>
      <c r="AE598" s="195"/>
      <c r="AF598" s="195"/>
      <c r="AG598" s="195"/>
      <c r="AH598" s="195"/>
      <c r="AI598" s="195"/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  <c r="AW598" s="195"/>
      <c r="AX598" s="195"/>
      <c r="AY598" s="195"/>
      <c r="AZ598" s="195"/>
      <c r="BA598" s="195"/>
      <c r="BB598" s="195"/>
      <c r="BC598" s="195"/>
      <c r="BD598" s="195"/>
      <c r="BE598" s="195"/>
      <c r="BF598" s="195"/>
      <c r="BG598" s="195"/>
      <c r="BH598" s="195"/>
      <c r="BI598" s="195"/>
      <c r="BJ598" s="195"/>
      <c r="BK598" s="195"/>
      <c r="BL598" s="195"/>
      <c r="BM598" s="195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  <c r="CH598" s="195"/>
    </row>
    <row r="599" spans="1:86" ht="12.75">
      <c r="A599" s="195"/>
      <c r="B599" s="195"/>
      <c r="C599" s="195"/>
      <c r="D599" s="195"/>
      <c r="E599" s="195"/>
      <c r="F599" s="195"/>
      <c r="G599" s="195"/>
      <c r="H599" s="195"/>
      <c r="I599" s="195"/>
      <c r="J599" s="195"/>
      <c r="L599" s="195"/>
      <c r="M599" s="195"/>
      <c r="N599" s="195"/>
      <c r="O599" s="195"/>
      <c r="P599" s="195"/>
      <c r="Q599" s="195"/>
      <c r="R599" s="195"/>
      <c r="S599" s="195"/>
      <c r="T599" s="195"/>
      <c r="U599" s="195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195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  <c r="CH599" s="195"/>
    </row>
    <row r="600" spans="1:86" ht="12.75">
      <c r="A600" s="195"/>
      <c r="B600" s="195"/>
      <c r="C600" s="195"/>
      <c r="D600" s="195"/>
      <c r="E600" s="195"/>
      <c r="F600" s="195"/>
      <c r="G600" s="195"/>
      <c r="H600" s="195"/>
      <c r="I600" s="195"/>
      <c r="J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</row>
    <row r="601" spans="1:86" ht="12.75">
      <c r="A601" s="195"/>
      <c r="B601" s="195"/>
      <c r="C601" s="195"/>
      <c r="D601" s="195"/>
      <c r="E601" s="195"/>
      <c r="F601" s="195"/>
      <c r="G601" s="195"/>
      <c r="H601" s="195"/>
      <c r="I601" s="195"/>
      <c r="J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195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  <c r="CH601" s="195"/>
    </row>
    <row r="602" spans="1:86" ht="12.75">
      <c r="A602" s="195"/>
      <c r="B602" s="195"/>
      <c r="C602" s="195"/>
      <c r="D602" s="195"/>
      <c r="E602" s="195"/>
      <c r="F602" s="195"/>
      <c r="G602" s="195"/>
      <c r="H602" s="195"/>
      <c r="I602" s="195"/>
      <c r="J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195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  <c r="CH602" s="195"/>
    </row>
    <row r="603" spans="1:86" ht="12.75">
      <c r="A603" s="195"/>
      <c r="B603" s="195"/>
      <c r="C603" s="195"/>
      <c r="D603" s="195"/>
      <c r="E603" s="195"/>
      <c r="F603" s="195"/>
      <c r="G603" s="195"/>
      <c r="H603" s="195"/>
      <c r="I603" s="195"/>
      <c r="J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5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  <c r="CH603" s="195"/>
    </row>
    <row r="604" spans="1:86" ht="12.75">
      <c r="A604" s="195"/>
      <c r="B604" s="195"/>
      <c r="C604" s="195"/>
      <c r="D604" s="195"/>
      <c r="E604" s="195"/>
      <c r="F604" s="195"/>
      <c r="G604" s="195"/>
      <c r="H604" s="195"/>
      <c r="I604" s="195"/>
      <c r="J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</row>
    <row r="605" spans="1:86" ht="12.75">
      <c r="A605" s="195"/>
      <c r="B605" s="195"/>
      <c r="C605" s="195"/>
      <c r="D605" s="195"/>
      <c r="E605" s="195"/>
      <c r="F605" s="195"/>
      <c r="G605" s="195"/>
      <c r="H605" s="195"/>
      <c r="I605" s="195"/>
      <c r="J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5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  <c r="CH605" s="195"/>
    </row>
    <row r="606" spans="1:86" ht="12.75">
      <c r="A606" s="195"/>
      <c r="B606" s="195"/>
      <c r="C606" s="195"/>
      <c r="D606" s="195"/>
      <c r="E606" s="195"/>
      <c r="F606" s="195"/>
      <c r="G606" s="195"/>
      <c r="H606" s="195"/>
      <c r="I606" s="195"/>
      <c r="J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5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  <c r="CH606" s="195"/>
    </row>
    <row r="607" spans="1:86" ht="12.75">
      <c r="A607" s="195"/>
      <c r="B607" s="195"/>
      <c r="C607" s="195"/>
      <c r="D607" s="195"/>
      <c r="E607" s="195"/>
      <c r="F607" s="195"/>
      <c r="G607" s="195"/>
      <c r="H607" s="195"/>
      <c r="I607" s="195"/>
      <c r="J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5"/>
      <c r="BN607" s="195"/>
      <c r="BO607" s="195"/>
      <c r="BP607" s="195"/>
      <c r="BQ607" s="195"/>
      <c r="BR607" s="19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  <c r="CH607" s="195"/>
    </row>
    <row r="608" spans="1:86" ht="12.75">
      <c r="A608" s="195"/>
      <c r="B608" s="195"/>
      <c r="C608" s="195"/>
      <c r="D608" s="195"/>
      <c r="E608" s="195"/>
      <c r="F608" s="195"/>
      <c r="G608" s="195"/>
      <c r="H608" s="195"/>
      <c r="I608" s="195"/>
      <c r="J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195"/>
      <c r="BN608" s="195"/>
      <c r="BO608" s="195"/>
      <c r="BP608" s="195"/>
      <c r="BQ608" s="195"/>
      <c r="BR608" s="195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  <c r="CH608" s="195"/>
    </row>
    <row r="609" spans="1:86" ht="12.75">
      <c r="A609" s="195"/>
      <c r="B609" s="195"/>
      <c r="C609" s="195"/>
      <c r="D609" s="195"/>
      <c r="E609" s="195"/>
      <c r="F609" s="195"/>
      <c r="G609" s="195"/>
      <c r="H609" s="195"/>
      <c r="I609" s="195"/>
      <c r="J609" s="195"/>
      <c r="L609" s="195"/>
      <c r="M609" s="195"/>
      <c r="N609" s="195"/>
      <c r="O609" s="195"/>
      <c r="P609" s="195"/>
      <c r="Q609" s="195"/>
      <c r="R609" s="195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195"/>
      <c r="BN609" s="195"/>
      <c r="BO609" s="195"/>
      <c r="BP609" s="195"/>
      <c r="BQ609" s="195"/>
      <c r="BR609" s="195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  <c r="CH609" s="195"/>
    </row>
    <row r="610" spans="1:86" ht="12.75">
      <c r="A610" s="195"/>
      <c r="B610" s="195"/>
      <c r="C610" s="195"/>
      <c r="D610" s="195"/>
      <c r="E610" s="195"/>
      <c r="F610" s="195"/>
      <c r="G610" s="195"/>
      <c r="H610" s="195"/>
      <c r="I610" s="195"/>
      <c r="J610" s="195"/>
      <c r="L610" s="195"/>
      <c r="M610" s="195"/>
      <c r="N610" s="195"/>
      <c r="O610" s="195"/>
      <c r="P610" s="195"/>
      <c r="Q610" s="195"/>
      <c r="R610" s="195"/>
      <c r="S610" s="195"/>
      <c r="T610" s="195"/>
      <c r="U610" s="195"/>
      <c r="V610" s="195"/>
      <c r="W610" s="195"/>
      <c r="X610" s="195"/>
      <c r="Y610" s="195"/>
      <c r="Z610" s="195"/>
      <c r="AA610" s="195"/>
      <c r="AB610" s="195"/>
      <c r="AC610" s="195"/>
      <c r="AD610" s="195"/>
      <c r="AE610" s="195"/>
      <c r="AF610" s="195"/>
      <c r="AG610" s="195"/>
      <c r="AH610" s="195"/>
      <c r="AI610" s="195"/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  <c r="AW610" s="195"/>
      <c r="AX610" s="195"/>
      <c r="AY610" s="195"/>
      <c r="AZ610" s="195"/>
      <c r="BA610" s="195"/>
      <c r="BB610" s="195"/>
      <c r="BC610" s="195"/>
      <c r="BD610" s="195"/>
      <c r="BE610" s="195"/>
      <c r="BF610" s="195"/>
      <c r="BG610" s="195"/>
      <c r="BH610" s="195"/>
      <c r="BI610" s="195"/>
      <c r="BJ610" s="195"/>
      <c r="BK610" s="195"/>
      <c r="BL610" s="195"/>
      <c r="BM610" s="195"/>
      <c r="BN610" s="195"/>
      <c r="BO610" s="195"/>
      <c r="BP610" s="195"/>
      <c r="BQ610" s="195"/>
      <c r="BR610" s="195"/>
      <c r="BS610" s="195"/>
      <c r="BT610" s="195"/>
      <c r="BU610" s="195"/>
      <c r="BV610" s="195"/>
      <c r="BW610" s="195"/>
      <c r="BX610" s="195"/>
      <c r="BY610" s="195"/>
      <c r="BZ610" s="195"/>
      <c r="CA610" s="195"/>
      <c r="CB610" s="195"/>
      <c r="CC610" s="195"/>
      <c r="CD610" s="195"/>
      <c r="CE610" s="195"/>
      <c r="CF610" s="195"/>
      <c r="CG610" s="195"/>
      <c r="CH610" s="195"/>
    </row>
    <row r="611" spans="1:86" ht="12.75">
      <c r="A611" s="195"/>
      <c r="B611" s="195"/>
      <c r="C611" s="195"/>
      <c r="D611" s="195"/>
      <c r="E611" s="195"/>
      <c r="F611" s="195"/>
      <c r="G611" s="195"/>
      <c r="H611" s="195"/>
      <c r="I611" s="195"/>
      <c r="J611" s="195"/>
      <c r="L611" s="195"/>
      <c r="M611" s="195"/>
      <c r="N611" s="195"/>
      <c r="O611" s="195"/>
      <c r="P611" s="195"/>
      <c r="Q611" s="195"/>
      <c r="R611" s="195"/>
      <c r="S611" s="195"/>
      <c r="T611" s="195"/>
      <c r="U611" s="195"/>
      <c r="V611" s="195"/>
      <c r="W611" s="195"/>
      <c r="X611" s="195"/>
      <c r="Y611" s="195"/>
      <c r="Z611" s="195"/>
      <c r="AA611" s="195"/>
      <c r="AB611" s="195"/>
      <c r="AC611" s="195"/>
      <c r="AD611" s="195"/>
      <c r="AE611" s="195"/>
      <c r="AF611" s="195"/>
      <c r="AG611" s="195"/>
      <c r="AH611" s="195"/>
      <c r="AI611" s="195"/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  <c r="AW611" s="195"/>
      <c r="AX611" s="195"/>
      <c r="AY611" s="195"/>
      <c r="AZ611" s="195"/>
      <c r="BA611" s="195"/>
      <c r="BB611" s="195"/>
      <c r="BC611" s="195"/>
      <c r="BD611" s="195"/>
      <c r="BE611" s="195"/>
      <c r="BF611" s="195"/>
      <c r="BG611" s="195"/>
      <c r="BH611" s="195"/>
      <c r="BI611" s="195"/>
      <c r="BJ611" s="195"/>
      <c r="BK611" s="195"/>
      <c r="BL611" s="195"/>
      <c r="BM611" s="195"/>
      <c r="BN611" s="195"/>
      <c r="BO611" s="195"/>
      <c r="BP611" s="195"/>
      <c r="BQ611" s="195"/>
      <c r="BR611" s="195"/>
      <c r="BS611" s="195"/>
      <c r="BT611" s="195"/>
      <c r="BU611" s="195"/>
      <c r="BV611" s="195"/>
      <c r="BW611" s="195"/>
      <c r="BX611" s="195"/>
      <c r="BY611" s="195"/>
      <c r="BZ611" s="195"/>
      <c r="CA611" s="195"/>
      <c r="CB611" s="195"/>
      <c r="CC611" s="195"/>
      <c r="CD611" s="195"/>
      <c r="CE611" s="195"/>
      <c r="CF611" s="195"/>
      <c r="CG611" s="195"/>
      <c r="CH611" s="195"/>
    </row>
    <row r="612" spans="1:86" ht="12.75">
      <c r="A612" s="195"/>
      <c r="B612" s="195"/>
      <c r="C612" s="195"/>
      <c r="D612" s="195"/>
      <c r="E612" s="195"/>
      <c r="F612" s="195"/>
      <c r="G612" s="195"/>
      <c r="H612" s="195"/>
      <c r="I612" s="195"/>
      <c r="J612" s="195"/>
      <c r="L612" s="195"/>
      <c r="M612" s="195"/>
      <c r="N612" s="195"/>
      <c r="O612" s="195"/>
      <c r="P612" s="195"/>
      <c r="Q612" s="195"/>
      <c r="R612" s="195"/>
      <c r="S612" s="195"/>
      <c r="T612" s="195"/>
      <c r="U612" s="195"/>
      <c r="V612" s="195"/>
      <c r="W612" s="195"/>
      <c r="X612" s="195"/>
      <c r="Y612" s="195"/>
      <c r="Z612" s="195"/>
      <c r="AA612" s="195"/>
      <c r="AB612" s="195"/>
      <c r="AC612" s="195"/>
      <c r="AD612" s="195"/>
      <c r="AE612" s="195"/>
      <c r="AF612" s="195"/>
      <c r="AG612" s="195"/>
      <c r="AH612" s="195"/>
      <c r="AI612" s="195"/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  <c r="AW612" s="195"/>
      <c r="AX612" s="195"/>
      <c r="AY612" s="195"/>
      <c r="AZ612" s="195"/>
      <c r="BA612" s="195"/>
      <c r="BB612" s="195"/>
      <c r="BC612" s="195"/>
      <c r="BD612" s="195"/>
      <c r="BE612" s="195"/>
      <c r="BF612" s="195"/>
      <c r="BG612" s="195"/>
      <c r="BH612" s="195"/>
      <c r="BI612" s="195"/>
      <c r="BJ612" s="195"/>
      <c r="BK612" s="195"/>
      <c r="BL612" s="195"/>
      <c r="BM612" s="195"/>
      <c r="BN612" s="195"/>
      <c r="BO612" s="195"/>
      <c r="BP612" s="195"/>
      <c r="BQ612" s="195"/>
      <c r="BR612" s="195"/>
      <c r="BS612" s="195"/>
      <c r="BT612" s="195"/>
      <c r="BU612" s="195"/>
      <c r="BV612" s="195"/>
      <c r="BW612" s="195"/>
      <c r="BX612" s="195"/>
      <c r="BY612" s="195"/>
      <c r="BZ612" s="195"/>
      <c r="CA612" s="195"/>
      <c r="CB612" s="195"/>
      <c r="CC612" s="195"/>
      <c r="CD612" s="195"/>
      <c r="CE612" s="195"/>
      <c r="CF612" s="195"/>
      <c r="CG612" s="195"/>
      <c r="CH612" s="195"/>
    </row>
    <row r="613" spans="1:86" ht="12.75">
      <c r="A613" s="195"/>
      <c r="B613" s="195"/>
      <c r="C613" s="195"/>
      <c r="D613" s="195"/>
      <c r="E613" s="195"/>
      <c r="F613" s="195"/>
      <c r="G613" s="195"/>
      <c r="H613" s="195"/>
      <c r="I613" s="195"/>
      <c r="J613" s="195"/>
      <c r="L613" s="195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  <c r="AA613" s="195"/>
      <c r="AB613" s="195"/>
      <c r="AC613" s="195"/>
      <c r="AD613" s="195"/>
      <c r="AE613" s="195"/>
      <c r="AF613" s="195"/>
      <c r="AG613" s="195"/>
      <c r="AH613" s="195"/>
      <c r="AI613" s="195"/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  <c r="AW613" s="195"/>
      <c r="AX613" s="195"/>
      <c r="AY613" s="195"/>
      <c r="AZ613" s="195"/>
      <c r="BA613" s="195"/>
      <c r="BB613" s="195"/>
      <c r="BC613" s="195"/>
      <c r="BD613" s="195"/>
      <c r="BE613" s="195"/>
      <c r="BF613" s="195"/>
      <c r="BG613" s="195"/>
      <c r="BH613" s="195"/>
      <c r="BI613" s="195"/>
      <c r="BJ613" s="195"/>
      <c r="BK613" s="195"/>
      <c r="BL613" s="195"/>
      <c r="BM613" s="195"/>
      <c r="BN613" s="195"/>
      <c r="BO613" s="195"/>
      <c r="BP613" s="195"/>
      <c r="BQ613" s="195"/>
      <c r="BR613" s="195"/>
      <c r="BS613" s="195"/>
      <c r="BT613" s="195"/>
      <c r="BU613" s="195"/>
      <c r="BV613" s="195"/>
      <c r="BW613" s="195"/>
      <c r="BX613" s="195"/>
      <c r="BY613" s="195"/>
      <c r="BZ613" s="195"/>
      <c r="CA613" s="195"/>
      <c r="CB613" s="195"/>
      <c r="CC613" s="195"/>
      <c r="CD613" s="195"/>
      <c r="CE613" s="195"/>
      <c r="CF613" s="195"/>
      <c r="CG613" s="195"/>
      <c r="CH613" s="195"/>
    </row>
    <row r="614" spans="1:86" ht="12.75">
      <c r="A614" s="195"/>
      <c r="B614" s="195"/>
      <c r="C614" s="195"/>
      <c r="D614" s="195"/>
      <c r="E614" s="195"/>
      <c r="F614" s="195"/>
      <c r="G614" s="195"/>
      <c r="H614" s="195"/>
      <c r="I614" s="195"/>
      <c r="J614" s="195"/>
      <c r="L614" s="195"/>
      <c r="M614" s="195"/>
      <c r="N614" s="195"/>
      <c r="O614" s="195"/>
      <c r="P614" s="195"/>
      <c r="Q614" s="195"/>
      <c r="R614" s="195"/>
      <c r="S614" s="195"/>
      <c r="T614" s="195"/>
      <c r="U614" s="195"/>
      <c r="V614" s="195"/>
      <c r="W614" s="195"/>
      <c r="X614" s="195"/>
      <c r="Y614" s="195"/>
      <c r="Z614" s="195"/>
      <c r="AA614" s="195"/>
      <c r="AB614" s="195"/>
      <c r="AC614" s="195"/>
      <c r="AD614" s="195"/>
      <c r="AE614" s="195"/>
      <c r="AF614" s="195"/>
      <c r="AG614" s="195"/>
      <c r="AH614" s="195"/>
      <c r="AI614" s="195"/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  <c r="AW614" s="195"/>
      <c r="AX614" s="195"/>
      <c r="AY614" s="195"/>
      <c r="AZ614" s="195"/>
      <c r="BA614" s="195"/>
      <c r="BB614" s="195"/>
      <c r="BC614" s="195"/>
      <c r="BD614" s="195"/>
      <c r="BE614" s="195"/>
      <c r="BF614" s="195"/>
      <c r="BG614" s="195"/>
      <c r="BH614" s="195"/>
      <c r="BI614" s="195"/>
      <c r="BJ614" s="195"/>
      <c r="BK614" s="195"/>
      <c r="BL614" s="195"/>
      <c r="BM614" s="195"/>
      <c r="BN614" s="195"/>
      <c r="BO614" s="195"/>
      <c r="BP614" s="195"/>
      <c r="BQ614" s="195"/>
      <c r="BR614" s="195"/>
      <c r="BS614" s="195"/>
      <c r="BT614" s="195"/>
      <c r="BU614" s="195"/>
      <c r="BV614" s="195"/>
      <c r="BW614" s="195"/>
      <c r="BX614" s="195"/>
      <c r="BY614" s="195"/>
      <c r="BZ614" s="195"/>
      <c r="CA614" s="195"/>
      <c r="CB614" s="195"/>
      <c r="CC614" s="195"/>
      <c r="CD614" s="195"/>
      <c r="CE614" s="195"/>
      <c r="CF614" s="195"/>
      <c r="CG614" s="195"/>
      <c r="CH614" s="195"/>
    </row>
    <row r="615" spans="1:86" ht="12.75">
      <c r="A615" s="195"/>
      <c r="B615" s="195"/>
      <c r="C615" s="195"/>
      <c r="D615" s="195"/>
      <c r="E615" s="195"/>
      <c r="F615" s="195"/>
      <c r="G615" s="195"/>
      <c r="H615" s="195"/>
      <c r="I615" s="195"/>
      <c r="J615" s="195"/>
      <c r="L615" s="195"/>
      <c r="M615" s="195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5"/>
      <c r="Z615" s="195"/>
      <c r="AA615" s="195"/>
      <c r="AB615" s="195"/>
      <c r="AC615" s="195"/>
      <c r="AD615" s="195"/>
      <c r="AE615" s="195"/>
      <c r="AF615" s="195"/>
      <c r="AG615" s="195"/>
      <c r="AH615" s="195"/>
      <c r="AI615" s="195"/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  <c r="AW615" s="195"/>
      <c r="AX615" s="195"/>
      <c r="AY615" s="195"/>
      <c r="AZ615" s="195"/>
      <c r="BA615" s="195"/>
      <c r="BB615" s="195"/>
      <c r="BC615" s="195"/>
      <c r="BD615" s="195"/>
      <c r="BE615" s="195"/>
      <c r="BF615" s="195"/>
      <c r="BG615" s="195"/>
      <c r="BH615" s="195"/>
      <c r="BI615" s="195"/>
      <c r="BJ615" s="195"/>
      <c r="BK615" s="195"/>
      <c r="BL615" s="195"/>
      <c r="BM615" s="195"/>
      <c r="BN615" s="195"/>
      <c r="BO615" s="195"/>
      <c r="BP615" s="195"/>
      <c r="BQ615" s="195"/>
      <c r="BR615" s="195"/>
      <c r="BS615" s="195"/>
      <c r="BT615" s="195"/>
      <c r="BU615" s="195"/>
      <c r="BV615" s="195"/>
      <c r="BW615" s="195"/>
      <c r="BX615" s="195"/>
      <c r="BY615" s="195"/>
      <c r="BZ615" s="195"/>
      <c r="CA615" s="195"/>
      <c r="CB615" s="195"/>
      <c r="CC615" s="195"/>
      <c r="CD615" s="195"/>
      <c r="CE615" s="195"/>
      <c r="CF615" s="195"/>
      <c r="CG615" s="195"/>
      <c r="CH615" s="195"/>
    </row>
    <row r="616" spans="1:86" ht="12.75">
      <c r="A616" s="195"/>
      <c r="B616" s="195"/>
      <c r="C616" s="195"/>
      <c r="D616" s="195"/>
      <c r="E616" s="195"/>
      <c r="F616" s="195"/>
      <c r="G616" s="195"/>
      <c r="H616" s="195"/>
      <c r="I616" s="195"/>
      <c r="J616" s="195"/>
      <c r="L616" s="195"/>
      <c r="M616" s="195"/>
      <c r="N616" s="195"/>
      <c r="O616" s="195"/>
      <c r="P616" s="195"/>
      <c r="Q616" s="195"/>
      <c r="R616" s="195"/>
      <c r="S616" s="195"/>
      <c r="T616" s="195"/>
      <c r="U616" s="195"/>
      <c r="V616" s="195"/>
      <c r="W616" s="195"/>
      <c r="X616" s="195"/>
      <c r="Y616" s="195"/>
      <c r="Z616" s="195"/>
      <c r="AA616" s="195"/>
      <c r="AB616" s="195"/>
      <c r="AC616" s="195"/>
      <c r="AD616" s="195"/>
      <c r="AE616" s="195"/>
      <c r="AF616" s="195"/>
      <c r="AG616" s="195"/>
      <c r="AH616" s="195"/>
      <c r="AI616" s="195"/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  <c r="AW616" s="195"/>
      <c r="AX616" s="195"/>
      <c r="AY616" s="195"/>
      <c r="AZ616" s="195"/>
      <c r="BA616" s="195"/>
      <c r="BB616" s="195"/>
      <c r="BC616" s="195"/>
      <c r="BD616" s="195"/>
      <c r="BE616" s="195"/>
      <c r="BF616" s="195"/>
      <c r="BG616" s="195"/>
      <c r="BH616" s="195"/>
      <c r="BI616" s="195"/>
      <c r="BJ616" s="195"/>
      <c r="BK616" s="195"/>
      <c r="BL616" s="195"/>
      <c r="BM616" s="195"/>
      <c r="BN616" s="195"/>
      <c r="BO616" s="195"/>
      <c r="BP616" s="195"/>
      <c r="BQ616" s="195"/>
      <c r="BR616" s="195"/>
      <c r="BS616" s="195"/>
      <c r="BT616" s="195"/>
      <c r="BU616" s="195"/>
      <c r="BV616" s="195"/>
      <c r="BW616" s="195"/>
      <c r="BX616" s="195"/>
      <c r="BY616" s="195"/>
      <c r="BZ616" s="195"/>
      <c r="CA616" s="195"/>
      <c r="CB616" s="195"/>
      <c r="CC616" s="195"/>
      <c r="CD616" s="195"/>
      <c r="CE616" s="195"/>
      <c r="CF616" s="195"/>
      <c r="CG616" s="195"/>
      <c r="CH616" s="195"/>
    </row>
    <row r="617" spans="1:86" ht="12.75">
      <c r="A617" s="195"/>
      <c r="B617" s="195"/>
      <c r="C617" s="195"/>
      <c r="D617" s="195"/>
      <c r="E617" s="195"/>
      <c r="F617" s="195"/>
      <c r="G617" s="195"/>
      <c r="H617" s="195"/>
      <c r="I617" s="195"/>
      <c r="J617" s="195"/>
      <c r="L617" s="195"/>
      <c r="M617" s="195"/>
      <c r="N617" s="195"/>
      <c r="O617" s="195"/>
      <c r="P617" s="195"/>
      <c r="Q617" s="195"/>
      <c r="R617" s="195"/>
      <c r="S617" s="195"/>
      <c r="T617" s="195"/>
      <c r="U617" s="195"/>
      <c r="V617" s="195"/>
      <c r="W617" s="195"/>
      <c r="X617" s="195"/>
      <c r="Y617" s="195"/>
      <c r="Z617" s="195"/>
      <c r="AA617" s="195"/>
      <c r="AB617" s="195"/>
      <c r="AC617" s="195"/>
      <c r="AD617" s="195"/>
      <c r="AE617" s="195"/>
      <c r="AF617" s="195"/>
      <c r="AG617" s="195"/>
      <c r="AH617" s="195"/>
      <c r="AI617" s="195"/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  <c r="AW617" s="195"/>
      <c r="AX617" s="195"/>
      <c r="AY617" s="195"/>
      <c r="AZ617" s="195"/>
      <c r="BA617" s="195"/>
      <c r="BB617" s="195"/>
      <c r="BC617" s="195"/>
      <c r="BD617" s="195"/>
      <c r="BE617" s="195"/>
      <c r="BF617" s="195"/>
      <c r="BG617" s="195"/>
      <c r="BH617" s="195"/>
      <c r="BI617" s="195"/>
      <c r="BJ617" s="195"/>
      <c r="BK617" s="195"/>
      <c r="BL617" s="195"/>
      <c r="BM617" s="195"/>
      <c r="BN617" s="195"/>
      <c r="BO617" s="195"/>
      <c r="BP617" s="195"/>
      <c r="BQ617" s="195"/>
      <c r="BR617" s="195"/>
      <c r="BS617" s="195"/>
      <c r="BT617" s="195"/>
      <c r="BU617" s="195"/>
      <c r="BV617" s="195"/>
      <c r="BW617" s="195"/>
      <c r="BX617" s="195"/>
      <c r="BY617" s="195"/>
      <c r="BZ617" s="195"/>
      <c r="CA617" s="195"/>
      <c r="CB617" s="195"/>
      <c r="CC617" s="195"/>
      <c r="CD617" s="195"/>
      <c r="CE617" s="195"/>
      <c r="CF617" s="195"/>
      <c r="CG617" s="195"/>
      <c r="CH617" s="195"/>
    </row>
    <row r="618" spans="1:86" ht="12.75">
      <c r="A618" s="195"/>
      <c r="B618" s="195"/>
      <c r="C618" s="195"/>
      <c r="D618" s="195"/>
      <c r="E618" s="195"/>
      <c r="F618" s="195"/>
      <c r="G618" s="195"/>
      <c r="H618" s="195"/>
      <c r="I618" s="195"/>
      <c r="J618" s="195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  <c r="AW618" s="195"/>
      <c r="AX618" s="195"/>
      <c r="AY618" s="195"/>
      <c r="AZ618" s="195"/>
      <c r="BA618" s="195"/>
      <c r="BB618" s="195"/>
      <c r="BC618" s="195"/>
      <c r="BD618" s="195"/>
      <c r="BE618" s="195"/>
      <c r="BF618" s="195"/>
      <c r="BG618" s="195"/>
      <c r="BH618" s="195"/>
      <c r="BI618" s="195"/>
      <c r="BJ618" s="195"/>
      <c r="BK618" s="195"/>
      <c r="BL618" s="195"/>
      <c r="BM618" s="195"/>
      <c r="BN618" s="195"/>
      <c r="BO618" s="195"/>
      <c r="BP618" s="195"/>
      <c r="BQ618" s="195"/>
      <c r="BR618" s="195"/>
      <c r="BS618" s="195"/>
      <c r="BT618" s="195"/>
      <c r="BU618" s="195"/>
      <c r="BV618" s="195"/>
      <c r="BW618" s="195"/>
      <c r="BX618" s="195"/>
      <c r="BY618" s="195"/>
      <c r="BZ618" s="195"/>
      <c r="CA618" s="195"/>
      <c r="CB618" s="195"/>
      <c r="CC618" s="195"/>
      <c r="CD618" s="195"/>
      <c r="CE618" s="195"/>
      <c r="CF618" s="195"/>
      <c r="CG618" s="195"/>
      <c r="CH618" s="195"/>
    </row>
    <row r="619" spans="1:86" ht="12.75">
      <c r="A619" s="195"/>
      <c r="B619" s="195"/>
      <c r="C619" s="195"/>
      <c r="D619" s="195"/>
      <c r="E619" s="195"/>
      <c r="F619" s="195"/>
      <c r="G619" s="195"/>
      <c r="H619" s="195"/>
      <c r="I619" s="195"/>
      <c r="J619" s="195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  <c r="AW619" s="195"/>
      <c r="AX619" s="195"/>
      <c r="AY619" s="195"/>
      <c r="AZ619" s="195"/>
      <c r="BA619" s="195"/>
      <c r="BB619" s="195"/>
      <c r="BC619" s="195"/>
      <c r="BD619" s="195"/>
      <c r="BE619" s="195"/>
      <c r="BF619" s="195"/>
      <c r="BG619" s="195"/>
      <c r="BH619" s="195"/>
      <c r="BI619" s="195"/>
      <c r="BJ619" s="195"/>
      <c r="BK619" s="195"/>
      <c r="BL619" s="195"/>
      <c r="BM619" s="195"/>
      <c r="BN619" s="195"/>
      <c r="BO619" s="195"/>
      <c r="BP619" s="195"/>
      <c r="BQ619" s="195"/>
      <c r="BR619" s="195"/>
      <c r="BS619" s="195"/>
      <c r="BT619" s="195"/>
      <c r="BU619" s="195"/>
      <c r="BV619" s="195"/>
      <c r="BW619" s="195"/>
      <c r="BX619" s="195"/>
      <c r="BY619" s="195"/>
      <c r="BZ619" s="195"/>
      <c r="CA619" s="195"/>
      <c r="CB619" s="195"/>
      <c r="CC619" s="195"/>
      <c r="CD619" s="195"/>
      <c r="CE619" s="195"/>
      <c r="CF619" s="195"/>
      <c r="CG619" s="195"/>
      <c r="CH619" s="195"/>
    </row>
    <row r="620" spans="1:86" ht="12.75">
      <c r="A620" s="195"/>
      <c r="B620" s="195"/>
      <c r="C620" s="195"/>
      <c r="D620" s="195"/>
      <c r="E620" s="195"/>
      <c r="F620" s="195"/>
      <c r="G620" s="195"/>
      <c r="H620" s="195"/>
      <c r="I620" s="195"/>
      <c r="J620" s="195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  <c r="AW620" s="195"/>
      <c r="AX620" s="195"/>
      <c r="AY620" s="195"/>
      <c r="AZ620" s="195"/>
      <c r="BA620" s="195"/>
      <c r="BB620" s="195"/>
      <c r="BC620" s="195"/>
      <c r="BD620" s="195"/>
      <c r="BE620" s="195"/>
      <c r="BF620" s="195"/>
      <c r="BG620" s="195"/>
      <c r="BH620" s="195"/>
      <c r="BI620" s="195"/>
      <c r="BJ620" s="195"/>
      <c r="BK620" s="195"/>
      <c r="BL620" s="195"/>
      <c r="BM620" s="195"/>
      <c r="BN620" s="195"/>
      <c r="BO620" s="195"/>
      <c r="BP620" s="195"/>
      <c r="BQ620" s="195"/>
      <c r="BR620" s="195"/>
      <c r="BS620" s="195"/>
      <c r="BT620" s="195"/>
      <c r="BU620" s="195"/>
      <c r="BV620" s="195"/>
      <c r="BW620" s="195"/>
      <c r="BX620" s="195"/>
      <c r="BY620" s="195"/>
      <c r="BZ620" s="195"/>
      <c r="CA620" s="195"/>
      <c r="CB620" s="195"/>
      <c r="CC620" s="195"/>
      <c r="CD620" s="195"/>
      <c r="CE620" s="195"/>
      <c r="CF620" s="195"/>
      <c r="CG620" s="195"/>
      <c r="CH620" s="195"/>
    </row>
    <row r="621" spans="1:86" ht="12.75">
      <c r="A621" s="195"/>
      <c r="B621" s="195"/>
      <c r="C621" s="195"/>
      <c r="D621" s="195"/>
      <c r="E621" s="195"/>
      <c r="F621" s="195"/>
      <c r="G621" s="195"/>
      <c r="H621" s="195"/>
      <c r="I621" s="195"/>
      <c r="J621" s="195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  <c r="AW621" s="195"/>
      <c r="AX621" s="195"/>
      <c r="AY621" s="195"/>
      <c r="AZ621" s="195"/>
      <c r="BA621" s="195"/>
      <c r="BB621" s="195"/>
      <c r="BC621" s="195"/>
      <c r="BD621" s="195"/>
      <c r="BE621" s="195"/>
      <c r="BF621" s="195"/>
      <c r="BG621" s="195"/>
      <c r="BH621" s="195"/>
      <c r="BI621" s="195"/>
      <c r="BJ621" s="195"/>
      <c r="BK621" s="195"/>
      <c r="BL621" s="195"/>
      <c r="BM621" s="195"/>
      <c r="BN621" s="195"/>
      <c r="BO621" s="195"/>
      <c r="BP621" s="195"/>
      <c r="BQ621" s="195"/>
      <c r="BR621" s="195"/>
      <c r="BS621" s="195"/>
      <c r="BT621" s="195"/>
      <c r="BU621" s="195"/>
      <c r="BV621" s="195"/>
      <c r="BW621" s="195"/>
      <c r="BX621" s="195"/>
      <c r="BY621" s="195"/>
      <c r="BZ621" s="195"/>
      <c r="CA621" s="195"/>
      <c r="CB621" s="195"/>
      <c r="CC621" s="195"/>
      <c r="CD621" s="195"/>
      <c r="CE621" s="195"/>
      <c r="CF621" s="195"/>
      <c r="CG621" s="195"/>
      <c r="CH621" s="195"/>
    </row>
    <row r="622" spans="1:86" ht="12.75">
      <c r="A622" s="195"/>
      <c r="B622" s="195"/>
      <c r="C622" s="195"/>
      <c r="D622" s="195"/>
      <c r="E622" s="195"/>
      <c r="F622" s="195"/>
      <c r="G622" s="195"/>
      <c r="H622" s="195"/>
      <c r="I622" s="195"/>
      <c r="J622" s="195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  <c r="AW622" s="195"/>
      <c r="AX622" s="195"/>
      <c r="AY622" s="195"/>
      <c r="AZ622" s="195"/>
      <c r="BA622" s="195"/>
      <c r="BB622" s="195"/>
      <c r="BC622" s="195"/>
      <c r="BD622" s="195"/>
      <c r="BE622" s="195"/>
      <c r="BF622" s="195"/>
      <c r="BG622" s="195"/>
      <c r="BH622" s="195"/>
      <c r="BI622" s="195"/>
      <c r="BJ622" s="195"/>
      <c r="BK622" s="195"/>
      <c r="BL622" s="195"/>
      <c r="BM622" s="195"/>
      <c r="BN622" s="195"/>
      <c r="BO622" s="195"/>
      <c r="BP622" s="195"/>
      <c r="BQ622" s="195"/>
      <c r="BR622" s="195"/>
      <c r="BS622" s="195"/>
      <c r="BT622" s="195"/>
      <c r="BU622" s="195"/>
      <c r="BV622" s="195"/>
      <c r="BW622" s="195"/>
      <c r="BX622" s="195"/>
      <c r="BY622" s="195"/>
      <c r="BZ622" s="195"/>
      <c r="CA622" s="195"/>
      <c r="CB622" s="195"/>
      <c r="CC622" s="195"/>
      <c r="CD622" s="195"/>
      <c r="CE622" s="195"/>
      <c r="CF622" s="195"/>
      <c r="CG622" s="195"/>
      <c r="CH622" s="195"/>
    </row>
    <row r="623" spans="1:86" ht="12.75">
      <c r="A623" s="195"/>
      <c r="B623" s="195"/>
      <c r="C623" s="195"/>
      <c r="D623" s="195"/>
      <c r="E623" s="195"/>
      <c r="F623" s="195"/>
      <c r="G623" s="195"/>
      <c r="H623" s="195"/>
      <c r="I623" s="195"/>
      <c r="J623" s="195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  <c r="AW623" s="195"/>
      <c r="AX623" s="195"/>
      <c r="AY623" s="195"/>
      <c r="AZ623" s="195"/>
      <c r="BA623" s="195"/>
      <c r="BB623" s="195"/>
      <c r="BC623" s="195"/>
      <c r="BD623" s="195"/>
      <c r="BE623" s="195"/>
      <c r="BF623" s="195"/>
      <c r="BG623" s="195"/>
      <c r="BH623" s="195"/>
      <c r="BI623" s="195"/>
      <c r="BJ623" s="195"/>
      <c r="BK623" s="195"/>
      <c r="BL623" s="195"/>
      <c r="BM623" s="195"/>
      <c r="BN623" s="195"/>
      <c r="BO623" s="195"/>
      <c r="BP623" s="195"/>
      <c r="BQ623" s="195"/>
      <c r="BR623" s="195"/>
      <c r="BS623" s="195"/>
      <c r="BT623" s="195"/>
      <c r="BU623" s="195"/>
      <c r="BV623" s="195"/>
      <c r="BW623" s="195"/>
      <c r="BX623" s="195"/>
      <c r="BY623" s="195"/>
      <c r="BZ623" s="195"/>
      <c r="CA623" s="195"/>
      <c r="CB623" s="195"/>
      <c r="CC623" s="195"/>
      <c r="CD623" s="195"/>
      <c r="CE623" s="195"/>
      <c r="CF623" s="195"/>
      <c r="CG623" s="195"/>
      <c r="CH623" s="195"/>
    </row>
    <row r="624" spans="1:86" ht="12.75">
      <c r="A624" s="195"/>
      <c r="B624" s="195"/>
      <c r="C624" s="195"/>
      <c r="D624" s="195"/>
      <c r="E624" s="195"/>
      <c r="F624" s="195"/>
      <c r="G624" s="195"/>
      <c r="H624" s="195"/>
      <c r="I624" s="195"/>
      <c r="J624" s="195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  <c r="AW624" s="195"/>
      <c r="AX624" s="195"/>
      <c r="AY624" s="195"/>
      <c r="AZ624" s="195"/>
      <c r="BA624" s="195"/>
      <c r="BB624" s="195"/>
      <c r="BC624" s="195"/>
      <c r="BD624" s="195"/>
      <c r="BE624" s="195"/>
      <c r="BF624" s="195"/>
      <c r="BG624" s="195"/>
      <c r="BH624" s="195"/>
      <c r="BI624" s="195"/>
      <c r="BJ624" s="195"/>
      <c r="BK624" s="195"/>
      <c r="BL624" s="195"/>
      <c r="BM624" s="195"/>
      <c r="BN624" s="195"/>
      <c r="BO624" s="195"/>
      <c r="BP624" s="195"/>
      <c r="BQ624" s="195"/>
      <c r="BR624" s="195"/>
      <c r="BS624" s="195"/>
      <c r="BT624" s="195"/>
      <c r="BU624" s="195"/>
      <c r="BV624" s="195"/>
      <c r="BW624" s="195"/>
      <c r="BX624" s="195"/>
      <c r="BY624" s="195"/>
      <c r="BZ624" s="195"/>
      <c r="CA624" s="195"/>
      <c r="CB624" s="195"/>
      <c r="CC624" s="195"/>
      <c r="CD624" s="195"/>
      <c r="CE624" s="195"/>
      <c r="CF624" s="195"/>
      <c r="CG624" s="195"/>
      <c r="CH624" s="195"/>
    </row>
    <row r="625" spans="1:86" ht="12.75">
      <c r="A625" s="195"/>
      <c r="B625" s="195"/>
      <c r="C625" s="195"/>
      <c r="D625" s="195"/>
      <c r="E625" s="195"/>
      <c r="F625" s="195"/>
      <c r="G625" s="195"/>
      <c r="H625" s="195"/>
      <c r="I625" s="195"/>
      <c r="J625" s="195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  <c r="AW625" s="195"/>
      <c r="AX625" s="195"/>
      <c r="AY625" s="195"/>
      <c r="AZ625" s="195"/>
      <c r="BA625" s="195"/>
      <c r="BB625" s="195"/>
      <c r="BC625" s="195"/>
      <c r="BD625" s="195"/>
      <c r="BE625" s="195"/>
      <c r="BF625" s="195"/>
      <c r="BG625" s="195"/>
      <c r="BH625" s="195"/>
      <c r="BI625" s="195"/>
      <c r="BJ625" s="195"/>
      <c r="BK625" s="195"/>
      <c r="BL625" s="195"/>
      <c r="BM625" s="195"/>
      <c r="BN625" s="195"/>
      <c r="BO625" s="195"/>
      <c r="BP625" s="195"/>
      <c r="BQ625" s="195"/>
      <c r="BR625" s="195"/>
      <c r="BS625" s="195"/>
      <c r="BT625" s="195"/>
      <c r="BU625" s="195"/>
      <c r="BV625" s="195"/>
      <c r="BW625" s="195"/>
      <c r="BX625" s="195"/>
      <c r="BY625" s="195"/>
      <c r="BZ625" s="195"/>
      <c r="CA625" s="195"/>
      <c r="CB625" s="195"/>
      <c r="CC625" s="195"/>
      <c r="CD625" s="195"/>
      <c r="CE625" s="195"/>
      <c r="CF625" s="195"/>
      <c r="CG625" s="195"/>
      <c r="CH625" s="195"/>
    </row>
    <row r="626" spans="1:86" ht="12.75">
      <c r="A626" s="195"/>
      <c r="B626" s="195"/>
      <c r="C626" s="195"/>
      <c r="D626" s="195"/>
      <c r="E626" s="195"/>
      <c r="F626" s="195"/>
      <c r="G626" s="195"/>
      <c r="H626" s="195"/>
      <c r="I626" s="195"/>
      <c r="J626" s="195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  <c r="AW626" s="195"/>
      <c r="AX626" s="195"/>
      <c r="AY626" s="195"/>
      <c r="AZ626" s="195"/>
      <c r="BA626" s="195"/>
      <c r="BB626" s="195"/>
      <c r="BC626" s="195"/>
      <c r="BD626" s="195"/>
      <c r="BE626" s="195"/>
      <c r="BF626" s="195"/>
      <c r="BG626" s="195"/>
      <c r="BH626" s="195"/>
      <c r="BI626" s="195"/>
      <c r="BJ626" s="195"/>
      <c r="BK626" s="195"/>
      <c r="BL626" s="195"/>
      <c r="BM626" s="195"/>
      <c r="BN626" s="195"/>
      <c r="BO626" s="195"/>
      <c r="BP626" s="195"/>
      <c r="BQ626" s="195"/>
      <c r="BR626" s="195"/>
      <c r="BS626" s="195"/>
      <c r="BT626" s="195"/>
      <c r="BU626" s="195"/>
      <c r="BV626" s="195"/>
      <c r="BW626" s="195"/>
      <c r="BX626" s="195"/>
      <c r="BY626" s="195"/>
      <c r="BZ626" s="195"/>
      <c r="CA626" s="195"/>
      <c r="CB626" s="195"/>
      <c r="CC626" s="195"/>
      <c r="CD626" s="195"/>
      <c r="CE626" s="195"/>
      <c r="CF626" s="195"/>
      <c r="CG626" s="195"/>
      <c r="CH626" s="195"/>
    </row>
    <row r="627" spans="1:86" ht="12.75">
      <c r="A627" s="195"/>
      <c r="B627" s="195"/>
      <c r="C627" s="195"/>
      <c r="D627" s="195"/>
      <c r="E627" s="195"/>
      <c r="F627" s="195"/>
      <c r="G627" s="195"/>
      <c r="H627" s="195"/>
      <c r="I627" s="195"/>
      <c r="J627" s="195"/>
      <c r="L627" s="195"/>
      <c r="M627" s="195"/>
      <c r="N627" s="195"/>
      <c r="O627" s="195"/>
      <c r="P627" s="195"/>
      <c r="Q627" s="195"/>
      <c r="R627" s="195"/>
      <c r="S627" s="195"/>
      <c r="T627" s="195"/>
      <c r="U627" s="195"/>
      <c r="V627" s="195"/>
      <c r="W627" s="195"/>
      <c r="X627" s="195"/>
      <c r="Y627" s="195"/>
      <c r="Z627" s="195"/>
      <c r="AA627" s="195"/>
      <c r="AB627" s="195"/>
      <c r="AC627" s="195"/>
      <c r="AD627" s="195"/>
      <c r="AE627" s="195"/>
      <c r="AF627" s="195"/>
      <c r="AG627" s="195"/>
      <c r="AH627" s="195"/>
      <c r="AI627" s="195"/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  <c r="AW627" s="195"/>
      <c r="AX627" s="195"/>
      <c r="AY627" s="195"/>
      <c r="AZ627" s="195"/>
      <c r="BA627" s="195"/>
      <c r="BB627" s="195"/>
      <c r="BC627" s="195"/>
      <c r="BD627" s="195"/>
      <c r="BE627" s="195"/>
      <c r="BF627" s="195"/>
      <c r="BG627" s="195"/>
      <c r="BH627" s="195"/>
      <c r="BI627" s="195"/>
      <c r="BJ627" s="195"/>
      <c r="BK627" s="195"/>
      <c r="BL627" s="195"/>
      <c r="BM627" s="195"/>
      <c r="BN627" s="195"/>
      <c r="BO627" s="195"/>
      <c r="BP627" s="195"/>
      <c r="BQ627" s="195"/>
      <c r="BR627" s="195"/>
      <c r="BS627" s="195"/>
      <c r="BT627" s="195"/>
      <c r="BU627" s="195"/>
      <c r="BV627" s="195"/>
      <c r="BW627" s="195"/>
      <c r="BX627" s="195"/>
      <c r="BY627" s="195"/>
      <c r="BZ627" s="195"/>
      <c r="CA627" s="195"/>
      <c r="CB627" s="195"/>
      <c r="CC627" s="195"/>
      <c r="CD627" s="195"/>
      <c r="CE627" s="195"/>
      <c r="CF627" s="195"/>
      <c r="CG627" s="195"/>
      <c r="CH627" s="195"/>
    </row>
    <row r="628" spans="1:86" ht="12.75">
      <c r="A628" s="195"/>
      <c r="B628" s="195"/>
      <c r="C628" s="195"/>
      <c r="D628" s="195"/>
      <c r="E628" s="195"/>
      <c r="F628" s="195"/>
      <c r="G628" s="195"/>
      <c r="H628" s="195"/>
      <c r="I628" s="195"/>
      <c r="J628" s="195"/>
      <c r="L628" s="195"/>
      <c r="M628" s="195"/>
      <c r="N628" s="195"/>
      <c r="O628" s="195"/>
      <c r="P628" s="195"/>
      <c r="Q628" s="195"/>
      <c r="R628" s="195"/>
      <c r="S628" s="195"/>
      <c r="T628" s="195"/>
      <c r="U628" s="195"/>
      <c r="V628" s="195"/>
      <c r="W628" s="195"/>
      <c r="X628" s="195"/>
      <c r="Y628" s="195"/>
      <c r="Z628" s="195"/>
      <c r="AA628" s="195"/>
      <c r="AB628" s="195"/>
      <c r="AC628" s="195"/>
      <c r="AD628" s="195"/>
      <c r="AE628" s="195"/>
      <c r="AF628" s="195"/>
      <c r="AG628" s="195"/>
      <c r="AH628" s="195"/>
      <c r="AI628" s="195"/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  <c r="AW628" s="195"/>
      <c r="AX628" s="195"/>
      <c r="AY628" s="195"/>
      <c r="AZ628" s="195"/>
      <c r="BA628" s="195"/>
      <c r="BB628" s="195"/>
      <c r="BC628" s="195"/>
      <c r="BD628" s="195"/>
      <c r="BE628" s="195"/>
      <c r="BF628" s="195"/>
      <c r="BG628" s="195"/>
      <c r="BH628" s="195"/>
      <c r="BI628" s="195"/>
      <c r="BJ628" s="195"/>
      <c r="BK628" s="195"/>
      <c r="BL628" s="195"/>
      <c r="BM628" s="195"/>
      <c r="BN628" s="195"/>
      <c r="BO628" s="195"/>
      <c r="BP628" s="195"/>
      <c r="BQ628" s="195"/>
      <c r="BR628" s="195"/>
      <c r="BS628" s="195"/>
      <c r="BT628" s="195"/>
      <c r="BU628" s="195"/>
      <c r="BV628" s="195"/>
      <c r="BW628" s="195"/>
      <c r="BX628" s="195"/>
      <c r="BY628" s="195"/>
      <c r="BZ628" s="195"/>
      <c r="CA628" s="195"/>
      <c r="CB628" s="195"/>
      <c r="CC628" s="195"/>
      <c r="CD628" s="195"/>
      <c r="CE628" s="195"/>
      <c r="CF628" s="195"/>
      <c r="CG628" s="195"/>
      <c r="CH628" s="195"/>
    </row>
    <row r="629" spans="1:86" ht="12.75">
      <c r="A629" s="195"/>
      <c r="B629" s="195"/>
      <c r="C629" s="195"/>
      <c r="D629" s="195"/>
      <c r="E629" s="195"/>
      <c r="F629" s="195"/>
      <c r="G629" s="195"/>
      <c r="H629" s="195"/>
      <c r="I629" s="195"/>
      <c r="J629" s="195"/>
      <c r="L629" s="195"/>
      <c r="M629" s="195"/>
      <c r="N629" s="195"/>
      <c r="O629" s="195"/>
      <c r="P629" s="195"/>
      <c r="Q629" s="195"/>
      <c r="R629" s="195"/>
      <c r="S629" s="195"/>
      <c r="T629" s="195"/>
      <c r="U629" s="195"/>
      <c r="V629" s="195"/>
      <c r="W629" s="195"/>
      <c r="X629" s="195"/>
      <c r="Y629" s="195"/>
      <c r="Z629" s="195"/>
      <c r="AA629" s="195"/>
      <c r="AB629" s="195"/>
      <c r="AC629" s="195"/>
      <c r="AD629" s="195"/>
      <c r="AE629" s="195"/>
      <c r="AF629" s="195"/>
      <c r="AG629" s="195"/>
      <c r="AH629" s="195"/>
      <c r="AI629" s="195"/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  <c r="AW629" s="195"/>
      <c r="AX629" s="195"/>
      <c r="AY629" s="195"/>
      <c r="AZ629" s="195"/>
      <c r="BA629" s="195"/>
      <c r="BB629" s="195"/>
      <c r="BC629" s="195"/>
      <c r="BD629" s="195"/>
      <c r="BE629" s="195"/>
      <c r="BF629" s="195"/>
      <c r="BG629" s="195"/>
      <c r="BH629" s="195"/>
      <c r="BI629" s="195"/>
      <c r="BJ629" s="195"/>
      <c r="BK629" s="195"/>
      <c r="BL629" s="195"/>
      <c r="BM629" s="195"/>
      <c r="BN629" s="195"/>
      <c r="BO629" s="195"/>
      <c r="BP629" s="195"/>
      <c r="BQ629" s="195"/>
      <c r="BR629" s="195"/>
      <c r="BS629" s="195"/>
      <c r="BT629" s="195"/>
      <c r="BU629" s="195"/>
      <c r="BV629" s="195"/>
      <c r="BW629" s="195"/>
      <c r="BX629" s="195"/>
      <c r="BY629" s="195"/>
      <c r="BZ629" s="195"/>
      <c r="CA629" s="195"/>
      <c r="CB629" s="195"/>
      <c r="CC629" s="195"/>
      <c r="CD629" s="195"/>
      <c r="CE629" s="195"/>
      <c r="CF629" s="195"/>
      <c r="CG629" s="195"/>
      <c r="CH629" s="195"/>
    </row>
    <row r="630" spans="1:86" ht="12.75">
      <c r="A630" s="195"/>
      <c r="B630" s="195"/>
      <c r="C630" s="195"/>
      <c r="D630" s="195"/>
      <c r="E630" s="195"/>
      <c r="F630" s="195"/>
      <c r="G630" s="195"/>
      <c r="H630" s="195"/>
      <c r="I630" s="195"/>
      <c r="J630" s="195"/>
      <c r="L630" s="195"/>
      <c r="M630" s="195"/>
      <c r="N630" s="195"/>
      <c r="O630" s="195"/>
      <c r="P630" s="195"/>
      <c r="Q630" s="195"/>
      <c r="R630" s="195"/>
      <c r="S630" s="195"/>
      <c r="T630" s="195"/>
      <c r="U630" s="195"/>
      <c r="V630" s="195"/>
      <c r="W630" s="195"/>
      <c r="X630" s="195"/>
      <c r="Y630" s="195"/>
      <c r="Z630" s="195"/>
      <c r="AA630" s="195"/>
      <c r="AB630" s="195"/>
      <c r="AC630" s="195"/>
      <c r="AD630" s="195"/>
      <c r="AE630" s="195"/>
      <c r="AF630" s="195"/>
      <c r="AG630" s="195"/>
      <c r="AH630" s="195"/>
      <c r="AI630" s="195"/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  <c r="AW630" s="195"/>
      <c r="AX630" s="195"/>
      <c r="AY630" s="195"/>
      <c r="AZ630" s="195"/>
      <c r="BA630" s="195"/>
      <c r="BB630" s="195"/>
      <c r="BC630" s="195"/>
      <c r="BD630" s="195"/>
      <c r="BE630" s="195"/>
      <c r="BF630" s="195"/>
      <c r="BG630" s="195"/>
      <c r="BH630" s="195"/>
      <c r="BI630" s="195"/>
      <c r="BJ630" s="195"/>
      <c r="BK630" s="195"/>
      <c r="BL630" s="195"/>
      <c r="BM630" s="195"/>
      <c r="BN630" s="195"/>
      <c r="BO630" s="195"/>
      <c r="BP630" s="195"/>
      <c r="BQ630" s="195"/>
      <c r="BR630" s="195"/>
      <c r="BS630" s="195"/>
      <c r="BT630" s="195"/>
      <c r="BU630" s="195"/>
      <c r="BV630" s="195"/>
      <c r="BW630" s="195"/>
      <c r="BX630" s="195"/>
      <c r="BY630" s="195"/>
      <c r="BZ630" s="195"/>
      <c r="CA630" s="195"/>
      <c r="CB630" s="195"/>
      <c r="CC630" s="195"/>
      <c r="CD630" s="195"/>
      <c r="CE630" s="195"/>
      <c r="CF630" s="195"/>
      <c r="CG630" s="195"/>
      <c r="CH630" s="195"/>
    </row>
    <row r="631" spans="1:86" ht="12.75">
      <c r="A631" s="195"/>
      <c r="B631" s="195"/>
      <c r="C631" s="195"/>
      <c r="D631" s="195"/>
      <c r="E631" s="195"/>
      <c r="F631" s="195"/>
      <c r="G631" s="195"/>
      <c r="H631" s="195"/>
      <c r="I631" s="195"/>
      <c r="J631" s="195"/>
      <c r="L631" s="195"/>
      <c r="M631" s="195"/>
      <c r="N631" s="195"/>
      <c r="O631" s="195"/>
      <c r="P631" s="195"/>
      <c r="Q631" s="195"/>
      <c r="R631" s="195"/>
      <c r="S631" s="195"/>
      <c r="T631" s="195"/>
      <c r="U631" s="195"/>
      <c r="V631" s="195"/>
      <c r="W631" s="195"/>
      <c r="X631" s="195"/>
      <c r="Y631" s="195"/>
      <c r="Z631" s="195"/>
      <c r="AA631" s="195"/>
      <c r="AB631" s="195"/>
      <c r="AC631" s="195"/>
      <c r="AD631" s="195"/>
      <c r="AE631" s="195"/>
      <c r="AF631" s="195"/>
      <c r="AG631" s="195"/>
      <c r="AH631" s="195"/>
      <c r="AI631" s="195"/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  <c r="AW631" s="195"/>
      <c r="AX631" s="195"/>
      <c r="AY631" s="195"/>
      <c r="AZ631" s="195"/>
      <c r="BA631" s="195"/>
      <c r="BB631" s="195"/>
      <c r="BC631" s="195"/>
      <c r="BD631" s="195"/>
      <c r="BE631" s="195"/>
      <c r="BF631" s="195"/>
      <c r="BG631" s="195"/>
      <c r="BH631" s="195"/>
      <c r="BI631" s="195"/>
      <c r="BJ631" s="195"/>
      <c r="BK631" s="195"/>
      <c r="BL631" s="195"/>
      <c r="BM631" s="195"/>
      <c r="BN631" s="195"/>
      <c r="BO631" s="195"/>
      <c r="BP631" s="195"/>
      <c r="BQ631" s="195"/>
      <c r="BR631" s="195"/>
      <c r="BS631" s="195"/>
      <c r="BT631" s="195"/>
      <c r="BU631" s="195"/>
      <c r="BV631" s="195"/>
      <c r="BW631" s="195"/>
      <c r="BX631" s="195"/>
      <c r="BY631" s="195"/>
      <c r="BZ631" s="195"/>
      <c r="CA631" s="195"/>
      <c r="CB631" s="195"/>
      <c r="CC631" s="195"/>
      <c r="CD631" s="195"/>
      <c r="CE631" s="195"/>
      <c r="CF631" s="195"/>
      <c r="CG631" s="195"/>
      <c r="CH631" s="195"/>
    </row>
    <row r="632" spans="1:86" ht="12.75">
      <c r="A632" s="195"/>
      <c r="B632" s="195"/>
      <c r="C632" s="195"/>
      <c r="D632" s="195"/>
      <c r="E632" s="195"/>
      <c r="F632" s="195"/>
      <c r="G632" s="195"/>
      <c r="H632" s="195"/>
      <c r="I632" s="195"/>
      <c r="J632" s="195"/>
      <c r="L632" s="195"/>
      <c r="M632" s="195"/>
      <c r="N632" s="195"/>
      <c r="O632" s="195"/>
      <c r="P632" s="195"/>
      <c r="Q632" s="195"/>
      <c r="R632" s="195"/>
      <c r="S632" s="195"/>
      <c r="T632" s="195"/>
      <c r="U632" s="195"/>
      <c r="V632" s="195"/>
      <c r="W632" s="195"/>
      <c r="X632" s="195"/>
      <c r="Y632" s="195"/>
      <c r="Z632" s="195"/>
      <c r="AA632" s="195"/>
      <c r="AB632" s="195"/>
      <c r="AC632" s="195"/>
      <c r="AD632" s="195"/>
      <c r="AE632" s="195"/>
      <c r="AF632" s="195"/>
      <c r="AG632" s="195"/>
      <c r="AH632" s="195"/>
      <c r="AI632" s="195"/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  <c r="AW632" s="195"/>
      <c r="AX632" s="195"/>
      <c r="AY632" s="195"/>
      <c r="AZ632" s="195"/>
      <c r="BA632" s="195"/>
      <c r="BB632" s="195"/>
      <c r="BC632" s="195"/>
      <c r="BD632" s="195"/>
      <c r="BE632" s="195"/>
      <c r="BF632" s="195"/>
      <c r="BG632" s="195"/>
      <c r="BH632" s="195"/>
      <c r="BI632" s="195"/>
      <c r="BJ632" s="195"/>
      <c r="BK632" s="195"/>
      <c r="BL632" s="195"/>
      <c r="BM632" s="195"/>
      <c r="BN632" s="195"/>
      <c r="BO632" s="195"/>
      <c r="BP632" s="195"/>
      <c r="BQ632" s="195"/>
      <c r="BR632" s="195"/>
      <c r="BS632" s="195"/>
      <c r="BT632" s="195"/>
      <c r="BU632" s="195"/>
      <c r="BV632" s="195"/>
      <c r="BW632" s="195"/>
      <c r="BX632" s="195"/>
      <c r="BY632" s="195"/>
      <c r="BZ632" s="195"/>
      <c r="CA632" s="195"/>
      <c r="CB632" s="195"/>
      <c r="CC632" s="195"/>
      <c r="CD632" s="195"/>
      <c r="CE632" s="195"/>
      <c r="CF632" s="195"/>
      <c r="CG632" s="195"/>
      <c r="CH632" s="195"/>
    </row>
    <row r="633" spans="1:86" ht="12.75">
      <c r="A633" s="195"/>
      <c r="B633" s="195"/>
      <c r="C633" s="195"/>
      <c r="D633" s="195"/>
      <c r="E633" s="195"/>
      <c r="F633" s="195"/>
      <c r="G633" s="195"/>
      <c r="H633" s="195"/>
      <c r="I633" s="195"/>
      <c r="J633" s="195"/>
      <c r="L633" s="195"/>
      <c r="M633" s="195"/>
      <c r="N633" s="195"/>
      <c r="O633" s="195"/>
      <c r="P633" s="195"/>
      <c r="Q633" s="195"/>
      <c r="R633" s="195"/>
      <c r="S633" s="195"/>
      <c r="T633" s="195"/>
      <c r="U633" s="195"/>
      <c r="V633" s="195"/>
      <c r="W633" s="195"/>
      <c r="X633" s="195"/>
      <c r="Y633" s="195"/>
      <c r="Z633" s="195"/>
      <c r="AA633" s="195"/>
      <c r="AB633" s="195"/>
      <c r="AC633" s="195"/>
      <c r="AD633" s="195"/>
      <c r="AE633" s="195"/>
      <c r="AF633" s="195"/>
      <c r="AG633" s="195"/>
      <c r="AH633" s="195"/>
      <c r="AI633" s="195"/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  <c r="AW633" s="195"/>
      <c r="AX633" s="195"/>
      <c r="AY633" s="195"/>
      <c r="AZ633" s="195"/>
      <c r="BA633" s="195"/>
      <c r="BB633" s="195"/>
      <c r="BC633" s="195"/>
      <c r="BD633" s="195"/>
      <c r="BE633" s="195"/>
      <c r="BF633" s="195"/>
      <c r="BG633" s="195"/>
      <c r="BH633" s="195"/>
      <c r="BI633" s="195"/>
      <c r="BJ633" s="195"/>
      <c r="BK633" s="195"/>
      <c r="BL633" s="195"/>
      <c r="BM633" s="195"/>
      <c r="BN633" s="195"/>
      <c r="BO633" s="195"/>
      <c r="BP633" s="195"/>
      <c r="BQ633" s="195"/>
      <c r="BR633" s="195"/>
      <c r="BS633" s="195"/>
      <c r="BT633" s="195"/>
      <c r="BU633" s="195"/>
      <c r="BV633" s="195"/>
      <c r="BW633" s="195"/>
      <c r="BX633" s="195"/>
      <c r="BY633" s="195"/>
      <c r="BZ633" s="195"/>
      <c r="CA633" s="195"/>
      <c r="CB633" s="195"/>
      <c r="CC633" s="195"/>
      <c r="CD633" s="195"/>
      <c r="CE633" s="195"/>
      <c r="CF633" s="195"/>
      <c r="CG633" s="195"/>
      <c r="CH633" s="195"/>
    </row>
    <row r="634" spans="1:86" ht="12.75">
      <c r="A634" s="195"/>
      <c r="B634" s="195"/>
      <c r="C634" s="195"/>
      <c r="D634" s="195"/>
      <c r="E634" s="195"/>
      <c r="F634" s="195"/>
      <c r="G634" s="195"/>
      <c r="H634" s="195"/>
      <c r="I634" s="195"/>
      <c r="J634" s="195"/>
      <c r="L634" s="195"/>
      <c r="M634" s="195"/>
      <c r="N634" s="195"/>
      <c r="O634" s="195"/>
      <c r="P634" s="195"/>
      <c r="Q634" s="195"/>
      <c r="R634" s="195"/>
      <c r="S634" s="195"/>
      <c r="T634" s="195"/>
      <c r="U634" s="195"/>
      <c r="V634" s="195"/>
      <c r="W634" s="195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  <c r="AW634" s="195"/>
      <c r="AX634" s="195"/>
      <c r="AY634" s="195"/>
      <c r="AZ634" s="195"/>
      <c r="BA634" s="195"/>
      <c r="BB634" s="195"/>
      <c r="BC634" s="195"/>
      <c r="BD634" s="195"/>
      <c r="BE634" s="195"/>
      <c r="BF634" s="195"/>
      <c r="BG634" s="195"/>
      <c r="BH634" s="195"/>
      <c r="BI634" s="195"/>
      <c r="BJ634" s="195"/>
      <c r="BK634" s="195"/>
      <c r="BL634" s="195"/>
      <c r="BM634" s="195"/>
      <c r="BN634" s="195"/>
      <c r="BO634" s="195"/>
      <c r="BP634" s="195"/>
      <c r="BQ634" s="195"/>
      <c r="BR634" s="195"/>
      <c r="BS634" s="195"/>
      <c r="BT634" s="195"/>
      <c r="BU634" s="195"/>
      <c r="BV634" s="195"/>
      <c r="BW634" s="195"/>
      <c r="BX634" s="195"/>
      <c r="BY634" s="195"/>
      <c r="BZ634" s="195"/>
      <c r="CA634" s="195"/>
      <c r="CB634" s="195"/>
      <c r="CC634" s="195"/>
      <c r="CD634" s="195"/>
      <c r="CE634" s="195"/>
      <c r="CF634" s="195"/>
      <c r="CG634" s="195"/>
      <c r="CH634" s="195"/>
    </row>
    <row r="635" spans="1:86" ht="12.75">
      <c r="A635" s="195"/>
      <c r="B635" s="195"/>
      <c r="C635" s="195"/>
      <c r="D635" s="195"/>
      <c r="E635" s="195"/>
      <c r="F635" s="195"/>
      <c r="G635" s="195"/>
      <c r="H635" s="195"/>
      <c r="I635" s="195"/>
      <c r="J635" s="195"/>
      <c r="L635" s="195"/>
      <c r="M635" s="195"/>
      <c r="N635" s="195"/>
      <c r="O635" s="195"/>
      <c r="P635" s="195"/>
      <c r="Q635" s="195"/>
      <c r="R635" s="195"/>
      <c r="S635" s="195"/>
      <c r="T635" s="195"/>
      <c r="U635" s="195"/>
      <c r="V635" s="195"/>
      <c r="W635" s="195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  <c r="AW635" s="195"/>
      <c r="AX635" s="195"/>
      <c r="AY635" s="195"/>
      <c r="AZ635" s="195"/>
      <c r="BA635" s="195"/>
      <c r="BB635" s="195"/>
      <c r="BC635" s="195"/>
      <c r="BD635" s="195"/>
      <c r="BE635" s="195"/>
      <c r="BF635" s="195"/>
      <c r="BG635" s="195"/>
      <c r="BH635" s="195"/>
      <c r="BI635" s="195"/>
      <c r="BJ635" s="195"/>
      <c r="BK635" s="195"/>
      <c r="BL635" s="195"/>
      <c r="BM635" s="195"/>
      <c r="BN635" s="195"/>
      <c r="BO635" s="195"/>
      <c r="BP635" s="195"/>
      <c r="BQ635" s="195"/>
      <c r="BR635" s="195"/>
      <c r="BS635" s="195"/>
      <c r="BT635" s="195"/>
      <c r="BU635" s="195"/>
      <c r="BV635" s="195"/>
      <c r="BW635" s="195"/>
      <c r="BX635" s="195"/>
      <c r="BY635" s="195"/>
      <c r="BZ635" s="195"/>
      <c r="CA635" s="195"/>
      <c r="CB635" s="195"/>
      <c r="CC635" s="195"/>
      <c r="CD635" s="195"/>
      <c r="CE635" s="195"/>
      <c r="CF635" s="195"/>
      <c r="CG635" s="195"/>
      <c r="CH635" s="195"/>
    </row>
    <row r="636" spans="1:86" ht="12.75">
      <c r="A636" s="195"/>
      <c r="B636" s="195"/>
      <c r="C636" s="195"/>
      <c r="D636" s="195"/>
      <c r="E636" s="195"/>
      <c r="F636" s="195"/>
      <c r="G636" s="195"/>
      <c r="H636" s="195"/>
      <c r="I636" s="195"/>
      <c r="J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  <c r="AW636" s="195"/>
      <c r="AX636" s="195"/>
      <c r="AY636" s="195"/>
      <c r="AZ636" s="195"/>
      <c r="BA636" s="195"/>
      <c r="BB636" s="195"/>
      <c r="BC636" s="195"/>
      <c r="BD636" s="195"/>
      <c r="BE636" s="195"/>
      <c r="BF636" s="195"/>
      <c r="BG636" s="195"/>
      <c r="BH636" s="195"/>
      <c r="BI636" s="195"/>
      <c r="BJ636" s="195"/>
      <c r="BK636" s="195"/>
      <c r="BL636" s="195"/>
      <c r="BM636" s="195"/>
      <c r="BN636" s="195"/>
      <c r="BO636" s="195"/>
      <c r="BP636" s="195"/>
      <c r="BQ636" s="195"/>
      <c r="BR636" s="195"/>
      <c r="BS636" s="195"/>
      <c r="BT636" s="195"/>
      <c r="BU636" s="195"/>
      <c r="BV636" s="195"/>
      <c r="BW636" s="195"/>
      <c r="BX636" s="195"/>
      <c r="BY636" s="195"/>
      <c r="BZ636" s="195"/>
      <c r="CA636" s="195"/>
      <c r="CB636" s="195"/>
      <c r="CC636" s="195"/>
      <c r="CD636" s="195"/>
      <c r="CE636" s="195"/>
      <c r="CF636" s="195"/>
      <c r="CG636" s="195"/>
      <c r="CH636" s="195"/>
    </row>
    <row r="637" spans="1:86" ht="12.75">
      <c r="A637" s="195"/>
      <c r="B637" s="195"/>
      <c r="C637" s="195"/>
      <c r="D637" s="195"/>
      <c r="E637" s="195"/>
      <c r="F637" s="195"/>
      <c r="G637" s="195"/>
      <c r="H637" s="195"/>
      <c r="I637" s="195"/>
      <c r="J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  <c r="AW637" s="195"/>
      <c r="AX637" s="195"/>
      <c r="AY637" s="195"/>
      <c r="AZ637" s="195"/>
      <c r="BA637" s="195"/>
      <c r="BB637" s="195"/>
      <c r="BC637" s="195"/>
      <c r="BD637" s="195"/>
      <c r="BE637" s="195"/>
      <c r="BF637" s="195"/>
      <c r="BG637" s="195"/>
      <c r="BH637" s="195"/>
      <c r="BI637" s="195"/>
      <c r="BJ637" s="195"/>
      <c r="BK637" s="195"/>
      <c r="BL637" s="195"/>
      <c r="BM637" s="195"/>
      <c r="BN637" s="195"/>
      <c r="BO637" s="195"/>
      <c r="BP637" s="195"/>
      <c r="BQ637" s="195"/>
      <c r="BR637" s="195"/>
      <c r="BS637" s="195"/>
      <c r="BT637" s="195"/>
      <c r="BU637" s="195"/>
      <c r="BV637" s="195"/>
      <c r="BW637" s="195"/>
      <c r="BX637" s="195"/>
      <c r="BY637" s="195"/>
      <c r="BZ637" s="195"/>
      <c r="CA637" s="195"/>
      <c r="CB637" s="195"/>
      <c r="CC637" s="195"/>
      <c r="CD637" s="195"/>
      <c r="CE637" s="195"/>
      <c r="CF637" s="195"/>
      <c r="CG637" s="195"/>
      <c r="CH637" s="195"/>
    </row>
    <row r="638" spans="1:86" ht="12.75">
      <c r="A638" s="195"/>
      <c r="B638" s="195"/>
      <c r="C638" s="195"/>
      <c r="D638" s="195"/>
      <c r="E638" s="195"/>
      <c r="F638" s="195"/>
      <c r="G638" s="195"/>
      <c r="H638" s="195"/>
      <c r="I638" s="195"/>
      <c r="J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  <c r="AW638" s="195"/>
      <c r="AX638" s="195"/>
      <c r="AY638" s="195"/>
      <c r="AZ638" s="195"/>
      <c r="BA638" s="195"/>
      <c r="BB638" s="195"/>
      <c r="BC638" s="195"/>
      <c r="BD638" s="195"/>
      <c r="BE638" s="195"/>
      <c r="BF638" s="195"/>
      <c r="BG638" s="195"/>
      <c r="BH638" s="195"/>
      <c r="BI638" s="195"/>
      <c r="BJ638" s="195"/>
      <c r="BK638" s="195"/>
      <c r="BL638" s="195"/>
      <c r="BM638" s="195"/>
      <c r="BN638" s="195"/>
      <c r="BO638" s="195"/>
      <c r="BP638" s="195"/>
      <c r="BQ638" s="195"/>
      <c r="BR638" s="195"/>
      <c r="BS638" s="195"/>
      <c r="BT638" s="195"/>
      <c r="BU638" s="195"/>
      <c r="BV638" s="195"/>
      <c r="BW638" s="195"/>
      <c r="BX638" s="195"/>
      <c r="BY638" s="195"/>
      <c r="BZ638" s="195"/>
      <c r="CA638" s="195"/>
      <c r="CB638" s="195"/>
      <c r="CC638" s="195"/>
      <c r="CD638" s="195"/>
      <c r="CE638" s="195"/>
      <c r="CF638" s="195"/>
      <c r="CG638" s="195"/>
      <c r="CH638" s="195"/>
    </row>
    <row r="639" spans="1:86" ht="12.75">
      <c r="A639" s="195"/>
      <c r="B639" s="195"/>
      <c r="C639" s="195"/>
      <c r="D639" s="195"/>
      <c r="E639" s="195"/>
      <c r="F639" s="195"/>
      <c r="G639" s="195"/>
      <c r="H639" s="195"/>
      <c r="I639" s="195"/>
      <c r="J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195"/>
      <c r="BN639" s="195"/>
      <c r="BO639" s="195"/>
      <c r="BP639" s="195"/>
      <c r="BQ639" s="195"/>
      <c r="BR639" s="195"/>
      <c r="BS639" s="195"/>
      <c r="BT639" s="195"/>
      <c r="BU639" s="195"/>
      <c r="BV639" s="195"/>
      <c r="BW639" s="195"/>
      <c r="BX639" s="195"/>
      <c r="BY639" s="195"/>
      <c r="BZ639" s="195"/>
      <c r="CA639" s="195"/>
      <c r="CB639" s="195"/>
      <c r="CC639" s="195"/>
      <c r="CD639" s="195"/>
      <c r="CE639" s="195"/>
      <c r="CF639" s="195"/>
      <c r="CG639" s="195"/>
      <c r="CH639" s="195"/>
    </row>
    <row r="640" spans="1:86" ht="12.75">
      <c r="A640" s="195"/>
      <c r="B640" s="195"/>
      <c r="C640" s="195"/>
      <c r="D640" s="195"/>
      <c r="E640" s="195"/>
      <c r="F640" s="195"/>
      <c r="G640" s="195"/>
      <c r="H640" s="195"/>
      <c r="I640" s="195"/>
      <c r="J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  <c r="AW640" s="195"/>
      <c r="AX640" s="195"/>
      <c r="AY640" s="195"/>
      <c r="AZ640" s="195"/>
      <c r="BA640" s="195"/>
      <c r="BB640" s="195"/>
      <c r="BC640" s="195"/>
      <c r="BD640" s="195"/>
      <c r="BE640" s="195"/>
      <c r="BF640" s="195"/>
      <c r="BG640" s="195"/>
      <c r="BH640" s="195"/>
      <c r="BI640" s="195"/>
      <c r="BJ640" s="195"/>
      <c r="BK640" s="195"/>
      <c r="BL640" s="195"/>
      <c r="BM640" s="195"/>
      <c r="BN640" s="195"/>
      <c r="BO640" s="195"/>
      <c r="BP640" s="195"/>
      <c r="BQ640" s="195"/>
      <c r="BR640" s="195"/>
      <c r="BS640" s="195"/>
      <c r="BT640" s="195"/>
      <c r="BU640" s="195"/>
      <c r="BV640" s="195"/>
      <c r="BW640" s="195"/>
      <c r="BX640" s="195"/>
      <c r="BY640" s="195"/>
      <c r="BZ640" s="195"/>
      <c r="CA640" s="195"/>
      <c r="CB640" s="195"/>
      <c r="CC640" s="195"/>
      <c r="CD640" s="195"/>
      <c r="CE640" s="195"/>
      <c r="CF640" s="195"/>
      <c r="CG640" s="195"/>
      <c r="CH640" s="195"/>
    </row>
    <row r="641" spans="1:86" ht="12.75">
      <c r="A641" s="195"/>
      <c r="B641" s="195"/>
      <c r="C641" s="195"/>
      <c r="D641" s="195"/>
      <c r="E641" s="195"/>
      <c r="F641" s="195"/>
      <c r="G641" s="195"/>
      <c r="H641" s="195"/>
      <c r="I641" s="195"/>
      <c r="J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  <c r="AW641" s="195"/>
      <c r="AX641" s="195"/>
      <c r="AY641" s="195"/>
      <c r="AZ641" s="195"/>
      <c r="BA641" s="195"/>
      <c r="BB641" s="195"/>
      <c r="BC641" s="195"/>
      <c r="BD641" s="195"/>
      <c r="BE641" s="195"/>
      <c r="BF641" s="195"/>
      <c r="BG641" s="195"/>
      <c r="BH641" s="195"/>
      <c r="BI641" s="195"/>
      <c r="BJ641" s="195"/>
      <c r="BK641" s="195"/>
      <c r="BL641" s="195"/>
      <c r="BM641" s="195"/>
      <c r="BN641" s="195"/>
      <c r="BO641" s="195"/>
      <c r="BP641" s="195"/>
      <c r="BQ641" s="195"/>
      <c r="BR641" s="195"/>
      <c r="BS641" s="195"/>
      <c r="BT641" s="195"/>
      <c r="BU641" s="195"/>
      <c r="BV641" s="195"/>
      <c r="BW641" s="195"/>
      <c r="BX641" s="195"/>
      <c r="BY641" s="195"/>
      <c r="BZ641" s="195"/>
      <c r="CA641" s="195"/>
      <c r="CB641" s="195"/>
      <c r="CC641" s="195"/>
      <c r="CD641" s="195"/>
      <c r="CE641" s="195"/>
      <c r="CF641" s="195"/>
      <c r="CG641" s="195"/>
      <c r="CH641" s="195"/>
    </row>
    <row r="642" spans="1:86" ht="12.75">
      <c r="A642" s="195"/>
      <c r="B642" s="195"/>
      <c r="C642" s="195"/>
      <c r="D642" s="195"/>
      <c r="E642" s="195"/>
      <c r="F642" s="195"/>
      <c r="G642" s="195"/>
      <c r="H642" s="195"/>
      <c r="I642" s="195"/>
      <c r="J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195"/>
      <c r="BN642" s="195"/>
      <c r="BO642" s="195"/>
      <c r="BP642" s="195"/>
      <c r="BQ642" s="195"/>
      <c r="BR642" s="195"/>
      <c r="BS642" s="195"/>
      <c r="BT642" s="195"/>
      <c r="BU642" s="195"/>
      <c r="BV642" s="195"/>
      <c r="BW642" s="195"/>
      <c r="BX642" s="195"/>
      <c r="BY642" s="195"/>
      <c r="BZ642" s="195"/>
      <c r="CA642" s="195"/>
      <c r="CB642" s="195"/>
      <c r="CC642" s="195"/>
      <c r="CD642" s="195"/>
      <c r="CE642" s="195"/>
      <c r="CF642" s="195"/>
      <c r="CG642" s="195"/>
      <c r="CH642" s="195"/>
    </row>
    <row r="643" spans="1:86" ht="12.75">
      <c r="A643" s="195"/>
      <c r="B643" s="195"/>
      <c r="C643" s="195"/>
      <c r="D643" s="195"/>
      <c r="E643" s="195"/>
      <c r="F643" s="195"/>
      <c r="G643" s="195"/>
      <c r="H643" s="195"/>
      <c r="I643" s="195"/>
      <c r="J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  <c r="AW643" s="195"/>
      <c r="AX643" s="195"/>
      <c r="AY643" s="195"/>
      <c r="AZ643" s="195"/>
      <c r="BA643" s="195"/>
      <c r="BB643" s="195"/>
      <c r="BC643" s="195"/>
      <c r="BD643" s="195"/>
      <c r="BE643" s="195"/>
      <c r="BF643" s="195"/>
      <c r="BG643" s="195"/>
      <c r="BH643" s="195"/>
      <c r="BI643" s="195"/>
      <c r="BJ643" s="195"/>
      <c r="BK643" s="195"/>
      <c r="BL643" s="195"/>
      <c r="BM643" s="195"/>
      <c r="BN643" s="195"/>
      <c r="BO643" s="195"/>
      <c r="BP643" s="195"/>
      <c r="BQ643" s="195"/>
      <c r="BR643" s="195"/>
      <c r="BS643" s="195"/>
      <c r="BT643" s="195"/>
      <c r="BU643" s="195"/>
      <c r="BV643" s="195"/>
      <c r="BW643" s="195"/>
      <c r="BX643" s="195"/>
      <c r="BY643" s="195"/>
      <c r="BZ643" s="195"/>
      <c r="CA643" s="195"/>
      <c r="CB643" s="195"/>
      <c r="CC643" s="195"/>
      <c r="CD643" s="195"/>
      <c r="CE643" s="195"/>
      <c r="CF643" s="195"/>
      <c r="CG643" s="195"/>
      <c r="CH643" s="195"/>
    </row>
    <row r="644" spans="1:86" ht="12.75">
      <c r="A644" s="195"/>
      <c r="B644" s="195"/>
      <c r="C644" s="195"/>
      <c r="D644" s="195"/>
      <c r="E644" s="195"/>
      <c r="F644" s="195"/>
      <c r="G644" s="195"/>
      <c r="H644" s="195"/>
      <c r="I644" s="195"/>
      <c r="J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  <c r="AW644" s="195"/>
      <c r="AX644" s="195"/>
      <c r="AY644" s="195"/>
      <c r="AZ644" s="195"/>
      <c r="BA644" s="195"/>
      <c r="BB644" s="195"/>
      <c r="BC644" s="195"/>
      <c r="BD644" s="195"/>
      <c r="BE644" s="195"/>
      <c r="BF644" s="195"/>
      <c r="BG644" s="195"/>
      <c r="BH644" s="195"/>
      <c r="BI644" s="195"/>
      <c r="BJ644" s="195"/>
      <c r="BK644" s="195"/>
      <c r="BL644" s="195"/>
      <c r="BM644" s="195"/>
      <c r="BN644" s="195"/>
      <c r="BO644" s="195"/>
      <c r="BP644" s="195"/>
      <c r="BQ644" s="195"/>
      <c r="BR644" s="195"/>
      <c r="BS644" s="195"/>
      <c r="BT644" s="195"/>
      <c r="BU644" s="195"/>
      <c r="BV644" s="195"/>
      <c r="BW644" s="195"/>
      <c r="BX644" s="195"/>
      <c r="BY644" s="195"/>
      <c r="BZ644" s="195"/>
      <c r="CA644" s="195"/>
      <c r="CB644" s="195"/>
      <c r="CC644" s="195"/>
      <c r="CD644" s="195"/>
      <c r="CE644" s="195"/>
      <c r="CF644" s="195"/>
      <c r="CG644" s="195"/>
      <c r="CH644" s="195"/>
    </row>
    <row r="645" spans="1:86" ht="12.75">
      <c r="A645" s="195"/>
      <c r="B645" s="195"/>
      <c r="C645" s="195"/>
      <c r="D645" s="195"/>
      <c r="E645" s="195"/>
      <c r="F645" s="195"/>
      <c r="G645" s="195"/>
      <c r="H645" s="195"/>
      <c r="I645" s="195"/>
      <c r="J645" s="195"/>
      <c r="L645" s="195"/>
      <c r="M645" s="195"/>
      <c r="N645" s="195"/>
      <c r="O645" s="195"/>
      <c r="P645" s="195"/>
      <c r="Q645" s="195"/>
      <c r="R645" s="195"/>
      <c r="S645" s="195"/>
      <c r="T645" s="195"/>
      <c r="U645" s="195"/>
      <c r="V645" s="195"/>
      <c r="W645" s="195"/>
      <c r="X645" s="195"/>
      <c r="Y645" s="195"/>
      <c r="Z645" s="195"/>
      <c r="AA645" s="195"/>
      <c r="AB645" s="195"/>
      <c r="AC645" s="195"/>
      <c r="AD645" s="195"/>
      <c r="AE645" s="195"/>
      <c r="AF645" s="195"/>
      <c r="AG645" s="195"/>
      <c r="AH645" s="195"/>
      <c r="AI645" s="195"/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  <c r="AW645" s="195"/>
      <c r="AX645" s="195"/>
      <c r="AY645" s="195"/>
      <c r="AZ645" s="195"/>
      <c r="BA645" s="195"/>
      <c r="BB645" s="195"/>
      <c r="BC645" s="195"/>
      <c r="BD645" s="195"/>
      <c r="BE645" s="195"/>
      <c r="BF645" s="195"/>
      <c r="BG645" s="195"/>
      <c r="BH645" s="195"/>
      <c r="BI645" s="195"/>
      <c r="BJ645" s="195"/>
      <c r="BK645" s="195"/>
      <c r="BL645" s="195"/>
      <c r="BM645" s="195"/>
      <c r="BN645" s="195"/>
      <c r="BO645" s="195"/>
      <c r="BP645" s="195"/>
      <c r="BQ645" s="195"/>
      <c r="BR645" s="195"/>
      <c r="BS645" s="195"/>
      <c r="BT645" s="195"/>
      <c r="BU645" s="195"/>
      <c r="BV645" s="195"/>
      <c r="BW645" s="195"/>
      <c r="BX645" s="195"/>
      <c r="BY645" s="195"/>
      <c r="BZ645" s="195"/>
      <c r="CA645" s="195"/>
      <c r="CB645" s="195"/>
      <c r="CC645" s="195"/>
      <c r="CD645" s="195"/>
      <c r="CE645" s="195"/>
      <c r="CF645" s="195"/>
      <c r="CG645" s="195"/>
      <c r="CH645" s="195"/>
    </row>
    <row r="646" spans="1:86" ht="12.75">
      <c r="A646" s="195"/>
      <c r="B646" s="195"/>
      <c r="C646" s="195"/>
      <c r="D646" s="195"/>
      <c r="E646" s="195"/>
      <c r="F646" s="195"/>
      <c r="G646" s="195"/>
      <c r="H646" s="195"/>
      <c r="I646" s="195"/>
      <c r="J646" s="195"/>
      <c r="L646" s="195"/>
      <c r="M646" s="195"/>
      <c r="N646" s="195"/>
      <c r="O646" s="195"/>
      <c r="P646" s="195"/>
      <c r="Q646" s="195"/>
      <c r="R646" s="195"/>
      <c r="S646" s="195"/>
      <c r="T646" s="195"/>
      <c r="U646" s="195"/>
      <c r="V646" s="195"/>
      <c r="W646" s="195"/>
      <c r="X646" s="195"/>
      <c r="Y646" s="195"/>
      <c r="Z646" s="195"/>
      <c r="AA646" s="195"/>
      <c r="AB646" s="195"/>
      <c r="AC646" s="195"/>
      <c r="AD646" s="195"/>
      <c r="AE646" s="195"/>
      <c r="AF646" s="195"/>
      <c r="AG646" s="195"/>
      <c r="AH646" s="195"/>
      <c r="AI646" s="195"/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  <c r="AW646" s="195"/>
      <c r="AX646" s="195"/>
      <c r="AY646" s="195"/>
      <c r="AZ646" s="195"/>
      <c r="BA646" s="195"/>
      <c r="BB646" s="195"/>
      <c r="BC646" s="195"/>
      <c r="BD646" s="195"/>
      <c r="BE646" s="195"/>
      <c r="BF646" s="195"/>
      <c r="BG646" s="195"/>
      <c r="BH646" s="195"/>
      <c r="BI646" s="195"/>
      <c r="BJ646" s="195"/>
      <c r="BK646" s="195"/>
      <c r="BL646" s="195"/>
      <c r="BM646" s="195"/>
      <c r="BN646" s="195"/>
      <c r="BO646" s="195"/>
      <c r="BP646" s="195"/>
      <c r="BQ646" s="195"/>
      <c r="BR646" s="195"/>
      <c r="BS646" s="195"/>
      <c r="BT646" s="195"/>
      <c r="BU646" s="195"/>
      <c r="BV646" s="195"/>
      <c r="BW646" s="195"/>
      <c r="BX646" s="195"/>
      <c r="BY646" s="195"/>
      <c r="BZ646" s="195"/>
      <c r="CA646" s="195"/>
      <c r="CB646" s="195"/>
      <c r="CC646" s="195"/>
      <c r="CD646" s="195"/>
      <c r="CE646" s="195"/>
      <c r="CF646" s="195"/>
      <c r="CG646" s="195"/>
      <c r="CH646" s="195"/>
    </row>
    <row r="647" spans="1:86" ht="12.75">
      <c r="A647" s="195"/>
      <c r="B647" s="195"/>
      <c r="C647" s="195"/>
      <c r="D647" s="195"/>
      <c r="E647" s="195"/>
      <c r="F647" s="195"/>
      <c r="G647" s="195"/>
      <c r="H647" s="195"/>
      <c r="I647" s="195"/>
      <c r="J647" s="195"/>
      <c r="L647" s="195"/>
      <c r="M647" s="195"/>
      <c r="N647" s="195"/>
      <c r="O647" s="195"/>
      <c r="P647" s="195"/>
      <c r="Q647" s="195"/>
      <c r="R647" s="195"/>
      <c r="S647" s="195"/>
      <c r="T647" s="195"/>
      <c r="U647" s="195"/>
      <c r="V647" s="195"/>
      <c r="W647" s="195"/>
      <c r="X647" s="195"/>
      <c r="Y647" s="195"/>
      <c r="Z647" s="195"/>
      <c r="AA647" s="195"/>
      <c r="AB647" s="195"/>
      <c r="AC647" s="195"/>
      <c r="AD647" s="195"/>
      <c r="AE647" s="195"/>
      <c r="AF647" s="195"/>
      <c r="AG647" s="195"/>
      <c r="AH647" s="195"/>
      <c r="AI647" s="195"/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  <c r="AW647" s="195"/>
      <c r="AX647" s="195"/>
      <c r="AY647" s="195"/>
      <c r="AZ647" s="195"/>
      <c r="BA647" s="195"/>
      <c r="BB647" s="195"/>
      <c r="BC647" s="195"/>
      <c r="BD647" s="195"/>
      <c r="BE647" s="195"/>
      <c r="BF647" s="195"/>
      <c r="BG647" s="195"/>
      <c r="BH647" s="195"/>
      <c r="BI647" s="195"/>
      <c r="BJ647" s="195"/>
      <c r="BK647" s="195"/>
      <c r="BL647" s="195"/>
      <c r="BM647" s="195"/>
      <c r="BN647" s="195"/>
      <c r="BO647" s="195"/>
      <c r="BP647" s="195"/>
      <c r="BQ647" s="195"/>
      <c r="BR647" s="195"/>
      <c r="BS647" s="195"/>
      <c r="BT647" s="195"/>
      <c r="BU647" s="195"/>
      <c r="BV647" s="195"/>
      <c r="BW647" s="195"/>
      <c r="BX647" s="195"/>
      <c r="BY647" s="195"/>
      <c r="BZ647" s="195"/>
      <c r="CA647" s="195"/>
      <c r="CB647" s="195"/>
      <c r="CC647" s="195"/>
      <c r="CD647" s="195"/>
      <c r="CE647" s="195"/>
      <c r="CF647" s="195"/>
      <c r="CG647" s="195"/>
      <c r="CH647" s="195"/>
    </row>
    <row r="648" spans="1:86" ht="12.75">
      <c r="A648" s="195"/>
      <c r="B648" s="195"/>
      <c r="C648" s="195"/>
      <c r="D648" s="195"/>
      <c r="E648" s="195"/>
      <c r="F648" s="195"/>
      <c r="G648" s="195"/>
      <c r="H648" s="195"/>
      <c r="I648" s="195"/>
      <c r="J648" s="195"/>
      <c r="L648" s="195"/>
      <c r="M648" s="195"/>
      <c r="N648" s="195"/>
      <c r="O648" s="195"/>
      <c r="P648" s="195"/>
      <c r="Q648" s="195"/>
      <c r="R648" s="195"/>
      <c r="S648" s="195"/>
      <c r="T648" s="195"/>
      <c r="U648" s="195"/>
      <c r="V648" s="195"/>
      <c r="W648" s="195"/>
      <c r="X648" s="195"/>
      <c r="Y648" s="195"/>
      <c r="Z648" s="195"/>
      <c r="AA648" s="195"/>
      <c r="AB648" s="195"/>
      <c r="AC648" s="195"/>
      <c r="AD648" s="195"/>
      <c r="AE648" s="195"/>
      <c r="AF648" s="195"/>
      <c r="AG648" s="195"/>
      <c r="AH648" s="195"/>
      <c r="AI648" s="195"/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  <c r="AW648" s="195"/>
      <c r="AX648" s="195"/>
      <c r="AY648" s="195"/>
      <c r="AZ648" s="195"/>
      <c r="BA648" s="195"/>
      <c r="BB648" s="195"/>
      <c r="BC648" s="195"/>
      <c r="BD648" s="195"/>
      <c r="BE648" s="195"/>
      <c r="BF648" s="195"/>
      <c r="BG648" s="195"/>
      <c r="BH648" s="195"/>
      <c r="BI648" s="195"/>
      <c r="BJ648" s="195"/>
      <c r="BK648" s="195"/>
      <c r="BL648" s="195"/>
      <c r="BM648" s="195"/>
      <c r="BN648" s="195"/>
      <c r="BO648" s="195"/>
      <c r="BP648" s="195"/>
      <c r="BQ648" s="195"/>
      <c r="BR648" s="195"/>
      <c r="BS648" s="195"/>
      <c r="BT648" s="195"/>
      <c r="BU648" s="195"/>
      <c r="BV648" s="195"/>
      <c r="BW648" s="195"/>
      <c r="BX648" s="195"/>
      <c r="BY648" s="195"/>
      <c r="BZ648" s="195"/>
      <c r="CA648" s="195"/>
      <c r="CB648" s="195"/>
      <c r="CC648" s="195"/>
      <c r="CD648" s="195"/>
      <c r="CE648" s="195"/>
      <c r="CF648" s="195"/>
      <c r="CG648" s="195"/>
      <c r="CH648" s="195"/>
    </row>
    <row r="649" spans="1:86" ht="12.75">
      <c r="A649" s="195"/>
      <c r="B649" s="195"/>
      <c r="C649" s="195"/>
      <c r="D649" s="195"/>
      <c r="E649" s="195"/>
      <c r="F649" s="195"/>
      <c r="G649" s="195"/>
      <c r="H649" s="195"/>
      <c r="I649" s="195"/>
      <c r="J649" s="195"/>
      <c r="L649" s="195"/>
      <c r="M649" s="195"/>
      <c r="N649" s="195"/>
      <c r="O649" s="195"/>
      <c r="P649" s="195"/>
      <c r="Q649" s="195"/>
      <c r="R649" s="195"/>
      <c r="S649" s="195"/>
      <c r="T649" s="195"/>
      <c r="U649" s="195"/>
      <c r="V649" s="195"/>
      <c r="W649" s="195"/>
      <c r="X649" s="195"/>
      <c r="Y649" s="195"/>
      <c r="Z649" s="195"/>
      <c r="AA649" s="195"/>
      <c r="AB649" s="195"/>
      <c r="AC649" s="195"/>
      <c r="AD649" s="195"/>
      <c r="AE649" s="195"/>
      <c r="AF649" s="195"/>
      <c r="AG649" s="195"/>
      <c r="AH649" s="195"/>
      <c r="AI649" s="195"/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  <c r="AW649" s="195"/>
      <c r="AX649" s="195"/>
      <c r="AY649" s="195"/>
      <c r="AZ649" s="195"/>
      <c r="BA649" s="195"/>
      <c r="BB649" s="195"/>
      <c r="BC649" s="195"/>
      <c r="BD649" s="195"/>
      <c r="BE649" s="195"/>
      <c r="BF649" s="195"/>
      <c r="BG649" s="195"/>
      <c r="BH649" s="195"/>
      <c r="BI649" s="195"/>
      <c r="BJ649" s="195"/>
      <c r="BK649" s="195"/>
      <c r="BL649" s="195"/>
      <c r="BM649" s="195"/>
      <c r="BN649" s="195"/>
      <c r="BO649" s="195"/>
      <c r="BP649" s="195"/>
      <c r="BQ649" s="195"/>
      <c r="BR649" s="195"/>
      <c r="BS649" s="195"/>
      <c r="BT649" s="195"/>
      <c r="BU649" s="195"/>
      <c r="BV649" s="195"/>
      <c r="BW649" s="195"/>
      <c r="BX649" s="195"/>
      <c r="BY649" s="195"/>
      <c r="BZ649" s="195"/>
      <c r="CA649" s="195"/>
      <c r="CB649" s="195"/>
      <c r="CC649" s="195"/>
      <c r="CD649" s="195"/>
      <c r="CE649" s="195"/>
      <c r="CF649" s="195"/>
      <c r="CG649" s="195"/>
      <c r="CH649" s="195"/>
    </row>
    <row r="650" spans="1:86" ht="12.75">
      <c r="A650" s="195"/>
      <c r="B650" s="195"/>
      <c r="C650" s="195"/>
      <c r="D650" s="195"/>
      <c r="E650" s="195"/>
      <c r="F650" s="195"/>
      <c r="G650" s="195"/>
      <c r="H650" s="195"/>
      <c r="I650" s="195"/>
      <c r="J650" s="195"/>
      <c r="L650" s="195"/>
      <c r="M650" s="195"/>
      <c r="N650" s="195"/>
      <c r="O650" s="195"/>
      <c r="P650" s="195"/>
      <c r="Q650" s="195"/>
      <c r="R650" s="195"/>
      <c r="S650" s="195"/>
      <c r="T650" s="195"/>
      <c r="U650" s="195"/>
      <c r="V650" s="195"/>
      <c r="W650" s="195"/>
      <c r="X650" s="195"/>
      <c r="Y650" s="195"/>
      <c r="Z650" s="195"/>
      <c r="AA650" s="195"/>
      <c r="AB650" s="195"/>
      <c r="AC650" s="195"/>
      <c r="AD650" s="195"/>
      <c r="AE650" s="195"/>
      <c r="AF650" s="195"/>
      <c r="AG650" s="195"/>
      <c r="AH650" s="195"/>
      <c r="AI650" s="195"/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  <c r="AW650" s="195"/>
      <c r="AX650" s="195"/>
      <c r="AY650" s="195"/>
      <c r="AZ650" s="195"/>
      <c r="BA650" s="195"/>
      <c r="BB650" s="195"/>
      <c r="BC650" s="195"/>
      <c r="BD650" s="195"/>
      <c r="BE650" s="195"/>
      <c r="BF650" s="195"/>
      <c r="BG650" s="195"/>
      <c r="BH650" s="195"/>
      <c r="BI650" s="195"/>
      <c r="BJ650" s="195"/>
      <c r="BK650" s="195"/>
      <c r="BL650" s="195"/>
      <c r="BM650" s="195"/>
      <c r="BN650" s="195"/>
      <c r="BO650" s="195"/>
      <c r="BP650" s="195"/>
      <c r="BQ650" s="195"/>
      <c r="BR650" s="195"/>
      <c r="BS650" s="195"/>
      <c r="BT650" s="195"/>
      <c r="BU650" s="195"/>
      <c r="BV650" s="195"/>
      <c r="BW650" s="195"/>
      <c r="BX650" s="195"/>
      <c r="BY650" s="195"/>
      <c r="BZ650" s="195"/>
      <c r="CA650" s="195"/>
      <c r="CB650" s="195"/>
      <c r="CC650" s="195"/>
      <c r="CD650" s="195"/>
      <c r="CE650" s="195"/>
      <c r="CF650" s="195"/>
      <c r="CG650" s="195"/>
      <c r="CH650" s="195"/>
    </row>
    <row r="651" spans="1:86" ht="12.75">
      <c r="A651" s="195"/>
      <c r="B651" s="195"/>
      <c r="C651" s="195"/>
      <c r="D651" s="195"/>
      <c r="E651" s="195"/>
      <c r="F651" s="195"/>
      <c r="G651" s="195"/>
      <c r="H651" s="195"/>
      <c r="I651" s="195"/>
      <c r="J651" s="195"/>
      <c r="L651" s="195"/>
      <c r="M651" s="195"/>
      <c r="N651" s="195"/>
      <c r="O651" s="195"/>
      <c r="P651" s="195"/>
      <c r="Q651" s="195"/>
      <c r="R651" s="195"/>
      <c r="S651" s="195"/>
      <c r="T651" s="195"/>
      <c r="U651" s="195"/>
      <c r="V651" s="195"/>
      <c r="W651" s="195"/>
      <c r="X651" s="195"/>
      <c r="Y651" s="195"/>
      <c r="Z651" s="195"/>
      <c r="AA651" s="195"/>
      <c r="AB651" s="195"/>
      <c r="AC651" s="195"/>
      <c r="AD651" s="195"/>
      <c r="AE651" s="195"/>
      <c r="AF651" s="195"/>
      <c r="AG651" s="195"/>
      <c r="AH651" s="195"/>
      <c r="AI651" s="195"/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  <c r="AW651" s="195"/>
      <c r="AX651" s="195"/>
      <c r="AY651" s="195"/>
      <c r="AZ651" s="195"/>
      <c r="BA651" s="195"/>
      <c r="BB651" s="195"/>
      <c r="BC651" s="195"/>
      <c r="BD651" s="195"/>
      <c r="BE651" s="195"/>
      <c r="BF651" s="195"/>
      <c r="BG651" s="195"/>
      <c r="BH651" s="195"/>
      <c r="BI651" s="195"/>
      <c r="BJ651" s="195"/>
      <c r="BK651" s="195"/>
      <c r="BL651" s="195"/>
      <c r="BM651" s="195"/>
      <c r="BN651" s="195"/>
      <c r="BO651" s="195"/>
      <c r="BP651" s="195"/>
      <c r="BQ651" s="195"/>
      <c r="BR651" s="195"/>
      <c r="BS651" s="195"/>
      <c r="BT651" s="195"/>
      <c r="BU651" s="195"/>
      <c r="BV651" s="195"/>
      <c r="BW651" s="195"/>
      <c r="BX651" s="195"/>
      <c r="BY651" s="195"/>
      <c r="BZ651" s="195"/>
      <c r="CA651" s="195"/>
      <c r="CB651" s="195"/>
      <c r="CC651" s="195"/>
      <c r="CD651" s="195"/>
      <c r="CE651" s="195"/>
      <c r="CF651" s="195"/>
      <c r="CG651" s="195"/>
      <c r="CH651" s="195"/>
    </row>
    <row r="652" spans="1:86" ht="12.75">
      <c r="A652" s="195"/>
      <c r="B652" s="195"/>
      <c r="C652" s="195"/>
      <c r="D652" s="195"/>
      <c r="E652" s="195"/>
      <c r="F652" s="195"/>
      <c r="G652" s="195"/>
      <c r="H652" s="195"/>
      <c r="I652" s="195"/>
      <c r="J652" s="195"/>
      <c r="L652" s="195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  <c r="AA652" s="195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  <c r="AW652" s="195"/>
      <c r="AX652" s="195"/>
      <c r="AY652" s="195"/>
      <c r="AZ652" s="195"/>
      <c r="BA652" s="195"/>
      <c r="BB652" s="195"/>
      <c r="BC652" s="195"/>
      <c r="BD652" s="195"/>
      <c r="BE652" s="195"/>
      <c r="BF652" s="195"/>
      <c r="BG652" s="195"/>
      <c r="BH652" s="195"/>
      <c r="BI652" s="195"/>
      <c r="BJ652" s="195"/>
      <c r="BK652" s="195"/>
      <c r="BL652" s="195"/>
      <c r="BM652" s="195"/>
      <c r="BN652" s="195"/>
      <c r="BO652" s="195"/>
      <c r="BP652" s="195"/>
      <c r="BQ652" s="195"/>
      <c r="BR652" s="195"/>
      <c r="BS652" s="195"/>
      <c r="BT652" s="195"/>
      <c r="BU652" s="195"/>
      <c r="BV652" s="195"/>
      <c r="BW652" s="195"/>
      <c r="BX652" s="195"/>
      <c r="BY652" s="195"/>
      <c r="BZ652" s="195"/>
      <c r="CA652" s="195"/>
      <c r="CB652" s="195"/>
      <c r="CC652" s="195"/>
      <c r="CD652" s="195"/>
      <c r="CE652" s="195"/>
      <c r="CF652" s="195"/>
      <c r="CG652" s="195"/>
      <c r="CH652" s="195"/>
    </row>
    <row r="653" spans="1:86" ht="12.75">
      <c r="A653" s="195"/>
      <c r="B653" s="195"/>
      <c r="C653" s="195"/>
      <c r="D653" s="195"/>
      <c r="E653" s="195"/>
      <c r="F653" s="195"/>
      <c r="G653" s="195"/>
      <c r="H653" s="195"/>
      <c r="I653" s="195"/>
      <c r="J653" s="195"/>
      <c r="L653" s="195"/>
      <c r="M653" s="195"/>
      <c r="N653" s="195"/>
      <c r="O653" s="195"/>
      <c r="P653" s="195"/>
      <c r="Q653" s="195"/>
      <c r="R653" s="195"/>
      <c r="S653" s="195"/>
      <c r="T653" s="195"/>
      <c r="U653" s="195"/>
      <c r="V653" s="195"/>
      <c r="W653" s="195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195"/>
      <c r="BN653" s="195"/>
      <c r="BO653" s="195"/>
      <c r="BP653" s="195"/>
      <c r="BQ653" s="195"/>
      <c r="BR653" s="195"/>
      <c r="BS653" s="195"/>
      <c r="BT653" s="195"/>
      <c r="BU653" s="195"/>
      <c r="BV653" s="195"/>
      <c r="BW653" s="195"/>
      <c r="BX653" s="195"/>
      <c r="BY653" s="195"/>
      <c r="BZ653" s="195"/>
      <c r="CA653" s="195"/>
      <c r="CB653" s="195"/>
      <c r="CC653" s="195"/>
      <c r="CD653" s="195"/>
      <c r="CE653" s="195"/>
      <c r="CF653" s="195"/>
      <c r="CG653" s="195"/>
      <c r="CH653" s="195"/>
    </row>
    <row r="654" spans="1:86" ht="12.75">
      <c r="A654" s="195"/>
      <c r="B654" s="195"/>
      <c r="C654" s="195"/>
      <c r="D654" s="195"/>
      <c r="E654" s="195"/>
      <c r="F654" s="195"/>
      <c r="G654" s="195"/>
      <c r="H654" s="195"/>
      <c r="I654" s="195"/>
      <c r="J654" s="195"/>
      <c r="L654" s="195"/>
      <c r="M654" s="195"/>
      <c r="N654" s="195"/>
      <c r="O654" s="195"/>
      <c r="P654" s="195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  <c r="AW654" s="195"/>
      <c r="AX654" s="195"/>
      <c r="AY654" s="195"/>
      <c r="AZ654" s="195"/>
      <c r="BA654" s="195"/>
      <c r="BB654" s="195"/>
      <c r="BC654" s="195"/>
      <c r="BD654" s="195"/>
      <c r="BE654" s="195"/>
      <c r="BF654" s="195"/>
      <c r="BG654" s="195"/>
      <c r="BH654" s="195"/>
      <c r="BI654" s="195"/>
      <c r="BJ654" s="195"/>
      <c r="BK654" s="195"/>
      <c r="BL654" s="195"/>
      <c r="BM654" s="195"/>
      <c r="BN654" s="195"/>
      <c r="BO654" s="195"/>
      <c r="BP654" s="195"/>
      <c r="BQ654" s="195"/>
      <c r="BR654" s="195"/>
      <c r="BS654" s="195"/>
      <c r="BT654" s="195"/>
      <c r="BU654" s="195"/>
      <c r="BV654" s="195"/>
      <c r="BW654" s="195"/>
      <c r="BX654" s="195"/>
      <c r="BY654" s="195"/>
      <c r="BZ654" s="195"/>
      <c r="CA654" s="195"/>
      <c r="CB654" s="195"/>
      <c r="CC654" s="195"/>
      <c r="CD654" s="195"/>
      <c r="CE654" s="195"/>
      <c r="CF654" s="195"/>
      <c r="CG654" s="195"/>
      <c r="CH654" s="195"/>
    </row>
    <row r="655" spans="1:86" ht="12.75">
      <c r="A655" s="195"/>
      <c r="B655" s="195"/>
      <c r="C655" s="195"/>
      <c r="D655" s="195"/>
      <c r="E655" s="195"/>
      <c r="F655" s="195"/>
      <c r="G655" s="195"/>
      <c r="H655" s="195"/>
      <c r="I655" s="195"/>
      <c r="J655" s="195"/>
      <c r="L655" s="195"/>
      <c r="M655" s="195"/>
      <c r="N655" s="195"/>
      <c r="O655" s="195"/>
      <c r="P655" s="195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  <c r="AW655" s="195"/>
      <c r="AX655" s="195"/>
      <c r="AY655" s="195"/>
      <c r="AZ655" s="195"/>
      <c r="BA655" s="195"/>
      <c r="BB655" s="195"/>
      <c r="BC655" s="195"/>
      <c r="BD655" s="195"/>
      <c r="BE655" s="195"/>
      <c r="BF655" s="195"/>
      <c r="BG655" s="195"/>
      <c r="BH655" s="195"/>
      <c r="BI655" s="195"/>
      <c r="BJ655" s="195"/>
      <c r="BK655" s="195"/>
      <c r="BL655" s="195"/>
      <c r="BM655" s="195"/>
      <c r="BN655" s="195"/>
      <c r="BO655" s="195"/>
      <c r="BP655" s="195"/>
      <c r="BQ655" s="195"/>
      <c r="BR655" s="195"/>
      <c r="BS655" s="195"/>
      <c r="BT655" s="195"/>
      <c r="BU655" s="195"/>
      <c r="BV655" s="195"/>
      <c r="BW655" s="195"/>
      <c r="BX655" s="195"/>
      <c r="BY655" s="195"/>
      <c r="BZ655" s="195"/>
      <c r="CA655" s="195"/>
      <c r="CB655" s="195"/>
      <c r="CC655" s="195"/>
      <c r="CD655" s="195"/>
      <c r="CE655" s="195"/>
      <c r="CF655" s="195"/>
      <c r="CG655" s="195"/>
      <c r="CH655" s="195"/>
    </row>
    <row r="656" spans="1:86" ht="12.75">
      <c r="A656" s="195"/>
      <c r="B656" s="195"/>
      <c r="C656" s="195"/>
      <c r="D656" s="195"/>
      <c r="E656" s="195"/>
      <c r="F656" s="195"/>
      <c r="G656" s="195"/>
      <c r="H656" s="195"/>
      <c r="I656" s="195"/>
      <c r="J656" s="195"/>
      <c r="L656" s="195"/>
      <c r="M656" s="195"/>
      <c r="N656" s="195"/>
      <c r="O656" s="195"/>
      <c r="P656" s="195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  <c r="AW656" s="195"/>
      <c r="AX656" s="195"/>
      <c r="AY656" s="195"/>
      <c r="AZ656" s="195"/>
      <c r="BA656" s="195"/>
      <c r="BB656" s="195"/>
      <c r="BC656" s="195"/>
      <c r="BD656" s="195"/>
      <c r="BE656" s="195"/>
      <c r="BF656" s="195"/>
      <c r="BG656" s="195"/>
      <c r="BH656" s="195"/>
      <c r="BI656" s="195"/>
      <c r="BJ656" s="195"/>
      <c r="BK656" s="195"/>
      <c r="BL656" s="195"/>
      <c r="BM656" s="195"/>
      <c r="BN656" s="195"/>
      <c r="BO656" s="195"/>
      <c r="BP656" s="195"/>
      <c r="BQ656" s="195"/>
      <c r="BR656" s="195"/>
      <c r="BS656" s="195"/>
      <c r="BT656" s="195"/>
      <c r="BU656" s="195"/>
      <c r="BV656" s="195"/>
      <c r="BW656" s="195"/>
      <c r="BX656" s="195"/>
      <c r="BY656" s="195"/>
      <c r="BZ656" s="195"/>
      <c r="CA656" s="195"/>
      <c r="CB656" s="195"/>
      <c r="CC656" s="195"/>
      <c r="CD656" s="195"/>
      <c r="CE656" s="195"/>
      <c r="CF656" s="195"/>
      <c r="CG656" s="195"/>
      <c r="CH656" s="195"/>
    </row>
    <row r="657" spans="1:86" ht="12.75">
      <c r="A657" s="195"/>
      <c r="B657" s="195"/>
      <c r="C657" s="195"/>
      <c r="D657" s="195"/>
      <c r="E657" s="195"/>
      <c r="F657" s="195"/>
      <c r="G657" s="195"/>
      <c r="H657" s="195"/>
      <c r="I657" s="195"/>
      <c r="J657" s="195"/>
      <c r="L657" s="195"/>
      <c r="M657" s="195"/>
      <c r="N657" s="195"/>
      <c r="O657" s="195"/>
      <c r="P657" s="195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  <c r="AW657" s="195"/>
      <c r="AX657" s="195"/>
      <c r="AY657" s="195"/>
      <c r="AZ657" s="195"/>
      <c r="BA657" s="195"/>
      <c r="BB657" s="195"/>
      <c r="BC657" s="195"/>
      <c r="BD657" s="195"/>
      <c r="BE657" s="195"/>
      <c r="BF657" s="195"/>
      <c r="BG657" s="195"/>
      <c r="BH657" s="195"/>
      <c r="BI657" s="195"/>
      <c r="BJ657" s="195"/>
      <c r="BK657" s="195"/>
      <c r="BL657" s="195"/>
      <c r="BM657" s="195"/>
      <c r="BN657" s="195"/>
      <c r="BO657" s="195"/>
      <c r="BP657" s="195"/>
      <c r="BQ657" s="195"/>
      <c r="BR657" s="195"/>
      <c r="BS657" s="195"/>
      <c r="BT657" s="195"/>
      <c r="BU657" s="195"/>
      <c r="BV657" s="195"/>
      <c r="BW657" s="195"/>
      <c r="BX657" s="195"/>
      <c r="BY657" s="195"/>
      <c r="BZ657" s="195"/>
      <c r="CA657" s="195"/>
      <c r="CB657" s="195"/>
      <c r="CC657" s="195"/>
      <c r="CD657" s="195"/>
      <c r="CE657" s="195"/>
      <c r="CF657" s="195"/>
      <c r="CG657" s="195"/>
      <c r="CH657" s="195"/>
    </row>
    <row r="658" spans="1:86" ht="12.75">
      <c r="A658" s="195"/>
      <c r="B658" s="195"/>
      <c r="C658" s="195"/>
      <c r="D658" s="195"/>
      <c r="E658" s="195"/>
      <c r="F658" s="195"/>
      <c r="G658" s="195"/>
      <c r="H658" s="195"/>
      <c r="I658" s="195"/>
      <c r="J658" s="195"/>
      <c r="L658" s="195"/>
      <c r="M658" s="195"/>
      <c r="N658" s="195"/>
      <c r="O658" s="195"/>
      <c r="P658" s="195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  <c r="AW658" s="195"/>
      <c r="AX658" s="195"/>
      <c r="AY658" s="195"/>
      <c r="AZ658" s="195"/>
      <c r="BA658" s="195"/>
      <c r="BB658" s="195"/>
      <c r="BC658" s="195"/>
      <c r="BD658" s="195"/>
      <c r="BE658" s="195"/>
      <c r="BF658" s="195"/>
      <c r="BG658" s="195"/>
      <c r="BH658" s="195"/>
      <c r="BI658" s="195"/>
      <c r="BJ658" s="195"/>
      <c r="BK658" s="195"/>
      <c r="BL658" s="195"/>
      <c r="BM658" s="195"/>
      <c r="BN658" s="195"/>
      <c r="BO658" s="195"/>
      <c r="BP658" s="195"/>
      <c r="BQ658" s="195"/>
      <c r="BR658" s="195"/>
      <c r="BS658" s="195"/>
      <c r="BT658" s="195"/>
      <c r="BU658" s="195"/>
      <c r="BV658" s="195"/>
      <c r="BW658" s="195"/>
      <c r="BX658" s="195"/>
      <c r="BY658" s="195"/>
      <c r="BZ658" s="195"/>
      <c r="CA658" s="195"/>
      <c r="CB658" s="195"/>
      <c r="CC658" s="195"/>
      <c r="CD658" s="195"/>
      <c r="CE658" s="195"/>
      <c r="CF658" s="195"/>
      <c r="CG658" s="195"/>
      <c r="CH658" s="195"/>
    </row>
    <row r="659" spans="1:86" ht="12.75">
      <c r="A659" s="195"/>
      <c r="B659" s="195"/>
      <c r="C659" s="195"/>
      <c r="D659" s="195"/>
      <c r="E659" s="195"/>
      <c r="F659" s="195"/>
      <c r="G659" s="195"/>
      <c r="H659" s="195"/>
      <c r="I659" s="195"/>
      <c r="J659" s="195"/>
      <c r="L659" s="195"/>
      <c r="M659" s="195"/>
      <c r="N659" s="195"/>
      <c r="O659" s="195"/>
      <c r="P659" s="195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  <c r="AW659" s="195"/>
      <c r="AX659" s="195"/>
      <c r="AY659" s="195"/>
      <c r="AZ659" s="195"/>
      <c r="BA659" s="195"/>
      <c r="BB659" s="195"/>
      <c r="BC659" s="195"/>
      <c r="BD659" s="195"/>
      <c r="BE659" s="195"/>
      <c r="BF659" s="195"/>
      <c r="BG659" s="195"/>
      <c r="BH659" s="195"/>
      <c r="BI659" s="195"/>
      <c r="BJ659" s="195"/>
      <c r="BK659" s="195"/>
      <c r="BL659" s="195"/>
      <c r="BM659" s="195"/>
      <c r="BN659" s="195"/>
      <c r="BO659" s="195"/>
      <c r="BP659" s="195"/>
      <c r="BQ659" s="195"/>
      <c r="BR659" s="195"/>
      <c r="BS659" s="195"/>
      <c r="BT659" s="195"/>
      <c r="BU659" s="195"/>
      <c r="BV659" s="195"/>
      <c r="BW659" s="195"/>
      <c r="BX659" s="195"/>
      <c r="BY659" s="195"/>
      <c r="BZ659" s="195"/>
      <c r="CA659" s="195"/>
      <c r="CB659" s="195"/>
      <c r="CC659" s="195"/>
      <c r="CD659" s="195"/>
      <c r="CE659" s="195"/>
      <c r="CF659" s="195"/>
      <c r="CG659" s="195"/>
      <c r="CH659" s="195"/>
    </row>
    <row r="660" spans="1:86" ht="12.75">
      <c r="A660" s="195"/>
      <c r="B660" s="195"/>
      <c r="C660" s="195"/>
      <c r="D660" s="195"/>
      <c r="E660" s="195"/>
      <c r="F660" s="195"/>
      <c r="G660" s="195"/>
      <c r="H660" s="195"/>
      <c r="I660" s="195"/>
      <c r="J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  <c r="AW660" s="195"/>
      <c r="AX660" s="195"/>
      <c r="AY660" s="195"/>
      <c r="AZ660" s="195"/>
      <c r="BA660" s="195"/>
      <c r="BB660" s="195"/>
      <c r="BC660" s="195"/>
      <c r="BD660" s="195"/>
      <c r="BE660" s="195"/>
      <c r="BF660" s="195"/>
      <c r="BG660" s="195"/>
      <c r="BH660" s="195"/>
      <c r="BI660" s="195"/>
      <c r="BJ660" s="195"/>
      <c r="BK660" s="195"/>
      <c r="BL660" s="195"/>
      <c r="BM660" s="195"/>
      <c r="BN660" s="195"/>
      <c r="BO660" s="195"/>
      <c r="BP660" s="195"/>
      <c r="BQ660" s="195"/>
      <c r="BR660" s="195"/>
      <c r="BS660" s="195"/>
      <c r="BT660" s="195"/>
      <c r="BU660" s="195"/>
      <c r="BV660" s="195"/>
      <c r="BW660" s="195"/>
      <c r="BX660" s="195"/>
      <c r="BY660" s="195"/>
      <c r="BZ660" s="195"/>
      <c r="CA660" s="195"/>
      <c r="CB660" s="195"/>
      <c r="CC660" s="195"/>
      <c r="CD660" s="195"/>
      <c r="CE660" s="195"/>
      <c r="CF660" s="195"/>
      <c r="CG660" s="195"/>
      <c r="CH660" s="195"/>
    </row>
    <row r="661" spans="1:86" ht="12.75">
      <c r="A661" s="195"/>
      <c r="B661" s="195"/>
      <c r="C661" s="195"/>
      <c r="D661" s="195"/>
      <c r="E661" s="195"/>
      <c r="F661" s="195"/>
      <c r="G661" s="195"/>
      <c r="H661" s="195"/>
      <c r="I661" s="195"/>
      <c r="J661" s="195"/>
      <c r="L661" s="195"/>
      <c r="M661" s="195"/>
      <c r="N661" s="195"/>
      <c r="O661" s="195"/>
      <c r="P661" s="195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  <c r="AW661" s="195"/>
      <c r="AX661" s="195"/>
      <c r="AY661" s="195"/>
      <c r="AZ661" s="195"/>
      <c r="BA661" s="195"/>
      <c r="BB661" s="195"/>
      <c r="BC661" s="195"/>
      <c r="BD661" s="195"/>
      <c r="BE661" s="195"/>
      <c r="BF661" s="195"/>
      <c r="BG661" s="195"/>
      <c r="BH661" s="195"/>
      <c r="BI661" s="195"/>
      <c r="BJ661" s="195"/>
      <c r="BK661" s="195"/>
      <c r="BL661" s="195"/>
      <c r="BM661" s="195"/>
      <c r="BN661" s="195"/>
      <c r="BO661" s="195"/>
      <c r="BP661" s="195"/>
      <c r="BQ661" s="195"/>
      <c r="BR661" s="195"/>
      <c r="BS661" s="195"/>
      <c r="BT661" s="195"/>
      <c r="BU661" s="195"/>
      <c r="BV661" s="195"/>
      <c r="BW661" s="195"/>
      <c r="BX661" s="195"/>
      <c r="BY661" s="195"/>
      <c r="BZ661" s="195"/>
      <c r="CA661" s="195"/>
      <c r="CB661" s="195"/>
      <c r="CC661" s="195"/>
      <c r="CD661" s="195"/>
      <c r="CE661" s="195"/>
      <c r="CF661" s="195"/>
      <c r="CG661" s="195"/>
      <c r="CH661" s="195"/>
    </row>
    <row r="662" spans="1:86" ht="12.75">
      <c r="A662" s="195"/>
      <c r="B662" s="195"/>
      <c r="C662" s="195"/>
      <c r="D662" s="195"/>
      <c r="E662" s="195"/>
      <c r="F662" s="195"/>
      <c r="G662" s="195"/>
      <c r="H662" s="195"/>
      <c r="I662" s="195"/>
      <c r="J662" s="195"/>
      <c r="L662" s="195"/>
      <c r="M662" s="195"/>
      <c r="N662" s="195"/>
      <c r="O662" s="195"/>
      <c r="P662" s="195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  <c r="AW662" s="195"/>
      <c r="AX662" s="195"/>
      <c r="AY662" s="195"/>
      <c r="AZ662" s="195"/>
      <c r="BA662" s="195"/>
      <c r="BB662" s="195"/>
      <c r="BC662" s="195"/>
      <c r="BD662" s="195"/>
      <c r="BE662" s="195"/>
      <c r="BF662" s="195"/>
      <c r="BG662" s="195"/>
      <c r="BH662" s="195"/>
      <c r="BI662" s="195"/>
      <c r="BJ662" s="195"/>
      <c r="BK662" s="195"/>
      <c r="BL662" s="195"/>
      <c r="BM662" s="195"/>
      <c r="BN662" s="195"/>
      <c r="BO662" s="195"/>
      <c r="BP662" s="195"/>
      <c r="BQ662" s="195"/>
      <c r="BR662" s="195"/>
      <c r="BS662" s="195"/>
      <c r="BT662" s="195"/>
      <c r="BU662" s="195"/>
      <c r="BV662" s="195"/>
      <c r="BW662" s="195"/>
      <c r="BX662" s="195"/>
      <c r="BY662" s="195"/>
      <c r="BZ662" s="195"/>
      <c r="CA662" s="195"/>
      <c r="CB662" s="195"/>
      <c r="CC662" s="195"/>
      <c r="CD662" s="195"/>
      <c r="CE662" s="195"/>
      <c r="CF662" s="195"/>
      <c r="CG662" s="195"/>
      <c r="CH662" s="195"/>
    </row>
    <row r="663" spans="1:86" ht="12.75">
      <c r="A663" s="195"/>
      <c r="B663" s="195"/>
      <c r="C663" s="195"/>
      <c r="D663" s="195"/>
      <c r="E663" s="195"/>
      <c r="F663" s="195"/>
      <c r="G663" s="195"/>
      <c r="H663" s="195"/>
      <c r="I663" s="195"/>
      <c r="J663" s="195"/>
      <c r="L663" s="195"/>
      <c r="M663" s="195"/>
      <c r="N663" s="195"/>
      <c r="O663" s="195"/>
      <c r="P663" s="195"/>
      <c r="Q663" s="195"/>
      <c r="R663" s="195"/>
      <c r="S663" s="195"/>
      <c r="T663" s="195"/>
      <c r="U663" s="195"/>
      <c r="V663" s="195"/>
      <c r="W663" s="195"/>
      <c r="X663" s="195"/>
      <c r="Y663" s="195"/>
      <c r="Z663" s="195"/>
      <c r="AA663" s="195"/>
      <c r="AB663" s="195"/>
      <c r="AC663" s="195"/>
      <c r="AD663" s="195"/>
      <c r="AE663" s="195"/>
      <c r="AF663" s="195"/>
      <c r="AG663" s="195"/>
      <c r="AH663" s="195"/>
      <c r="AI663" s="195"/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  <c r="AW663" s="195"/>
      <c r="AX663" s="195"/>
      <c r="AY663" s="195"/>
      <c r="AZ663" s="195"/>
      <c r="BA663" s="195"/>
      <c r="BB663" s="195"/>
      <c r="BC663" s="195"/>
      <c r="BD663" s="195"/>
      <c r="BE663" s="195"/>
      <c r="BF663" s="195"/>
      <c r="BG663" s="195"/>
      <c r="BH663" s="195"/>
      <c r="BI663" s="195"/>
      <c r="BJ663" s="195"/>
      <c r="BK663" s="195"/>
      <c r="BL663" s="195"/>
      <c r="BM663" s="195"/>
      <c r="BN663" s="195"/>
      <c r="BO663" s="195"/>
      <c r="BP663" s="195"/>
      <c r="BQ663" s="195"/>
      <c r="BR663" s="195"/>
      <c r="BS663" s="195"/>
      <c r="BT663" s="195"/>
      <c r="BU663" s="195"/>
      <c r="BV663" s="195"/>
      <c r="BW663" s="195"/>
      <c r="BX663" s="195"/>
      <c r="BY663" s="195"/>
      <c r="BZ663" s="195"/>
      <c r="CA663" s="195"/>
      <c r="CB663" s="195"/>
      <c r="CC663" s="195"/>
      <c r="CD663" s="195"/>
      <c r="CE663" s="195"/>
      <c r="CF663" s="195"/>
      <c r="CG663" s="195"/>
      <c r="CH663" s="195"/>
    </row>
    <row r="664" spans="1:86" ht="12.75">
      <c r="A664" s="195"/>
      <c r="B664" s="195"/>
      <c r="C664" s="195"/>
      <c r="D664" s="195"/>
      <c r="E664" s="195"/>
      <c r="F664" s="195"/>
      <c r="G664" s="195"/>
      <c r="H664" s="195"/>
      <c r="I664" s="195"/>
      <c r="J664" s="195"/>
      <c r="L664" s="195"/>
      <c r="M664" s="195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5"/>
      <c r="Z664" s="195"/>
      <c r="AA664" s="195"/>
      <c r="AB664" s="195"/>
      <c r="AC664" s="195"/>
      <c r="AD664" s="195"/>
      <c r="AE664" s="195"/>
      <c r="AF664" s="195"/>
      <c r="AG664" s="195"/>
      <c r="AH664" s="195"/>
      <c r="AI664" s="195"/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  <c r="AW664" s="195"/>
      <c r="AX664" s="195"/>
      <c r="AY664" s="195"/>
      <c r="AZ664" s="195"/>
      <c r="BA664" s="195"/>
      <c r="BB664" s="195"/>
      <c r="BC664" s="195"/>
      <c r="BD664" s="195"/>
      <c r="BE664" s="195"/>
      <c r="BF664" s="195"/>
      <c r="BG664" s="195"/>
      <c r="BH664" s="195"/>
      <c r="BI664" s="195"/>
      <c r="BJ664" s="195"/>
      <c r="BK664" s="195"/>
      <c r="BL664" s="195"/>
      <c r="BM664" s="195"/>
      <c r="BN664" s="195"/>
      <c r="BO664" s="195"/>
      <c r="BP664" s="195"/>
      <c r="BQ664" s="195"/>
      <c r="BR664" s="195"/>
      <c r="BS664" s="195"/>
      <c r="BT664" s="195"/>
      <c r="BU664" s="195"/>
      <c r="BV664" s="195"/>
      <c r="BW664" s="195"/>
      <c r="BX664" s="195"/>
      <c r="BY664" s="195"/>
      <c r="BZ664" s="195"/>
      <c r="CA664" s="195"/>
      <c r="CB664" s="195"/>
      <c r="CC664" s="195"/>
      <c r="CD664" s="195"/>
      <c r="CE664" s="195"/>
      <c r="CF664" s="195"/>
      <c r="CG664" s="195"/>
      <c r="CH664" s="195"/>
    </row>
    <row r="665" spans="1:86" ht="12.75">
      <c r="A665" s="195"/>
      <c r="B665" s="195"/>
      <c r="C665" s="195"/>
      <c r="D665" s="195"/>
      <c r="E665" s="195"/>
      <c r="F665" s="195"/>
      <c r="G665" s="195"/>
      <c r="H665" s="195"/>
      <c r="I665" s="195"/>
      <c r="J665" s="195"/>
      <c r="L665" s="195"/>
      <c r="M665" s="195"/>
      <c r="N665" s="195"/>
      <c r="O665" s="195"/>
      <c r="P665" s="195"/>
      <c r="Q665" s="195"/>
      <c r="R665" s="195"/>
      <c r="S665" s="195"/>
      <c r="T665" s="195"/>
      <c r="U665" s="195"/>
      <c r="V665" s="195"/>
      <c r="W665" s="195"/>
      <c r="X665" s="195"/>
      <c r="Y665" s="195"/>
      <c r="Z665" s="195"/>
      <c r="AA665" s="195"/>
      <c r="AB665" s="195"/>
      <c r="AC665" s="195"/>
      <c r="AD665" s="195"/>
      <c r="AE665" s="195"/>
      <c r="AF665" s="195"/>
      <c r="AG665" s="195"/>
      <c r="AH665" s="195"/>
      <c r="AI665" s="195"/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  <c r="AW665" s="195"/>
      <c r="AX665" s="195"/>
      <c r="AY665" s="195"/>
      <c r="AZ665" s="195"/>
      <c r="BA665" s="195"/>
      <c r="BB665" s="195"/>
      <c r="BC665" s="195"/>
      <c r="BD665" s="195"/>
      <c r="BE665" s="195"/>
      <c r="BF665" s="195"/>
      <c r="BG665" s="195"/>
      <c r="BH665" s="195"/>
      <c r="BI665" s="195"/>
      <c r="BJ665" s="195"/>
      <c r="BK665" s="195"/>
      <c r="BL665" s="195"/>
      <c r="BM665" s="195"/>
      <c r="BN665" s="195"/>
      <c r="BO665" s="195"/>
      <c r="BP665" s="195"/>
      <c r="BQ665" s="195"/>
      <c r="BR665" s="195"/>
      <c r="BS665" s="195"/>
      <c r="BT665" s="195"/>
      <c r="BU665" s="195"/>
      <c r="BV665" s="195"/>
      <c r="BW665" s="195"/>
      <c r="BX665" s="195"/>
      <c r="BY665" s="195"/>
      <c r="BZ665" s="195"/>
      <c r="CA665" s="195"/>
      <c r="CB665" s="195"/>
      <c r="CC665" s="195"/>
      <c r="CD665" s="195"/>
      <c r="CE665" s="195"/>
      <c r="CF665" s="195"/>
      <c r="CG665" s="195"/>
      <c r="CH665" s="195"/>
    </row>
    <row r="666" spans="1:86" ht="12.75">
      <c r="A666" s="195"/>
      <c r="B666" s="195"/>
      <c r="C666" s="195"/>
      <c r="D666" s="195"/>
      <c r="E666" s="195"/>
      <c r="F666" s="195"/>
      <c r="G666" s="195"/>
      <c r="H666" s="195"/>
      <c r="I666" s="195"/>
      <c r="J666" s="195"/>
      <c r="L666" s="195"/>
      <c r="M666" s="195"/>
      <c r="N666" s="195"/>
      <c r="O666" s="195"/>
      <c r="P666" s="195"/>
      <c r="Q666" s="195"/>
      <c r="R666" s="195"/>
      <c r="S666" s="195"/>
      <c r="T666" s="195"/>
      <c r="U666" s="195"/>
      <c r="V666" s="195"/>
      <c r="W666" s="195"/>
      <c r="X666" s="195"/>
      <c r="Y666" s="195"/>
      <c r="Z666" s="195"/>
      <c r="AA666" s="195"/>
      <c r="AB666" s="195"/>
      <c r="AC666" s="195"/>
      <c r="AD666" s="195"/>
      <c r="AE666" s="195"/>
      <c r="AF666" s="195"/>
      <c r="AG666" s="195"/>
      <c r="AH666" s="195"/>
      <c r="AI666" s="195"/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  <c r="AW666" s="195"/>
      <c r="AX666" s="195"/>
      <c r="AY666" s="195"/>
      <c r="AZ666" s="195"/>
      <c r="BA666" s="195"/>
      <c r="BB666" s="195"/>
      <c r="BC666" s="195"/>
      <c r="BD666" s="195"/>
      <c r="BE666" s="195"/>
      <c r="BF666" s="195"/>
      <c r="BG666" s="195"/>
      <c r="BH666" s="195"/>
      <c r="BI666" s="195"/>
      <c r="BJ666" s="195"/>
      <c r="BK666" s="195"/>
      <c r="BL666" s="195"/>
      <c r="BM666" s="195"/>
      <c r="BN666" s="195"/>
      <c r="BO666" s="195"/>
      <c r="BP666" s="195"/>
      <c r="BQ666" s="195"/>
      <c r="BR666" s="195"/>
      <c r="BS666" s="195"/>
      <c r="BT666" s="195"/>
      <c r="BU666" s="195"/>
      <c r="BV666" s="195"/>
      <c r="BW666" s="195"/>
      <c r="BX666" s="195"/>
      <c r="BY666" s="195"/>
      <c r="BZ666" s="195"/>
      <c r="CA666" s="195"/>
      <c r="CB666" s="195"/>
      <c r="CC666" s="195"/>
      <c r="CD666" s="195"/>
      <c r="CE666" s="195"/>
      <c r="CF666" s="195"/>
      <c r="CG666" s="195"/>
      <c r="CH666" s="195"/>
    </row>
    <row r="667" spans="1:86" ht="12.75">
      <c r="A667" s="195"/>
      <c r="B667" s="195"/>
      <c r="C667" s="195"/>
      <c r="D667" s="195"/>
      <c r="E667" s="195"/>
      <c r="F667" s="195"/>
      <c r="G667" s="195"/>
      <c r="H667" s="195"/>
      <c r="I667" s="195"/>
      <c r="J667" s="195"/>
      <c r="L667" s="195"/>
      <c r="M667" s="195"/>
      <c r="N667" s="195"/>
      <c r="O667" s="195"/>
      <c r="P667" s="195"/>
      <c r="Q667" s="195"/>
      <c r="R667" s="195"/>
      <c r="S667" s="195"/>
      <c r="T667" s="195"/>
      <c r="U667" s="195"/>
      <c r="V667" s="195"/>
      <c r="W667" s="195"/>
      <c r="X667" s="195"/>
      <c r="Y667" s="195"/>
      <c r="Z667" s="195"/>
      <c r="AA667" s="195"/>
      <c r="AB667" s="195"/>
      <c r="AC667" s="195"/>
      <c r="AD667" s="195"/>
      <c r="AE667" s="195"/>
      <c r="AF667" s="195"/>
      <c r="AG667" s="195"/>
      <c r="AH667" s="195"/>
      <c r="AI667" s="195"/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  <c r="AW667" s="195"/>
      <c r="AX667" s="195"/>
      <c r="AY667" s="195"/>
      <c r="AZ667" s="195"/>
      <c r="BA667" s="195"/>
      <c r="BB667" s="195"/>
      <c r="BC667" s="195"/>
      <c r="BD667" s="195"/>
      <c r="BE667" s="195"/>
      <c r="BF667" s="195"/>
      <c r="BG667" s="195"/>
      <c r="BH667" s="195"/>
      <c r="BI667" s="195"/>
      <c r="BJ667" s="195"/>
      <c r="BK667" s="195"/>
      <c r="BL667" s="195"/>
      <c r="BM667" s="195"/>
      <c r="BN667" s="195"/>
      <c r="BO667" s="195"/>
      <c r="BP667" s="195"/>
      <c r="BQ667" s="195"/>
      <c r="BR667" s="195"/>
      <c r="BS667" s="195"/>
      <c r="BT667" s="195"/>
      <c r="BU667" s="195"/>
      <c r="BV667" s="195"/>
      <c r="BW667" s="195"/>
      <c r="BX667" s="195"/>
      <c r="BY667" s="195"/>
      <c r="BZ667" s="195"/>
      <c r="CA667" s="195"/>
      <c r="CB667" s="195"/>
      <c r="CC667" s="195"/>
      <c r="CD667" s="195"/>
      <c r="CE667" s="195"/>
      <c r="CF667" s="195"/>
      <c r="CG667" s="195"/>
      <c r="CH667" s="195"/>
    </row>
    <row r="668" spans="1:86" ht="12.75">
      <c r="A668" s="195"/>
      <c r="B668" s="195"/>
      <c r="C668" s="195"/>
      <c r="D668" s="195"/>
      <c r="E668" s="195"/>
      <c r="F668" s="195"/>
      <c r="G668" s="195"/>
      <c r="H668" s="195"/>
      <c r="I668" s="195"/>
      <c r="J668" s="195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  <c r="X668" s="195"/>
      <c r="Y668" s="195"/>
      <c r="Z668" s="195"/>
      <c r="AA668" s="195"/>
      <c r="AB668" s="195"/>
      <c r="AC668" s="195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  <c r="AW668" s="195"/>
      <c r="AX668" s="195"/>
      <c r="AY668" s="195"/>
      <c r="AZ668" s="195"/>
      <c r="BA668" s="195"/>
      <c r="BB668" s="195"/>
      <c r="BC668" s="195"/>
      <c r="BD668" s="195"/>
      <c r="BE668" s="195"/>
      <c r="BF668" s="195"/>
      <c r="BG668" s="195"/>
      <c r="BH668" s="195"/>
      <c r="BI668" s="195"/>
      <c r="BJ668" s="195"/>
      <c r="BK668" s="195"/>
      <c r="BL668" s="195"/>
      <c r="BM668" s="195"/>
      <c r="BN668" s="195"/>
      <c r="BO668" s="195"/>
      <c r="BP668" s="195"/>
      <c r="BQ668" s="195"/>
      <c r="BR668" s="195"/>
      <c r="BS668" s="195"/>
      <c r="BT668" s="195"/>
      <c r="BU668" s="195"/>
      <c r="BV668" s="195"/>
      <c r="BW668" s="195"/>
      <c r="BX668" s="195"/>
      <c r="BY668" s="195"/>
      <c r="BZ668" s="195"/>
      <c r="CA668" s="195"/>
      <c r="CB668" s="195"/>
      <c r="CC668" s="195"/>
      <c r="CD668" s="195"/>
      <c r="CE668" s="195"/>
      <c r="CF668" s="195"/>
      <c r="CG668" s="195"/>
      <c r="CH668" s="195"/>
    </row>
    <row r="669" spans="1:86" ht="12.75">
      <c r="A669" s="195"/>
      <c r="B669" s="195"/>
      <c r="C669" s="195"/>
      <c r="D669" s="195"/>
      <c r="E669" s="195"/>
      <c r="F669" s="195"/>
      <c r="G669" s="195"/>
      <c r="H669" s="195"/>
      <c r="I669" s="195"/>
      <c r="J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  <c r="X669" s="195"/>
      <c r="Y669" s="195"/>
      <c r="Z669" s="195"/>
      <c r="AA669" s="195"/>
      <c r="AB669" s="195"/>
      <c r="AC669" s="195"/>
      <c r="AD669" s="195"/>
      <c r="AE669" s="195"/>
      <c r="AF669" s="195"/>
      <c r="AG669" s="195"/>
      <c r="AH669" s="195"/>
      <c r="AI669" s="195"/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  <c r="AW669" s="195"/>
      <c r="AX669" s="195"/>
      <c r="AY669" s="195"/>
      <c r="AZ669" s="195"/>
      <c r="BA669" s="195"/>
      <c r="BB669" s="195"/>
      <c r="BC669" s="195"/>
      <c r="BD669" s="195"/>
      <c r="BE669" s="195"/>
      <c r="BF669" s="195"/>
      <c r="BG669" s="195"/>
      <c r="BH669" s="195"/>
      <c r="BI669" s="195"/>
      <c r="BJ669" s="195"/>
      <c r="BK669" s="195"/>
      <c r="BL669" s="195"/>
      <c r="BM669" s="195"/>
      <c r="BN669" s="195"/>
      <c r="BO669" s="195"/>
      <c r="BP669" s="195"/>
      <c r="BQ669" s="195"/>
      <c r="BR669" s="195"/>
      <c r="BS669" s="195"/>
      <c r="BT669" s="195"/>
      <c r="BU669" s="195"/>
      <c r="BV669" s="195"/>
      <c r="BW669" s="195"/>
      <c r="BX669" s="195"/>
      <c r="BY669" s="195"/>
      <c r="BZ669" s="195"/>
      <c r="CA669" s="195"/>
      <c r="CB669" s="195"/>
      <c r="CC669" s="195"/>
      <c r="CD669" s="195"/>
      <c r="CE669" s="195"/>
      <c r="CF669" s="195"/>
      <c r="CG669" s="195"/>
      <c r="CH669" s="195"/>
    </row>
    <row r="670" spans="1:86" ht="12.75">
      <c r="A670" s="195"/>
      <c r="B670" s="195"/>
      <c r="C670" s="195"/>
      <c r="D670" s="195"/>
      <c r="E670" s="195"/>
      <c r="F670" s="195"/>
      <c r="G670" s="195"/>
      <c r="H670" s="195"/>
      <c r="I670" s="195"/>
      <c r="J670" s="195"/>
      <c r="L670" s="195"/>
      <c r="M670" s="195"/>
      <c r="N670" s="195"/>
      <c r="O670" s="195"/>
      <c r="P670" s="195"/>
      <c r="Q670" s="195"/>
      <c r="R670" s="195"/>
      <c r="S670" s="195"/>
      <c r="T670" s="195"/>
      <c r="U670" s="195"/>
      <c r="V670" s="195"/>
      <c r="W670" s="195"/>
      <c r="X670" s="195"/>
      <c r="Y670" s="195"/>
      <c r="Z670" s="195"/>
      <c r="AA670" s="195"/>
      <c r="AB670" s="195"/>
      <c r="AC670" s="195"/>
      <c r="AD670" s="195"/>
      <c r="AE670" s="195"/>
      <c r="AF670" s="195"/>
      <c r="AG670" s="195"/>
      <c r="AH670" s="195"/>
      <c r="AI670" s="195"/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  <c r="AW670" s="195"/>
      <c r="AX670" s="195"/>
      <c r="AY670" s="195"/>
      <c r="AZ670" s="195"/>
      <c r="BA670" s="195"/>
      <c r="BB670" s="195"/>
      <c r="BC670" s="195"/>
      <c r="BD670" s="195"/>
      <c r="BE670" s="195"/>
      <c r="BF670" s="195"/>
      <c r="BG670" s="195"/>
      <c r="BH670" s="195"/>
      <c r="BI670" s="195"/>
      <c r="BJ670" s="195"/>
      <c r="BK670" s="195"/>
      <c r="BL670" s="195"/>
      <c r="BM670" s="195"/>
      <c r="BN670" s="195"/>
      <c r="BO670" s="195"/>
      <c r="BP670" s="195"/>
      <c r="BQ670" s="195"/>
      <c r="BR670" s="195"/>
      <c r="BS670" s="195"/>
      <c r="BT670" s="195"/>
      <c r="BU670" s="195"/>
      <c r="BV670" s="195"/>
      <c r="BW670" s="195"/>
      <c r="BX670" s="195"/>
      <c r="BY670" s="195"/>
      <c r="BZ670" s="195"/>
      <c r="CA670" s="195"/>
      <c r="CB670" s="195"/>
      <c r="CC670" s="195"/>
      <c r="CD670" s="195"/>
      <c r="CE670" s="195"/>
      <c r="CF670" s="195"/>
      <c r="CG670" s="195"/>
      <c r="CH670" s="195"/>
    </row>
    <row r="671" spans="1:86" ht="12.75">
      <c r="A671" s="195"/>
      <c r="B671" s="195"/>
      <c r="C671" s="195"/>
      <c r="D671" s="195"/>
      <c r="E671" s="195"/>
      <c r="F671" s="195"/>
      <c r="G671" s="195"/>
      <c r="H671" s="195"/>
      <c r="I671" s="195"/>
      <c r="J671" s="195"/>
      <c r="L671" s="195"/>
      <c r="M671" s="195"/>
      <c r="N671" s="195"/>
      <c r="O671" s="195"/>
      <c r="P671" s="195"/>
      <c r="Q671" s="195"/>
      <c r="R671" s="195"/>
      <c r="S671" s="195"/>
      <c r="T671" s="195"/>
      <c r="U671" s="195"/>
      <c r="V671" s="195"/>
      <c r="W671" s="195"/>
      <c r="X671" s="195"/>
      <c r="Y671" s="195"/>
      <c r="Z671" s="195"/>
      <c r="AA671" s="195"/>
      <c r="AB671" s="195"/>
      <c r="AC671" s="195"/>
      <c r="AD671" s="195"/>
      <c r="AE671" s="195"/>
      <c r="AF671" s="195"/>
      <c r="AG671" s="195"/>
      <c r="AH671" s="195"/>
      <c r="AI671" s="195"/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  <c r="AW671" s="195"/>
      <c r="AX671" s="195"/>
      <c r="AY671" s="195"/>
      <c r="AZ671" s="195"/>
      <c r="BA671" s="195"/>
      <c r="BB671" s="195"/>
      <c r="BC671" s="195"/>
      <c r="BD671" s="195"/>
      <c r="BE671" s="195"/>
      <c r="BF671" s="195"/>
      <c r="BG671" s="195"/>
      <c r="BH671" s="195"/>
      <c r="BI671" s="195"/>
      <c r="BJ671" s="195"/>
      <c r="BK671" s="195"/>
      <c r="BL671" s="195"/>
      <c r="BM671" s="195"/>
      <c r="BN671" s="195"/>
      <c r="BO671" s="195"/>
      <c r="BP671" s="195"/>
      <c r="BQ671" s="195"/>
      <c r="BR671" s="195"/>
      <c r="BS671" s="195"/>
      <c r="BT671" s="195"/>
      <c r="BU671" s="195"/>
      <c r="BV671" s="195"/>
      <c r="BW671" s="195"/>
      <c r="BX671" s="195"/>
      <c r="BY671" s="195"/>
      <c r="BZ671" s="195"/>
      <c r="CA671" s="195"/>
      <c r="CB671" s="195"/>
      <c r="CC671" s="195"/>
      <c r="CD671" s="195"/>
      <c r="CE671" s="195"/>
      <c r="CF671" s="195"/>
      <c r="CG671" s="195"/>
      <c r="CH671" s="195"/>
    </row>
    <row r="672" spans="1:86" ht="12.75">
      <c r="A672" s="195"/>
      <c r="B672" s="195"/>
      <c r="C672" s="195"/>
      <c r="D672" s="195"/>
      <c r="E672" s="195"/>
      <c r="F672" s="195"/>
      <c r="G672" s="195"/>
      <c r="H672" s="195"/>
      <c r="I672" s="195"/>
      <c r="J672" s="195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  <c r="AW672" s="195"/>
      <c r="AX672" s="195"/>
      <c r="AY672" s="195"/>
      <c r="AZ672" s="195"/>
      <c r="BA672" s="195"/>
      <c r="BB672" s="195"/>
      <c r="BC672" s="195"/>
      <c r="BD672" s="195"/>
      <c r="BE672" s="195"/>
      <c r="BF672" s="195"/>
      <c r="BG672" s="195"/>
      <c r="BH672" s="195"/>
      <c r="BI672" s="195"/>
      <c r="BJ672" s="195"/>
      <c r="BK672" s="195"/>
      <c r="BL672" s="195"/>
      <c r="BM672" s="195"/>
      <c r="BN672" s="195"/>
      <c r="BO672" s="195"/>
      <c r="BP672" s="195"/>
      <c r="BQ672" s="195"/>
      <c r="BR672" s="195"/>
      <c r="BS672" s="195"/>
      <c r="BT672" s="195"/>
      <c r="BU672" s="195"/>
      <c r="BV672" s="195"/>
      <c r="BW672" s="195"/>
      <c r="BX672" s="195"/>
      <c r="BY672" s="195"/>
      <c r="BZ672" s="195"/>
      <c r="CA672" s="195"/>
      <c r="CB672" s="195"/>
      <c r="CC672" s="195"/>
      <c r="CD672" s="195"/>
      <c r="CE672" s="195"/>
      <c r="CF672" s="195"/>
      <c r="CG672" s="195"/>
      <c r="CH672" s="195"/>
    </row>
    <row r="673" spans="1:86" ht="12.75">
      <c r="A673" s="195"/>
      <c r="B673" s="195"/>
      <c r="C673" s="195"/>
      <c r="D673" s="195"/>
      <c r="E673" s="195"/>
      <c r="F673" s="195"/>
      <c r="G673" s="195"/>
      <c r="H673" s="195"/>
      <c r="I673" s="195"/>
      <c r="J673" s="195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  <c r="AW673" s="195"/>
      <c r="AX673" s="195"/>
      <c r="AY673" s="195"/>
      <c r="AZ673" s="195"/>
      <c r="BA673" s="195"/>
      <c r="BB673" s="195"/>
      <c r="BC673" s="195"/>
      <c r="BD673" s="195"/>
      <c r="BE673" s="195"/>
      <c r="BF673" s="195"/>
      <c r="BG673" s="195"/>
      <c r="BH673" s="195"/>
      <c r="BI673" s="195"/>
      <c r="BJ673" s="195"/>
      <c r="BK673" s="195"/>
      <c r="BL673" s="195"/>
      <c r="BM673" s="195"/>
      <c r="BN673" s="195"/>
      <c r="BO673" s="195"/>
      <c r="BP673" s="195"/>
      <c r="BQ673" s="195"/>
      <c r="BR673" s="195"/>
      <c r="BS673" s="195"/>
      <c r="BT673" s="195"/>
      <c r="BU673" s="195"/>
      <c r="BV673" s="195"/>
      <c r="BW673" s="195"/>
      <c r="BX673" s="195"/>
      <c r="BY673" s="195"/>
      <c r="BZ673" s="195"/>
      <c r="CA673" s="195"/>
      <c r="CB673" s="195"/>
      <c r="CC673" s="195"/>
      <c r="CD673" s="195"/>
      <c r="CE673" s="195"/>
      <c r="CF673" s="195"/>
      <c r="CG673" s="195"/>
      <c r="CH673" s="195"/>
    </row>
    <row r="674" spans="1:86" ht="12.75">
      <c r="A674" s="195"/>
      <c r="B674" s="195"/>
      <c r="C674" s="195"/>
      <c r="D674" s="195"/>
      <c r="E674" s="195"/>
      <c r="F674" s="195"/>
      <c r="G674" s="195"/>
      <c r="H674" s="195"/>
      <c r="I674" s="195"/>
      <c r="J674" s="195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195"/>
      <c r="BN674" s="195"/>
      <c r="BO674" s="195"/>
      <c r="BP674" s="195"/>
      <c r="BQ674" s="195"/>
      <c r="BR674" s="195"/>
      <c r="BS674" s="195"/>
      <c r="BT674" s="195"/>
      <c r="BU674" s="195"/>
      <c r="BV674" s="195"/>
      <c r="BW674" s="195"/>
      <c r="BX674" s="195"/>
      <c r="BY674" s="195"/>
      <c r="BZ674" s="195"/>
      <c r="CA674" s="195"/>
      <c r="CB674" s="195"/>
      <c r="CC674" s="195"/>
      <c r="CD674" s="195"/>
      <c r="CE674" s="195"/>
      <c r="CF674" s="195"/>
      <c r="CG674" s="195"/>
      <c r="CH674" s="195"/>
    </row>
    <row r="675" spans="1:86" ht="12.75">
      <c r="A675" s="195"/>
      <c r="B675" s="195"/>
      <c r="C675" s="195"/>
      <c r="D675" s="195"/>
      <c r="E675" s="195"/>
      <c r="F675" s="195"/>
      <c r="G675" s="195"/>
      <c r="H675" s="195"/>
      <c r="I675" s="195"/>
      <c r="J675" s="195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195"/>
      <c r="BN675" s="195"/>
      <c r="BO675" s="195"/>
      <c r="BP675" s="195"/>
      <c r="BQ675" s="195"/>
      <c r="BR675" s="195"/>
      <c r="BS675" s="195"/>
      <c r="BT675" s="195"/>
      <c r="BU675" s="195"/>
      <c r="BV675" s="195"/>
      <c r="BW675" s="195"/>
      <c r="BX675" s="195"/>
      <c r="BY675" s="195"/>
      <c r="BZ675" s="195"/>
      <c r="CA675" s="195"/>
      <c r="CB675" s="195"/>
      <c r="CC675" s="195"/>
      <c r="CD675" s="195"/>
      <c r="CE675" s="195"/>
      <c r="CF675" s="195"/>
      <c r="CG675" s="195"/>
      <c r="CH675" s="195"/>
    </row>
    <row r="676" spans="1:86" ht="12.75">
      <c r="A676" s="195"/>
      <c r="B676" s="195"/>
      <c r="C676" s="195"/>
      <c r="D676" s="195"/>
      <c r="E676" s="195"/>
      <c r="F676" s="195"/>
      <c r="G676" s="195"/>
      <c r="H676" s="195"/>
      <c r="I676" s="195"/>
      <c r="J676" s="195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  <c r="AW676" s="195"/>
      <c r="AX676" s="195"/>
      <c r="AY676" s="195"/>
      <c r="AZ676" s="195"/>
      <c r="BA676" s="195"/>
      <c r="BB676" s="195"/>
      <c r="BC676" s="195"/>
      <c r="BD676" s="195"/>
      <c r="BE676" s="195"/>
      <c r="BF676" s="195"/>
      <c r="BG676" s="195"/>
      <c r="BH676" s="195"/>
      <c r="BI676" s="195"/>
      <c r="BJ676" s="195"/>
      <c r="BK676" s="195"/>
      <c r="BL676" s="195"/>
      <c r="BM676" s="195"/>
      <c r="BN676" s="195"/>
      <c r="BO676" s="195"/>
      <c r="BP676" s="195"/>
      <c r="BQ676" s="195"/>
      <c r="BR676" s="195"/>
      <c r="BS676" s="195"/>
      <c r="BT676" s="195"/>
      <c r="BU676" s="195"/>
      <c r="BV676" s="195"/>
      <c r="BW676" s="195"/>
      <c r="BX676" s="195"/>
      <c r="BY676" s="195"/>
      <c r="BZ676" s="195"/>
      <c r="CA676" s="195"/>
      <c r="CB676" s="195"/>
      <c r="CC676" s="195"/>
      <c r="CD676" s="195"/>
      <c r="CE676" s="195"/>
      <c r="CF676" s="195"/>
      <c r="CG676" s="195"/>
      <c r="CH676" s="195"/>
    </row>
    <row r="677" spans="1:86" ht="12.75">
      <c r="A677" s="195"/>
      <c r="B677" s="195"/>
      <c r="C677" s="195"/>
      <c r="D677" s="195"/>
      <c r="E677" s="195"/>
      <c r="F677" s="195"/>
      <c r="G677" s="195"/>
      <c r="H677" s="195"/>
      <c r="I677" s="195"/>
      <c r="J677" s="195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  <c r="AW677" s="195"/>
      <c r="AX677" s="195"/>
      <c r="AY677" s="195"/>
      <c r="AZ677" s="195"/>
      <c r="BA677" s="195"/>
      <c r="BB677" s="195"/>
      <c r="BC677" s="195"/>
      <c r="BD677" s="195"/>
      <c r="BE677" s="195"/>
      <c r="BF677" s="195"/>
      <c r="BG677" s="195"/>
      <c r="BH677" s="195"/>
      <c r="BI677" s="195"/>
      <c r="BJ677" s="195"/>
      <c r="BK677" s="195"/>
      <c r="BL677" s="195"/>
      <c r="BM677" s="195"/>
      <c r="BN677" s="195"/>
      <c r="BO677" s="195"/>
      <c r="BP677" s="195"/>
      <c r="BQ677" s="195"/>
      <c r="BR677" s="195"/>
      <c r="BS677" s="195"/>
      <c r="BT677" s="195"/>
      <c r="BU677" s="195"/>
      <c r="BV677" s="195"/>
      <c r="BW677" s="195"/>
      <c r="BX677" s="195"/>
      <c r="BY677" s="195"/>
      <c r="BZ677" s="195"/>
      <c r="CA677" s="195"/>
      <c r="CB677" s="195"/>
      <c r="CC677" s="195"/>
      <c r="CD677" s="195"/>
      <c r="CE677" s="195"/>
      <c r="CF677" s="195"/>
      <c r="CG677" s="195"/>
      <c r="CH677" s="195"/>
    </row>
    <row r="678" spans="1:86" ht="12.75">
      <c r="A678" s="195"/>
      <c r="B678" s="195"/>
      <c r="C678" s="195"/>
      <c r="D678" s="195"/>
      <c r="E678" s="195"/>
      <c r="F678" s="195"/>
      <c r="G678" s="195"/>
      <c r="H678" s="195"/>
      <c r="I678" s="195"/>
      <c r="J678" s="195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  <c r="AW678" s="195"/>
      <c r="AX678" s="195"/>
      <c r="AY678" s="195"/>
      <c r="AZ678" s="195"/>
      <c r="BA678" s="195"/>
      <c r="BB678" s="195"/>
      <c r="BC678" s="195"/>
      <c r="BD678" s="195"/>
      <c r="BE678" s="195"/>
      <c r="BF678" s="195"/>
      <c r="BG678" s="195"/>
      <c r="BH678" s="195"/>
      <c r="BI678" s="195"/>
      <c r="BJ678" s="195"/>
      <c r="BK678" s="195"/>
      <c r="BL678" s="195"/>
      <c r="BM678" s="195"/>
      <c r="BN678" s="195"/>
      <c r="BO678" s="195"/>
      <c r="BP678" s="195"/>
      <c r="BQ678" s="195"/>
      <c r="BR678" s="195"/>
      <c r="BS678" s="195"/>
      <c r="BT678" s="195"/>
      <c r="BU678" s="195"/>
      <c r="BV678" s="195"/>
      <c r="BW678" s="195"/>
      <c r="BX678" s="195"/>
      <c r="BY678" s="195"/>
      <c r="BZ678" s="195"/>
      <c r="CA678" s="195"/>
      <c r="CB678" s="195"/>
      <c r="CC678" s="195"/>
      <c r="CD678" s="195"/>
      <c r="CE678" s="195"/>
      <c r="CF678" s="195"/>
      <c r="CG678" s="195"/>
      <c r="CH678" s="195"/>
    </row>
    <row r="679" spans="1:86" ht="12.75">
      <c r="A679" s="195"/>
      <c r="B679" s="195"/>
      <c r="C679" s="195"/>
      <c r="D679" s="195"/>
      <c r="E679" s="195"/>
      <c r="F679" s="195"/>
      <c r="G679" s="195"/>
      <c r="H679" s="195"/>
      <c r="I679" s="195"/>
      <c r="J679" s="195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  <c r="AW679" s="195"/>
      <c r="AX679" s="195"/>
      <c r="AY679" s="195"/>
      <c r="AZ679" s="195"/>
      <c r="BA679" s="195"/>
      <c r="BB679" s="195"/>
      <c r="BC679" s="195"/>
      <c r="BD679" s="195"/>
      <c r="BE679" s="195"/>
      <c r="BF679" s="195"/>
      <c r="BG679" s="195"/>
      <c r="BH679" s="195"/>
      <c r="BI679" s="195"/>
      <c r="BJ679" s="195"/>
      <c r="BK679" s="195"/>
      <c r="BL679" s="195"/>
      <c r="BM679" s="195"/>
      <c r="BN679" s="195"/>
      <c r="BO679" s="195"/>
      <c r="BP679" s="195"/>
      <c r="BQ679" s="195"/>
      <c r="BR679" s="195"/>
      <c r="BS679" s="195"/>
      <c r="BT679" s="195"/>
      <c r="BU679" s="195"/>
      <c r="BV679" s="195"/>
      <c r="BW679" s="195"/>
      <c r="BX679" s="195"/>
      <c r="BY679" s="195"/>
      <c r="BZ679" s="195"/>
      <c r="CA679" s="195"/>
      <c r="CB679" s="195"/>
      <c r="CC679" s="195"/>
      <c r="CD679" s="195"/>
      <c r="CE679" s="195"/>
      <c r="CF679" s="195"/>
      <c r="CG679" s="195"/>
      <c r="CH679" s="195"/>
    </row>
    <row r="680" spans="1:86" ht="12.75">
      <c r="A680" s="195"/>
      <c r="B680" s="195"/>
      <c r="C680" s="195"/>
      <c r="D680" s="195"/>
      <c r="E680" s="195"/>
      <c r="F680" s="195"/>
      <c r="G680" s="195"/>
      <c r="H680" s="195"/>
      <c r="I680" s="195"/>
      <c r="J680" s="195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  <c r="AA680" s="195"/>
      <c r="AB680" s="195"/>
      <c r="AC680" s="195"/>
      <c r="AD680" s="195"/>
      <c r="AE680" s="195"/>
      <c r="AF680" s="195"/>
      <c r="AG680" s="195"/>
      <c r="AH680" s="195"/>
      <c r="AI680" s="195"/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  <c r="AW680" s="195"/>
      <c r="AX680" s="195"/>
      <c r="AY680" s="195"/>
      <c r="AZ680" s="195"/>
      <c r="BA680" s="195"/>
      <c r="BB680" s="195"/>
      <c r="BC680" s="195"/>
      <c r="BD680" s="195"/>
      <c r="BE680" s="195"/>
      <c r="BF680" s="195"/>
      <c r="BG680" s="195"/>
      <c r="BH680" s="195"/>
      <c r="BI680" s="195"/>
      <c r="BJ680" s="195"/>
      <c r="BK680" s="195"/>
      <c r="BL680" s="195"/>
      <c r="BM680" s="195"/>
      <c r="BN680" s="195"/>
      <c r="BO680" s="195"/>
      <c r="BP680" s="195"/>
      <c r="BQ680" s="195"/>
      <c r="BR680" s="195"/>
      <c r="BS680" s="195"/>
      <c r="BT680" s="195"/>
      <c r="BU680" s="195"/>
      <c r="BV680" s="195"/>
      <c r="BW680" s="195"/>
      <c r="BX680" s="195"/>
      <c r="BY680" s="195"/>
      <c r="BZ680" s="195"/>
      <c r="CA680" s="195"/>
      <c r="CB680" s="195"/>
      <c r="CC680" s="195"/>
      <c r="CD680" s="195"/>
      <c r="CE680" s="195"/>
      <c r="CF680" s="195"/>
      <c r="CG680" s="195"/>
      <c r="CH680" s="195"/>
    </row>
    <row r="681" spans="1:86" ht="12.75">
      <c r="A681" s="195"/>
      <c r="B681" s="195"/>
      <c r="C681" s="195"/>
      <c r="D681" s="195"/>
      <c r="E681" s="195"/>
      <c r="F681" s="195"/>
      <c r="G681" s="195"/>
      <c r="H681" s="195"/>
      <c r="I681" s="195"/>
      <c r="J681" s="195"/>
      <c r="L681" s="195"/>
      <c r="M681" s="195"/>
      <c r="N681" s="195"/>
      <c r="O681" s="195"/>
      <c r="P681" s="195"/>
      <c r="Q681" s="195"/>
      <c r="R681" s="195"/>
      <c r="S681" s="195"/>
      <c r="T681" s="195"/>
      <c r="U681" s="195"/>
      <c r="V681" s="195"/>
      <c r="W681" s="195"/>
      <c r="X681" s="195"/>
      <c r="Y681" s="195"/>
      <c r="Z681" s="195"/>
      <c r="AA681" s="195"/>
      <c r="AB681" s="195"/>
      <c r="AC681" s="195"/>
      <c r="AD681" s="195"/>
      <c r="AE681" s="195"/>
      <c r="AF681" s="195"/>
      <c r="AG681" s="195"/>
      <c r="AH681" s="195"/>
      <c r="AI681" s="195"/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  <c r="AW681" s="195"/>
      <c r="AX681" s="195"/>
      <c r="AY681" s="195"/>
      <c r="AZ681" s="195"/>
      <c r="BA681" s="195"/>
      <c r="BB681" s="195"/>
      <c r="BC681" s="195"/>
      <c r="BD681" s="195"/>
      <c r="BE681" s="195"/>
      <c r="BF681" s="195"/>
      <c r="BG681" s="195"/>
      <c r="BH681" s="195"/>
      <c r="BI681" s="195"/>
      <c r="BJ681" s="195"/>
      <c r="BK681" s="195"/>
      <c r="BL681" s="195"/>
      <c r="BM681" s="195"/>
      <c r="BN681" s="195"/>
      <c r="BO681" s="195"/>
      <c r="BP681" s="195"/>
      <c r="BQ681" s="195"/>
      <c r="BR681" s="195"/>
      <c r="BS681" s="195"/>
      <c r="BT681" s="195"/>
      <c r="BU681" s="195"/>
      <c r="BV681" s="195"/>
      <c r="BW681" s="195"/>
      <c r="BX681" s="195"/>
      <c r="BY681" s="195"/>
      <c r="BZ681" s="195"/>
      <c r="CA681" s="195"/>
      <c r="CB681" s="195"/>
      <c r="CC681" s="195"/>
      <c r="CD681" s="195"/>
      <c r="CE681" s="195"/>
      <c r="CF681" s="195"/>
      <c r="CG681" s="195"/>
      <c r="CH681" s="195"/>
    </row>
    <row r="682" spans="1:86" ht="12.75">
      <c r="A682" s="195"/>
      <c r="B682" s="195"/>
      <c r="C682" s="195"/>
      <c r="D682" s="195"/>
      <c r="E682" s="195"/>
      <c r="F682" s="195"/>
      <c r="G682" s="195"/>
      <c r="H682" s="195"/>
      <c r="I682" s="195"/>
      <c r="J682" s="195"/>
      <c r="L682" s="195"/>
      <c r="M682" s="195"/>
      <c r="N682" s="195"/>
      <c r="O682" s="195"/>
      <c r="P682" s="195"/>
      <c r="Q682" s="195"/>
      <c r="R682" s="195"/>
      <c r="S682" s="195"/>
      <c r="T682" s="195"/>
      <c r="U682" s="195"/>
      <c r="V682" s="195"/>
      <c r="W682" s="195"/>
      <c r="X682" s="195"/>
      <c r="Y682" s="195"/>
      <c r="Z682" s="195"/>
      <c r="AA682" s="195"/>
      <c r="AB682" s="195"/>
      <c r="AC682" s="195"/>
      <c r="AD682" s="195"/>
      <c r="AE682" s="195"/>
      <c r="AF682" s="195"/>
      <c r="AG682" s="195"/>
      <c r="AH682" s="195"/>
      <c r="AI682" s="195"/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  <c r="AW682" s="195"/>
      <c r="AX682" s="195"/>
      <c r="AY682" s="195"/>
      <c r="AZ682" s="195"/>
      <c r="BA682" s="195"/>
      <c r="BB682" s="195"/>
      <c r="BC682" s="195"/>
      <c r="BD682" s="195"/>
      <c r="BE682" s="195"/>
      <c r="BF682" s="195"/>
      <c r="BG682" s="195"/>
      <c r="BH682" s="195"/>
      <c r="BI682" s="195"/>
      <c r="BJ682" s="195"/>
      <c r="BK682" s="195"/>
      <c r="BL682" s="195"/>
      <c r="BM682" s="195"/>
      <c r="BN682" s="195"/>
      <c r="BO682" s="195"/>
      <c r="BP682" s="195"/>
      <c r="BQ682" s="195"/>
      <c r="BR682" s="195"/>
      <c r="BS682" s="195"/>
      <c r="BT682" s="195"/>
      <c r="BU682" s="195"/>
      <c r="BV682" s="195"/>
      <c r="BW682" s="195"/>
      <c r="BX682" s="195"/>
      <c r="BY682" s="195"/>
      <c r="BZ682" s="195"/>
      <c r="CA682" s="195"/>
      <c r="CB682" s="195"/>
      <c r="CC682" s="195"/>
      <c r="CD682" s="195"/>
      <c r="CE682" s="195"/>
      <c r="CF682" s="195"/>
      <c r="CG682" s="195"/>
      <c r="CH682" s="195"/>
    </row>
    <row r="683" spans="1:86" ht="12.75">
      <c r="A683" s="195"/>
      <c r="B683" s="195"/>
      <c r="C683" s="195"/>
      <c r="D683" s="195"/>
      <c r="E683" s="195"/>
      <c r="F683" s="195"/>
      <c r="G683" s="195"/>
      <c r="H683" s="195"/>
      <c r="I683" s="195"/>
      <c r="J683" s="195"/>
      <c r="L683" s="195"/>
      <c r="M683" s="195"/>
      <c r="N683" s="195"/>
      <c r="O683" s="195"/>
      <c r="P683" s="195"/>
      <c r="Q683" s="195"/>
      <c r="R683" s="195"/>
      <c r="S683" s="195"/>
      <c r="T683" s="195"/>
      <c r="U683" s="195"/>
      <c r="V683" s="195"/>
      <c r="W683" s="195"/>
      <c r="X683" s="195"/>
      <c r="Y683" s="195"/>
      <c r="Z683" s="195"/>
      <c r="AA683" s="195"/>
      <c r="AB683" s="195"/>
      <c r="AC683" s="195"/>
      <c r="AD683" s="195"/>
      <c r="AE683" s="195"/>
      <c r="AF683" s="195"/>
      <c r="AG683" s="195"/>
      <c r="AH683" s="195"/>
      <c r="AI683" s="195"/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  <c r="AW683" s="195"/>
      <c r="AX683" s="195"/>
      <c r="AY683" s="195"/>
      <c r="AZ683" s="195"/>
      <c r="BA683" s="195"/>
      <c r="BB683" s="195"/>
      <c r="BC683" s="195"/>
      <c r="BD683" s="195"/>
      <c r="BE683" s="195"/>
      <c r="BF683" s="195"/>
      <c r="BG683" s="195"/>
      <c r="BH683" s="195"/>
      <c r="BI683" s="195"/>
      <c r="BJ683" s="195"/>
      <c r="BK683" s="195"/>
      <c r="BL683" s="195"/>
      <c r="BM683" s="195"/>
      <c r="BN683" s="195"/>
      <c r="BO683" s="195"/>
      <c r="BP683" s="195"/>
      <c r="BQ683" s="195"/>
      <c r="BR683" s="195"/>
      <c r="BS683" s="195"/>
      <c r="BT683" s="195"/>
      <c r="BU683" s="195"/>
      <c r="BV683" s="195"/>
      <c r="BW683" s="195"/>
      <c r="BX683" s="195"/>
      <c r="BY683" s="195"/>
      <c r="BZ683" s="195"/>
      <c r="CA683" s="195"/>
      <c r="CB683" s="195"/>
      <c r="CC683" s="195"/>
      <c r="CD683" s="195"/>
      <c r="CE683" s="195"/>
      <c r="CF683" s="195"/>
      <c r="CG683" s="195"/>
      <c r="CH683" s="195"/>
    </row>
    <row r="684" spans="1:86" ht="12.75">
      <c r="A684" s="195"/>
      <c r="B684" s="195"/>
      <c r="C684" s="195"/>
      <c r="D684" s="195"/>
      <c r="E684" s="195"/>
      <c r="F684" s="195"/>
      <c r="G684" s="195"/>
      <c r="H684" s="195"/>
      <c r="I684" s="195"/>
      <c r="J684" s="195"/>
      <c r="L684" s="195"/>
      <c r="M684" s="195"/>
      <c r="N684" s="195"/>
      <c r="O684" s="195"/>
      <c r="P684" s="195"/>
      <c r="Q684" s="195"/>
      <c r="R684" s="195"/>
      <c r="S684" s="195"/>
      <c r="T684" s="195"/>
      <c r="U684" s="195"/>
      <c r="V684" s="195"/>
      <c r="W684" s="195"/>
      <c r="X684" s="195"/>
      <c r="Y684" s="195"/>
      <c r="Z684" s="195"/>
      <c r="AA684" s="195"/>
      <c r="AB684" s="195"/>
      <c r="AC684" s="195"/>
      <c r="AD684" s="195"/>
      <c r="AE684" s="195"/>
      <c r="AF684" s="195"/>
      <c r="AG684" s="195"/>
      <c r="AH684" s="195"/>
      <c r="AI684" s="195"/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  <c r="AW684" s="195"/>
      <c r="AX684" s="195"/>
      <c r="AY684" s="195"/>
      <c r="AZ684" s="195"/>
      <c r="BA684" s="195"/>
      <c r="BB684" s="195"/>
      <c r="BC684" s="195"/>
      <c r="BD684" s="195"/>
      <c r="BE684" s="195"/>
      <c r="BF684" s="195"/>
      <c r="BG684" s="195"/>
      <c r="BH684" s="195"/>
      <c r="BI684" s="195"/>
      <c r="BJ684" s="195"/>
      <c r="BK684" s="195"/>
      <c r="BL684" s="195"/>
      <c r="BM684" s="195"/>
      <c r="BN684" s="195"/>
      <c r="BO684" s="195"/>
      <c r="BP684" s="195"/>
      <c r="BQ684" s="195"/>
      <c r="BR684" s="195"/>
      <c r="BS684" s="195"/>
      <c r="BT684" s="195"/>
      <c r="BU684" s="195"/>
      <c r="BV684" s="195"/>
      <c r="BW684" s="195"/>
      <c r="BX684" s="195"/>
      <c r="BY684" s="195"/>
      <c r="BZ684" s="195"/>
      <c r="CA684" s="195"/>
      <c r="CB684" s="195"/>
      <c r="CC684" s="195"/>
      <c r="CD684" s="195"/>
      <c r="CE684" s="195"/>
      <c r="CF684" s="195"/>
      <c r="CG684" s="195"/>
      <c r="CH684" s="195"/>
    </row>
    <row r="685" spans="1:86" ht="12.75">
      <c r="A685" s="195"/>
      <c r="B685" s="195"/>
      <c r="C685" s="195"/>
      <c r="D685" s="195"/>
      <c r="E685" s="195"/>
      <c r="F685" s="195"/>
      <c r="G685" s="195"/>
      <c r="H685" s="195"/>
      <c r="I685" s="195"/>
      <c r="J685" s="195"/>
      <c r="L685" s="195"/>
      <c r="M685" s="195"/>
      <c r="N685" s="195"/>
      <c r="O685" s="195"/>
      <c r="P685" s="195"/>
      <c r="Q685" s="195"/>
      <c r="R685" s="195"/>
      <c r="S685" s="195"/>
      <c r="T685" s="195"/>
      <c r="U685" s="195"/>
      <c r="V685" s="195"/>
      <c r="W685" s="195"/>
      <c r="X685" s="195"/>
      <c r="Y685" s="195"/>
      <c r="Z685" s="195"/>
      <c r="AA685" s="195"/>
      <c r="AB685" s="195"/>
      <c r="AC685" s="195"/>
      <c r="AD685" s="195"/>
      <c r="AE685" s="195"/>
      <c r="AF685" s="195"/>
      <c r="AG685" s="195"/>
      <c r="AH685" s="195"/>
      <c r="AI685" s="195"/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  <c r="AW685" s="195"/>
      <c r="AX685" s="195"/>
      <c r="AY685" s="195"/>
      <c r="AZ685" s="195"/>
      <c r="BA685" s="195"/>
      <c r="BB685" s="195"/>
      <c r="BC685" s="195"/>
      <c r="BD685" s="195"/>
      <c r="BE685" s="195"/>
      <c r="BF685" s="195"/>
      <c r="BG685" s="195"/>
      <c r="BH685" s="195"/>
      <c r="BI685" s="195"/>
      <c r="BJ685" s="195"/>
      <c r="BK685" s="195"/>
      <c r="BL685" s="195"/>
      <c r="BM685" s="195"/>
      <c r="BN685" s="195"/>
      <c r="BO685" s="195"/>
      <c r="BP685" s="195"/>
      <c r="BQ685" s="195"/>
      <c r="BR685" s="195"/>
      <c r="BS685" s="195"/>
      <c r="BT685" s="195"/>
      <c r="BU685" s="195"/>
      <c r="BV685" s="195"/>
      <c r="BW685" s="195"/>
      <c r="BX685" s="195"/>
      <c r="BY685" s="195"/>
      <c r="BZ685" s="195"/>
      <c r="CA685" s="195"/>
      <c r="CB685" s="195"/>
      <c r="CC685" s="195"/>
      <c r="CD685" s="195"/>
      <c r="CE685" s="195"/>
      <c r="CF685" s="195"/>
      <c r="CG685" s="195"/>
      <c r="CH685" s="195"/>
    </row>
    <row r="686" spans="1:86" ht="12.75">
      <c r="A686" s="195"/>
      <c r="B686" s="195"/>
      <c r="C686" s="195"/>
      <c r="D686" s="195"/>
      <c r="E686" s="195"/>
      <c r="F686" s="195"/>
      <c r="G686" s="195"/>
      <c r="H686" s="195"/>
      <c r="I686" s="195"/>
      <c r="J686" s="195"/>
      <c r="L686" s="195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  <c r="AA686" s="195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  <c r="AW686" s="195"/>
      <c r="AX686" s="195"/>
      <c r="AY686" s="195"/>
      <c r="AZ686" s="195"/>
      <c r="BA686" s="195"/>
      <c r="BB686" s="195"/>
      <c r="BC686" s="195"/>
      <c r="BD686" s="195"/>
      <c r="BE686" s="195"/>
      <c r="BF686" s="195"/>
      <c r="BG686" s="195"/>
      <c r="BH686" s="195"/>
      <c r="BI686" s="195"/>
      <c r="BJ686" s="195"/>
      <c r="BK686" s="195"/>
      <c r="BL686" s="195"/>
      <c r="BM686" s="195"/>
      <c r="BN686" s="195"/>
      <c r="BO686" s="195"/>
      <c r="BP686" s="195"/>
      <c r="BQ686" s="195"/>
      <c r="BR686" s="195"/>
      <c r="BS686" s="195"/>
      <c r="BT686" s="195"/>
      <c r="BU686" s="195"/>
      <c r="BV686" s="195"/>
      <c r="BW686" s="195"/>
      <c r="BX686" s="195"/>
      <c r="BY686" s="195"/>
      <c r="BZ686" s="195"/>
      <c r="CA686" s="195"/>
      <c r="CB686" s="195"/>
      <c r="CC686" s="195"/>
      <c r="CD686" s="195"/>
      <c r="CE686" s="195"/>
      <c r="CF686" s="195"/>
      <c r="CG686" s="195"/>
      <c r="CH686" s="195"/>
    </row>
    <row r="687" spans="1:86" ht="12.75">
      <c r="A687" s="195"/>
      <c r="B687" s="195"/>
      <c r="C687" s="195"/>
      <c r="D687" s="195"/>
      <c r="E687" s="195"/>
      <c r="F687" s="195"/>
      <c r="G687" s="195"/>
      <c r="H687" s="195"/>
      <c r="I687" s="195"/>
      <c r="J687" s="195"/>
      <c r="L687" s="195"/>
      <c r="M687" s="195"/>
      <c r="N687" s="195"/>
      <c r="O687" s="195"/>
      <c r="P687" s="195"/>
      <c r="Q687" s="195"/>
      <c r="R687" s="195"/>
      <c r="S687" s="195"/>
      <c r="T687" s="195"/>
      <c r="U687" s="195"/>
      <c r="V687" s="195"/>
      <c r="W687" s="195"/>
      <c r="X687" s="195"/>
      <c r="Y687" s="195"/>
      <c r="Z687" s="195"/>
      <c r="AA687" s="195"/>
      <c r="AB687" s="195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  <c r="AW687" s="195"/>
      <c r="AX687" s="195"/>
      <c r="AY687" s="195"/>
      <c r="AZ687" s="195"/>
      <c r="BA687" s="195"/>
      <c r="BB687" s="195"/>
      <c r="BC687" s="195"/>
      <c r="BD687" s="195"/>
      <c r="BE687" s="195"/>
      <c r="BF687" s="195"/>
      <c r="BG687" s="195"/>
      <c r="BH687" s="195"/>
      <c r="BI687" s="195"/>
      <c r="BJ687" s="195"/>
      <c r="BK687" s="195"/>
      <c r="BL687" s="195"/>
      <c r="BM687" s="195"/>
      <c r="BN687" s="195"/>
      <c r="BO687" s="195"/>
      <c r="BP687" s="195"/>
      <c r="BQ687" s="195"/>
      <c r="BR687" s="195"/>
      <c r="BS687" s="195"/>
      <c r="BT687" s="195"/>
      <c r="BU687" s="195"/>
      <c r="BV687" s="195"/>
      <c r="BW687" s="195"/>
      <c r="BX687" s="195"/>
      <c r="BY687" s="195"/>
      <c r="BZ687" s="195"/>
      <c r="CA687" s="195"/>
      <c r="CB687" s="195"/>
      <c r="CC687" s="195"/>
      <c r="CD687" s="195"/>
      <c r="CE687" s="195"/>
      <c r="CF687" s="195"/>
      <c r="CG687" s="195"/>
      <c r="CH687" s="195"/>
    </row>
    <row r="688" spans="1:86" ht="12.75">
      <c r="A688" s="195"/>
      <c r="B688" s="195"/>
      <c r="C688" s="195"/>
      <c r="D688" s="195"/>
      <c r="E688" s="195"/>
      <c r="F688" s="195"/>
      <c r="G688" s="195"/>
      <c r="H688" s="195"/>
      <c r="I688" s="195"/>
      <c r="J688" s="195"/>
      <c r="L688" s="195"/>
      <c r="M688" s="195"/>
      <c r="N688" s="195"/>
      <c r="O688" s="195"/>
      <c r="P688" s="195"/>
      <c r="Q688" s="195"/>
      <c r="R688" s="195"/>
      <c r="S688" s="195"/>
      <c r="T688" s="195"/>
      <c r="U688" s="195"/>
      <c r="V688" s="195"/>
      <c r="W688" s="195"/>
      <c r="X688" s="195"/>
      <c r="Y688" s="195"/>
      <c r="Z688" s="195"/>
      <c r="AA688" s="195"/>
      <c r="AB688" s="195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  <c r="AW688" s="195"/>
      <c r="AX688" s="195"/>
      <c r="AY688" s="195"/>
      <c r="AZ688" s="195"/>
      <c r="BA688" s="195"/>
      <c r="BB688" s="195"/>
      <c r="BC688" s="195"/>
      <c r="BD688" s="195"/>
      <c r="BE688" s="195"/>
      <c r="BF688" s="195"/>
      <c r="BG688" s="195"/>
      <c r="BH688" s="195"/>
      <c r="BI688" s="195"/>
      <c r="BJ688" s="195"/>
      <c r="BK688" s="195"/>
      <c r="BL688" s="195"/>
      <c r="BM688" s="195"/>
      <c r="BN688" s="195"/>
      <c r="BO688" s="195"/>
      <c r="BP688" s="195"/>
      <c r="BQ688" s="195"/>
      <c r="BR688" s="195"/>
      <c r="BS688" s="195"/>
      <c r="BT688" s="195"/>
      <c r="BU688" s="195"/>
      <c r="BV688" s="195"/>
      <c r="BW688" s="195"/>
      <c r="BX688" s="195"/>
      <c r="BY688" s="195"/>
      <c r="BZ688" s="195"/>
      <c r="CA688" s="195"/>
      <c r="CB688" s="195"/>
      <c r="CC688" s="195"/>
      <c r="CD688" s="195"/>
      <c r="CE688" s="195"/>
      <c r="CF688" s="195"/>
      <c r="CG688" s="195"/>
      <c r="CH688" s="195"/>
    </row>
    <row r="689" spans="1:86" ht="12.75">
      <c r="A689" s="195"/>
      <c r="B689" s="195"/>
      <c r="C689" s="195"/>
      <c r="D689" s="195"/>
      <c r="E689" s="195"/>
      <c r="F689" s="195"/>
      <c r="G689" s="195"/>
      <c r="H689" s="195"/>
      <c r="I689" s="195"/>
      <c r="J689" s="195"/>
      <c r="L689" s="195"/>
      <c r="M689" s="195"/>
      <c r="N689" s="195"/>
      <c r="O689" s="195"/>
      <c r="P689" s="195"/>
      <c r="Q689" s="195"/>
      <c r="R689" s="195"/>
      <c r="S689" s="195"/>
      <c r="T689" s="195"/>
      <c r="U689" s="195"/>
      <c r="V689" s="195"/>
      <c r="W689" s="195"/>
      <c r="X689" s="195"/>
      <c r="Y689" s="195"/>
      <c r="Z689" s="195"/>
      <c r="AA689" s="195"/>
      <c r="AB689" s="195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  <c r="AW689" s="195"/>
      <c r="AX689" s="195"/>
      <c r="AY689" s="195"/>
      <c r="AZ689" s="195"/>
      <c r="BA689" s="195"/>
      <c r="BB689" s="195"/>
      <c r="BC689" s="195"/>
      <c r="BD689" s="195"/>
      <c r="BE689" s="195"/>
      <c r="BF689" s="195"/>
      <c r="BG689" s="195"/>
      <c r="BH689" s="195"/>
      <c r="BI689" s="195"/>
      <c r="BJ689" s="195"/>
      <c r="BK689" s="195"/>
      <c r="BL689" s="195"/>
      <c r="BM689" s="195"/>
      <c r="BN689" s="195"/>
      <c r="BO689" s="195"/>
      <c r="BP689" s="195"/>
      <c r="BQ689" s="195"/>
      <c r="BR689" s="195"/>
      <c r="BS689" s="195"/>
      <c r="BT689" s="195"/>
      <c r="BU689" s="195"/>
      <c r="BV689" s="195"/>
      <c r="BW689" s="195"/>
      <c r="BX689" s="195"/>
      <c r="BY689" s="195"/>
      <c r="BZ689" s="195"/>
      <c r="CA689" s="195"/>
      <c r="CB689" s="195"/>
      <c r="CC689" s="195"/>
      <c r="CD689" s="195"/>
      <c r="CE689" s="195"/>
      <c r="CF689" s="195"/>
      <c r="CG689" s="195"/>
      <c r="CH689" s="195"/>
    </row>
    <row r="690" spans="1:86" ht="12.75">
      <c r="A690" s="195"/>
      <c r="B690" s="195"/>
      <c r="C690" s="195"/>
      <c r="D690" s="195"/>
      <c r="E690" s="195"/>
      <c r="F690" s="195"/>
      <c r="G690" s="195"/>
      <c r="H690" s="195"/>
      <c r="I690" s="195"/>
      <c r="J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  <c r="AW690" s="195"/>
      <c r="AX690" s="195"/>
      <c r="AY690" s="195"/>
      <c r="AZ690" s="195"/>
      <c r="BA690" s="195"/>
      <c r="BB690" s="195"/>
      <c r="BC690" s="195"/>
      <c r="BD690" s="195"/>
      <c r="BE690" s="195"/>
      <c r="BF690" s="195"/>
      <c r="BG690" s="195"/>
      <c r="BH690" s="195"/>
      <c r="BI690" s="195"/>
      <c r="BJ690" s="195"/>
      <c r="BK690" s="195"/>
      <c r="BL690" s="195"/>
      <c r="BM690" s="195"/>
      <c r="BN690" s="195"/>
      <c r="BO690" s="195"/>
      <c r="BP690" s="195"/>
      <c r="BQ690" s="195"/>
      <c r="BR690" s="195"/>
      <c r="BS690" s="195"/>
      <c r="BT690" s="195"/>
      <c r="BU690" s="195"/>
      <c r="BV690" s="195"/>
      <c r="BW690" s="195"/>
      <c r="BX690" s="195"/>
      <c r="BY690" s="195"/>
      <c r="BZ690" s="195"/>
      <c r="CA690" s="195"/>
      <c r="CB690" s="195"/>
      <c r="CC690" s="195"/>
      <c r="CD690" s="195"/>
      <c r="CE690" s="195"/>
      <c r="CF690" s="195"/>
      <c r="CG690" s="195"/>
      <c r="CH690" s="195"/>
    </row>
    <row r="691" spans="1:86" ht="12.75">
      <c r="A691" s="195"/>
      <c r="B691" s="195"/>
      <c r="C691" s="195"/>
      <c r="D691" s="195"/>
      <c r="E691" s="195"/>
      <c r="F691" s="195"/>
      <c r="G691" s="195"/>
      <c r="H691" s="195"/>
      <c r="I691" s="195"/>
      <c r="J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  <c r="AW691" s="195"/>
      <c r="AX691" s="195"/>
      <c r="AY691" s="195"/>
      <c r="AZ691" s="195"/>
      <c r="BA691" s="195"/>
      <c r="BB691" s="195"/>
      <c r="BC691" s="195"/>
      <c r="BD691" s="195"/>
      <c r="BE691" s="195"/>
      <c r="BF691" s="195"/>
      <c r="BG691" s="195"/>
      <c r="BH691" s="195"/>
      <c r="BI691" s="195"/>
      <c r="BJ691" s="195"/>
      <c r="BK691" s="195"/>
      <c r="BL691" s="195"/>
      <c r="BM691" s="195"/>
      <c r="BN691" s="195"/>
      <c r="BO691" s="195"/>
      <c r="BP691" s="195"/>
      <c r="BQ691" s="195"/>
      <c r="BR691" s="195"/>
      <c r="BS691" s="195"/>
      <c r="BT691" s="195"/>
      <c r="BU691" s="195"/>
      <c r="BV691" s="195"/>
      <c r="BW691" s="195"/>
      <c r="BX691" s="195"/>
      <c r="BY691" s="195"/>
      <c r="BZ691" s="195"/>
      <c r="CA691" s="195"/>
      <c r="CB691" s="195"/>
      <c r="CC691" s="195"/>
      <c r="CD691" s="195"/>
      <c r="CE691" s="195"/>
      <c r="CF691" s="195"/>
      <c r="CG691" s="195"/>
      <c r="CH691" s="195"/>
    </row>
    <row r="692" spans="1:86" ht="12.75">
      <c r="A692" s="195"/>
      <c r="B692" s="195"/>
      <c r="C692" s="195"/>
      <c r="D692" s="195"/>
      <c r="E692" s="195"/>
      <c r="F692" s="195"/>
      <c r="G692" s="195"/>
      <c r="H692" s="195"/>
      <c r="I692" s="195"/>
      <c r="J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  <c r="AW692" s="195"/>
      <c r="AX692" s="195"/>
      <c r="AY692" s="195"/>
      <c r="AZ692" s="195"/>
      <c r="BA692" s="195"/>
      <c r="BB692" s="195"/>
      <c r="BC692" s="195"/>
      <c r="BD692" s="195"/>
      <c r="BE692" s="195"/>
      <c r="BF692" s="195"/>
      <c r="BG692" s="195"/>
      <c r="BH692" s="195"/>
      <c r="BI692" s="195"/>
      <c r="BJ692" s="195"/>
      <c r="BK692" s="195"/>
      <c r="BL692" s="195"/>
      <c r="BM692" s="195"/>
      <c r="BN692" s="195"/>
      <c r="BO692" s="195"/>
      <c r="BP692" s="195"/>
      <c r="BQ692" s="195"/>
      <c r="BR692" s="195"/>
      <c r="BS692" s="195"/>
      <c r="BT692" s="195"/>
      <c r="BU692" s="195"/>
      <c r="BV692" s="195"/>
      <c r="BW692" s="195"/>
      <c r="BX692" s="195"/>
      <c r="BY692" s="195"/>
      <c r="BZ692" s="195"/>
      <c r="CA692" s="195"/>
      <c r="CB692" s="195"/>
      <c r="CC692" s="195"/>
      <c r="CD692" s="195"/>
      <c r="CE692" s="195"/>
      <c r="CF692" s="195"/>
      <c r="CG692" s="195"/>
      <c r="CH692" s="195"/>
    </row>
    <row r="693" spans="1:86" ht="12.75">
      <c r="A693" s="195"/>
      <c r="B693" s="195"/>
      <c r="C693" s="195"/>
      <c r="D693" s="195"/>
      <c r="E693" s="195"/>
      <c r="F693" s="195"/>
      <c r="G693" s="195"/>
      <c r="H693" s="195"/>
      <c r="I693" s="195"/>
      <c r="J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  <c r="AW693" s="195"/>
      <c r="AX693" s="195"/>
      <c r="AY693" s="195"/>
      <c r="AZ693" s="195"/>
      <c r="BA693" s="195"/>
      <c r="BB693" s="195"/>
      <c r="BC693" s="195"/>
      <c r="BD693" s="195"/>
      <c r="BE693" s="195"/>
      <c r="BF693" s="195"/>
      <c r="BG693" s="195"/>
      <c r="BH693" s="195"/>
      <c r="BI693" s="195"/>
      <c r="BJ693" s="195"/>
      <c r="BK693" s="195"/>
      <c r="BL693" s="195"/>
      <c r="BM693" s="195"/>
      <c r="BN693" s="195"/>
      <c r="BO693" s="195"/>
      <c r="BP693" s="195"/>
      <c r="BQ693" s="195"/>
      <c r="BR693" s="195"/>
      <c r="BS693" s="195"/>
      <c r="BT693" s="195"/>
      <c r="BU693" s="195"/>
      <c r="BV693" s="195"/>
      <c r="BW693" s="195"/>
      <c r="BX693" s="195"/>
      <c r="BY693" s="195"/>
      <c r="BZ693" s="195"/>
      <c r="CA693" s="195"/>
      <c r="CB693" s="195"/>
      <c r="CC693" s="195"/>
      <c r="CD693" s="195"/>
      <c r="CE693" s="195"/>
      <c r="CF693" s="195"/>
      <c r="CG693" s="195"/>
      <c r="CH693" s="195"/>
    </row>
    <row r="694" spans="1:86" ht="12.75">
      <c r="A694" s="195"/>
      <c r="B694" s="195"/>
      <c r="C694" s="195"/>
      <c r="D694" s="195"/>
      <c r="E694" s="195"/>
      <c r="F694" s="195"/>
      <c r="G694" s="195"/>
      <c r="H694" s="195"/>
      <c r="I694" s="195"/>
      <c r="J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195"/>
      <c r="BN694" s="195"/>
      <c r="BO694" s="195"/>
      <c r="BP694" s="195"/>
      <c r="BQ694" s="195"/>
      <c r="BR694" s="195"/>
      <c r="BS694" s="195"/>
      <c r="BT694" s="195"/>
      <c r="BU694" s="195"/>
      <c r="BV694" s="195"/>
      <c r="BW694" s="195"/>
      <c r="BX694" s="195"/>
      <c r="BY694" s="195"/>
      <c r="BZ694" s="195"/>
      <c r="CA694" s="195"/>
      <c r="CB694" s="195"/>
      <c r="CC694" s="195"/>
      <c r="CD694" s="195"/>
      <c r="CE694" s="195"/>
      <c r="CF694" s="195"/>
      <c r="CG694" s="195"/>
      <c r="CH694" s="195"/>
    </row>
    <row r="695" spans="1:86" ht="12.75">
      <c r="A695" s="195"/>
      <c r="B695" s="195"/>
      <c r="C695" s="195"/>
      <c r="D695" s="195"/>
      <c r="E695" s="195"/>
      <c r="F695" s="195"/>
      <c r="G695" s="195"/>
      <c r="H695" s="195"/>
      <c r="I695" s="195"/>
      <c r="J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  <c r="AW695" s="195"/>
      <c r="AX695" s="195"/>
      <c r="AY695" s="195"/>
      <c r="AZ695" s="195"/>
      <c r="BA695" s="195"/>
      <c r="BB695" s="195"/>
      <c r="BC695" s="195"/>
      <c r="BD695" s="195"/>
      <c r="BE695" s="195"/>
      <c r="BF695" s="195"/>
      <c r="BG695" s="195"/>
      <c r="BH695" s="195"/>
      <c r="BI695" s="195"/>
      <c r="BJ695" s="195"/>
      <c r="BK695" s="195"/>
      <c r="BL695" s="195"/>
      <c r="BM695" s="195"/>
      <c r="BN695" s="195"/>
      <c r="BO695" s="195"/>
      <c r="BP695" s="195"/>
      <c r="BQ695" s="195"/>
      <c r="BR695" s="195"/>
      <c r="BS695" s="195"/>
      <c r="BT695" s="195"/>
      <c r="BU695" s="195"/>
      <c r="BV695" s="195"/>
      <c r="BW695" s="195"/>
      <c r="BX695" s="195"/>
      <c r="BY695" s="195"/>
      <c r="BZ695" s="195"/>
      <c r="CA695" s="195"/>
      <c r="CB695" s="195"/>
      <c r="CC695" s="195"/>
      <c r="CD695" s="195"/>
      <c r="CE695" s="195"/>
      <c r="CF695" s="195"/>
      <c r="CG695" s="195"/>
      <c r="CH695" s="195"/>
    </row>
    <row r="696" spans="1:86" ht="12.75">
      <c r="A696" s="195"/>
      <c r="B696" s="195"/>
      <c r="C696" s="195"/>
      <c r="D696" s="195"/>
      <c r="E696" s="195"/>
      <c r="F696" s="195"/>
      <c r="G696" s="195"/>
      <c r="H696" s="195"/>
      <c r="I696" s="195"/>
      <c r="J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  <c r="AW696" s="195"/>
      <c r="AX696" s="195"/>
      <c r="AY696" s="195"/>
      <c r="AZ696" s="195"/>
      <c r="BA696" s="195"/>
      <c r="BB696" s="195"/>
      <c r="BC696" s="195"/>
      <c r="BD696" s="195"/>
      <c r="BE696" s="195"/>
      <c r="BF696" s="195"/>
      <c r="BG696" s="195"/>
      <c r="BH696" s="195"/>
      <c r="BI696" s="195"/>
      <c r="BJ696" s="195"/>
      <c r="BK696" s="195"/>
      <c r="BL696" s="195"/>
      <c r="BM696" s="195"/>
      <c r="BN696" s="195"/>
      <c r="BO696" s="195"/>
      <c r="BP696" s="195"/>
      <c r="BQ696" s="195"/>
      <c r="BR696" s="195"/>
      <c r="BS696" s="195"/>
      <c r="BT696" s="195"/>
      <c r="BU696" s="195"/>
      <c r="BV696" s="195"/>
      <c r="BW696" s="195"/>
      <c r="BX696" s="195"/>
      <c r="BY696" s="195"/>
      <c r="BZ696" s="195"/>
      <c r="CA696" s="195"/>
      <c r="CB696" s="195"/>
      <c r="CC696" s="195"/>
      <c r="CD696" s="195"/>
      <c r="CE696" s="195"/>
      <c r="CF696" s="195"/>
      <c r="CG696" s="195"/>
      <c r="CH696" s="195"/>
    </row>
    <row r="697" spans="1:86" ht="12.75">
      <c r="A697" s="195"/>
      <c r="B697" s="195"/>
      <c r="C697" s="195"/>
      <c r="D697" s="195"/>
      <c r="E697" s="195"/>
      <c r="F697" s="195"/>
      <c r="G697" s="195"/>
      <c r="H697" s="195"/>
      <c r="I697" s="195"/>
      <c r="J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  <c r="AW697" s="195"/>
      <c r="AX697" s="195"/>
      <c r="AY697" s="195"/>
      <c r="AZ697" s="195"/>
      <c r="BA697" s="195"/>
      <c r="BB697" s="195"/>
      <c r="BC697" s="195"/>
      <c r="BD697" s="195"/>
      <c r="BE697" s="195"/>
      <c r="BF697" s="195"/>
      <c r="BG697" s="195"/>
      <c r="BH697" s="195"/>
      <c r="BI697" s="195"/>
      <c r="BJ697" s="195"/>
      <c r="BK697" s="195"/>
      <c r="BL697" s="195"/>
      <c r="BM697" s="195"/>
      <c r="BN697" s="195"/>
      <c r="BO697" s="195"/>
      <c r="BP697" s="195"/>
      <c r="BQ697" s="195"/>
      <c r="BR697" s="195"/>
      <c r="BS697" s="195"/>
      <c r="BT697" s="195"/>
      <c r="BU697" s="195"/>
      <c r="BV697" s="195"/>
      <c r="BW697" s="195"/>
      <c r="BX697" s="195"/>
      <c r="BY697" s="195"/>
      <c r="BZ697" s="195"/>
      <c r="CA697" s="195"/>
      <c r="CB697" s="195"/>
      <c r="CC697" s="195"/>
      <c r="CD697" s="195"/>
      <c r="CE697" s="195"/>
      <c r="CF697" s="195"/>
      <c r="CG697" s="195"/>
      <c r="CH697" s="195"/>
    </row>
    <row r="698" spans="1:86" ht="12.75">
      <c r="A698" s="195"/>
      <c r="B698" s="195"/>
      <c r="C698" s="195"/>
      <c r="D698" s="195"/>
      <c r="E698" s="195"/>
      <c r="F698" s="195"/>
      <c r="G698" s="195"/>
      <c r="H698" s="195"/>
      <c r="I698" s="195"/>
      <c r="J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195"/>
      <c r="BN698" s="195"/>
      <c r="BO698" s="195"/>
      <c r="BP698" s="195"/>
      <c r="BQ698" s="195"/>
      <c r="BR698" s="195"/>
      <c r="BS698" s="195"/>
      <c r="BT698" s="195"/>
      <c r="BU698" s="195"/>
      <c r="BV698" s="195"/>
      <c r="BW698" s="195"/>
      <c r="BX698" s="195"/>
      <c r="BY698" s="195"/>
      <c r="BZ698" s="195"/>
      <c r="CA698" s="195"/>
      <c r="CB698" s="195"/>
      <c r="CC698" s="195"/>
      <c r="CD698" s="195"/>
      <c r="CE698" s="195"/>
      <c r="CF698" s="195"/>
      <c r="CG698" s="195"/>
      <c r="CH698" s="195"/>
    </row>
    <row r="699" spans="1:86" ht="12.75">
      <c r="A699" s="195"/>
      <c r="B699" s="195"/>
      <c r="C699" s="195"/>
      <c r="D699" s="195"/>
      <c r="E699" s="195"/>
      <c r="F699" s="195"/>
      <c r="G699" s="195"/>
      <c r="H699" s="195"/>
      <c r="I699" s="195"/>
      <c r="J699" s="195"/>
      <c r="L699" s="195"/>
      <c r="M699" s="195"/>
      <c r="N699" s="195"/>
      <c r="O699" s="195"/>
      <c r="P699" s="195"/>
      <c r="Q699" s="195"/>
      <c r="R699" s="195"/>
      <c r="S699" s="195"/>
      <c r="T699" s="195"/>
      <c r="U699" s="195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195"/>
      <c r="BN699" s="195"/>
      <c r="BO699" s="195"/>
      <c r="BP699" s="195"/>
      <c r="BQ699" s="195"/>
      <c r="BR699" s="195"/>
      <c r="BS699" s="195"/>
      <c r="BT699" s="195"/>
      <c r="BU699" s="195"/>
      <c r="BV699" s="195"/>
      <c r="BW699" s="195"/>
      <c r="BX699" s="195"/>
      <c r="BY699" s="195"/>
      <c r="BZ699" s="195"/>
      <c r="CA699" s="195"/>
      <c r="CB699" s="195"/>
      <c r="CC699" s="195"/>
      <c r="CD699" s="195"/>
      <c r="CE699" s="195"/>
      <c r="CF699" s="195"/>
      <c r="CG699" s="195"/>
      <c r="CH699" s="195"/>
    </row>
    <row r="700" spans="1:86" ht="12.75">
      <c r="A700" s="195"/>
      <c r="B700" s="195"/>
      <c r="C700" s="195"/>
      <c r="D700" s="195"/>
      <c r="E700" s="195"/>
      <c r="F700" s="195"/>
      <c r="G700" s="195"/>
      <c r="H700" s="195"/>
      <c r="I700" s="195"/>
      <c r="J700" s="195"/>
      <c r="L700" s="195"/>
      <c r="M700" s="195"/>
      <c r="N700" s="195"/>
      <c r="O700" s="195"/>
      <c r="P700" s="195"/>
      <c r="Q700" s="195"/>
      <c r="R700" s="195"/>
      <c r="S700" s="195"/>
      <c r="T700" s="195"/>
      <c r="U700" s="195"/>
      <c r="V700" s="195"/>
      <c r="W700" s="195"/>
      <c r="X700" s="195"/>
      <c r="Y700" s="195"/>
      <c r="Z700" s="195"/>
      <c r="AA700" s="195"/>
      <c r="AB700" s="195"/>
      <c r="AC700" s="195"/>
      <c r="AD700" s="195"/>
      <c r="AE700" s="195"/>
      <c r="AF700" s="195"/>
      <c r="AG700" s="195"/>
      <c r="AH700" s="195"/>
      <c r="AI700" s="195"/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  <c r="AW700" s="195"/>
      <c r="AX700" s="195"/>
      <c r="AY700" s="195"/>
      <c r="AZ700" s="195"/>
      <c r="BA700" s="195"/>
      <c r="BB700" s="195"/>
      <c r="BC700" s="195"/>
      <c r="BD700" s="195"/>
      <c r="BE700" s="195"/>
      <c r="BF700" s="195"/>
      <c r="BG700" s="195"/>
      <c r="BH700" s="195"/>
      <c r="BI700" s="195"/>
      <c r="BJ700" s="195"/>
      <c r="BK700" s="195"/>
      <c r="BL700" s="195"/>
      <c r="BM700" s="195"/>
      <c r="BN700" s="195"/>
      <c r="BO700" s="195"/>
      <c r="BP700" s="195"/>
      <c r="BQ700" s="195"/>
      <c r="BR700" s="195"/>
      <c r="BS700" s="195"/>
      <c r="BT700" s="195"/>
      <c r="BU700" s="195"/>
      <c r="BV700" s="195"/>
      <c r="BW700" s="195"/>
      <c r="BX700" s="195"/>
      <c r="BY700" s="195"/>
      <c r="BZ700" s="195"/>
      <c r="CA700" s="195"/>
      <c r="CB700" s="195"/>
      <c r="CC700" s="195"/>
      <c r="CD700" s="195"/>
      <c r="CE700" s="195"/>
      <c r="CF700" s="195"/>
      <c r="CG700" s="195"/>
      <c r="CH700" s="195"/>
    </row>
    <row r="701" spans="1:86" ht="12.75">
      <c r="A701" s="195"/>
      <c r="B701" s="195"/>
      <c r="C701" s="195"/>
      <c r="D701" s="195"/>
      <c r="E701" s="195"/>
      <c r="F701" s="195"/>
      <c r="G701" s="195"/>
      <c r="H701" s="195"/>
      <c r="I701" s="195"/>
      <c r="J701" s="195"/>
      <c r="L701" s="195"/>
      <c r="M701" s="195"/>
      <c r="N701" s="195"/>
      <c r="O701" s="195"/>
      <c r="P701" s="195"/>
      <c r="Q701" s="195"/>
      <c r="R701" s="195"/>
      <c r="S701" s="195"/>
      <c r="T701" s="195"/>
      <c r="U701" s="195"/>
      <c r="V701" s="195"/>
      <c r="W701" s="195"/>
      <c r="X701" s="195"/>
      <c r="Y701" s="195"/>
      <c r="Z701" s="195"/>
      <c r="AA701" s="195"/>
      <c r="AB701" s="195"/>
      <c r="AC701" s="195"/>
      <c r="AD701" s="195"/>
      <c r="AE701" s="195"/>
      <c r="AF701" s="195"/>
      <c r="AG701" s="195"/>
      <c r="AH701" s="195"/>
      <c r="AI701" s="195"/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  <c r="AW701" s="195"/>
      <c r="AX701" s="195"/>
      <c r="AY701" s="195"/>
      <c r="AZ701" s="195"/>
      <c r="BA701" s="195"/>
      <c r="BB701" s="195"/>
      <c r="BC701" s="195"/>
      <c r="BD701" s="195"/>
      <c r="BE701" s="195"/>
      <c r="BF701" s="195"/>
      <c r="BG701" s="195"/>
      <c r="BH701" s="195"/>
      <c r="BI701" s="195"/>
      <c r="BJ701" s="195"/>
      <c r="BK701" s="195"/>
      <c r="BL701" s="195"/>
      <c r="BM701" s="195"/>
      <c r="BN701" s="195"/>
      <c r="BO701" s="195"/>
      <c r="BP701" s="195"/>
      <c r="BQ701" s="195"/>
      <c r="BR701" s="195"/>
      <c r="BS701" s="195"/>
      <c r="BT701" s="195"/>
      <c r="BU701" s="195"/>
      <c r="BV701" s="195"/>
      <c r="BW701" s="195"/>
      <c r="BX701" s="195"/>
      <c r="BY701" s="195"/>
      <c r="BZ701" s="195"/>
      <c r="CA701" s="195"/>
      <c r="CB701" s="195"/>
      <c r="CC701" s="195"/>
      <c r="CD701" s="195"/>
      <c r="CE701" s="195"/>
      <c r="CF701" s="195"/>
      <c r="CG701" s="195"/>
      <c r="CH701" s="195"/>
    </row>
    <row r="702" spans="1:86" ht="12.75">
      <c r="A702" s="195"/>
      <c r="B702" s="195"/>
      <c r="C702" s="195"/>
      <c r="D702" s="195"/>
      <c r="E702" s="195"/>
      <c r="F702" s="195"/>
      <c r="G702" s="195"/>
      <c r="H702" s="195"/>
      <c r="I702" s="195"/>
      <c r="J702" s="195"/>
      <c r="L702" s="195"/>
      <c r="M702" s="195"/>
      <c r="N702" s="195"/>
      <c r="O702" s="195"/>
      <c r="P702" s="195"/>
      <c r="Q702" s="195"/>
      <c r="R702" s="195"/>
      <c r="S702" s="195"/>
      <c r="T702" s="195"/>
      <c r="U702" s="195"/>
      <c r="V702" s="195"/>
      <c r="W702" s="195"/>
      <c r="X702" s="195"/>
      <c r="Y702" s="195"/>
      <c r="Z702" s="195"/>
      <c r="AA702" s="195"/>
      <c r="AB702" s="195"/>
      <c r="AC702" s="195"/>
      <c r="AD702" s="195"/>
      <c r="AE702" s="195"/>
      <c r="AF702" s="195"/>
      <c r="AG702" s="195"/>
      <c r="AH702" s="195"/>
      <c r="AI702" s="195"/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  <c r="AW702" s="195"/>
      <c r="AX702" s="195"/>
      <c r="AY702" s="195"/>
      <c r="AZ702" s="195"/>
      <c r="BA702" s="195"/>
      <c r="BB702" s="195"/>
      <c r="BC702" s="195"/>
      <c r="BD702" s="195"/>
      <c r="BE702" s="195"/>
      <c r="BF702" s="195"/>
      <c r="BG702" s="195"/>
      <c r="BH702" s="195"/>
      <c r="BI702" s="195"/>
      <c r="BJ702" s="195"/>
      <c r="BK702" s="195"/>
      <c r="BL702" s="195"/>
      <c r="BM702" s="195"/>
      <c r="BN702" s="195"/>
      <c r="BO702" s="195"/>
      <c r="BP702" s="195"/>
      <c r="BQ702" s="195"/>
      <c r="BR702" s="195"/>
      <c r="BS702" s="195"/>
      <c r="BT702" s="195"/>
      <c r="BU702" s="195"/>
      <c r="BV702" s="195"/>
      <c r="BW702" s="195"/>
      <c r="BX702" s="195"/>
      <c r="BY702" s="195"/>
      <c r="BZ702" s="195"/>
      <c r="CA702" s="195"/>
      <c r="CB702" s="195"/>
      <c r="CC702" s="195"/>
      <c r="CD702" s="195"/>
      <c r="CE702" s="195"/>
      <c r="CF702" s="195"/>
      <c r="CG702" s="195"/>
      <c r="CH702" s="195"/>
    </row>
    <row r="703" spans="1:86" ht="12.75">
      <c r="A703" s="195"/>
      <c r="B703" s="195"/>
      <c r="C703" s="195"/>
      <c r="D703" s="195"/>
      <c r="E703" s="195"/>
      <c r="F703" s="195"/>
      <c r="G703" s="195"/>
      <c r="H703" s="195"/>
      <c r="I703" s="195"/>
      <c r="J703" s="195"/>
      <c r="L703" s="195"/>
      <c r="M703" s="195"/>
      <c r="N703" s="195"/>
      <c r="O703" s="195"/>
      <c r="P703" s="195"/>
      <c r="Q703" s="195"/>
      <c r="R703" s="195"/>
      <c r="S703" s="195"/>
      <c r="T703" s="195"/>
      <c r="U703" s="195"/>
      <c r="V703" s="195"/>
      <c r="W703" s="195"/>
      <c r="X703" s="195"/>
      <c r="Y703" s="195"/>
      <c r="Z703" s="195"/>
      <c r="AA703" s="195"/>
      <c r="AB703" s="195"/>
      <c r="AC703" s="195"/>
      <c r="AD703" s="195"/>
      <c r="AE703" s="195"/>
      <c r="AF703" s="195"/>
      <c r="AG703" s="195"/>
      <c r="AH703" s="195"/>
      <c r="AI703" s="195"/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  <c r="AW703" s="195"/>
      <c r="AX703" s="195"/>
      <c r="AY703" s="195"/>
      <c r="AZ703" s="195"/>
      <c r="BA703" s="195"/>
      <c r="BB703" s="195"/>
      <c r="BC703" s="195"/>
      <c r="BD703" s="195"/>
      <c r="BE703" s="195"/>
      <c r="BF703" s="195"/>
      <c r="BG703" s="195"/>
      <c r="BH703" s="195"/>
      <c r="BI703" s="195"/>
      <c r="BJ703" s="195"/>
      <c r="BK703" s="195"/>
      <c r="BL703" s="195"/>
      <c r="BM703" s="195"/>
      <c r="BN703" s="195"/>
      <c r="BO703" s="195"/>
      <c r="BP703" s="195"/>
      <c r="BQ703" s="195"/>
      <c r="BR703" s="195"/>
      <c r="BS703" s="195"/>
      <c r="BT703" s="195"/>
      <c r="BU703" s="195"/>
      <c r="BV703" s="195"/>
      <c r="BW703" s="195"/>
      <c r="BX703" s="195"/>
      <c r="BY703" s="195"/>
      <c r="BZ703" s="195"/>
      <c r="CA703" s="195"/>
      <c r="CB703" s="195"/>
      <c r="CC703" s="195"/>
      <c r="CD703" s="195"/>
      <c r="CE703" s="195"/>
      <c r="CF703" s="195"/>
      <c r="CG703" s="195"/>
      <c r="CH703" s="195"/>
    </row>
    <row r="704" spans="1:86" ht="12.75">
      <c r="A704" s="195"/>
      <c r="B704" s="195"/>
      <c r="C704" s="195"/>
      <c r="D704" s="195"/>
      <c r="E704" s="195"/>
      <c r="F704" s="195"/>
      <c r="G704" s="195"/>
      <c r="H704" s="195"/>
      <c r="I704" s="195"/>
      <c r="J704" s="195"/>
      <c r="L704" s="195"/>
      <c r="M704" s="195"/>
      <c r="N704" s="195"/>
      <c r="O704" s="195"/>
      <c r="P704" s="195"/>
      <c r="Q704" s="195"/>
      <c r="R704" s="195"/>
      <c r="S704" s="195"/>
      <c r="T704" s="195"/>
      <c r="U704" s="195"/>
      <c r="V704" s="195"/>
      <c r="W704" s="195"/>
      <c r="X704" s="195"/>
      <c r="Y704" s="195"/>
      <c r="Z704" s="195"/>
      <c r="AA704" s="195"/>
      <c r="AB704" s="195"/>
      <c r="AC704" s="195"/>
      <c r="AD704" s="195"/>
      <c r="AE704" s="195"/>
      <c r="AF704" s="195"/>
      <c r="AG704" s="195"/>
      <c r="AH704" s="195"/>
      <c r="AI704" s="195"/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  <c r="AW704" s="195"/>
      <c r="AX704" s="195"/>
      <c r="AY704" s="195"/>
      <c r="AZ704" s="195"/>
      <c r="BA704" s="195"/>
      <c r="BB704" s="195"/>
      <c r="BC704" s="195"/>
      <c r="BD704" s="195"/>
      <c r="BE704" s="195"/>
      <c r="BF704" s="195"/>
      <c r="BG704" s="195"/>
      <c r="BH704" s="195"/>
      <c r="BI704" s="195"/>
      <c r="BJ704" s="195"/>
      <c r="BK704" s="195"/>
      <c r="BL704" s="195"/>
      <c r="BM704" s="195"/>
      <c r="BN704" s="195"/>
      <c r="BO704" s="195"/>
      <c r="BP704" s="195"/>
      <c r="BQ704" s="195"/>
      <c r="BR704" s="195"/>
      <c r="BS704" s="195"/>
      <c r="BT704" s="195"/>
      <c r="BU704" s="195"/>
      <c r="BV704" s="195"/>
      <c r="BW704" s="195"/>
      <c r="BX704" s="195"/>
      <c r="BY704" s="195"/>
      <c r="BZ704" s="195"/>
      <c r="CA704" s="195"/>
      <c r="CB704" s="195"/>
      <c r="CC704" s="195"/>
      <c r="CD704" s="195"/>
      <c r="CE704" s="195"/>
      <c r="CF704" s="195"/>
      <c r="CG704" s="195"/>
      <c r="CH704" s="195"/>
    </row>
    <row r="705" spans="1:86" ht="12.75">
      <c r="A705" s="195"/>
      <c r="B705" s="195"/>
      <c r="C705" s="195"/>
      <c r="D705" s="195"/>
      <c r="E705" s="195"/>
      <c r="F705" s="195"/>
      <c r="G705" s="195"/>
      <c r="H705" s="195"/>
      <c r="I705" s="195"/>
      <c r="J705" s="195"/>
      <c r="L705" s="195"/>
      <c r="M705" s="195"/>
      <c r="N705" s="195"/>
      <c r="O705" s="195"/>
      <c r="P705" s="195"/>
      <c r="Q705" s="195"/>
      <c r="R705" s="195"/>
      <c r="S705" s="195"/>
      <c r="T705" s="195"/>
      <c r="U705" s="195"/>
      <c r="V705" s="195"/>
      <c r="W705" s="195"/>
      <c r="X705" s="195"/>
      <c r="Y705" s="195"/>
      <c r="Z705" s="195"/>
      <c r="AA705" s="195"/>
      <c r="AB705" s="195"/>
      <c r="AC705" s="195"/>
      <c r="AD705" s="195"/>
      <c r="AE705" s="195"/>
      <c r="AF705" s="195"/>
      <c r="AG705" s="195"/>
      <c r="AH705" s="195"/>
      <c r="AI705" s="195"/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  <c r="AW705" s="195"/>
      <c r="AX705" s="195"/>
      <c r="AY705" s="195"/>
      <c r="AZ705" s="195"/>
      <c r="BA705" s="195"/>
      <c r="BB705" s="195"/>
      <c r="BC705" s="195"/>
      <c r="BD705" s="195"/>
      <c r="BE705" s="195"/>
      <c r="BF705" s="195"/>
      <c r="BG705" s="195"/>
      <c r="BH705" s="195"/>
      <c r="BI705" s="195"/>
      <c r="BJ705" s="195"/>
      <c r="BK705" s="195"/>
      <c r="BL705" s="195"/>
      <c r="BM705" s="195"/>
      <c r="BN705" s="195"/>
      <c r="BO705" s="195"/>
      <c r="BP705" s="195"/>
      <c r="BQ705" s="195"/>
      <c r="BR705" s="195"/>
      <c r="BS705" s="195"/>
      <c r="BT705" s="195"/>
      <c r="BU705" s="195"/>
      <c r="BV705" s="195"/>
      <c r="BW705" s="195"/>
      <c r="BX705" s="195"/>
      <c r="BY705" s="195"/>
      <c r="BZ705" s="195"/>
      <c r="CA705" s="195"/>
      <c r="CB705" s="195"/>
      <c r="CC705" s="195"/>
      <c r="CD705" s="195"/>
      <c r="CE705" s="195"/>
      <c r="CF705" s="195"/>
      <c r="CG705" s="195"/>
      <c r="CH705" s="195"/>
    </row>
    <row r="706" spans="1:86" ht="12.75">
      <c r="A706" s="195"/>
      <c r="B706" s="195"/>
      <c r="C706" s="195"/>
      <c r="D706" s="195"/>
      <c r="E706" s="195"/>
      <c r="F706" s="195"/>
      <c r="G706" s="195"/>
      <c r="H706" s="195"/>
      <c r="I706" s="195"/>
      <c r="J706" s="195"/>
      <c r="L706" s="195"/>
      <c r="M706" s="195"/>
      <c r="N706" s="195"/>
      <c r="O706" s="195"/>
      <c r="P706" s="195"/>
      <c r="Q706" s="195"/>
      <c r="R706" s="195"/>
      <c r="S706" s="195"/>
      <c r="T706" s="195"/>
      <c r="U706" s="195"/>
      <c r="V706" s="195"/>
      <c r="W706" s="195"/>
      <c r="X706" s="195"/>
      <c r="Y706" s="195"/>
      <c r="Z706" s="195"/>
      <c r="AA706" s="195"/>
      <c r="AB706" s="195"/>
      <c r="AC706" s="195"/>
      <c r="AD706" s="195"/>
      <c r="AE706" s="195"/>
      <c r="AF706" s="195"/>
      <c r="AG706" s="195"/>
      <c r="AH706" s="195"/>
      <c r="AI706" s="195"/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  <c r="AW706" s="195"/>
      <c r="AX706" s="195"/>
      <c r="AY706" s="195"/>
      <c r="AZ706" s="195"/>
      <c r="BA706" s="195"/>
      <c r="BB706" s="195"/>
      <c r="BC706" s="195"/>
      <c r="BD706" s="195"/>
      <c r="BE706" s="195"/>
      <c r="BF706" s="195"/>
      <c r="BG706" s="195"/>
      <c r="BH706" s="195"/>
      <c r="BI706" s="195"/>
      <c r="BJ706" s="195"/>
      <c r="BK706" s="195"/>
      <c r="BL706" s="195"/>
      <c r="BM706" s="195"/>
      <c r="BN706" s="195"/>
      <c r="BO706" s="195"/>
      <c r="BP706" s="195"/>
      <c r="BQ706" s="195"/>
      <c r="BR706" s="195"/>
      <c r="BS706" s="195"/>
      <c r="BT706" s="195"/>
      <c r="BU706" s="195"/>
      <c r="BV706" s="195"/>
      <c r="BW706" s="195"/>
      <c r="BX706" s="195"/>
      <c r="BY706" s="195"/>
      <c r="BZ706" s="195"/>
      <c r="CA706" s="195"/>
      <c r="CB706" s="195"/>
      <c r="CC706" s="195"/>
      <c r="CD706" s="195"/>
      <c r="CE706" s="195"/>
      <c r="CF706" s="195"/>
      <c r="CG706" s="195"/>
      <c r="CH706" s="195"/>
    </row>
    <row r="707" spans="1:86" ht="12.75">
      <c r="A707" s="195"/>
      <c r="B707" s="195"/>
      <c r="C707" s="195"/>
      <c r="D707" s="195"/>
      <c r="E707" s="195"/>
      <c r="F707" s="195"/>
      <c r="G707" s="195"/>
      <c r="H707" s="195"/>
      <c r="I707" s="195"/>
      <c r="J707" s="195"/>
      <c r="L707" s="195"/>
      <c r="M707" s="195"/>
      <c r="N707" s="195"/>
      <c r="O707" s="195"/>
      <c r="P707" s="195"/>
      <c r="Q707" s="195"/>
      <c r="R707" s="195"/>
      <c r="S707" s="195"/>
      <c r="T707" s="195"/>
      <c r="U707" s="195"/>
      <c r="V707" s="195"/>
      <c r="W707" s="195"/>
      <c r="X707" s="195"/>
      <c r="Y707" s="195"/>
      <c r="Z707" s="195"/>
      <c r="AA707" s="195"/>
      <c r="AB707" s="195"/>
      <c r="AC707" s="195"/>
      <c r="AD707" s="195"/>
      <c r="AE707" s="195"/>
      <c r="AF707" s="195"/>
      <c r="AG707" s="195"/>
      <c r="AH707" s="195"/>
      <c r="AI707" s="195"/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  <c r="AW707" s="195"/>
      <c r="AX707" s="195"/>
      <c r="AY707" s="195"/>
      <c r="AZ707" s="195"/>
      <c r="BA707" s="195"/>
      <c r="BB707" s="195"/>
      <c r="BC707" s="195"/>
      <c r="BD707" s="195"/>
      <c r="BE707" s="195"/>
      <c r="BF707" s="195"/>
      <c r="BG707" s="195"/>
      <c r="BH707" s="195"/>
      <c r="BI707" s="195"/>
      <c r="BJ707" s="195"/>
      <c r="BK707" s="195"/>
      <c r="BL707" s="195"/>
      <c r="BM707" s="195"/>
      <c r="BN707" s="195"/>
      <c r="BO707" s="195"/>
      <c r="BP707" s="195"/>
      <c r="BQ707" s="195"/>
      <c r="BR707" s="195"/>
      <c r="BS707" s="195"/>
      <c r="BT707" s="195"/>
      <c r="BU707" s="195"/>
      <c r="BV707" s="195"/>
      <c r="BW707" s="195"/>
      <c r="BX707" s="195"/>
      <c r="BY707" s="195"/>
      <c r="BZ707" s="195"/>
      <c r="CA707" s="195"/>
      <c r="CB707" s="195"/>
      <c r="CC707" s="195"/>
      <c r="CD707" s="195"/>
      <c r="CE707" s="195"/>
      <c r="CF707" s="195"/>
      <c r="CG707" s="195"/>
      <c r="CH707" s="195"/>
    </row>
    <row r="708" spans="1:86" ht="12.75">
      <c r="A708" s="195"/>
      <c r="B708" s="195"/>
      <c r="C708" s="195"/>
      <c r="D708" s="195"/>
      <c r="E708" s="195"/>
      <c r="F708" s="195"/>
      <c r="G708" s="195"/>
      <c r="H708" s="195"/>
      <c r="I708" s="195"/>
      <c r="J708" s="195"/>
      <c r="L708" s="195"/>
      <c r="M708" s="195"/>
      <c r="N708" s="195"/>
      <c r="O708" s="195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  <c r="BK708" s="195"/>
      <c r="BL708" s="195"/>
      <c r="BM708" s="195"/>
      <c r="BN708" s="195"/>
      <c r="BO708" s="195"/>
      <c r="BP708" s="195"/>
      <c r="BQ708" s="195"/>
      <c r="BR708" s="195"/>
      <c r="BS708" s="195"/>
      <c r="BT708" s="195"/>
      <c r="BU708" s="195"/>
      <c r="BV708" s="195"/>
      <c r="BW708" s="195"/>
      <c r="BX708" s="195"/>
      <c r="BY708" s="195"/>
      <c r="BZ708" s="195"/>
      <c r="CA708" s="195"/>
      <c r="CB708" s="195"/>
      <c r="CC708" s="195"/>
      <c r="CD708" s="195"/>
      <c r="CE708" s="195"/>
      <c r="CF708" s="195"/>
      <c r="CG708" s="195"/>
      <c r="CH708" s="195"/>
    </row>
    <row r="709" spans="1:86" ht="12.75">
      <c r="A709" s="195"/>
      <c r="B709" s="195"/>
      <c r="C709" s="195"/>
      <c r="D709" s="195"/>
      <c r="E709" s="195"/>
      <c r="F709" s="195"/>
      <c r="G709" s="195"/>
      <c r="H709" s="195"/>
      <c r="I709" s="195"/>
      <c r="J709" s="195"/>
      <c r="L709" s="195"/>
      <c r="M709" s="195"/>
      <c r="N709" s="195"/>
      <c r="O709" s="195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  <c r="AW709" s="195"/>
      <c r="AX709" s="195"/>
      <c r="AY709" s="195"/>
      <c r="AZ709" s="195"/>
      <c r="BA709" s="195"/>
      <c r="BB709" s="195"/>
      <c r="BC709" s="195"/>
      <c r="BD709" s="195"/>
      <c r="BE709" s="195"/>
      <c r="BF709" s="195"/>
      <c r="BG709" s="195"/>
      <c r="BH709" s="195"/>
      <c r="BI709" s="195"/>
      <c r="BJ709" s="195"/>
      <c r="BK709" s="195"/>
      <c r="BL709" s="195"/>
      <c r="BM709" s="195"/>
      <c r="BN709" s="195"/>
      <c r="BO709" s="195"/>
      <c r="BP709" s="195"/>
      <c r="BQ709" s="195"/>
      <c r="BR709" s="195"/>
      <c r="BS709" s="195"/>
      <c r="BT709" s="195"/>
      <c r="BU709" s="195"/>
      <c r="BV709" s="195"/>
      <c r="BW709" s="195"/>
      <c r="BX709" s="195"/>
      <c r="BY709" s="195"/>
      <c r="BZ709" s="195"/>
      <c r="CA709" s="195"/>
      <c r="CB709" s="195"/>
      <c r="CC709" s="195"/>
      <c r="CD709" s="195"/>
      <c r="CE709" s="195"/>
      <c r="CF709" s="195"/>
      <c r="CG709" s="195"/>
      <c r="CH709" s="195"/>
    </row>
    <row r="710" spans="1:86" ht="12.75">
      <c r="A710" s="195"/>
      <c r="B710" s="195"/>
      <c r="C710" s="195"/>
      <c r="D710" s="195"/>
      <c r="E710" s="195"/>
      <c r="F710" s="195"/>
      <c r="G710" s="195"/>
      <c r="H710" s="195"/>
      <c r="I710" s="195"/>
      <c r="J710" s="195"/>
      <c r="L710" s="195"/>
      <c r="M710" s="195"/>
      <c r="N710" s="195"/>
      <c r="O710" s="195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  <c r="AA710" s="195"/>
      <c r="AB710" s="195"/>
      <c r="AC710" s="195"/>
      <c r="AD710" s="195"/>
      <c r="AE710" s="195"/>
      <c r="AF710" s="195"/>
      <c r="AG710" s="195"/>
      <c r="AH710" s="195"/>
      <c r="AI710" s="195"/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  <c r="AW710" s="195"/>
      <c r="AX710" s="195"/>
      <c r="AY710" s="195"/>
      <c r="AZ710" s="195"/>
      <c r="BA710" s="195"/>
      <c r="BB710" s="195"/>
      <c r="BC710" s="195"/>
      <c r="BD710" s="195"/>
      <c r="BE710" s="195"/>
      <c r="BF710" s="195"/>
      <c r="BG710" s="195"/>
      <c r="BH710" s="195"/>
      <c r="BI710" s="195"/>
      <c r="BJ710" s="195"/>
      <c r="BK710" s="195"/>
      <c r="BL710" s="195"/>
      <c r="BM710" s="195"/>
      <c r="BN710" s="195"/>
      <c r="BO710" s="195"/>
      <c r="BP710" s="195"/>
      <c r="BQ710" s="195"/>
      <c r="BR710" s="195"/>
      <c r="BS710" s="195"/>
      <c r="BT710" s="195"/>
      <c r="BU710" s="195"/>
      <c r="BV710" s="195"/>
      <c r="BW710" s="195"/>
      <c r="BX710" s="195"/>
      <c r="BY710" s="195"/>
      <c r="BZ710" s="195"/>
      <c r="CA710" s="195"/>
      <c r="CB710" s="195"/>
      <c r="CC710" s="195"/>
      <c r="CD710" s="195"/>
      <c r="CE710" s="195"/>
      <c r="CF710" s="195"/>
      <c r="CG710" s="195"/>
      <c r="CH710" s="195"/>
    </row>
    <row r="711" spans="1:86" ht="12.75">
      <c r="A711" s="195"/>
      <c r="B711" s="195"/>
      <c r="C711" s="195"/>
      <c r="D711" s="195"/>
      <c r="E711" s="195"/>
      <c r="F711" s="195"/>
      <c r="G711" s="195"/>
      <c r="H711" s="195"/>
      <c r="I711" s="195"/>
      <c r="J711" s="195"/>
      <c r="L711" s="195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</row>
    <row r="712" spans="1:86" ht="12.75">
      <c r="A712" s="195"/>
      <c r="B712" s="195"/>
      <c r="C712" s="195"/>
      <c r="D712" s="195"/>
      <c r="E712" s="195"/>
      <c r="F712" s="195"/>
      <c r="G712" s="195"/>
      <c r="H712" s="195"/>
      <c r="I712" s="195"/>
      <c r="J712" s="195"/>
      <c r="L712" s="195"/>
      <c r="M712" s="195"/>
      <c r="N712" s="195"/>
      <c r="O712" s="195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  <c r="AW712" s="195"/>
      <c r="AX712" s="195"/>
      <c r="AY712" s="195"/>
      <c r="AZ712" s="195"/>
      <c r="BA712" s="195"/>
      <c r="BB712" s="195"/>
      <c r="BC712" s="195"/>
      <c r="BD712" s="195"/>
      <c r="BE712" s="195"/>
      <c r="BF712" s="195"/>
      <c r="BG712" s="195"/>
      <c r="BH712" s="195"/>
      <c r="BI712" s="195"/>
      <c r="BJ712" s="195"/>
      <c r="BK712" s="195"/>
      <c r="BL712" s="195"/>
      <c r="BM712" s="195"/>
      <c r="BN712" s="195"/>
      <c r="BO712" s="195"/>
      <c r="BP712" s="195"/>
      <c r="BQ712" s="195"/>
      <c r="BR712" s="195"/>
      <c r="BS712" s="195"/>
      <c r="BT712" s="195"/>
      <c r="BU712" s="195"/>
      <c r="BV712" s="195"/>
      <c r="BW712" s="195"/>
      <c r="BX712" s="195"/>
      <c r="BY712" s="195"/>
      <c r="BZ712" s="195"/>
      <c r="CA712" s="195"/>
      <c r="CB712" s="195"/>
      <c r="CC712" s="195"/>
      <c r="CD712" s="195"/>
      <c r="CE712" s="195"/>
      <c r="CF712" s="195"/>
      <c r="CG712" s="195"/>
      <c r="CH712" s="195"/>
    </row>
    <row r="713" spans="1:86" ht="12.75">
      <c r="A713" s="195"/>
      <c r="B713" s="195"/>
      <c r="C713" s="195"/>
      <c r="D713" s="195"/>
      <c r="E713" s="195"/>
      <c r="F713" s="195"/>
      <c r="G713" s="195"/>
      <c r="H713" s="195"/>
      <c r="I713" s="195"/>
      <c r="J713" s="195"/>
      <c r="L713" s="195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  <c r="AW713" s="195"/>
      <c r="AX713" s="195"/>
      <c r="AY713" s="195"/>
      <c r="AZ713" s="195"/>
      <c r="BA713" s="195"/>
      <c r="BB713" s="195"/>
      <c r="BC713" s="195"/>
      <c r="BD713" s="195"/>
      <c r="BE713" s="195"/>
      <c r="BF713" s="195"/>
      <c r="BG713" s="195"/>
      <c r="BH713" s="195"/>
      <c r="BI713" s="195"/>
      <c r="BJ713" s="195"/>
      <c r="BK713" s="195"/>
      <c r="BL713" s="195"/>
      <c r="BM713" s="195"/>
      <c r="BN713" s="195"/>
      <c r="BO713" s="195"/>
      <c r="BP713" s="195"/>
      <c r="BQ713" s="195"/>
      <c r="BR713" s="195"/>
      <c r="BS713" s="195"/>
      <c r="BT713" s="195"/>
      <c r="BU713" s="195"/>
      <c r="BV713" s="195"/>
      <c r="BW713" s="195"/>
      <c r="BX713" s="195"/>
      <c r="BY713" s="195"/>
      <c r="BZ713" s="195"/>
      <c r="CA713" s="195"/>
      <c r="CB713" s="195"/>
      <c r="CC713" s="195"/>
      <c r="CD713" s="195"/>
      <c r="CE713" s="195"/>
      <c r="CF713" s="195"/>
      <c r="CG713" s="195"/>
      <c r="CH713" s="195"/>
    </row>
    <row r="714" spans="1:86" ht="12.75">
      <c r="A714" s="195"/>
      <c r="B714" s="195"/>
      <c r="C714" s="195"/>
      <c r="D714" s="195"/>
      <c r="E714" s="195"/>
      <c r="F714" s="195"/>
      <c r="G714" s="195"/>
      <c r="H714" s="195"/>
      <c r="I714" s="195"/>
      <c r="J714" s="195"/>
      <c r="L714" s="195"/>
      <c r="M714" s="195"/>
      <c r="N714" s="195"/>
      <c r="O714" s="195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  <c r="AA714" s="195"/>
      <c r="AB714" s="195"/>
      <c r="AC714" s="195"/>
      <c r="AD714" s="195"/>
      <c r="AE714" s="195"/>
      <c r="AF714" s="195"/>
      <c r="AG714" s="195"/>
      <c r="AH714" s="195"/>
      <c r="AI714" s="195"/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  <c r="AW714" s="195"/>
      <c r="AX714" s="195"/>
      <c r="AY714" s="195"/>
      <c r="AZ714" s="195"/>
      <c r="BA714" s="195"/>
      <c r="BB714" s="195"/>
      <c r="BC714" s="195"/>
      <c r="BD714" s="195"/>
      <c r="BE714" s="195"/>
      <c r="BF714" s="195"/>
      <c r="BG714" s="195"/>
      <c r="BH714" s="195"/>
      <c r="BI714" s="195"/>
      <c r="BJ714" s="195"/>
      <c r="BK714" s="195"/>
      <c r="BL714" s="195"/>
      <c r="BM714" s="195"/>
      <c r="BN714" s="195"/>
      <c r="BO714" s="195"/>
      <c r="BP714" s="195"/>
      <c r="BQ714" s="195"/>
      <c r="BR714" s="195"/>
      <c r="BS714" s="195"/>
      <c r="BT714" s="195"/>
      <c r="BU714" s="195"/>
      <c r="BV714" s="195"/>
      <c r="BW714" s="195"/>
      <c r="BX714" s="195"/>
      <c r="BY714" s="195"/>
      <c r="BZ714" s="195"/>
      <c r="CA714" s="195"/>
      <c r="CB714" s="195"/>
      <c r="CC714" s="195"/>
      <c r="CD714" s="195"/>
      <c r="CE714" s="195"/>
      <c r="CF714" s="195"/>
      <c r="CG714" s="195"/>
      <c r="CH714" s="195"/>
    </row>
    <row r="715" spans="1:86" ht="12.75">
      <c r="A715" s="195"/>
      <c r="B715" s="195"/>
      <c r="C715" s="195"/>
      <c r="D715" s="195"/>
      <c r="E715" s="195"/>
      <c r="F715" s="195"/>
      <c r="G715" s="195"/>
      <c r="H715" s="195"/>
      <c r="I715" s="195"/>
      <c r="J715" s="195"/>
      <c r="L715" s="195"/>
      <c r="M715" s="195"/>
      <c r="N715" s="195"/>
      <c r="O715" s="195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  <c r="AA715" s="195"/>
      <c r="AB715" s="195"/>
      <c r="AC715" s="195"/>
      <c r="AD715" s="195"/>
      <c r="AE715" s="195"/>
      <c r="AF715" s="195"/>
      <c r="AG715" s="195"/>
      <c r="AH715" s="195"/>
      <c r="AI715" s="195"/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  <c r="AW715" s="195"/>
      <c r="AX715" s="195"/>
      <c r="AY715" s="195"/>
      <c r="AZ715" s="195"/>
      <c r="BA715" s="195"/>
      <c r="BB715" s="195"/>
      <c r="BC715" s="195"/>
      <c r="BD715" s="195"/>
      <c r="BE715" s="195"/>
      <c r="BF715" s="195"/>
      <c r="BG715" s="195"/>
      <c r="BH715" s="195"/>
      <c r="BI715" s="195"/>
      <c r="BJ715" s="195"/>
      <c r="BK715" s="195"/>
      <c r="BL715" s="195"/>
      <c r="BM715" s="195"/>
      <c r="BN715" s="195"/>
      <c r="BO715" s="195"/>
      <c r="BP715" s="195"/>
      <c r="BQ715" s="195"/>
      <c r="BR715" s="195"/>
      <c r="BS715" s="195"/>
      <c r="BT715" s="195"/>
      <c r="BU715" s="195"/>
      <c r="BV715" s="195"/>
      <c r="BW715" s="195"/>
      <c r="BX715" s="195"/>
      <c r="BY715" s="195"/>
      <c r="BZ715" s="195"/>
      <c r="CA715" s="195"/>
      <c r="CB715" s="195"/>
      <c r="CC715" s="195"/>
      <c r="CD715" s="195"/>
      <c r="CE715" s="195"/>
      <c r="CF715" s="195"/>
      <c r="CG715" s="195"/>
      <c r="CH715" s="195"/>
    </row>
    <row r="716" spans="1:86" ht="12.75">
      <c r="A716" s="195"/>
      <c r="B716" s="195"/>
      <c r="C716" s="195"/>
      <c r="D716" s="195"/>
      <c r="E716" s="195"/>
      <c r="F716" s="195"/>
      <c r="G716" s="195"/>
      <c r="H716" s="195"/>
      <c r="I716" s="195"/>
      <c r="J716" s="195"/>
      <c r="L716" s="195"/>
      <c r="M716" s="195"/>
      <c r="N716" s="195"/>
      <c r="O716" s="195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195"/>
      <c r="BN716" s="195"/>
      <c r="BO716" s="195"/>
      <c r="BP716" s="195"/>
      <c r="BQ716" s="195"/>
      <c r="BR716" s="195"/>
      <c r="BS716" s="195"/>
      <c r="BT716" s="195"/>
      <c r="BU716" s="195"/>
      <c r="BV716" s="195"/>
      <c r="BW716" s="195"/>
      <c r="BX716" s="195"/>
      <c r="BY716" s="195"/>
      <c r="BZ716" s="195"/>
      <c r="CA716" s="195"/>
      <c r="CB716" s="195"/>
      <c r="CC716" s="195"/>
      <c r="CD716" s="195"/>
      <c r="CE716" s="195"/>
      <c r="CF716" s="195"/>
      <c r="CG716" s="195"/>
      <c r="CH716" s="195"/>
    </row>
    <row r="717" spans="1:86" ht="12.75">
      <c r="A717" s="195"/>
      <c r="B717" s="195"/>
      <c r="C717" s="195"/>
      <c r="D717" s="195"/>
      <c r="E717" s="195"/>
      <c r="F717" s="195"/>
      <c r="G717" s="195"/>
      <c r="H717" s="195"/>
      <c r="I717" s="195"/>
      <c r="J717" s="195"/>
      <c r="L717" s="195"/>
      <c r="M717" s="195"/>
      <c r="N717" s="195"/>
      <c r="O717" s="195"/>
      <c r="P717" s="195"/>
      <c r="Q717" s="195"/>
      <c r="R717" s="195"/>
      <c r="S717" s="195"/>
      <c r="T717" s="195"/>
      <c r="U717" s="195"/>
      <c r="V717" s="195"/>
      <c r="W717" s="195"/>
      <c r="X717" s="195"/>
      <c r="Y717" s="195"/>
      <c r="Z717" s="195"/>
      <c r="AA717" s="195"/>
      <c r="AB717" s="195"/>
      <c r="AC717" s="195"/>
      <c r="AD717" s="195"/>
      <c r="AE717" s="195"/>
      <c r="AF717" s="195"/>
      <c r="AG717" s="195"/>
      <c r="AH717" s="195"/>
      <c r="AI717" s="195"/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  <c r="AW717" s="195"/>
      <c r="AX717" s="195"/>
      <c r="AY717" s="195"/>
      <c r="AZ717" s="195"/>
      <c r="BA717" s="195"/>
      <c r="BB717" s="195"/>
      <c r="BC717" s="195"/>
      <c r="BD717" s="195"/>
      <c r="BE717" s="195"/>
      <c r="BF717" s="195"/>
      <c r="BG717" s="195"/>
      <c r="BH717" s="195"/>
      <c r="BI717" s="195"/>
      <c r="BJ717" s="195"/>
      <c r="BK717" s="195"/>
      <c r="BL717" s="195"/>
      <c r="BM717" s="195"/>
      <c r="BN717" s="195"/>
      <c r="BO717" s="195"/>
      <c r="BP717" s="195"/>
      <c r="BQ717" s="195"/>
      <c r="BR717" s="195"/>
      <c r="BS717" s="195"/>
      <c r="BT717" s="195"/>
      <c r="BU717" s="195"/>
      <c r="BV717" s="195"/>
      <c r="BW717" s="195"/>
      <c r="BX717" s="195"/>
      <c r="BY717" s="195"/>
      <c r="BZ717" s="195"/>
      <c r="CA717" s="195"/>
      <c r="CB717" s="195"/>
      <c r="CC717" s="195"/>
      <c r="CD717" s="195"/>
      <c r="CE717" s="195"/>
      <c r="CF717" s="195"/>
      <c r="CG717" s="195"/>
      <c r="CH717" s="195"/>
    </row>
    <row r="718" spans="1:86" ht="12.75">
      <c r="A718" s="195"/>
      <c r="B718" s="195"/>
      <c r="C718" s="195"/>
      <c r="D718" s="195"/>
      <c r="E718" s="195"/>
      <c r="F718" s="195"/>
      <c r="G718" s="195"/>
      <c r="H718" s="195"/>
      <c r="I718" s="195"/>
      <c r="J718" s="195"/>
      <c r="L718" s="195"/>
      <c r="M718" s="195"/>
      <c r="N718" s="195"/>
      <c r="O718" s="195"/>
      <c r="P718" s="195"/>
      <c r="Q718" s="195"/>
      <c r="R718" s="195"/>
      <c r="S718" s="195"/>
      <c r="T718" s="195"/>
      <c r="U718" s="195"/>
      <c r="V718" s="195"/>
      <c r="W718" s="195"/>
      <c r="X718" s="195"/>
      <c r="Y718" s="195"/>
      <c r="Z718" s="195"/>
      <c r="AA718" s="195"/>
      <c r="AB718" s="195"/>
      <c r="AC718" s="195"/>
      <c r="AD718" s="195"/>
      <c r="AE718" s="195"/>
      <c r="AF718" s="195"/>
      <c r="AG718" s="195"/>
      <c r="AH718" s="195"/>
      <c r="AI718" s="195"/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  <c r="AW718" s="195"/>
      <c r="AX718" s="195"/>
      <c r="AY718" s="195"/>
      <c r="AZ718" s="195"/>
      <c r="BA718" s="195"/>
      <c r="BB718" s="195"/>
      <c r="BC718" s="195"/>
      <c r="BD718" s="195"/>
      <c r="BE718" s="195"/>
      <c r="BF718" s="195"/>
      <c r="BG718" s="195"/>
      <c r="BH718" s="195"/>
      <c r="BI718" s="195"/>
      <c r="BJ718" s="195"/>
      <c r="BK718" s="195"/>
      <c r="BL718" s="195"/>
      <c r="BM718" s="195"/>
      <c r="BN718" s="195"/>
      <c r="BO718" s="195"/>
      <c r="BP718" s="195"/>
      <c r="BQ718" s="195"/>
      <c r="BR718" s="195"/>
      <c r="BS718" s="195"/>
      <c r="BT718" s="195"/>
      <c r="BU718" s="195"/>
      <c r="BV718" s="195"/>
      <c r="BW718" s="195"/>
      <c r="BX718" s="195"/>
      <c r="BY718" s="195"/>
      <c r="BZ718" s="195"/>
      <c r="CA718" s="195"/>
      <c r="CB718" s="195"/>
      <c r="CC718" s="195"/>
      <c r="CD718" s="195"/>
      <c r="CE718" s="195"/>
      <c r="CF718" s="195"/>
      <c r="CG718" s="195"/>
      <c r="CH718" s="195"/>
    </row>
    <row r="719" spans="1:86" ht="12.75">
      <c r="A719" s="195"/>
      <c r="B719" s="195"/>
      <c r="C719" s="195"/>
      <c r="D719" s="195"/>
      <c r="E719" s="195"/>
      <c r="F719" s="195"/>
      <c r="G719" s="195"/>
      <c r="H719" s="195"/>
      <c r="I719" s="195"/>
      <c r="J719" s="195"/>
      <c r="L719" s="195"/>
      <c r="M719" s="195"/>
      <c r="N719" s="195"/>
      <c r="O719" s="195"/>
      <c r="P719" s="195"/>
      <c r="Q719" s="195"/>
      <c r="R719" s="195"/>
      <c r="S719" s="195"/>
      <c r="T719" s="195"/>
      <c r="U719" s="195"/>
      <c r="V719" s="195"/>
      <c r="W719" s="195"/>
      <c r="X719" s="195"/>
      <c r="Y719" s="195"/>
      <c r="Z719" s="195"/>
      <c r="AA719" s="195"/>
      <c r="AB719" s="195"/>
      <c r="AC719" s="195"/>
      <c r="AD719" s="195"/>
      <c r="AE719" s="195"/>
      <c r="AF719" s="195"/>
      <c r="AG719" s="195"/>
      <c r="AH719" s="195"/>
      <c r="AI719" s="195"/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  <c r="AW719" s="195"/>
      <c r="AX719" s="195"/>
      <c r="AY719" s="195"/>
      <c r="AZ719" s="195"/>
      <c r="BA719" s="195"/>
      <c r="BB719" s="195"/>
      <c r="BC719" s="195"/>
      <c r="BD719" s="195"/>
      <c r="BE719" s="195"/>
      <c r="BF719" s="195"/>
      <c r="BG719" s="195"/>
      <c r="BH719" s="195"/>
      <c r="BI719" s="195"/>
      <c r="BJ719" s="195"/>
      <c r="BK719" s="195"/>
      <c r="BL719" s="195"/>
      <c r="BM719" s="195"/>
      <c r="BN719" s="195"/>
      <c r="BO719" s="195"/>
      <c r="BP719" s="195"/>
      <c r="BQ719" s="195"/>
      <c r="BR719" s="195"/>
      <c r="BS719" s="195"/>
      <c r="BT719" s="195"/>
      <c r="BU719" s="195"/>
      <c r="BV719" s="195"/>
      <c r="BW719" s="195"/>
      <c r="BX719" s="195"/>
      <c r="BY719" s="195"/>
      <c r="BZ719" s="195"/>
      <c r="CA719" s="195"/>
      <c r="CB719" s="195"/>
      <c r="CC719" s="195"/>
      <c r="CD719" s="195"/>
      <c r="CE719" s="195"/>
      <c r="CF719" s="195"/>
      <c r="CG719" s="195"/>
      <c r="CH719" s="195"/>
    </row>
    <row r="720" spans="1:86" ht="12.75">
      <c r="A720" s="195"/>
      <c r="B720" s="195"/>
      <c r="C720" s="195"/>
      <c r="D720" s="195"/>
      <c r="E720" s="195"/>
      <c r="F720" s="195"/>
      <c r="G720" s="195"/>
      <c r="H720" s="195"/>
      <c r="I720" s="195"/>
      <c r="J720" s="195"/>
      <c r="L720" s="195"/>
      <c r="M720" s="195"/>
      <c r="N720" s="195"/>
      <c r="O720" s="195"/>
      <c r="P720" s="195"/>
      <c r="Q720" s="195"/>
      <c r="R720" s="195"/>
      <c r="S720" s="195"/>
      <c r="T720" s="195"/>
      <c r="U720" s="195"/>
      <c r="V720" s="195"/>
      <c r="W720" s="195"/>
      <c r="X720" s="195"/>
      <c r="Y720" s="195"/>
      <c r="Z720" s="195"/>
      <c r="AA720" s="195"/>
      <c r="AB720" s="195"/>
      <c r="AC720" s="195"/>
      <c r="AD720" s="195"/>
      <c r="AE720" s="195"/>
      <c r="AF720" s="195"/>
      <c r="AG720" s="195"/>
      <c r="AH720" s="195"/>
      <c r="AI720" s="195"/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  <c r="AW720" s="195"/>
      <c r="AX720" s="195"/>
      <c r="AY720" s="195"/>
      <c r="AZ720" s="195"/>
      <c r="BA720" s="195"/>
      <c r="BB720" s="195"/>
      <c r="BC720" s="195"/>
      <c r="BD720" s="195"/>
      <c r="BE720" s="195"/>
      <c r="BF720" s="195"/>
      <c r="BG720" s="195"/>
      <c r="BH720" s="195"/>
      <c r="BI720" s="195"/>
      <c r="BJ720" s="195"/>
      <c r="BK720" s="195"/>
      <c r="BL720" s="195"/>
      <c r="BM720" s="195"/>
      <c r="BN720" s="195"/>
      <c r="BO720" s="195"/>
      <c r="BP720" s="195"/>
      <c r="BQ720" s="195"/>
      <c r="BR720" s="195"/>
      <c r="BS720" s="195"/>
      <c r="BT720" s="195"/>
      <c r="BU720" s="195"/>
      <c r="BV720" s="195"/>
      <c r="BW720" s="195"/>
      <c r="BX720" s="195"/>
      <c r="BY720" s="195"/>
      <c r="BZ720" s="195"/>
      <c r="CA720" s="195"/>
      <c r="CB720" s="195"/>
      <c r="CC720" s="195"/>
      <c r="CD720" s="195"/>
      <c r="CE720" s="195"/>
      <c r="CF720" s="195"/>
      <c r="CG720" s="195"/>
      <c r="CH720" s="195"/>
    </row>
    <row r="721" spans="1:86" ht="12.75">
      <c r="A721" s="195"/>
      <c r="B721" s="195"/>
      <c r="C721" s="195"/>
      <c r="D721" s="195"/>
      <c r="E721" s="195"/>
      <c r="F721" s="195"/>
      <c r="G721" s="195"/>
      <c r="H721" s="195"/>
      <c r="I721" s="195"/>
      <c r="J721" s="195"/>
      <c r="L721" s="195"/>
      <c r="M721" s="195"/>
      <c r="N721" s="195"/>
      <c r="O721" s="195"/>
      <c r="P721" s="195"/>
      <c r="Q721" s="195"/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</row>
    <row r="722" spans="1:86" ht="12.75">
      <c r="A722" s="195"/>
      <c r="B722" s="195"/>
      <c r="C722" s="195"/>
      <c r="D722" s="195"/>
      <c r="E722" s="195"/>
      <c r="F722" s="195"/>
      <c r="G722" s="195"/>
      <c r="H722" s="195"/>
      <c r="I722" s="195"/>
      <c r="J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5"/>
      <c r="BC722" s="195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5"/>
      <c r="BN722" s="195"/>
      <c r="BO722" s="195"/>
      <c r="BP722" s="195"/>
      <c r="BQ722" s="195"/>
      <c r="BR722" s="195"/>
      <c r="BS722" s="195"/>
      <c r="BT722" s="195"/>
      <c r="BU722" s="195"/>
      <c r="BV722" s="195"/>
      <c r="BW722" s="195"/>
      <c r="BX722" s="195"/>
      <c r="BY722" s="195"/>
      <c r="BZ722" s="195"/>
      <c r="CA722" s="195"/>
      <c r="CB722" s="195"/>
      <c r="CC722" s="195"/>
      <c r="CD722" s="195"/>
      <c r="CE722" s="195"/>
      <c r="CF722" s="195"/>
      <c r="CG722" s="195"/>
      <c r="CH722" s="195"/>
    </row>
    <row r="723" spans="1:86" ht="12.75">
      <c r="A723" s="195"/>
      <c r="B723" s="195"/>
      <c r="C723" s="195"/>
      <c r="D723" s="195"/>
      <c r="E723" s="195"/>
      <c r="F723" s="195"/>
      <c r="G723" s="195"/>
      <c r="H723" s="195"/>
      <c r="I723" s="195"/>
      <c r="J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  <c r="AW723" s="195"/>
      <c r="AX723" s="195"/>
      <c r="AY723" s="195"/>
      <c r="AZ723" s="195"/>
      <c r="BA723" s="195"/>
      <c r="BB723" s="195"/>
      <c r="BC723" s="195"/>
      <c r="BD723" s="195"/>
      <c r="BE723" s="195"/>
      <c r="BF723" s="195"/>
      <c r="BG723" s="195"/>
      <c r="BH723" s="195"/>
      <c r="BI723" s="195"/>
      <c r="BJ723" s="195"/>
      <c r="BK723" s="195"/>
      <c r="BL723" s="195"/>
      <c r="BM723" s="195"/>
      <c r="BN723" s="195"/>
      <c r="BO723" s="195"/>
      <c r="BP723" s="195"/>
      <c r="BQ723" s="195"/>
      <c r="BR723" s="195"/>
      <c r="BS723" s="195"/>
      <c r="BT723" s="195"/>
      <c r="BU723" s="195"/>
      <c r="BV723" s="195"/>
      <c r="BW723" s="195"/>
      <c r="BX723" s="195"/>
      <c r="BY723" s="195"/>
      <c r="BZ723" s="195"/>
      <c r="CA723" s="195"/>
      <c r="CB723" s="195"/>
      <c r="CC723" s="195"/>
      <c r="CD723" s="195"/>
      <c r="CE723" s="195"/>
      <c r="CF723" s="195"/>
      <c r="CG723" s="195"/>
      <c r="CH723" s="195"/>
    </row>
    <row r="724" spans="1:86" ht="12.75">
      <c r="A724" s="195"/>
      <c r="B724" s="195"/>
      <c r="C724" s="195"/>
      <c r="D724" s="195"/>
      <c r="E724" s="195"/>
      <c r="F724" s="195"/>
      <c r="G724" s="195"/>
      <c r="H724" s="195"/>
      <c r="I724" s="195"/>
      <c r="J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  <c r="AW724" s="195"/>
      <c r="AX724" s="195"/>
      <c r="AY724" s="195"/>
      <c r="AZ724" s="195"/>
      <c r="BA724" s="195"/>
      <c r="BB724" s="195"/>
      <c r="BC724" s="195"/>
      <c r="BD724" s="195"/>
      <c r="BE724" s="195"/>
      <c r="BF724" s="195"/>
      <c r="BG724" s="195"/>
      <c r="BH724" s="195"/>
      <c r="BI724" s="195"/>
      <c r="BJ724" s="195"/>
      <c r="BK724" s="195"/>
      <c r="BL724" s="195"/>
      <c r="BM724" s="195"/>
      <c r="BN724" s="195"/>
      <c r="BO724" s="195"/>
      <c r="BP724" s="195"/>
      <c r="BQ724" s="195"/>
      <c r="BR724" s="195"/>
      <c r="BS724" s="195"/>
      <c r="BT724" s="195"/>
      <c r="BU724" s="195"/>
      <c r="BV724" s="195"/>
      <c r="BW724" s="195"/>
      <c r="BX724" s="195"/>
      <c r="BY724" s="195"/>
      <c r="BZ724" s="195"/>
      <c r="CA724" s="195"/>
      <c r="CB724" s="195"/>
      <c r="CC724" s="195"/>
      <c r="CD724" s="195"/>
      <c r="CE724" s="195"/>
      <c r="CF724" s="195"/>
      <c r="CG724" s="195"/>
      <c r="CH724" s="195"/>
    </row>
    <row r="725" spans="1:86" ht="12.75">
      <c r="A725" s="195"/>
      <c r="B725" s="195"/>
      <c r="C725" s="195"/>
      <c r="D725" s="195"/>
      <c r="E725" s="195"/>
      <c r="F725" s="195"/>
      <c r="G725" s="195"/>
      <c r="H725" s="195"/>
      <c r="I725" s="195"/>
      <c r="J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  <c r="AW725" s="195"/>
      <c r="AX725" s="195"/>
      <c r="AY725" s="195"/>
      <c r="AZ725" s="195"/>
      <c r="BA725" s="195"/>
      <c r="BB725" s="195"/>
      <c r="BC725" s="195"/>
      <c r="BD725" s="195"/>
      <c r="BE725" s="195"/>
      <c r="BF725" s="195"/>
      <c r="BG725" s="195"/>
      <c r="BH725" s="195"/>
      <c r="BI725" s="195"/>
      <c r="BJ725" s="195"/>
      <c r="BK725" s="195"/>
      <c r="BL725" s="195"/>
      <c r="BM725" s="195"/>
      <c r="BN725" s="195"/>
      <c r="BO725" s="195"/>
      <c r="BP725" s="195"/>
      <c r="BQ725" s="195"/>
      <c r="BR725" s="195"/>
      <c r="BS725" s="195"/>
      <c r="BT725" s="195"/>
      <c r="BU725" s="195"/>
      <c r="BV725" s="195"/>
      <c r="BW725" s="195"/>
      <c r="BX725" s="195"/>
      <c r="BY725" s="195"/>
      <c r="BZ725" s="195"/>
      <c r="CA725" s="195"/>
      <c r="CB725" s="195"/>
      <c r="CC725" s="195"/>
      <c r="CD725" s="195"/>
      <c r="CE725" s="195"/>
      <c r="CF725" s="195"/>
      <c r="CG725" s="195"/>
      <c r="CH725" s="195"/>
    </row>
    <row r="726" spans="1:86" ht="12.75">
      <c r="A726" s="195"/>
      <c r="B726" s="195"/>
      <c r="C726" s="195"/>
      <c r="D726" s="195"/>
      <c r="E726" s="195"/>
      <c r="F726" s="195"/>
      <c r="G726" s="195"/>
      <c r="H726" s="195"/>
      <c r="I726" s="195"/>
      <c r="J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  <c r="AW726" s="195"/>
      <c r="AX726" s="195"/>
      <c r="AY726" s="195"/>
      <c r="AZ726" s="195"/>
      <c r="BA726" s="195"/>
      <c r="BB726" s="195"/>
      <c r="BC726" s="195"/>
      <c r="BD726" s="195"/>
      <c r="BE726" s="195"/>
      <c r="BF726" s="195"/>
      <c r="BG726" s="195"/>
      <c r="BH726" s="195"/>
      <c r="BI726" s="195"/>
      <c r="BJ726" s="195"/>
      <c r="BK726" s="195"/>
      <c r="BL726" s="195"/>
      <c r="BM726" s="195"/>
      <c r="BN726" s="195"/>
      <c r="BO726" s="195"/>
      <c r="BP726" s="195"/>
      <c r="BQ726" s="195"/>
      <c r="BR726" s="195"/>
      <c r="BS726" s="195"/>
      <c r="BT726" s="195"/>
      <c r="BU726" s="195"/>
      <c r="BV726" s="195"/>
      <c r="BW726" s="195"/>
      <c r="BX726" s="195"/>
      <c r="BY726" s="195"/>
      <c r="BZ726" s="195"/>
      <c r="CA726" s="195"/>
      <c r="CB726" s="195"/>
      <c r="CC726" s="195"/>
      <c r="CD726" s="195"/>
      <c r="CE726" s="195"/>
      <c r="CF726" s="195"/>
      <c r="CG726" s="195"/>
      <c r="CH726" s="195"/>
    </row>
    <row r="727" spans="1:86" ht="12.75">
      <c r="A727" s="195"/>
      <c r="B727" s="195"/>
      <c r="C727" s="195"/>
      <c r="D727" s="195"/>
      <c r="E727" s="195"/>
      <c r="F727" s="195"/>
      <c r="G727" s="195"/>
      <c r="H727" s="195"/>
      <c r="I727" s="195"/>
      <c r="J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195"/>
      <c r="BN727" s="195"/>
      <c r="BO727" s="195"/>
      <c r="BP727" s="195"/>
      <c r="BQ727" s="195"/>
      <c r="BR727" s="195"/>
      <c r="BS727" s="195"/>
      <c r="BT727" s="195"/>
      <c r="BU727" s="195"/>
      <c r="BV727" s="195"/>
      <c r="BW727" s="195"/>
      <c r="BX727" s="195"/>
      <c r="BY727" s="195"/>
      <c r="BZ727" s="195"/>
      <c r="CA727" s="195"/>
      <c r="CB727" s="195"/>
      <c r="CC727" s="195"/>
      <c r="CD727" s="195"/>
      <c r="CE727" s="195"/>
      <c r="CF727" s="195"/>
      <c r="CG727" s="195"/>
      <c r="CH727" s="195"/>
    </row>
    <row r="728" spans="1:86" ht="12.75">
      <c r="A728" s="195"/>
      <c r="B728" s="195"/>
      <c r="C728" s="195"/>
      <c r="D728" s="195"/>
      <c r="E728" s="195"/>
      <c r="F728" s="195"/>
      <c r="G728" s="195"/>
      <c r="H728" s="195"/>
      <c r="I728" s="195"/>
      <c r="J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195"/>
      <c r="BN728" s="195"/>
      <c r="BO728" s="195"/>
      <c r="BP728" s="195"/>
      <c r="BQ728" s="195"/>
      <c r="BR728" s="195"/>
      <c r="BS728" s="195"/>
      <c r="BT728" s="195"/>
      <c r="BU728" s="195"/>
      <c r="BV728" s="195"/>
      <c r="BW728" s="195"/>
      <c r="BX728" s="195"/>
      <c r="BY728" s="195"/>
      <c r="BZ728" s="195"/>
      <c r="CA728" s="195"/>
      <c r="CB728" s="195"/>
      <c r="CC728" s="195"/>
      <c r="CD728" s="195"/>
      <c r="CE728" s="195"/>
      <c r="CF728" s="195"/>
      <c r="CG728" s="195"/>
      <c r="CH728" s="195"/>
    </row>
    <row r="729" spans="1:86" ht="12.75">
      <c r="A729" s="195"/>
      <c r="B729" s="195"/>
      <c r="C729" s="195"/>
      <c r="D729" s="195"/>
      <c r="E729" s="195"/>
      <c r="F729" s="195"/>
      <c r="G729" s="195"/>
      <c r="H729" s="195"/>
      <c r="I729" s="195"/>
      <c r="J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195"/>
      <c r="BN729" s="195"/>
      <c r="BO729" s="195"/>
      <c r="BP729" s="195"/>
      <c r="BQ729" s="195"/>
      <c r="BR729" s="195"/>
      <c r="BS729" s="195"/>
      <c r="BT729" s="195"/>
      <c r="BU729" s="195"/>
      <c r="BV729" s="195"/>
      <c r="BW729" s="195"/>
      <c r="BX729" s="195"/>
      <c r="BY729" s="195"/>
      <c r="BZ729" s="195"/>
      <c r="CA729" s="195"/>
      <c r="CB729" s="195"/>
      <c r="CC729" s="195"/>
      <c r="CD729" s="195"/>
      <c r="CE729" s="195"/>
      <c r="CF729" s="195"/>
      <c r="CG729" s="195"/>
      <c r="CH729" s="195"/>
    </row>
    <row r="730" spans="1:86" ht="12.75">
      <c r="A730" s="195"/>
      <c r="B730" s="195"/>
      <c r="C730" s="195"/>
      <c r="D730" s="195"/>
      <c r="E730" s="195"/>
      <c r="F730" s="195"/>
      <c r="G730" s="195"/>
      <c r="H730" s="195"/>
      <c r="I730" s="195"/>
      <c r="J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195"/>
      <c r="BN730" s="195"/>
      <c r="BO730" s="195"/>
      <c r="BP730" s="195"/>
      <c r="BQ730" s="195"/>
      <c r="BR730" s="195"/>
      <c r="BS730" s="195"/>
      <c r="BT730" s="195"/>
      <c r="BU730" s="195"/>
      <c r="BV730" s="195"/>
      <c r="BW730" s="195"/>
      <c r="BX730" s="195"/>
      <c r="BY730" s="195"/>
      <c r="BZ730" s="195"/>
      <c r="CA730" s="195"/>
      <c r="CB730" s="195"/>
      <c r="CC730" s="195"/>
      <c r="CD730" s="195"/>
      <c r="CE730" s="195"/>
      <c r="CF730" s="195"/>
      <c r="CG730" s="195"/>
      <c r="CH730" s="195"/>
    </row>
    <row r="731" spans="1:86" ht="12.75">
      <c r="A731" s="195"/>
      <c r="B731" s="195"/>
      <c r="C731" s="195"/>
      <c r="D731" s="195"/>
      <c r="E731" s="195"/>
      <c r="F731" s="195"/>
      <c r="G731" s="195"/>
      <c r="H731" s="195"/>
      <c r="I731" s="195"/>
      <c r="J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195"/>
      <c r="BN731" s="195"/>
      <c r="BO731" s="195"/>
      <c r="BP731" s="195"/>
      <c r="BQ731" s="195"/>
      <c r="BR731" s="195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  <c r="CH731" s="195"/>
    </row>
    <row r="732" spans="1:86" ht="12.75">
      <c r="A732" s="195"/>
      <c r="B732" s="195"/>
      <c r="C732" s="195"/>
      <c r="D732" s="195"/>
      <c r="E732" s="195"/>
      <c r="F732" s="195"/>
      <c r="G732" s="195"/>
      <c r="H732" s="195"/>
      <c r="I732" s="195"/>
      <c r="J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195"/>
      <c r="BN732" s="195"/>
      <c r="BO732" s="195"/>
      <c r="BP732" s="195"/>
      <c r="BQ732" s="195"/>
      <c r="BR732" s="195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  <c r="CH732" s="195"/>
    </row>
    <row r="733" spans="1:86" ht="12.75">
      <c r="A733" s="195"/>
      <c r="B733" s="195"/>
      <c r="C733" s="195"/>
      <c r="D733" s="195"/>
      <c r="E733" s="195"/>
      <c r="F733" s="195"/>
      <c r="G733" s="195"/>
      <c r="H733" s="195"/>
      <c r="I733" s="195"/>
      <c r="J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  <c r="AW733" s="195"/>
      <c r="AX733" s="195"/>
      <c r="AY733" s="195"/>
      <c r="AZ733" s="195"/>
      <c r="BA733" s="195"/>
      <c r="BB733" s="195"/>
      <c r="BC733" s="195"/>
      <c r="BD733" s="195"/>
      <c r="BE733" s="195"/>
      <c r="BF733" s="195"/>
      <c r="BG733" s="195"/>
      <c r="BH733" s="195"/>
      <c r="BI733" s="195"/>
      <c r="BJ733" s="195"/>
      <c r="BK733" s="195"/>
      <c r="BL733" s="195"/>
      <c r="BM733" s="195"/>
      <c r="BN733" s="195"/>
      <c r="BO733" s="195"/>
      <c r="BP733" s="195"/>
      <c r="BQ733" s="195"/>
      <c r="BR733" s="195"/>
      <c r="BS733" s="195"/>
      <c r="BT733" s="195"/>
      <c r="BU733" s="195"/>
      <c r="BV733" s="195"/>
      <c r="BW733" s="195"/>
      <c r="BX733" s="195"/>
      <c r="BY733" s="195"/>
      <c r="BZ733" s="195"/>
      <c r="CA733" s="195"/>
      <c r="CB733" s="195"/>
      <c r="CC733" s="195"/>
      <c r="CD733" s="195"/>
      <c r="CE733" s="195"/>
      <c r="CF733" s="195"/>
      <c r="CG733" s="195"/>
      <c r="CH733" s="195"/>
    </row>
    <row r="734" spans="1:86" ht="12.75">
      <c r="A734" s="195"/>
      <c r="B734" s="195"/>
      <c r="C734" s="195"/>
      <c r="D734" s="195"/>
      <c r="E734" s="195"/>
      <c r="F734" s="195"/>
      <c r="G734" s="195"/>
      <c r="H734" s="195"/>
      <c r="I734" s="195"/>
      <c r="J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  <c r="AA734" s="195"/>
      <c r="AB734" s="195"/>
      <c r="AC734" s="195"/>
      <c r="AD734" s="195"/>
      <c r="AE734" s="195"/>
      <c r="AF734" s="195"/>
      <c r="AG734" s="195"/>
      <c r="AH734" s="195"/>
      <c r="AI734" s="195"/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  <c r="AW734" s="195"/>
      <c r="AX734" s="195"/>
      <c r="AY734" s="195"/>
      <c r="AZ734" s="195"/>
      <c r="BA734" s="195"/>
      <c r="BB734" s="195"/>
      <c r="BC734" s="195"/>
      <c r="BD734" s="195"/>
      <c r="BE734" s="195"/>
      <c r="BF734" s="195"/>
      <c r="BG734" s="195"/>
      <c r="BH734" s="195"/>
      <c r="BI734" s="195"/>
      <c r="BJ734" s="195"/>
      <c r="BK734" s="195"/>
      <c r="BL734" s="195"/>
      <c r="BM734" s="195"/>
      <c r="BN734" s="195"/>
      <c r="BO734" s="195"/>
      <c r="BP734" s="195"/>
      <c r="BQ734" s="195"/>
      <c r="BR734" s="195"/>
      <c r="BS734" s="195"/>
      <c r="BT734" s="195"/>
      <c r="BU734" s="195"/>
      <c r="BV734" s="195"/>
      <c r="BW734" s="195"/>
      <c r="BX734" s="195"/>
      <c r="BY734" s="195"/>
      <c r="BZ734" s="195"/>
      <c r="CA734" s="195"/>
      <c r="CB734" s="195"/>
      <c r="CC734" s="195"/>
      <c r="CD734" s="195"/>
      <c r="CE734" s="195"/>
      <c r="CF734" s="195"/>
      <c r="CG734" s="195"/>
      <c r="CH734" s="195"/>
    </row>
    <row r="735" spans="1:86" ht="12.75">
      <c r="A735" s="195"/>
      <c r="B735" s="195"/>
      <c r="C735" s="195"/>
      <c r="D735" s="195"/>
      <c r="E735" s="195"/>
      <c r="F735" s="195"/>
      <c r="G735" s="195"/>
      <c r="H735" s="195"/>
      <c r="I735" s="195"/>
      <c r="J735" s="195"/>
      <c r="L735" s="195"/>
      <c r="M735" s="195"/>
      <c r="N735" s="195"/>
      <c r="O735" s="195"/>
      <c r="P735" s="195"/>
      <c r="Q735" s="195"/>
      <c r="R735" s="195"/>
      <c r="S735" s="195"/>
      <c r="T735" s="195"/>
      <c r="U735" s="195"/>
      <c r="V735" s="195"/>
      <c r="W735" s="195"/>
      <c r="X735" s="195"/>
      <c r="Y735" s="195"/>
      <c r="Z735" s="195"/>
      <c r="AA735" s="195"/>
      <c r="AB735" s="195"/>
      <c r="AC735" s="195"/>
      <c r="AD735" s="195"/>
      <c r="AE735" s="195"/>
      <c r="AF735" s="195"/>
      <c r="AG735" s="195"/>
      <c r="AH735" s="195"/>
      <c r="AI735" s="195"/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  <c r="AW735" s="195"/>
      <c r="AX735" s="195"/>
      <c r="AY735" s="195"/>
      <c r="AZ735" s="195"/>
      <c r="BA735" s="195"/>
      <c r="BB735" s="195"/>
      <c r="BC735" s="195"/>
      <c r="BD735" s="195"/>
      <c r="BE735" s="195"/>
      <c r="BF735" s="195"/>
      <c r="BG735" s="195"/>
      <c r="BH735" s="195"/>
      <c r="BI735" s="195"/>
      <c r="BJ735" s="195"/>
      <c r="BK735" s="195"/>
      <c r="BL735" s="195"/>
      <c r="BM735" s="195"/>
      <c r="BN735" s="195"/>
      <c r="BO735" s="195"/>
      <c r="BP735" s="195"/>
      <c r="BQ735" s="195"/>
      <c r="BR735" s="195"/>
      <c r="BS735" s="195"/>
      <c r="BT735" s="195"/>
      <c r="BU735" s="195"/>
      <c r="BV735" s="195"/>
      <c r="BW735" s="195"/>
      <c r="BX735" s="195"/>
      <c r="BY735" s="195"/>
      <c r="BZ735" s="195"/>
      <c r="CA735" s="195"/>
      <c r="CB735" s="195"/>
      <c r="CC735" s="195"/>
      <c r="CD735" s="195"/>
      <c r="CE735" s="195"/>
      <c r="CF735" s="195"/>
      <c r="CG735" s="195"/>
      <c r="CH735" s="195"/>
    </row>
    <row r="736" spans="1:86" ht="12.75">
      <c r="A736" s="195"/>
      <c r="B736" s="195"/>
      <c r="C736" s="195"/>
      <c r="D736" s="195"/>
      <c r="E736" s="195"/>
      <c r="F736" s="195"/>
      <c r="G736" s="195"/>
      <c r="H736" s="195"/>
      <c r="I736" s="195"/>
      <c r="J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  <c r="AA736" s="195"/>
      <c r="AB736" s="195"/>
      <c r="AC736" s="195"/>
      <c r="AD736" s="195"/>
      <c r="AE736" s="195"/>
      <c r="AF736" s="195"/>
      <c r="AG736" s="195"/>
      <c r="AH736" s="195"/>
      <c r="AI736" s="195"/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  <c r="AW736" s="195"/>
      <c r="AX736" s="195"/>
      <c r="AY736" s="195"/>
      <c r="AZ736" s="195"/>
      <c r="BA736" s="195"/>
      <c r="BB736" s="195"/>
      <c r="BC736" s="195"/>
      <c r="BD736" s="195"/>
      <c r="BE736" s="195"/>
      <c r="BF736" s="195"/>
      <c r="BG736" s="195"/>
      <c r="BH736" s="195"/>
      <c r="BI736" s="195"/>
      <c r="BJ736" s="195"/>
      <c r="BK736" s="195"/>
      <c r="BL736" s="195"/>
      <c r="BM736" s="195"/>
      <c r="BN736" s="195"/>
      <c r="BO736" s="195"/>
      <c r="BP736" s="195"/>
      <c r="BQ736" s="195"/>
      <c r="BR736" s="195"/>
      <c r="BS736" s="195"/>
      <c r="BT736" s="195"/>
      <c r="BU736" s="195"/>
      <c r="BV736" s="195"/>
      <c r="BW736" s="195"/>
      <c r="BX736" s="195"/>
      <c r="BY736" s="195"/>
      <c r="BZ736" s="195"/>
      <c r="CA736" s="195"/>
      <c r="CB736" s="195"/>
      <c r="CC736" s="195"/>
      <c r="CD736" s="195"/>
      <c r="CE736" s="195"/>
      <c r="CF736" s="195"/>
      <c r="CG736" s="195"/>
      <c r="CH736" s="195"/>
    </row>
    <row r="737" spans="1:86" ht="12.75">
      <c r="A737" s="195"/>
      <c r="B737" s="195"/>
      <c r="C737" s="195"/>
      <c r="D737" s="195"/>
      <c r="E737" s="195"/>
      <c r="F737" s="195"/>
      <c r="G737" s="195"/>
      <c r="H737" s="195"/>
      <c r="I737" s="195"/>
      <c r="J737" s="195"/>
      <c r="L737" s="195"/>
      <c r="M737" s="195"/>
      <c r="N737" s="195"/>
      <c r="O737" s="195"/>
      <c r="P737" s="195"/>
      <c r="Q737" s="195"/>
      <c r="R737" s="195"/>
      <c r="S737" s="195"/>
      <c r="T737" s="195"/>
      <c r="U737" s="195"/>
      <c r="V737" s="195"/>
      <c r="W737" s="195"/>
      <c r="X737" s="195"/>
      <c r="Y737" s="195"/>
      <c r="Z737" s="195"/>
      <c r="AA737" s="195"/>
      <c r="AB737" s="195"/>
      <c r="AC737" s="195"/>
      <c r="AD737" s="195"/>
      <c r="AE737" s="195"/>
      <c r="AF737" s="195"/>
      <c r="AG737" s="195"/>
      <c r="AH737" s="195"/>
      <c r="AI737" s="195"/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  <c r="AW737" s="195"/>
      <c r="AX737" s="195"/>
      <c r="AY737" s="195"/>
      <c r="AZ737" s="195"/>
      <c r="BA737" s="195"/>
      <c r="BB737" s="195"/>
      <c r="BC737" s="195"/>
      <c r="BD737" s="195"/>
      <c r="BE737" s="195"/>
      <c r="BF737" s="195"/>
      <c r="BG737" s="195"/>
      <c r="BH737" s="195"/>
      <c r="BI737" s="195"/>
      <c r="BJ737" s="195"/>
      <c r="BK737" s="195"/>
      <c r="BL737" s="195"/>
      <c r="BM737" s="195"/>
      <c r="BN737" s="195"/>
      <c r="BO737" s="195"/>
      <c r="BP737" s="195"/>
      <c r="BQ737" s="195"/>
      <c r="BR737" s="195"/>
      <c r="BS737" s="195"/>
      <c r="BT737" s="195"/>
      <c r="BU737" s="195"/>
      <c r="BV737" s="195"/>
      <c r="BW737" s="195"/>
      <c r="BX737" s="195"/>
      <c r="BY737" s="195"/>
      <c r="BZ737" s="195"/>
      <c r="CA737" s="195"/>
      <c r="CB737" s="195"/>
      <c r="CC737" s="195"/>
      <c r="CD737" s="195"/>
      <c r="CE737" s="195"/>
      <c r="CF737" s="195"/>
      <c r="CG737" s="195"/>
      <c r="CH737" s="195"/>
    </row>
    <row r="738" spans="1:86" ht="12.75">
      <c r="A738" s="195"/>
      <c r="B738" s="195"/>
      <c r="C738" s="195"/>
      <c r="D738" s="195"/>
      <c r="E738" s="195"/>
      <c r="F738" s="195"/>
      <c r="G738" s="195"/>
      <c r="H738" s="195"/>
      <c r="I738" s="195"/>
      <c r="J738" s="195"/>
      <c r="L738" s="195"/>
      <c r="M738" s="195"/>
      <c r="N738" s="195"/>
      <c r="O738" s="195"/>
      <c r="P738" s="195"/>
      <c r="Q738" s="195"/>
      <c r="R738" s="195"/>
      <c r="S738" s="195"/>
      <c r="T738" s="195"/>
      <c r="U738" s="195"/>
      <c r="V738" s="195"/>
      <c r="W738" s="195"/>
      <c r="X738" s="195"/>
      <c r="Y738" s="195"/>
      <c r="Z738" s="195"/>
      <c r="AA738" s="195"/>
      <c r="AB738" s="195"/>
      <c r="AC738" s="195"/>
      <c r="AD738" s="195"/>
      <c r="AE738" s="195"/>
      <c r="AF738" s="195"/>
      <c r="AG738" s="195"/>
      <c r="AH738" s="195"/>
      <c r="AI738" s="195"/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  <c r="AW738" s="195"/>
      <c r="AX738" s="195"/>
      <c r="AY738" s="195"/>
      <c r="AZ738" s="195"/>
      <c r="BA738" s="195"/>
      <c r="BB738" s="195"/>
      <c r="BC738" s="195"/>
      <c r="BD738" s="195"/>
      <c r="BE738" s="195"/>
      <c r="BF738" s="195"/>
      <c r="BG738" s="195"/>
      <c r="BH738" s="195"/>
      <c r="BI738" s="195"/>
      <c r="BJ738" s="195"/>
      <c r="BK738" s="195"/>
      <c r="BL738" s="195"/>
      <c r="BM738" s="195"/>
      <c r="BN738" s="195"/>
      <c r="BO738" s="195"/>
      <c r="BP738" s="195"/>
      <c r="BQ738" s="195"/>
      <c r="BR738" s="195"/>
      <c r="BS738" s="195"/>
      <c r="BT738" s="195"/>
      <c r="BU738" s="195"/>
      <c r="BV738" s="195"/>
      <c r="BW738" s="195"/>
      <c r="BX738" s="195"/>
      <c r="BY738" s="195"/>
      <c r="BZ738" s="195"/>
      <c r="CA738" s="195"/>
      <c r="CB738" s="195"/>
      <c r="CC738" s="195"/>
      <c r="CD738" s="195"/>
      <c r="CE738" s="195"/>
      <c r="CF738" s="195"/>
      <c r="CG738" s="195"/>
      <c r="CH738" s="195"/>
    </row>
    <row r="739" spans="1:86" ht="12.75">
      <c r="A739" s="195"/>
      <c r="B739" s="195"/>
      <c r="C739" s="195"/>
      <c r="D739" s="195"/>
      <c r="E739" s="195"/>
      <c r="F739" s="195"/>
      <c r="G739" s="195"/>
      <c r="H739" s="195"/>
      <c r="I739" s="195"/>
      <c r="J739" s="195"/>
      <c r="L739" s="195"/>
      <c r="M739" s="195"/>
      <c r="N739" s="195"/>
      <c r="O739" s="195"/>
      <c r="P739" s="195"/>
      <c r="Q739" s="195"/>
      <c r="R739" s="195"/>
      <c r="S739" s="195"/>
      <c r="T739" s="195"/>
      <c r="U739" s="195"/>
      <c r="V739" s="195"/>
      <c r="W739" s="195"/>
      <c r="X739" s="195"/>
      <c r="Y739" s="195"/>
      <c r="Z739" s="195"/>
      <c r="AA739" s="195"/>
      <c r="AB739" s="195"/>
      <c r="AC739" s="195"/>
      <c r="AD739" s="195"/>
      <c r="AE739" s="195"/>
      <c r="AF739" s="195"/>
      <c r="AG739" s="195"/>
      <c r="AH739" s="195"/>
      <c r="AI739" s="195"/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  <c r="AW739" s="195"/>
      <c r="AX739" s="195"/>
      <c r="AY739" s="195"/>
      <c r="AZ739" s="195"/>
      <c r="BA739" s="195"/>
      <c r="BB739" s="195"/>
      <c r="BC739" s="195"/>
      <c r="BD739" s="195"/>
      <c r="BE739" s="195"/>
      <c r="BF739" s="195"/>
      <c r="BG739" s="195"/>
      <c r="BH739" s="195"/>
      <c r="BI739" s="195"/>
      <c r="BJ739" s="195"/>
      <c r="BK739" s="195"/>
      <c r="BL739" s="195"/>
      <c r="BM739" s="195"/>
      <c r="BN739" s="195"/>
      <c r="BO739" s="195"/>
      <c r="BP739" s="195"/>
      <c r="BQ739" s="195"/>
      <c r="BR739" s="195"/>
      <c r="BS739" s="195"/>
      <c r="BT739" s="195"/>
      <c r="BU739" s="195"/>
      <c r="BV739" s="195"/>
      <c r="BW739" s="195"/>
      <c r="BX739" s="195"/>
      <c r="BY739" s="195"/>
      <c r="BZ739" s="195"/>
      <c r="CA739" s="195"/>
      <c r="CB739" s="195"/>
      <c r="CC739" s="195"/>
      <c r="CD739" s="195"/>
      <c r="CE739" s="195"/>
      <c r="CF739" s="195"/>
      <c r="CG739" s="195"/>
      <c r="CH739" s="195"/>
    </row>
    <row r="740" spans="1:86" ht="12.75">
      <c r="A740" s="195"/>
      <c r="B740" s="195"/>
      <c r="C740" s="195"/>
      <c r="D740" s="195"/>
      <c r="E740" s="195"/>
      <c r="F740" s="195"/>
      <c r="G740" s="195"/>
      <c r="H740" s="195"/>
      <c r="I740" s="195"/>
      <c r="J740" s="195"/>
      <c r="L740" s="195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  <c r="AA740" s="195"/>
      <c r="AB740" s="195"/>
      <c r="AC740" s="195"/>
      <c r="AD740" s="195"/>
      <c r="AE740" s="195"/>
      <c r="AF740" s="195"/>
      <c r="AG740" s="195"/>
      <c r="AH740" s="195"/>
      <c r="AI740" s="195"/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  <c r="AW740" s="195"/>
      <c r="AX740" s="195"/>
      <c r="AY740" s="195"/>
      <c r="AZ740" s="195"/>
      <c r="BA740" s="195"/>
      <c r="BB740" s="195"/>
      <c r="BC740" s="195"/>
      <c r="BD740" s="195"/>
      <c r="BE740" s="195"/>
      <c r="BF740" s="195"/>
      <c r="BG740" s="195"/>
      <c r="BH740" s="195"/>
      <c r="BI740" s="195"/>
      <c r="BJ740" s="195"/>
      <c r="BK740" s="195"/>
      <c r="BL740" s="195"/>
      <c r="BM740" s="195"/>
      <c r="BN740" s="195"/>
      <c r="BO740" s="195"/>
      <c r="BP740" s="195"/>
      <c r="BQ740" s="195"/>
      <c r="BR740" s="195"/>
      <c r="BS740" s="195"/>
      <c r="BT740" s="195"/>
      <c r="BU740" s="195"/>
      <c r="BV740" s="195"/>
      <c r="BW740" s="195"/>
      <c r="BX740" s="195"/>
      <c r="BY740" s="195"/>
      <c r="BZ740" s="195"/>
      <c r="CA740" s="195"/>
      <c r="CB740" s="195"/>
      <c r="CC740" s="195"/>
      <c r="CD740" s="195"/>
      <c r="CE740" s="195"/>
      <c r="CF740" s="195"/>
      <c r="CG740" s="195"/>
      <c r="CH740" s="195"/>
    </row>
    <row r="741" spans="1:86" ht="12.75">
      <c r="A741" s="195"/>
      <c r="B741" s="195"/>
      <c r="C741" s="195"/>
      <c r="D741" s="195"/>
      <c r="E741" s="195"/>
      <c r="F741" s="195"/>
      <c r="G741" s="195"/>
      <c r="H741" s="195"/>
      <c r="I741" s="195"/>
      <c r="J741" s="195"/>
      <c r="L741" s="195"/>
      <c r="M741" s="195"/>
      <c r="N741" s="195"/>
      <c r="O741" s="195"/>
      <c r="P741" s="195"/>
      <c r="Q741" s="195"/>
      <c r="R741" s="195"/>
      <c r="S741" s="195"/>
      <c r="T741" s="195"/>
      <c r="U741" s="195"/>
      <c r="V741" s="195"/>
      <c r="W741" s="195"/>
      <c r="X741" s="195"/>
      <c r="Y741" s="195"/>
      <c r="Z741" s="195"/>
      <c r="AA741" s="195"/>
      <c r="AB741" s="195"/>
      <c r="AC741" s="195"/>
      <c r="AD741" s="195"/>
      <c r="AE741" s="195"/>
      <c r="AF741" s="195"/>
      <c r="AG741" s="195"/>
      <c r="AH741" s="195"/>
      <c r="AI741" s="195"/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  <c r="AW741" s="195"/>
      <c r="AX741" s="195"/>
      <c r="AY741" s="195"/>
      <c r="AZ741" s="195"/>
      <c r="BA741" s="195"/>
      <c r="BB741" s="195"/>
      <c r="BC741" s="195"/>
      <c r="BD741" s="195"/>
      <c r="BE741" s="195"/>
      <c r="BF741" s="195"/>
      <c r="BG741" s="195"/>
      <c r="BH741" s="195"/>
      <c r="BI741" s="195"/>
      <c r="BJ741" s="195"/>
      <c r="BK741" s="195"/>
      <c r="BL741" s="195"/>
      <c r="BM741" s="195"/>
      <c r="BN741" s="195"/>
      <c r="BO741" s="195"/>
      <c r="BP741" s="195"/>
      <c r="BQ741" s="195"/>
      <c r="BR741" s="195"/>
      <c r="BS741" s="195"/>
      <c r="BT741" s="195"/>
      <c r="BU741" s="195"/>
      <c r="BV741" s="195"/>
      <c r="BW741" s="195"/>
      <c r="BX741" s="195"/>
      <c r="BY741" s="195"/>
      <c r="BZ741" s="195"/>
      <c r="CA741" s="195"/>
      <c r="CB741" s="195"/>
      <c r="CC741" s="195"/>
      <c r="CD741" s="195"/>
      <c r="CE741" s="195"/>
      <c r="CF741" s="195"/>
      <c r="CG741" s="195"/>
      <c r="CH741" s="195"/>
    </row>
    <row r="742" spans="1:86" ht="12.75">
      <c r="A742" s="195"/>
      <c r="B742" s="195"/>
      <c r="C742" s="195"/>
      <c r="D742" s="195"/>
      <c r="E742" s="195"/>
      <c r="F742" s="195"/>
      <c r="G742" s="195"/>
      <c r="H742" s="195"/>
      <c r="I742" s="195"/>
      <c r="J742" s="195"/>
      <c r="L742" s="195"/>
      <c r="M742" s="195"/>
      <c r="N742" s="195"/>
      <c r="O742" s="195"/>
      <c r="P742" s="195"/>
      <c r="Q742" s="195"/>
      <c r="R742" s="195"/>
      <c r="S742" s="195"/>
      <c r="T742" s="195"/>
      <c r="U742" s="195"/>
      <c r="V742" s="195"/>
      <c r="W742" s="195"/>
      <c r="X742" s="195"/>
      <c r="Y742" s="195"/>
      <c r="Z742" s="195"/>
      <c r="AA742" s="195"/>
      <c r="AB742" s="195"/>
      <c r="AC742" s="195"/>
      <c r="AD742" s="195"/>
      <c r="AE742" s="195"/>
      <c r="AF742" s="195"/>
      <c r="AG742" s="195"/>
      <c r="AH742" s="195"/>
      <c r="AI742" s="195"/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  <c r="AW742" s="195"/>
      <c r="AX742" s="195"/>
      <c r="AY742" s="195"/>
      <c r="AZ742" s="195"/>
      <c r="BA742" s="195"/>
      <c r="BB742" s="195"/>
      <c r="BC742" s="195"/>
      <c r="BD742" s="195"/>
      <c r="BE742" s="195"/>
      <c r="BF742" s="195"/>
      <c r="BG742" s="195"/>
      <c r="BH742" s="195"/>
      <c r="BI742" s="195"/>
      <c r="BJ742" s="195"/>
      <c r="BK742" s="195"/>
      <c r="BL742" s="195"/>
      <c r="BM742" s="195"/>
      <c r="BN742" s="195"/>
      <c r="BO742" s="195"/>
      <c r="BP742" s="195"/>
      <c r="BQ742" s="195"/>
      <c r="BR742" s="195"/>
      <c r="BS742" s="195"/>
      <c r="BT742" s="195"/>
      <c r="BU742" s="195"/>
      <c r="BV742" s="195"/>
      <c r="BW742" s="195"/>
      <c r="BX742" s="195"/>
      <c r="BY742" s="195"/>
      <c r="BZ742" s="195"/>
      <c r="CA742" s="195"/>
      <c r="CB742" s="195"/>
      <c r="CC742" s="195"/>
      <c r="CD742" s="195"/>
      <c r="CE742" s="195"/>
      <c r="CF742" s="195"/>
      <c r="CG742" s="195"/>
      <c r="CH742" s="195"/>
    </row>
    <row r="743" spans="1:86" ht="12.75">
      <c r="A743" s="195"/>
      <c r="B743" s="195"/>
      <c r="C743" s="195"/>
      <c r="D743" s="195"/>
      <c r="E743" s="195"/>
      <c r="F743" s="195"/>
      <c r="G743" s="195"/>
      <c r="H743" s="195"/>
      <c r="I743" s="195"/>
      <c r="J743" s="195"/>
      <c r="L743" s="195"/>
      <c r="M743" s="195"/>
      <c r="N743" s="195"/>
      <c r="O743" s="195"/>
      <c r="P743" s="195"/>
      <c r="Q743" s="195"/>
      <c r="R743" s="195"/>
      <c r="S743" s="195"/>
      <c r="T743" s="195"/>
      <c r="U743" s="195"/>
      <c r="V743" s="195"/>
      <c r="W743" s="195"/>
      <c r="X743" s="195"/>
      <c r="Y743" s="195"/>
      <c r="Z743" s="195"/>
      <c r="AA743" s="195"/>
      <c r="AB743" s="195"/>
      <c r="AC743" s="195"/>
      <c r="AD743" s="195"/>
      <c r="AE743" s="195"/>
      <c r="AF743" s="195"/>
      <c r="AG743" s="195"/>
      <c r="AH743" s="195"/>
      <c r="AI743" s="195"/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  <c r="AW743" s="195"/>
      <c r="AX743" s="195"/>
      <c r="AY743" s="195"/>
      <c r="AZ743" s="195"/>
      <c r="BA743" s="195"/>
      <c r="BB743" s="195"/>
      <c r="BC743" s="195"/>
      <c r="BD743" s="195"/>
      <c r="BE743" s="195"/>
      <c r="BF743" s="195"/>
      <c r="BG743" s="195"/>
      <c r="BH743" s="195"/>
      <c r="BI743" s="195"/>
      <c r="BJ743" s="195"/>
      <c r="BK743" s="195"/>
      <c r="BL743" s="195"/>
      <c r="BM743" s="195"/>
      <c r="BN743" s="195"/>
      <c r="BO743" s="195"/>
      <c r="BP743" s="195"/>
      <c r="BQ743" s="195"/>
      <c r="BR743" s="195"/>
      <c r="BS743" s="195"/>
      <c r="BT743" s="195"/>
      <c r="BU743" s="195"/>
      <c r="BV743" s="195"/>
      <c r="BW743" s="195"/>
      <c r="BX743" s="195"/>
      <c r="BY743" s="195"/>
      <c r="BZ743" s="195"/>
      <c r="CA743" s="195"/>
      <c r="CB743" s="195"/>
      <c r="CC743" s="195"/>
      <c r="CD743" s="195"/>
      <c r="CE743" s="195"/>
      <c r="CF743" s="195"/>
      <c r="CG743" s="195"/>
      <c r="CH743" s="195"/>
    </row>
    <row r="744" spans="1:86" ht="12.75">
      <c r="A744" s="195"/>
      <c r="B744" s="195"/>
      <c r="C744" s="195"/>
      <c r="D744" s="195"/>
      <c r="E744" s="195"/>
      <c r="F744" s="195"/>
      <c r="G744" s="195"/>
      <c r="H744" s="195"/>
      <c r="I744" s="195"/>
      <c r="J744" s="195"/>
      <c r="L744" s="195"/>
      <c r="M744" s="195"/>
      <c r="N744" s="195"/>
      <c r="O744" s="195"/>
      <c r="P744" s="195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  <c r="AW744" s="195"/>
      <c r="AX744" s="195"/>
      <c r="AY744" s="195"/>
      <c r="AZ744" s="195"/>
      <c r="BA744" s="195"/>
      <c r="BB744" s="195"/>
      <c r="BC744" s="195"/>
      <c r="BD744" s="195"/>
      <c r="BE744" s="195"/>
      <c r="BF744" s="195"/>
      <c r="BG744" s="195"/>
      <c r="BH744" s="195"/>
      <c r="BI744" s="195"/>
      <c r="BJ744" s="195"/>
      <c r="BK744" s="195"/>
      <c r="BL744" s="195"/>
      <c r="BM744" s="195"/>
      <c r="BN744" s="195"/>
      <c r="BO744" s="195"/>
      <c r="BP744" s="195"/>
      <c r="BQ744" s="195"/>
      <c r="BR744" s="195"/>
      <c r="BS744" s="195"/>
      <c r="BT744" s="195"/>
      <c r="BU744" s="195"/>
      <c r="BV744" s="195"/>
      <c r="BW744" s="195"/>
      <c r="BX744" s="195"/>
      <c r="BY744" s="195"/>
      <c r="BZ744" s="195"/>
      <c r="CA744" s="195"/>
      <c r="CB744" s="195"/>
      <c r="CC744" s="195"/>
      <c r="CD744" s="195"/>
      <c r="CE744" s="195"/>
      <c r="CF744" s="195"/>
      <c r="CG744" s="195"/>
      <c r="CH744" s="195"/>
    </row>
    <row r="745" spans="1:86" ht="12.75">
      <c r="A745" s="195"/>
      <c r="B745" s="195"/>
      <c r="C745" s="195"/>
      <c r="D745" s="195"/>
      <c r="E745" s="195"/>
      <c r="F745" s="195"/>
      <c r="G745" s="195"/>
      <c r="H745" s="195"/>
      <c r="I745" s="195"/>
      <c r="J745" s="195"/>
      <c r="L745" s="195"/>
      <c r="M745" s="195"/>
      <c r="N745" s="195"/>
      <c r="O745" s="195"/>
      <c r="P745" s="195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  <c r="AW745" s="195"/>
      <c r="AX745" s="195"/>
      <c r="AY745" s="195"/>
      <c r="AZ745" s="195"/>
      <c r="BA745" s="195"/>
      <c r="BB745" s="195"/>
      <c r="BC745" s="195"/>
      <c r="BD745" s="195"/>
      <c r="BE745" s="195"/>
      <c r="BF745" s="195"/>
      <c r="BG745" s="195"/>
      <c r="BH745" s="195"/>
      <c r="BI745" s="195"/>
      <c r="BJ745" s="195"/>
      <c r="BK745" s="195"/>
      <c r="BL745" s="195"/>
      <c r="BM745" s="195"/>
      <c r="BN745" s="195"/>
      <c r="BO745" s="195"/>
      <c r="BP745" s="195"/>
      <c r="BQ745" s="195"/>
      <c r="BR745" s="195"/>
      <c r="BS745" s="195"/>
      <c r="BT745" s="195"/>
      <c r="BU745" s="195"/>
      <c r="BV745" s="195"/>
      <c r="BW745" s="195"/>
      <c r="BX745" s="195"/>
      <c r="BY745" s="195"/>
      <c r="BZ745" s="195"/>
      <c r="CA745" s="195"/>
      <c r="CB745" s="195"/>
      <c r="CC745" s="195"/>
      <c r="CD745" s="195"/>
      <c r="CE745" s="195"/>
      <c r="CF745" s="195"/>
      <c r="CG745" s="195"/>
      <c r="CH745" s="195"/>
    </row>
    <row r="746" spans="1:86" ht="12.75">
      <c r="A746" s="195"/>
      <c r="B746" s="195"/>
      <c r="C746" s="195"/>
      <c r="D746" s="195"/>
      <c r="E746" s="195"/>
      <c r="F746" s="195"/>
      <c r="G746" s="195"/>
      <c r="H746" s="195"/>
      <c r="I746" s="195"/>
      <c r="J746" s="195"/>
      <c r="L746" s="195"/>
      <c r="M746" s="195"/>
      <c r="N746" s="195"/>
      <c r="O746" s="195"/>
      <c r="P746" s="195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  <c r="AW746" s="195"/>
      <c r="AX746" s="195"/>
      <c r="AY746" s="195"/>
      <c r="AZ746" s="195"/>
      <c r="BA746" s="195"/>
      <c r="BB746" s="195"/>
      <c r="BC746" s="195"/>
      <c r="BD746" s="195"/>
      <c r="BE746" s="195"/>
      <c r="BF746" s="195"/>
      <c r="BG746" s="195"/>
      <c r="BH746" s="195"/>
      <c r="BI746" s="195"/>
      <c r="BJ746" s="195"/>
      <c r="BK746" s="195"/>
      <c r="BL746" s="195"/>
      <c r="BM746" s="195"/>
      <c r="BN746" s="195"/>
      <c r="BO746" s="195"/>
      <c r="BP746" s="195"/>
      <c r="BQ746" s="195"/>
      <c r="BR746" s="195"/>
      <c r="BS746" s="195"/>
      <c r="BT746" s="195"/>
      <c r="BU746" s="195"/>
      <c r="BV746" s="195"/>
      <c r="BW746" s="195"/>
      <c r="BX746" s="195"/>
      <c r="BY746" s="195"/>
      <c r="BZ746" s="195"/>
      <c r="CA746" s="195"/>
      <c r="CB746" s="195"/>
      <c r="CC746" s="195"/>
      <c r="CD746" s="195"/>
      <c r="CE746" s="195"/>
      <c r="CF746" s="195"/>
      <c r="CG746" s="195"/>
      <c r="CH746" s="195"/>
    </row>
    <row r="747" spans="1:86" ht="12.75">
      <c r="A747" s="195"/>
      <c r="B747" s="195"/>
      <c r="C747" s="195"/>
      <c r="D747" s="195"/>
      <c r="E747" s="195"/>
      <c r="F747" s="195"/>
      <c r="G747" s="195"/>
      <c r="H747" s="195"/>
      <c r="I747" s="195"/>
      <c r="J747" s="195"/>
      <c r="L747" s="195"/>
      <c r="M747" s="195"/>
      <c r="N747" s="195"/>
      <c r="O747" s="195"/>
      <c r="P747" s="195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  <c r="AW747" s="195"/>
      <c r="AX747" s="195"/>
      <c r="AY747" s="195"/>
      <c r="AZ747" s="195"/>
      <c r="BA747" s="195"/>
      <c r="BB747" s="195"/>
      <c r="BC747" s="195"/>
      <c r="BD747" s="195"/>
      <c r="BE747" s="195"/>
      <c r="BF747" s="195"/>
      <c r="BG747" s="195"/>
      <c r="BH747" s="195"/>
      <c r="BI747" s="195"/>
      <c r="BJ747" s="195"/>
      <c r="BK747" s="195"/>
      <c r="BL747" s="195"/>
      <c r="BM747" s="195"/>
      <c r="BN747" s="195"/>
      <c r="BO747" s="195"/>
      <c r="BP747" s="195"/>
      <c r="BQ747" s="195"/>
      <c r="BR747" s="195"/>
      <c r="BS747" s="195"/>
      <c r="BT747" s="195"/>
      <c r="BU747" s="195"/>
      <c r="BV747" s="195"/>
      <c r="BW747" s="195"/>
      <c r="BX747" s="195"/>
      <c r="BY747" s="195"/>
      <c r="BZ747" s="195"/>
      <c r="CA747" s="195"/>
      <c r="CB747" s="195"/>
      <c r="CC747" s="195"/>
      <c r="CD747" s="195"/>
      <c r="CE747" s="195"/>
      <c r="CF747" s="195"/>
      <c r="CG747" s="195"/>
      <c r="CH747" s="195"/>
    </row>
    <row r="748" spans="1:86" ht="12.75">
      <c r="A748" s="195"/>
      <c r="B748" s="195"/>
      <c r="C748" s="195"/>
      <c r="D748" s="195"/>
      <c r="E748" s="195"/>
      <c r="F748" s="195"/>
      <c r="G748" s="195"/>
      <c r="H748" s="195"/>
      <c r="I748" s="195"/>
      <c r="J748" s="195"/>
      <c r="L748" s="195"/>
      <c r="M748" s="195"/>
      <c r="N748" s="195"/>
      <c r="O748" s="195"/>
      <c r="P748" s="195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  <c r="AW748" s="195"/>
      <c r="AX748" s="195"/>
      <c r="AY748" s="195"/>
      <c r="AZ748" s="195"/>
      <c r="BA748" s="195"/>
      <c r="BB748" s="195"/>
      <c r="BC748" s="195"/>
      <c r="BD748" s="195"/>
      <c r="BE748" s="195"/>
      <c r="BF748" s="195"/>
      <c r="BG748" s="195"/>
      <c r="BH748" s="195"/>
      <c r="BI748" s="195"/>
      <c r="BJ748" s="195"/>
      <c r="BK748" s="195"/>
      <c r="BL748" s="195"/>
      <c r="BM748" s="195"/>
      <c r="BN748" s="195"/>
      <c r="BO748" s="195"/>
      <c r="BP748" s="195"/>
      <c r="BQ748" s="195"/>
      <c r="BR748" s="195"/>
      <c r="BS748" s="195"/>
      <c r="BT748" s="195"/>
      <c r="BU748" s="195"/>
      <c r="BV748" s="195"/>
      <c r="BW748" s="195"/>
      <c r="BX748" s="195"/>
      <c r="BY748" s="195"/>
      <c r="BZ748" s="195"/>
      <c r="CA748" s="195"/>
      <c r="CB748" s="195"/>
      <c r="CC748" s="195"/>
      <c r="CD748" s="195"/>
      <c r="CE748" s="195"/>
      <c r="CF748" s="195"/>
      <c r="CG748" s="195"/>
      <c r="CH748" s="195"/>
    </row>
    <row r="749" spans="1:86" ht="12.75">
      <c r="A749" s="195"/>
      <c r="B749" s="195"/>
      <c r="C749" s="195"/>
      <c r="D749" s="195"/>
      <c r="E749" s="195"/>
      <c r="F749" s="195"/>
      <c r="G749" s="195"/>
      <c r="H749" s="195"/>
      <c r="I749" s="195"/>
      <c r="J749" s="195"/>
      <c r="L749" s="195"/>
      <c r="M749" s="195"/>
      <c r="N749" s="195"/>
      <c r="O749" s="195"/>
      <c r="P749" s="195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  <c r="AW749" s="195"/>
      <c r="AX749" s="195"/>
      <c r="AY749" s="195"/>
      <c r="AZ749" s="195"/>
      <c r="BA749" s="195"/>
      <c r="BB749" s="195"/>
      <c r="BC749" s="195"/>
      <c r="BD749" s="195"/>
      <c r="BE749" s="195"/>
      <c r="BF749" s="195"/>
      <c r="BG749" s="195"/>
      <c r="BH749" s="195"/>
      <c r="BI749" s="195"/>
      <c r="BJ749" s="195"/>
      <c r="BK749" s="195"/>
      <c r="BL749" s="195"/>
      <c r="BM749" s="195"/>
      <c r="BN749" s="195"/>
      <c r="BO749" s="195"/>
      <c r="BP749" s="195"/>
      <c r="BQ749" s="195"/>
      <c r="BR749" s="195"/>
      <c r="BS749" s="195"/>
      <c r="BT749" s="195"/>
      <c r="BU749" s="195"/>
      <c r="BV749" s="195"/>
      <c r="BW749" s="195"/>
      <c r="BX749" s="195"/>
      <c r="BY749" s="195"/>
      <c r="BZ749" s="195"/>
      <c r="CA749" s="195"/>
      <c r="CB749" s="195"/>
      <c r="CC749" s="195"/>
      <c r="CD749" s="195"/>
      <c r="CE749" s="195"/>
      <c r="CF749" s="195"/>
      <c r="CG749" s="195"/>
      <c r="CH749" s="195"/>
    </row>
    <row r="750" spans="1:86" ht="12.75">
      <c r="A750" s="195"/>
      <c r="B750" s="195"/>
      <c r="C750" s="195"/>
      <c r="D750" s="195"/>
      <c r="E750" s="195"/>
      <c r="F750" s="195"/>
      <c r="G750" s="195"/>
      <c r="H750" s="195"/>
      <c r="I750" s="195"/>
      <c r="J750" s="195"/>
      <c r="L750" s="195"/>
      <c r="M750" s="195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  <c r="AW750" s="195"/>
      <c r="AX750" s="195"/>
      <c r="AY750" s="195"/>
      <c r="AZ750" s="195"/>
      <c r="BA750" s="195"/>
      <c r="BB750" s="195"/>
      <c r="BC750" s="195"/>
      <c r="BD750" s="195"/>
      <c r="BE750" s="195"/>
      <c r="BF750" s="195"/>
      <c r="BG750" s="195"/>
      <c r="BH750" s="195"/>
      <c r="BI750" s="195"/>
      <c r="BJ750" s="195"/>
      <c r="BK750" s="195"/>
      <c r="BL750" s="195"/>
      <c r="BM750" s="195"/>
      <c r="BN750" s="195"/>
      <c r="BO750" s="195"/>
      <c r="BP750" s="195"/>
      <c r="BQ750" s="195"/>
      <c r="BR750" s="195"/>
      <c r="BS750" s="195"/>
      <c r="BT750" s="195"/>
      <c r="BU750" s="195"/>
      <c r="BV750" s="195"/>
      <c r="BW750" s="195"/>
      <c r="BX750" s="195"/>
      <c r="BY750" s="195"/>
      <c r="BZ750" s="195"/>
      <c r="CA750" s="195"/>
      <c r="CB750" s="195"/>
      <c r="CC750" s="195"/>
      <c r="CD750" s="195"/>
      <c r="CE750" s="195"/>
      <c r="CF750" s="195"/>
      <c r="CG750" s="195"/>
      <c r="CH750" s="195"/>
    </row>
    <row r="751" spans="1:86" ht="12.75">
      <c r="A751" s="195"/>
      <c r="B751" s="195"/>
      <c r="C751" s="195"/>
      <c r="D751" s="195"/>
      <c r="E751" s="195"/>
      <c r="F751" s="195"/>
      <c r="G751" s="195"/>
      <c r="H751" s="195"/>
      <c r="I751" s="195"/>
      <c r="J751" s="195"/>
      <c r="L751" s="195"/>
      <c r="M751" s="195"/>
      <c r="N751" s="195"/>
      <c r="O751" s="195"/>
      <c r="P751" s="195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  <c r="AW751" s="195"/>
      <c r="AX751" s="195"/>
      <c r="AY751" s="195"/>
      <c r="AZ751" s="195"/>
      <c r="BA751" s="195"/>
      <c r="BB751" s="195"/>
      <c r="BC751" s="195"/>
      <c r="BD751" s="195"/>
      <c r="BE751" s="195"/>
      <c r="BF751" s="195"/>
      <c r="BG751" s="195"/>
      <c r="BH751" s="195"/>
      <c r="BI751" s="195"/>
      <c r="BJ751" s="195"/>
      <c r="BK751" s="195"/>
      <c r="BL751" s="195"/>
      <c r="BM751" s="195"/>
      <c r="BN751" s="195"/>
      <c r="BO751" s="195"/>
      <c r="BP751" s="195"/>
      <c r="BQ751" s="195"/>
      <c r="BR751" s="195"/>
      <c r="BS751" s="195"/>
      <c r="BT751" s="195"/>
      <c r="BU751" s="195"/>
      <c r="BV751" s="195"/>
      <c r="BW751" s="195"/>
      <c r="BX751" s="195"/>
      <c r="BY751" s="195"/>
      <c r="BZ751" s="195"/>
      <c r="CA751" s="195"/>
      <c r="CB751" s="195"/>
      <c r="CC751" s="195"/>
      <c r="CD751" s="195"/>
      <c r="CE751" s="195"/>
      <c r="CF751" s="195"/>
      <c r="CG751" s="195"/>
      <c r="CH751" s="195"/>
    </row>
    <row r="752" spans="1:86" ht="12.75">
      <c r="A752" s="195"/>
      <c r="B752" s="195"/>
      <c r="C752" s="195"/>
      <c r="D752" s="195"/>
      <c r="E752" s="195"/>
      <c r="F752" s="195"/>
      <c r="G752" s="195"/>
      <c r="H752" s="195"/>
      <c r="I752" s="195"/>
      <c r="J752" s="195"/>
      <c r="L752" s="195"/>
      <c r="M752" s="195"/>
      <c r="N752" s="195"/>
      <c r="O752" s="195"/>
      <c r="P752" s="195"/>
      <c r="Q752" s="195"/>
      <c r="R752" s="195"/>
      <c r="S752" s="195"/>
      <c r="T752" s="195"/>
      <c r="U752" s="195"/>
      <c r="V752" s="195"/>
      <c r="W752" s="195"/>
      <c r="X752" s="195"/>
      <c r="Y752" s="195"/>
      <c r="Z752" s="195"/>
      <c r="AA752" s="195"/>
      <c r="AB752" s="195"/>
      <c r="AC752" s="195"/>
      <c r="AD752" s="195"/>
      <c r="AE752" s="195"/>
      <c r="AF752" s="195"/>
      <c r="AG752" s="195"/>
      <c r="AH752" s="195"/>
      <c r="AI752" s="195"/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  <c r="AW752" s="195"/>
      <c r="AX752" s="195"/>
      <c r="AY752" s="195"/>
      <c r="AZ752" s="195"/>
      <c r="BA752" s="195"/>
      <c r="BB752" s="195"/>
      <c r="BC752" s="195"/>
      <c r="BD752" s="195"/>
      <c r="BE752" s="195"/>
      <c r="BF752" s="195"/>
      <c r="BG752" s="195"/>
      <c r="BH752" s="195"/>
      <c r="BI752" s="195"/>
      <c r="BJ752" s="195"/>
      <c r="BK752" s="195"/>
      <c r="BL752" s="195"/>
      <c r="BM752" s="195"/>
      <c r="BN752" s="195"/>
      <c r="BO752" s="195"/>
      <c r="BP752" s="195"/>
      <c r="BQ752" s="195"/>
      <c r="BR752" s="195"/>
      <c r="BS752" s="195"/>
      <c r="BT752" s="195"/>
      <c r="BU752" s="195"/>
      <c r="BV752" s="195"/>
      <c r="BW752" s="195"/>
      <c r="BX752" s="195"/>
      <c r="BY752" s="195"/>
      <c r="BZ752" s="195"/>
      <c r="CA752" s="195"/>
      <c r="CB752" s="195"/>
      <c r="CC752" s="195"/>
      <c r="CD752" s="195"/>
      <c r="CE752" s="195"/>
      <c r="CF752" s="195"/>
      <c r="CG752" s="195"/>
      <c r="CH752" s="195"/>
    </row>
    <row r="753" spans="1:86" ht="12.75">
      <c r="A753" s="195"/>
      <c r="B753" s="195"/>
      <c r="C753" s="195"/>
      <c r="D753" s="195"/>
      <c r="E753" s="195"/>
      <c r="F753" s="195"/>
      <c r="G753" s="195"/>
      <c r="H753" s="195"/>
      <c r="I753" s="195"/>
      <c r="J753" s="195"/>
      <c r="L753" s="195"/>
      <c r="M753" s="195"/>
      <c r="N753" s="195"/>
      <c r="O753" s="195"/>
      <c r="P753" s="195"/>
      <c r="Q753" s="195"/>
      <c r="R753" s="195"/>
      <c r="S753" s="195"/>
      <c r="T753" s="195"/>
      <c r="U753" s="195"/>
      <c r="V753" s="195"/>
      <c r="W753" s="195"/>
      <c r="X753" s="195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  <c r="AW753" s="195"/>
      <c r="AX753" s="195"/>
      <c r="AY753" s="195"/>
      <c r="AZ753" s="195"/>
      <c r="BA753" s="195"/>
      <c r="BB753" s="195"/>
      <c r="BC753" s="195"/>
      <c r="BD753" s="195"/>
      <c r="BE753" s="195"/>
      <c r="BF753" s="195"/>
      <c r="BG753" s="195"/>
      <c r="BH753" s="195"/>
      <c r="BI753" s="195"/>
      <c r="BJ753" s="195"/>
      <c r="BK753" s="195"/>
      <c r="BL753" s="195"/>
      <c r="BM753" s="195"/>
      <c r="BN753" s="195"/>
      <c r="BO753" s="195"/>
      <c r="BP753" s="195"/>
      <c r="BQ753" s="195"/>
      <c r="BR753" s="195"/>
      <c r="BS753" s="195"/>
      <c r="BT753" s="195"/>
      <c r="BU753" s="195"/>
      <c r="BV753" s="195"/>
      <c r="BW753" s="195"/>
      <c r="BX753" s="195"/>
      <c r="BY753" s="195"/>
      <c r="BZ753" s="195"/>
      <c r="CA753" s="195"/>
      <c r="CB753" s="195"/>
      <c r="CC753" s="195"/>
      <c r="CD753" s="195"/>
      <c r="CE753" s="195"/>
      <c r="CF753" s="195"/>
      <c r="CG753" s="195"/>
      <c r="CH753" s="195"/>
    </row>
    <row r="754" spans="1:86" ht="12.75">
      <c r="A754" s="195"/>
      <c r="B754" s="195"/>
      <c r="C754" s="195"/>
      <c r="D754" s="195"/>
      <c r="E754" s="195"/>
      <c r="F754" s="195"/>
      <c r="G754" s="195"/>
      <c r="H754" s="195"/>
      <c r="I754" s="195"/>
      <c r="J754" s="195"/>
      <c r="L754" s="195"/>
      <c r="M754" s="195"/>
      <c r="N754" s="195"/>
      <c r="O754" s="195"/>
      <c r="P754" s="195"/>
      <c r="Q754" s="195"/>
      <c r="R754" s="195"/>
      <c r="S754" s="195"/>
      <c r="T754" s="195"/>
      <c r="U754" s="195"/>
      <c r="V754" s="195"/>
      <c r="W754" s="195"/>
      <c r="X754" s="195"/>
      <c r="Y754" s="195"/>
      <c r="Z754" s="195"/>
      <c r="AA754" s="195"/>
      <c r="AB754" s="195"/>
      <c r="AC754" s="195"/>
      <c r="AD754" s="195"/>
      <c r="AE754" s="195"/>
      <c r="AF754" s="195"/>
      <c r="AG754" s="195"/>
      <c r="AH754" s="195"/>
      <c r="AI754" s="195"/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  <c r="AW754" s="195"/>
      <c r="AX754" s="195"/>
      <c r="AY754" s="195"/>
      <c r="AZ754" s="195"/>
      <c r="BA754" s="195"/>
      <c r="BB754" s="195"/>
      <c r="BC754" s="195"/>
      <c r="BD754" s="195"/>
      <c r="BE754" s="195"/>
      <c r="BF754" s="195"/>
      <c r="BG754" s="195"/>
      <c r="BH754" s="195"/>
      <c r="BI754" s="195"/>
      <c r="BJ754" s="195"/>
      <c r="BK754" s="195"/>
      <c r="BL754" s="195"/>
      <c r="BM754" s="195"/>
      <c r="BN754" s="195"/>
      <c r="BO754" s="195"/>
      <c r="BP754" s="195"/>
      <c r="BQ754" s="195"/>
      <c r="BR754" s="195"/>
      <c r="BS754" s="195"/>
      <c r="BT754" s="195"/>
      <c r="BU754" s="195"/>
      <c r="BV754" s="195"/>
      <c r="BW754" s="195"/>
      <c r="BX754" s="195"/>
      <c r="BY754" s="195"/>
      <c r="BZ754" s="195"/>
      <c r="CA754" s="195"/>
      <c r="CB754" s="195"/>
      <c r="CC754" s="195"/>
      <c r="CD754" s="195"/>
      <c r="CE754" s="195"/>
      <c r="CF754" s="195"/>
      <c r="CG754" s="195"/>
      <c r="CH754" s="195"/>
    </row>
    <row r="755" spans="1:86" ht="12.75">
      <c r="A755" s="195"/>
      <c r="B755" s="195"/>
      <c r="C755" s="195"/>
      <c r="D755" s="195"/>
      <c r="E755" s="195"/>
      <c r="F755" s="195"/>
      <c r="G755" s="195"/>
      <c r="H755" s="195"/>
      <c r="I755" s="195"/>
      <c r="J755" s="195"/>
      <c r="L755" s="195"/>
      <c r="M755" s="195"/>
      <c r="N755" s="195"/>
      <c r="O755" s="195"/>
      <c r="P755" s="195"/>
      <c r="Q755" s="195"/>
      <c r="R755" s="195"/>
      <c r="S755" s="195"/>
      <c r="T755" s="195"/>
      <c r="U755" s="195"/>
      <c r="V755" s="195"/>
      <c r="W755" s="195"/>
      <c r="X755" s="195"/>
      <c r="Y755" s="195"/>
      <c r="Z755" s="195"/>
      <c r="AA755" s="195"/>
      <c r="AB755" s="195"/>
      <c r="AC755" s="195"/>
      <c r="AD755" s="195"/>
      <c r="AE755" s="195"/>
      <c r="AF755" s="195"/>
      <c r="AG755" s="195"/>
      <c r="AH755" s="195"/>
      <c r="AI755" s="195"/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  <c r="AW755" s="195"/>
      <c r="AX755" s="195"/>
      <c r="AY755" s="195"/>
      <c r="AZ755" s="195"/>
      <c r="BA755" s="195"/>
      <c r="BB755" s="195"/>
      <c r="BC755" s="195"/>
      <c r="BD755" s="195"/>
      <c r="BE755" s="195"/>
      <c r="BF755" s="195"/>
      <c r="BG755" s="195"/>
      <c r="BH755" s="195"/>
      <c r="BI755" s="195"/>
      <c r="BJ755" s="195"/>
      <c r="BK755" s="195"/>
      <c r="BL755" s="195"/>
      <c r="BM755" s="195"/>
      <c r="BN755" s="195"/>
      <c r="BO755" s="195"/>
      <c r="BP755" s="195"/>
      <c r="BQ755" s="195"/>
      <c r="BR755" s="195"/>
      <c r="BS755" s="195"/>
      <c r="BT755" s="195"/>
      <c r="BU755" s="195"/>
      <c r="BV755" s="195"/>
      <c r="BW755" s="195"/>
      <c r="BX755" s="195"/>
      <c r="BY755" s="195"/>
      <c r="BZ755" s="195"/>
      <c r="CA755" s="195"/>
      <c r="CB755" s="195"/>
      <c r="CC755" s="195"/>
      <c r="CD755" s="195"/>
      <c r="CE755" s="195"/>
      <c r="CF755" s="195"/>
      <c r="CG755" s="195"/>
      <c r="CH755" s="195"/>
    </row>
    <row r="756" spans="1:86" ht="12.75">
      <c r="A756" s="195"/>
      <c r="B756" s="195"/>
      <c r="C756" s="195"/>
      <c r="D756" s="195"/>
      <c r="E756" s="195"/>
      <c r="F756" s="195"/>
      <c r="G756" s="195"/>
      <c r="H756" s="195"/>
      <c r="I756" s="195"/>
      <c r="J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195"/>
      <c r="X756" s="195"/>
      <c r="Y756" s="195"/>
      <c r="Z756" s="195"/>
      <c r="AA756" s="195"/>
      <c r="AB756" s="195"/>
      <c r="AC756" s="195"/>
      <c r="AD756" s="195"/>
      <c r="AE756" s="195"/>
      <c r="AF756" s="195"/>
      <c r="AG756" s="195"/>
      <c r="AH756" s="195"/>
      <c r="AI756" s="195"/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  <c r="AW756" s="195"/>
      <c r="AX756" s="195"/>
      <c r="AY756" s="195"/>
      <c r="AZ756" s="195"/>
      <c r="BA756" s="195"/>
      <c r="BB756" s="195"/>
      <c r="BC756" s="195"/>
      <c r="BD756" s="195"/>
      <c r="BE756" s="195"/>
      <c r="BF756" s="195"/>
      <c r="BG756" s="195"/>
      <c r="BH756" s="195"/>
      <c r="BI756" s="195"/>
      <c r="BJ756" s="195"/>
      <c r="BK756" s="195"/>
      <c r="BL756" s="195"/>
      <c r="BM756" s="195"/>
      <c r="BN756" s="195"/>
      <c r="BO756" s="195"/>
      <c r="BP756" s="195"/>
      <c r="BQ756" s="195"/>
      <c r="BR756" s="195"/>
      <c r="BS756" s="195"/>
      <c r="BT756" s="195"/>
      <c r="BU756" s="195"/>
      <c r="BV756" s="195"/>
      <c r="BW756" s="195"/>
      <c r="BX756" s="195"/>
      <c r="BY756" s="195"/>
      <c r="BZ756" s="195"/>
      <c r="CA756" s="195"/>
      <c r="CB756" s="195"/>
      <c r="CC756" s="195"/>
      <c r="CD756" s="195"/>
      <c r="CE756" s="195"/>
      <c r="CF756" s="195"/>
      <c r="CG756" s="195"/>
      <c r="CH756" s="195"/>
    </row>
    <row r="757" spans="1:86" ht="12.75">
      <c r="A757" s="195"/>
      <c r="B757" s="195"/>
      <c r="C757" s="195"/>
      <c r="D757" s="195"/>
      <c r="E757" s="195"/>
      <c r="F757" s="195"/>
      <c r="G757" s="195"/>
      <c r="H757" s="195"/>
      <c r="I757" s="195"/>
      <c r="J757" s="195"/>
      <c r="L757" s="195"/>
      <c r="M757" s="195"/>
      <c r="N757" s="195"/>
      <c r="O757" s="195"/>
      <c r="P757" s="195"/>
      <c r="Q757" s="195"/>
      <c r="R757" s="195"/>
      <c r="S757" s="195"/>
      <c r="T757" s="195"/>
      <c r="U757" s="195"/>
      <c r="V757" s="195"/>
      <c r="W757" s="195"/>
      <c r="X757" s="195"/>
      <c r="Y757" s="195"/>
      <c r="Z757" s="195"/>
      <c r="AA757" s="195"/>
      <c r="AB757" s="195"/>
      <c r="AC757" s="195"/>
      <c r="AD757" s="195"/>
      <c r="AE757" s="195"/>
      <c r="AF757" s="195"/>
      <c r="AG757" s="195"/>
      <c r="AH757" s="195"/>
      <c r="AI757" s="195"/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  <c r="AW757" s="195"/>
      <c r="AX757" s="195"/>
      <c r="AY757" s="195"/>
      <c r="AZ757" s="195"/>
      <c r="BA757" s="195"/>
      <c r="BB757" s="195"/>
      <c r="BC757" s="195"/>
      <c r="BD757" s="195"/>
      <c r="BE757" s="195"/>
      <c r="BF757" s="195"/>
      <c r="BG757" s="195"/>
      <c r="BH757" s="195"/>
      <c r="BI757" s="195"/>
      <c r="BJ757" s="195"/>
      <c r="BK757" s="195"/>
      <c r="BL757" s="195"/>
      <c r="BM757" s="195"/>
      <c r="BN757" s="195"/>
      <c r="BO757" s="195"/>
      <c r="BP757" s="195"/>
      <c r="BQ757" s="195"/>
      <c r="BR757" s="195"/>
      <c r="BS757" s="195"/>
      <c r="BT757" s="195"/>
      <c r="BU757" s="195"/>
      <c r="BV757" s="195"/>
      <c r="BW757" s="195"/>
      <c r="BX757" s="195"/>
      <c r="BY757" s="195"/>
      <c r="BZ757" s="195"/>
      <c r="CA757" s="195"/>
      <c r="CB757" s="195"/>
      <c r="CC757" s="195"/>
      <c r="CD757" s="195"/>
      <c r="CE757" s="195"/>
      <c r="CF757" s="195"/>
      <c r="CG757" s="195"/>
      <c r="CH757" s="195"/>
    </row>
    <row r="758" spans="1:86" ht="12.75">
      <c r="A758" s="195"/>
      <c r="B758" s="195"/>
      <c r="C758" s="195"/>
      <c r="D758" s="195"/>
      <c r="E758" s="195"/>
      <c r="F758" s="195"/>
      <c r="G758" s="195"/>
      <c r="H758" s="195"/>
      <c r="I758" s="195"/>
      <c r="J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  <c r="AW758" s="195"/>
      <c r="AX758" s="195"/>
      <c r="AY758" s="195"/>
      <c r="AZ758" s="195"/>
      <c r="BA758" s="195"/>
      <c r="BB758" s="195"/>
      <c r="BC758" s="195"/>
      <c r="BD758" s="195"/>
      <c r="BE758" s="195"/>
      <c r="BF758" s="195"/>
      <c r="BG758" s="195"/>
      <c r="BH758" s="195"/>
      <c r="BI758" s="195"/>
      <c r="BJ758" s="195"/>
      <c r="BK758" s="195"/>
      <c r="BL758" s="195"/>
      <c r="BM758" s="195"/>
      <c r="BN758" s="195"/>
      <c r="BO758" s="195"/>
      <c r="BP758" s="195"/>
      <c r="BQ758" s="195"/>
      <c r="BR758" s="195"/>
      <c r="BS758" s="195"/>
      <c r="BT758" s="195"/>
      <c r="BU758" s="195"/>
      <c r="BV758" s="195"/>
      <c r="BW758" s="195"/>
      <c r="BX758" s="195"/>
      <c r="BY758" s="195"/>
      <c r="BZ758" s="195"/>
      <c r="CA758" s="195"/>
      <c r="CB758" s="195"/>
      <c r="CC758" s="195"/>
      <c r="CD758" s="195"/>
      <c r="CE758" s="195"/>
      <c r="CF758" s="195"/>
      <c r="CG758" s="195"/>
      <c r="CH758" s="195"/>
    </row>
    <row r="759" spans="1:86" ht="12.75">
      <c r="A759" s="195"/>
      <c r="B759" s="195"/>
      <c r="C759" s="195"/>
      <c r="D759" s="195"/>
      <c r="E759" s="195"/>
      <c r="F759" s="195"/>
      <c r="G759" s="195"/>
      <c r="H759" s="195"/>
      <c r="I759" s="195"/>
      <c r="J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  <c r="AA759" s="195"/>
      <c r="AB759" s="195"/>
      <c r="AC759" s="195"/>
      <c r="AD759" s="195"/>
      <c r="AE759" s="195"/>
      <c r="AF759" s="195"/>
      <c r="AG759" s="195"/>
      <c r="AH759" s="195"/>
      <c r="AI759" s="195"/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  <c r="AW759" s="195"/>
      <c r="AX759" s="195"/>
      <c r="AY759" s="195"/>
      <c r="AZ759" s="195"/>
      <c r="BA759" s="195"/>
      <c r="BB759" s="195"/>
      <c r="BC759" s="195"/>
      <c r="BD759" s="195"/>
      <c r="BE759" s="195"/>
      <c r="BF759" s="195"/>
      <c r="BG759" s="195"/>
      <c r="BH759" s="195"/>
      <c r="BI759" s="195"/>
      <c r="BJ759" s="195"/>
      <c r="BK759" s="195"/>
      <c r="BL759" s="195"/>
      <c r="BM759" s="195"/>
      <c r="BN759" s="195"/>
      <c r="BO759" s="195"/>
      <c r="BP759" s="195"/>
      <c r="BQ759" s="195"/>
      <c r="BR759" s="195"/>
      <c r="BS759" s="195"/>
      <c r="BT759" s="195"/>
      <c r="BU759" s="195"/>
      <c r="BV759" s="195"/>
      <c r="BW759" s="195"/>
      <c r="BX759" s="195"/>
      <c r="BY759" s="195"/>
      <c r="BZ759" s="195"/>
      <c r="CA759" s="195"/>
      <c r="CB759" s="195"/>
      <c r="CC759" s="195"/>
      <c r="CD759" s="195"/>
      <c r="CE759" s="195"/>
      <c r="CF759" s="195"/>
      <c r="CG759" s="195"/>
      <c r="CH759" s="195"/>
    </row>
    <row r="760" spans="1:86" ht="12.75">
      <c r="A760" s="195"/>
      <c r="B760" s="195"/>
      <c r="C760" s="195"/>
      <c r="D760" s="195"/>
      <c r="E760" s="195"/>
      <c r="F760" s="195"/>
      <c r="G760" s="195"/>
      <c r="H760" s="195"/>
      <c r="I760" s="195"/>
      <c r="J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  <c r="AA760" s="195"/>
      <c r="AB760" s="195"/>
      <c r="AC760" s="195"/>
      <c r="AD760" s="195"/>
      <c r="AE760" s="195"/>
      <c r="AF760" s="195"/>
      <c r="AG760" s="195"/>
      <c r="AH760" s="195"/>
      <c r="AI760" s="195"/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  <c r="AW760" s="195"/>
      <c r="AX760" s="195"/>
      <c r="AY760" s="195"/>
      <c r="AZ760" s="195"/>
      <c r="BA760" s="195"/>
      <c r="BB760" s="195"/>
      <c r="BC760" s="195"/>
      <c r="BD760" s="195"/>
      <c r="BE760" s="195"/>
      <c r="BF760" s="195"/>
      <c r="BG760" s="195"/>
      <c r="BH760" s="195"/>
      <c r="BI760" s="195"/>
      <c r="BJ760" s="195"/>
      <c r="BK760" s="195"/>
      <c r="BL760" s="195"/>
      <c r="BM760" s="195"/>
      <c r="BN760" s="195"/>
      <c r="BO760" s="195"/>
      <c r="BP760" s="195"/>
      <c r="BQ760" s="195"/>
      <c r="BR760" s="195"/>
      <c r="BS760" s="195"/>
      <c r="BT760" s="195"/>
      <c r="BU760" s="195"/>
      <c r="BV760" s="195"/>
      <c r="BW760" s="195"/>
      <c r="BX760" s="195"/>
      <c r="BY760" s="195"/>
      <c r="BZ760" s="195"/>
      <c r="CA760" s="195"/>
      <c r="CB760" s="195"/>
      <c r="CC760" s="195"/>
      <c r="CD760" s="195"/>
      <c r="CE760" s="195"/>
      <c r="CF760" s="195"/>
      <c r="CG760" s="195"/>
      <c r="CH760" s="195"/>
    </row>
    <row r="761" spans="1:86" ht="12.75">
      <c r="A761" s="195"/>
      <c r="B761" s="195"/>
      <c r="C761" s="195"/>
      <c r="D761" s="195"/>
      <c r="E761" s="195"/>
      <c r="F761" s="195"/>
      <c r="G761" s="195"/>
      <c r="H761" s="195"/>
      <c r="I761" s="195"/>
      <c r="J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  <c r="AA761" s="195"/>
      <c r="AB761" s="195"/>
      <c r="AC761" s="195"/>
      <c r="AD761" s="195"/>
      <c r="AE761" s="195"/>
      <c r="AF761" s="195"/>
      <c r="AG761" s="195"/>
      <c r="AH761" s="195"/>
      <c r="AI761" s="195"/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  <c r="AW761" s="195"/>
      <c r="AX761" s="195"/>
      <c r="AY761" s="195"/>
      <c r="AZ761" s="195"/>
      <c r="BA761" s="195"/>
      <c r="BB761" s="195"/>
      <c r="BC761" s="195"/>
      <c r="BD761" s="195"/>
      <c r="BE761" s="195"/>
      <c r="BF761" s="195"/>
      <c r="BG761" s="195"/>
      <c r="BH761" s="195"/>
      <c r="BI761" s="195"/>
      <c r="BJ761" s="195"/>
      <c r="BK761" s="195"/>
      <c r="BL761" s="195"/>
      <c r="BM761" s="195"/>
      <c r="BN761" s="195"/>
      <c r="BO761" s="195"/>
      <c r="BP761" s="195"/>
      <c r="BQ761" s="195"/>
      <c r="BR761" s="195"/>
      <c r="BS761" s="195"/>
      <c r="BT761" s="195"/>
      <c r="BU761" s="195"/>
      <c r="BV761" s="195"/>
      <c r="BW761" s="195"/>
      <c r="BX761" s="195"/>
      <c r="BY761" s="195"/>
      <c r="BZ761" s="195"/>
      <c r="CA761" s="195"/>
      <c r="CB761" s="195"/>
      <c r="CC761" s="195"/>
      <c r="CD761" s="195"/>
      <c r="CE761" s="195"/>
      <c r="CF761" s="195"/>
      <c r="CG761" s="195"/>
      <c r="CH761" s="195"/>
    </row>
    <row r="762" spans="1:86" ht="12.75">
      <c r="A762" s="195"/>
      <c r="B762" s="195"/>
      <c r="C762" s="195"/>
      <c r="D762" s="195"/>
      <c r="E762" s="195"/>
      <c r="F762" s="195"/>
      <c r="G762" s="195"/>
      <c r="H762" s="195"/>
      <c r="I762" s="195"/>
      <c r="J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  <c r="AW762" s="195"/>
      <c r="AX762" s="195"/>
      <c r="AY762" s="195"/>
      <c r="AZ762" s="195"/>
      <c r="BA762" s="195"/>
      <c r="BB762" s="195"/>
      <c r="BC762" s="195"/>
      <c r="BD762" s="195"/>
      <c r="BE762" s="195"/>
      <c r="BF762" s="195"/>
      <c r="BG762" s="195"/>
      <c r="BH762" s="195"/>
      <c r="BI762" s="195"/>
      <c r="BJ762" s="195"/>
      <c r="BK762" s="195"/>
      <c r="BL762" s="195"/>
      <c r="BM762" s="195"/>
      <c r="BN762" s="195"/>
      <c r="BO762" s="195"/>
      <c r="BP762" s="195"/>
      <c r="BQ762" s="195"/>
      <c r="BR762" s="195"/>
      <c r="BS762" s="195"/>
      <c r="BT762" s="195"/>
      <c r="BU762" s="195"/>
      <c r="BV762" s="195"/>
      <c r="BW762" s="195"/>
      <c r="BX762" s="195"/>
      <c r="BY762" s="195"/>
      <c r="BZ762" s="195"/>
      <c r="CA762" s="195"/>
      <c r="CB762" s="195"/>
      <c r="CC762" s="195"/>
      <c r="CD762" s="195"/>
      <c r="CE762" s="195"/>
      <c r="CF762" s="195"/>
      <c r="CG762" s="195"/>
      <c r="CH762" s="195"/>
    </row>
    <row r="763" spans="1:86" ht="12.75">
      <c r="A763" s="195"/>
      <c r="B763" s="195"/>
      <c r="C763" s="195"/>
      <c r="D763" s="195"/>
      <c r="E763" s="195"/>
      <c r="F763" s="195"/>
      <c r="G763" s="195"/>
      <c r="H763" s="195"/>
      <c r="I763" s="195"/>
      <c r="J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  <c r="AW763" s="195"/>
      <c r="AX763" s="195"/>
      <c r="AY763" s="195"/>
      <c r="AZ763" s="195"/>
      <c r="BA763" s="195"/>
      <c r="BB763" s="195"/>
      <c r="BC763" s="195"/>
      <c r="BD763" s="195"/>
      <c r="BE763" s="195"/>
      <c r="BF763" s="195"/>
      <c r="BG763" s="195"/>
      <c r="BH763" s="195"/>
      <c r="BI763" s="195"/>
      <c r="BJ763" s="195"/>
      <c r="BK763" s="195"/>
      <c r="BL763" s="195"/>
      <c r="BM763" s="195"/>
      <c r="BN763" s="195"/>
      <c r="BO763" s="195"/>
      <c r="BP763" s="195"/>
      <c r="BQ763" s="195"/>
      <c r="BR763" s="195"/>
      <c r="BS763" s="195"/>
      <c r="BT763" s="195"/>
      <c r="BU763" s="195"/>
      <c r="BV763" s="195"/>
      <c r="BW763" s="195"/>
      <c r="BX763" s="195"/>
      <c r="BY763" s="195"/>
      <c r="BZ763" s="195"/>
      <c r="CA763" s="195"/>
      <c r="CB763" s="195"/>
      <c r="CC763" s="195"/>
      <c r="CD763" s="195"/>
      <c r="CE763" s="195"/>
      <c r="CF763" s="195"/>
      <c r="CG763" s="195"/>
      <c r="CH763" s="195"/>
    </row>
    <row r="764" spans="1:86" ht="12.75">
      <c r="A764" s="195"/>
      <c r="B764" s="195"/>
      <c r="C764" s="195"/>
      <c r="D764" s="195"/>
      <c r="E764" s="195"/>
      <c r="F764" s="195"/>
      <c r="G764" s="195"/>
      <c r="H764" s="195"/>
      <c r="I764" s="195"/>
      <c r="J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  <c r="AW764" s="195"/>
      <c r="AX764" s="195"/>
      <c r="AY764" s="195"/>
      <c r="AZ764" s="195"/>
      <c r="BA764" s="195"/>
      <c r="BB764" s="195"/>
      <c r="BC764" s="195"/>
      <c r="BD764" s="195"/>
      <c r="BE764" s="195"/>
      <c r="BF764" s="195"/>
      <c r="BG764" s="195"/>
      <c r="BH764" s="195"/>
      <c r="BI764" s="195"/>
      <c r="BJ764" s="195"/>
      <c r="BK764" s="195"/>
      <c r="BL764" s="195"/>
      <c r="BM764" s="195"/>
      <c r="BN764" s="195"/>
      <c r="BO764" s="195"/>
      <c r="BP764" s="195"/>
      <c r="BQ764" s="195"/>
      <c r="BR764" s="195"/>
      <c r="BS764" s="195"/>
      <c r="BT764" s="195"/>
      <c r="BU764" s="195"/>
      <c r="BV764" s="195"/>
      <c r="BW764" s="195"/>
      <c r="BX764" s="195"/>
      <c r="BY764" s="195"/>
      <c r="BZ764" s="195"/>
      <c r="CA764" s="195"/>
      <c r="CB764" s="195"/>
      <c r="CC764" s="195"/>
      <c r="CD764" s="195"/>
      <c r="CE764" s="195"/>
      <c r="CF764" s="195"/>
      <c r="CG764" s="195"/>
      <c r="CH764" s="195"/>
    </row>
    <row r="765" spans="1:86" ht="12.75">
      <c r="A765" s="195"/>
      <c r="B765" s="195"/>
      <c r="C765" s="195"/>
      <c r="D765" s="195"/>
      <c r="E765" s="195"/>
      <c r="F765" s="195"/>
      <c r="G765" s="195"/>
      <c r="H765" s="195"/>
      <c r="I765" s="195"/>
      <c r="J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  <c r="AW765" s="195"/>
      <c r="AX765" s="195"/>
      <c r="AY765" s="195"/>
      <c r="AZ765" s="195"/>
      <c r="BA765" s="195"/>
      <c r="BB765" s="195"/>
      <c r="BC765" s="195"/>
      <c r="BD765" s="195"/>
      <c r="BE765" s="195"/>
      <c r="BF765" s="195"/>
      <c r="BG765" s="195"/>
      <c r="BH765" s="195"/>
      <c r="BI765" s="195"/>
      <c r="BJ765" s="195"/>
      <c r="BK765" s="195"/>
      <c r="BL765" s="195"/>
      <c r="BM765" s="195"/>
      <c r="BN765" s="195"/>
      <c r="BO765" s="195"/>
      <c r="BP765" s="195"/>
      <c r="BQ765" s="195"/>
      <c r="BR765" s="195"/>
      <c r="BS765" s="195"/>
      <c r="BT765" s="195"/>
      <c r="BU765" s="195"/>
      <c r="BV765" s="195"/>
      <c r="BW765" s="195"/>
      <c r="BX765" s="195"/>
      <c r="BY765" s="195"/>
      <c r="BZ765" s="195"/>
      <c r="CA765" s="195"/>
      <c r="CB765" s="195"/>
      <c r="CC765" s="195"/>
      <c r="CD765" s="195"/>
      <c r="CE765" s="195"/>
      <c r="CF765" s="195"/>
      <c r="CG765" s="195"/>
      <c r="CH765" s="195"/>
    </row>
    <row r="766" spans="1:86" ht="12.75">
      <c r="A766" s="195"/>
      <c r="B766" s="195"/>
      <c r="C766" s="195"/>
      <c r="D766" s="195"/>
      <c r="E766" s="195"/>
      <c r="F766" s="195"/>
      <c r="G766" s="195"/>
      <c r="H766" s="195"/>
      <c r="I766" s="195"/>
      <c r="J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  <c r="AW766" s="195"/>
      <c r="AX766" s="195"/>
      <c r="AY766" s="195"/>
      <c r="AZ766" s="195"/>
      <c r="BA766" s="195"/>
      <c r="BB766" s="195"/>
      <c r="BC766" s="195"/>
      <c r="BD766" s="195"/>
      <c r="BE766" s="195"/>
      <c r="BF766" s="195"/>
      <c r="BG766" s="195"/>
      <c r="BH766" s="195"/>
      <c r="BI766" s="195"/>
      <c r="BJ766" s="195"/>
      <c r="BK766" s="195"/>
      <c r="BL766" s="195"/>
      <c r="BM766" s="195"/>
      <c r="BN766" s="195"/>
      <c r="BO766" s="195"/>
      <c r="BP766" s="195"/>
      <c r="BQ766" s="195"/>
      <c r="BR766" s="195"/>
      <c r="BS766" s="195"/>
      <c r="BT766" s="195"/>
      <c r="BU766" s="195"/>
      <c r="BV766" s="195"/>
      <c r="BW766" s="195"/>
      <c r="BX766" s="195"/>
      <c r="BY766" s="195"/>
      <c r="BZ766" s="195"/>
      <c r="CA766" s="195"/>
      <c r="CB766" s="195"/>
      <c r="CC766" s="195"/>
      <c r="CD766" s="195"/>
      <c r="CE766" s="195"/>
      <c r="CF766" s="195"/>
      <c r="CG766" s="195"/>
      <c r="CH766" s="195"/>
    </row>
    <row r="767" spans="1:86" ht="12.75">
      <c r="A767" s="195"/>
      <c r="B767" s="195"/>
      <c r="C767" s="195"/>
      <c r="D767" s="195"/>
      <c r="E767" s="195"/>
      <c r="F767" s="195"/>
      <c r="G767" s="195"/>
      <c r="H767" s="195"/>
      <c r="I767" s="195"/>
      <c r="J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  <c r="AW767" s="195"/>
      <c r="AX767" s="195"/>
      <c r="AY767" s="195"/>
      <c r="AZ767" s="195"/>
      <c r="BA767" s="195"/>
      <c r="BB767" s="195"/>
      <c r="BC767" s="195"/>
      <c r="BD767" s="195"/>
      <c r="BE767" s="195"/>
      <c r="BF767" s="195"/>
      <c r="BG767" s="195"/>
      <c r="BH767" s="195"/>
      <c r="BI767" s="195"/>
      <c r="BJ767" s="195"/>
      <c r="BK767" s="195"/>
      <c r="BL767" s="195"/>
      <c r="BM767" s="195"/>
      <c r="BN767" s="195"/>
      <c r="BO767" s="195"/>
      <c r="BP767" s="195"/>
      <c r="BQ767" s="195"/>
      <c r="BR767" s="195"/>
      <c r="BS767" s="195"/>
      <c r="BT767" s="195"/>
      <c r="BU767" s="195"/>
      <c r="BV767" s="195"/>
      <c r="BW767" s="195"/>
      <c r="BX767" s="195"/>
      <c r="BY767" s="195"/>
      <c r="BZ767" s="195"/>
      <c r="CA767" s="195"/>
      <c r="CB767" s="195"/>
      <c r="CC767" s="195"/>
      <c r="CD767" s="195"/>
      <c r="CE767" s="195"/>
      <c r="CF767" s="195"/>
      <c r="CG767" s="195"/>
      <c r="CH767" s="195"/>
    </row>
    <row r="768" spans="1:86" ht="12.75">
      <c r="A768" s="195"/>
      <c r="B768" s="195"/>
      <c r="C768" s="195"/>
      <c r="D768" s="195"/>
      <c r="E768" s="195"/>
      <c r="F768" s="195"/>
      <c r="G768" s="195"/>
      <c r="H768" s="195"/>
      <c r="I768" s="195"/>
      <c r="J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  <c r="AW768" s="195"/>
      <c r="AX768" s="195"/>
      <c r="AY768" s="195"/>
      <c r="AZ768" s="195"/>
      <c r="BA768" s="195"/>
      <c r="BB768" s="195"/>
      <c r="BC768" s="195"/>
      <c r="BD768" s="195"/>
      <c r="BE768" s="195"/>
      <c r="BF768" s="195"/>
      <c r="BG768" s="195"/>
      <c r="BH768" s="195"/>
      <c r="BI768" s="195"/>
      <c r="BJ768" s="195"/>
      <c r="BK768" s="195"/>
      <c r="BL768" s="195"/>
      <c r="BM768" s="195"/>
      <c r="BN768" s="195"/>
      <c r="BO768" s="195"/>
      <c r="BP768" s="195"/>
      <c r="BQ768" s="195"/>
      <c r="BR768" s="195"/>
      <c r="BS768" s="195"/>
      <c r="BT768" s="195"/>
      <c r="BU768" s="195"/>
      <c r="BV768" s="195"/>
      <c r="BW768" s="195"/>
      <c r="BX768" s="195"/>
      <c r="BY768" s="195"/>
      <c r="BZ768" s="195"/>
      <c r="CA768" s="195"/>
      <c r="CB768" s="195"/>
      <c r="CC768" s="195"/>
      <c r="CD768" s="195"/>
      <c r="CE768" s="195"/>
      <c r="CF768" s="195"/>
      <c r="CG768" s="195"/>
      <c r="CH768" s="195"/>
    </row>
    <row r="769" spans="1:86" ht="12.75">
      <c r="A769" s="195"/>
      <c r="B769" s="195"/>
      <c r="C769" s="195"/>
      <c r="D769" s="195"/>
      <c r="E769" s="195"/>
      <c r="F769" s="195"/>
      <c r="G769" s="195"/>
      <c r="H769" s="195"/>
      <c r="I769" s="195"/>
      <c r="J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  <c r="AW769" s="195"/>
      <c r="AX769" s="195"/>
      <c r="AY769" s="195"/>
      <c r="AZ769" s="195"/>
      <c r="BA769" s="195"/>
      <c r="BB769" s="195"/>
      <c r="BC769" s="195"/>
      <c r="BD769" s="195"/>
      <c r="BE769" s="195"/>
      <c r="BF769" s="195"/>
      <c r="BG769" s="195"/>
      <c r="BH769" s="195"/>
      <c r="BI769" s="195"/>
      <c r="BJ769" s="195"/>
      <c r="BK769" s="195"/>
      <c r="BL769" s="195"/>
      <c r="BM769" s="195"/>
      <c r="BN769" s="195"/>
      <c r="BO769" s="195"/>
      <c r="BP769" s="195"/>
      <c r="BQ769" s="195"/>
      <c r="BR769" s="195"/>
      <c r="BS769" s="195"/>
      <c r="BT769" s="195"/>
      <c r="BU769" s="195"/>
      <c r="BV769" s="195"/>
      <c r="BW769" s="195"/>
      <c r="BX769" s="195"/>
      <c r="BY769" s="195"/>
      <c r="BZ769" s="195"/>
      <c r="CA769" s="195"/>
      <c r="CB769" s="195"/>
      <c r="CC769" s="195"/>
      <c r="CD769" s="195"/>
      <c r="CE769" s="195"/>
      <c r="CF769" s="195"/>
      <c r="CG769" s="195"/>
      <c r="CH769" s="195"/>
    </row>
    <row r="770" spans="1:86" ht="12.75">
      <c r="A770" s="195"/>
      <c r="B770" s="195"/>
      <c r="C770" s="195"/>
      <c r="D770" s="195"/>
      <c r="E770" s="195"/>
      <c r="F770" s="195"/>
      <c r="G770" s="195"/>
      <c r="H770" s="195"/>
      <c r="I770" s="195"/>
      <c r="J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  <c r="AW770" s="195"/>
      <c r="AX770" s="195"/>
      <c r="AY770" s="195"/>
      <c r="AZ770" s="195"/>
      <c r="BA770" s="195"/>
      <c r="BB770" s="195"/>
      <c r="BC770" s="195"/>
      <c r="BD770" s="195"/>
      <c r="BE770" s="195"/>
      <c r="BF770" s="195"/>
      <c r="BG770" s="195"/>
      <c r="BH770" s="195"/>
      <c r="BI770" s="195"/>
      <c r="BJ770" s="195"/>
      <c r="BK770" s="195"/>
      <c r="BL770" s="195"/>
      <c r="BM770" s="195"/>
      <c r="BN770" s="195"/>
      <c r="BO770" s="195"/>
      <c r="BP770" s="195"/>
      <c r="BQ770" s="195"/>
      <c r="BR770" s="195"/>
      <c r="BS770" s="195"/>
      <c r="BT770" s="195"/>
      <c r="BU770" s="195"/>
      <c r="BV770" s="195"/>
      <c r="BW770" s="195"/>
      <c r="BX770" s="195"/>
      <c r="BY770" s="195"/>
      <c r="BZ770" s="195"/>
      <c r="CA770" s="195"/>
      <c r="CB770" s="195"/>
      <c r="CC770" s="195"/>
      <c r="CD770" s="195"/>
      <c r="CE770" s="195"/>
      <c r="CF770" s="195"/>
      <c r="CG770" s="195"/>
      <c r="CH770" s="195"/>
    </row>
    <row r="771" spans="1:86" ht="12.75">
      <c r="A771" s="195"/>
      <c r="B771" s="195"/>
      <c r="C771" s="195"/>
      <c r="D771" s="195"/>
      <c r="E771" s="195"/>
      <c r="F771" s="195"/>
      <c r="G771" s="195"/>
      <c r="H771" s="195"/>
      <c r="I771" s="195"/>
      <c r="J771" s="195"/>
      <c r="L771" s="195"/>
      <c r="M771" s="195"/>
      <c r="N771" s="195"/>
      <c r="O771" s="195"/>
      <c r="P771" s="195"/>
      <c r="Q771" s="195"/>
      <c r="R771" s="195"/>
      <c r="S771" s="195"/>
      <c r="T771" s="195"/>
      <c r="U771" s="195"/>
      <c r="V771" s="195"/>
      <c r="W771" s="195"/>
      <c r="X771" s="195"/>
      <c r="Y771" s="195"/>
      <c r="Z771" s="195"/>
      <c r="AA771" s="195"/>
      <c r="AB771" s="195"/>
      <c r="AC771" s="195"/>
      <c r="AD771" s="195"/>
      <c r="AE771" s="195"/>
      <c r="AF771" s="195"/>
      <c r="AG771" s="195"/>
      <c r="AH771" s="195"/>
      <c r="AI771" s="195"/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  <c r="AW771" s="195"/>
      <c r="AX771" s="195"/>
      <c r="AY771" s="195"/>
      <c r="AZ771" s="195"/>
      <c r="BA771" s="195"/>
      <c r="BB771" s="195"/>
      <c r="BC771" s="195"/>
      <c r="BD771" s="195"/>
      <c r="BE771" s="195"/>
      <c r="BF771" s="195"/>
      <c r="BG771" s="195"/>
      <c r="BH771" s="195"/>
      <c r="BI771" s="195"/>
      <c r="BJ771" s="195"/>
      <c r="BK771" s="195"/>
      <c r="BL771" s="195"/>
      <c r="BM771" s="195"/>
      <c r="BN771" s="195"/>
      <c r="BO771" s="195"/>
      <c r="BP771" s="195"/>
      <c r="BQ771" s="195"/>
      <c r="BR771" s="195"/>
      <c r="BS771" s="195"/>
      <c r="BT771" s="195"/>
      <c r="BU771" s="195"/>
      <c r="BV771" s="195"/>
      <c r="BW771" s="195"/>
      <c r="BX771" s="195"/>
      <c r="BY771" s="195"/>
      <c r="BZ771" s="195"/>
      <c r="CA771" s="195"/>
      <c r="CB771" s="195"/>
      <c r="CC771" s="195"/>
      <c r="CD771" s="195"/>
      <c r="CE771" s="195"/>
      <c r="CF771" s="195"/>
      <c r="CG771" s="195"/>
      <c r="CH771" s="195"/>
    </row>
    <row r="772" spans="1:86" ht="12.75">
      <c r="A772" s="195"/>
      <c r="B772" s="195"/>
      <c r="C772" s="195"/>
      <c r="D772" s="195"/>
      <c r="E772" s="195"/>
      <c r="F772" s="195"/>
      <c r="G772" s="195"/>
      <c r="H772" s="195"/>
      <c r="I772" s="195"/>
      <c r="J772" s="195"/>
      <c r="L772" s="195"/>
      <c r="M772" s="195"/>
      <c r="N772" s="195"/>
      <c r="O772" s="195"/>
      <c r="P772" s="195"/>
      <c r="Q772" s="195"/>
      <c r="R772" s="195"/>
      <c r="S772" s="195"/>
      <c r="T772" s="195"/>
      <c r="U772" s="195"/>
      <c r="V772" s="195"/>
      <c r="W772" s="195"/>
      <c r="X772" s="195"/>
      <c r="Y772" s="195"/>
      <c r="Z772" s="195"/>
      <c r="AA772" s="195"/>
      <c r="AB772" s="195"/>
      <c r="AC772" s="195"/>
      <c r="AD772" s="195"/>
      <c r="AE772" s="195"/>
      <c r="AF772" s="195"/>
      <c r="AG772" s="195"/>
      <c r="AH772" s="195"/>
      <c r="AI772" s="195"/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  <c r="AW772" s="195"/>
      <c r="AX772" s="195"/>
      <c r="AY772" s="195"/>
      <c r="AZ772" s="195"/>
      <c r="BA772" s="195"/>
      <c r="BB772" s="195"/>
      <c r="BC772" s="195"/>
      <c r="BD772" s="195"/>
      <c r="BE772" s="195"/>
      <c r="BF772" s="195"/>
      <c r="BG772" s="195"/>
      <c r="BH772" s="195"/>
      <c r="BI772" s="195"/>
      <c r="BJ772" s="195"/>
      <c r="BK772" s="195"/>
      <c r="BL772" s="195"/>
      <c r="BM772" s="195"/>
      <c r="BN772" s="195"/>
      <c r="BO772" s="195"/>
      <c r="BP772" s="195"/>
      <c r="BQ772" s="195"/>
      <c r="BR772" s="195"/>
      <c r="BS772" s="195"/>
      <c r="BT772" s="195"/>
      <c r="BU772" s="195"/>
      <c r="BV772" s="195"/>
      <c r="BW772" s="195"/>
      <c r="BX772" s="195"/>
      <c r="BY772" s="195"/>
      <c r="BZ772" s="195"/>
      <c r="CA772" s="195"/>
      <c r="CB772" s="195"/>
      <c r="CC772" s="195"/>
      <c r="CD772" s="195"/>
      <c r="CE772" s="195"/>
      <c r="CF772" s="195"/>
      <c r="CG772" s="195"/>
      <c r="CH772" s="195"/>
    </row>
    <row r="773" spans="1:86" ht="12.75">
      <c r="A773" s="195"/>
      <c r="B773" s="195"/>
      <c r="C773" s="195"/>
      <c r="D773" s="195"/>
      <c r="E773" s="195"/>
      <c r="F773" s="195"/>
      <c r="G773" s="195"/>
      <c r="H773" s="195"/>
      <c r="I773" s="195"/>
      <c r="J773" s="195"/>
      <c r="L773" s="195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  <c r="AA773" s="195"/>
      <c r="AB773" s="195"/>
      <c r="AC773" s="195"/>
      <c r="AD773" s="195"/>
      <c r="AE773" s="195"/>
      <c r="AF773" s="195"/>
      <c r="AG773" s="195"/>
      <c r="AH773" s="195"/>
      <c r="AI773" s="195"/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  <c r="AW773" s="195"/>
      <c r="AX773" s="195"/>
      <c r="AY773" s="195"/>
      <c r="AZ773" s="195"/>
      <c r="BA773" s="195"/>
      <c r="BB773" s="195"/>
      <c r="BC773" s="195"/>
      <c r="BD773" s="195"/>
      <c r="BE773" s="195"/>
      <c r="BF773" s="195"/>
      <c r="BG773" s="195"/>
      <c r="BH773" s="195"/>
      <c r="BI773" s="195"/>
      <c r="BJ773" s="195"/>
      <c r="BK773" s="195"/>
      <c r="BL773" s="195"/>
      <c r="BM773" s="195"/>
      <c r="BN773" s="195"/>
      <c r="BO773" s="195"/>
      <c r="BP773" s="195"/>
      <c r="BQ773" s="195"/>
      <c r="BR773" s="195"/>
      <c r="BS773" s="195"/>
      <c r="BT773" s="195"/>
      <c r="BU773" s="195"/>
      <c r="BV773" s="195"/>
      <c r="BW773" s="195"/>
      <c r="BX773" s="195"/>
      <c r="BY773" s="195"/>
      <c r="BZ773" s="195"/>
      <c r="CA773" s="195"/>
      <c r="CB773" s="195"/>
      <c r="CC773" s="195"/>
      <c r="CD773" s="195"/>
      <c r="CE773" s="195"/>
      <c r="CF773" s="195"/>
      <c r="CG773" s="195"/>
      <c r="CH773" s="195"/>
    </row>
    <row r="774" spans="1:86" ht="12.75">
      <c r="A774" s="195"/>
      <c r="B774" s="195"/>
      <c r="C774" s="195"/>
      <c r="D774" s="195"/>
      <c r="E774" s="195"/>
      <c r="F774" s="195"/>
      <c r="G774" s="195"/>
      <c r="H774" s="195"/>
      <c r="I774" s="195"/>
      <c r="J774" s="195"/>
      <c r="L774" s="195"/>
      <c r="M774" s="195"/>
      <c r="N774" s="195"/>
      <c r="O774" s="195"/>
      <c r="P774" s="195"/>
      <c r="Q774" s="195"/>
      <c r="R774" s="195"/>
      <c r="S774" s="195"/>
      <c r="T774" s="195"/>
      <c r="U774" s="195"/>
      <c r="V774" s="195"/>
      <c r="W774" s="195"/>
      <c r="X774" s="195"/>
      <c r="Y774" s="195"/>
      <c r="Z774" s="195"/>
      <c r="AA774" s="195"/>
      <c r="AB774" s="195"/>
      <c r="AC774" s="195"/>
      <c r="AD774" s="195"/>
      <c r="AE774" s="195"/>
      <c r="AF774" s="195"/>
      <c r="AG774" s="195"/>
      <c r="AH774" s="195"/>
      <c r="AI774" s="195"/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  <c r="AW774" s="195"/>
      <c r="AX774" s="195"/>
      <c r="AY774" s="195"/>
      <c r="AZ774" s="195"/>
      <c r="BA774" s="195"/>
      <c r="BB774" s="195"/>
      <c r="BC774" s="195"/>
      <c r="BD774" s="195"/>
      <c r="BE774" s="195"/>
      <c r="BF774" s="195"/>
      <c r="BG774" s="195"/>
      <c r="BH774" s="195"/>
      <c r="BI774" s="195"/>
      <c r="BJ774" s="195"/>
      <c r="BK774" s="195"/>
      <c r="BL774" s="195"/>
      <c r="BM774" s="195"/>
      <c r="BN774" s="195"/>
      <c r="BO774" s="195"/>
      <c r="BP774" s="195"/>
      <c r="BQ774" s="195"/>
      <c r="BR774" s="195"/>
      <c r="BS774" s="195"/>
      <c r="BT774" s="195"/>
      <c r="BU774" s="195"/>
      <c r="BV774" s="195"/>
      <c r="BW774" s="195"/>
      <c r="BX774" s="195"/>
      <c r="BY774" s="195"/>
      <c r="BZ774" s="195"/>
      <c r="CA774" s="195"/>
      <c r="CB774" s="195"/>
      <c r="CC774" s="195"/>
      <c r="CD774" s="195"/>
      <c r="CE774" s="195"/>
      <c r="CF774" s="195"/>
      <c r="CG774" s="195"/>
      <c r="CH774" s="195"/>
    </row>
    <row r="775" spans="1:86" ht="12.75">
      <c r="A775" s="195"/>
      <c r="B775" s="195"/>
      <c r="C775" s="195"/>
      <c r="D775" s="195"/>
      <c r="E775" s="195"/>
      <c r="F775" s="195"/>
      <c r="G775" s="195"/>
      <c r="H775" s="195"/>
      <c r="I775" s="195"/>
      <c r="J775" s="195"/>
      <c r="L775" s="195"/>
      <c r="M775" s="195"/>
      <c r="N775" s="195"/>
      <c r="O775" s="195"/>
      <c r="P775" s="195"/>
      <c r="Q775" s="195"/>
      <c r="R775" s="195"/>
      <c r="S775" s="195"/>
      <c r="T775" s="195"/>
      <c r="U775" s="195"/>
      <c r="V775" s="195"/>
      <c r="W775" s="195"/>
      <c r="X775" s="195"/>
      <c r="Y775" s="195"/>
      <c r="Z775" s="195"/>
      <c r="AA775" s="195"/>
      <c r="AB775" s="195"/>
      <c r="AC775" s="195"/>
      <c r="AD775" s="195"/>
      <c r="AE775" s="195"/>
      <c r="AF775" s="195"/>
      <c r="AG775" s="195"/>
      <c r="AH775" s="195"/>
      <c r="AI775" s="195"/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  <c r="AW775" s="195"/>
      <c r="AX775" s="195"/>
      <c r="AY775" s="195"/>
      <c r="AZ775" s="195"/>
      <c r="BA775" s="195"/>
      <c r="BB775" s="195"/>
      <c r="BC775" s="195"/>
      <c r="BD775" s="195"/>
      <c r="BE775" s="195"/>
      <c r="BF775" s="195"/>
      <c r="BG775" s="195"/>
      <c r="BH775" s="195"/>
      <c r="BI775" s="195"/>
      <c r="BJ775" s="195"/>
      <c r="BK775" s="195"/>
      <c r="BL775" s="195"/>
      <c r="BM775" s="195"/>
      <c r="BN775" s="195"/>
      <c r="BO775" s="195"/>
      <c r="BP775" s="195"/>
      <c r="BQ775" s="195"/>
      <c r="BR775" s="195"/>
      <c r="BS775" s="195"/>
      <c r="BT775" s="195"/>
      <c r="BU775" s="195"/>
      <c r="BV775" s="195"/>
      <c r="BW775" s="195"/>
      <c r="BX775" s="195"/>
      <c r="BY775" s="195"/>
      <c r="BZ775" s="195"/>
      <c r="CA775" s="195"/>
      <c r="CB775" s="195"/>
      <c r="CC775" s="195"/>
      <c r="CD775" s="195"/>
      <c r="CE775" s="195"/>
      <c r="CF775" s="195"/>
      <c r="CG775" s="195"/>
      <c r="CH775" s="195"/>
    </row>
    <row r="776" spans="1:86" ht="12.75">
      <c r="A776" s="195"/>
      <c r="B776" s="195"/>
      <c r="C776" s="195"/>
      <c r="D776" s="195"/>
      <c r="E776" s="195"/>
      <c r="F776" s="195"/>
      <c r="G776" s="195"/>
      <c r="H776" s="195"/>
      <c r="I776" s="195"/>
      <c r="J776" s="195"/>
      <c r="L776" s="195"/>
      <c r="M776" s="195"/>
      <c r="N776" s="195"/>
      <c r="O776" s="195"/>
      <c r="P776" s="195"/>
      <c r="Q776" s="195"/>
      <c r="R776" s="195"/>
      <c r="S776" s="195"/>
      <c r="T776" s="195"/>
      <c r="U776" s="195"/>
      <c r="V776" s="195"/>
      <c r="W776" s="195"/>
      <c r="X776" s="195"/>
      <c r="Y776" s="195"/>
      <c r="Z776" s="195"/>
      <c r="AA776" s="195"/>
      <c r="AB776" s="195"/>
      <c r="AC776" s="195"/>
      <c r="AD776" s="195"/>
      <c r="AE776" s="195"/>
      <c r="AF776" s="195"/>
      <c r="AG776" s="195"/>
      <c r="AH776" s="195"/>
      <c r="AI776" s="195"/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  <c r="AW776" s="195"/>
      <c r="AX776" s="195"/>
      <c r="AY776" s="195"/>
      <c r="AZ776" s="195"/>
      <c r="BA776" s="195"/>
      <c r="BB776" s="195"/>
      <c r="BC776" s="195"/>
      <c r="BD776" s="195"/>
      <c r="BE776" s="195"/>
      <c r="BF776" s="195"/>
      <c r="BG776" s="195"/>
      <c r="BH776" s="195"/>
      <c r="BI776" s="195"/>
      <c r="BJ776" s="195"/>
      <c r="BK776" s="195"/>
      <c r="BL776" s="195"/>
      <c r="BM776" s="195"/>
      <c r="BN776" s="195"/>
      <c r="BO776" s="195"/>
      <c r="BP776" s="195"/>
      <c r="BQ776" s="195"/>
      <c r="BR776" s="195"/>
      <c r="BS776" s="195"/>
      <c r="BT776" s="195"/>
      <c r="BU776" s="195"/>
      <c r="BV776" s="195"/>
      <c r="BW776" s="195"/>
      <c r="BX776" s="195"/>
      <c r="BY776" s="195"/>
      <c r="BZ776" s="195"/>
      <c r="CA776" s="195"/>
      <c r="CB776" s="195"/>
      <c r="CC776" s="195"/>
      <c r="CD776" s="195"/>
      <c r="CE776" s="195"/>
      <c r="CF776" s="195"/>
      <c r="CG776" s="195"/>
      <c r="CH776" s="195"/>
    </row>
    <row r="777" spans="1:86" ht="12.75">
      <c r="A777" s="195"/>
      <c r="B777" s="195"/>
      <c r="C777" s="195"/>
      <c r="D777" s="195"/>
      <c r="E777" s="195"/>
      <c r="F777" s="195"/>
      <c r="G777" s="195"/>
      <c r="H777" s="195"/>
      <c r="I777" s="195"/>
      <c r="J777" s="195"/>
      <c r="L777" s="195"/>
      <c r="M777" s="195"/>
      <c r="N777" s="195"/>
      <c r="O777" s="195"/>
      <c r="P777" s="195"/>
      <c r="Q777" s="195"/>
      <c r="R777" s="195"/>
      <c r="S777" s="195"/>
      <c r="T777" s="195"/>
      <c r="U777" s="195"/>
      <c r="V777" s="195"/>
      <c r="W777" s="195"/>
      <c r="X777" s="195"/>
      <c r="Y777" s="195"/>
      <c r="Z777" s="195"/>
      <c r="AA777" s="195"/>
      <c r="AB777" s="195"/>
      <c r="AC777" s="195"/>
      <c r="AD777" s="195"/>
      <c r="AE777" s="195"/>
      <c r="AF777" s="195"/>
      <c r="AG777" s="195"/>
      <c r="AH777" s="195"/>
      <c r="AI777" s="195"/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  <c r="AW777" s="195"/>
      <c r="AX777" s="195"/>
      <c r="AY777" s="195"/>
      <c r="AZ777" s="195"/>
      <c r="BA777" s="195"/>
      <c r="BB777" s="195"/>
      <c r="BC777" s="195"/>
      <c r="BD777" s="195"/>
      <c r="BE777" s="195"/>
      <c r="BF777" s="195"/>
      <c r="BG777" s="195"/>
      <c r="BH777" s="195"/>
      <c r="BI777" s="195"/>
      <c r="BJ777" s="195"/>
      <c r="BK777" s="195"/>
      <c r="BL777" s="195"/>
      <c r="BM777" s="195"/>
      <c r="BN777" s="195"/>
      <c r="BO777" s="195"/>
      <c r="BP777" s="195"/>
      <c r="BQ777" s="195"/>
      <c r="BR777" s="195"/>
      <c r="BS777" s="195"/>
      <c r="BT777" s="195"/>
      <c r="BU777" s="195"/>
      <c r="BV777" s="195"/>
      <c r="BW777" s="195"/>
      <c r="BX777" s="195"/>
      <c r="BY777" s="195"/>
      <c r="BZ777" s="195"/>
      <c r="CA777" s="195"/>
      <c r="CB777" s="195"/>
      <c r="CC777" s="195"/>
      <c r="CD777" s="195"/>
      <c r="CE777" s="195"/>
      <c r="CF777" s="195"/>
      <c r="CG777" s="195"/>
      <c r="CH777" s="195"/>
    </row>
    <row r="778" spans="1:86" ht="12.75">
      <c r="A778" s="195"/>
      <c r="B778" s="195"/>
      <c r="C778" s="195"/>
      <c r="D778" s="195"/>
      <c r="E778" s="195"/>
      <c r="F778" s="195"/>
      <c r="G778" s="195"/>
      <c r="H778" s="195"/>
      <c r="I778" s="195"/>
      <c r="J778" s="195"/>
      <c r="L778" s="195"/>
      <c r="M778" s="195"/>
      <c r="N778" s="195"/>
      <c r="O778" s="195"/>
      <c r="P778" s="195"/>
      <c r="Q778" s="195"/>
      <c r="R778" s="195"/>
      <c r="S778" s="195"/>
      <c r="T778" s="195"/>
      <c r="U778" s="195"/>
      <c r="V778" s="195"/>
      <c r="W778" s="195"/>
      <c r="X778" s="195"/>
      <c r="Y778" s="195"/>
      <c r="Z778" s="195"/>
      <c r="AA778" s="195"/>
      <c r="AB778" s="195"/>
      <c r="AC778" s="195"/>
      <c r="AD778" s="195"/>
      <c r="AE778" s="195"/>
      <c r="AF778" s="195"/>
      <c r="AG778" s="195"/>
      <c r="AH778" s="195"/>
      <c r="AI778" s="195"/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  <c r="AW778" s="195"/>
      <c r="AX778" s="195"/>
      <c r="AY778" s="195"/>
      <c r="AZ778" s="195"/>
      <c r="BA778" s="195"/>
      <c r="BB778" s="195"/>
      <c r="BC778" s="195"/>
      <c r="BD778" s="195"/>
      <c r="BE778" s="195"/>
      <c r="BF778" s="195"/>
      <c r="BG778" s="195"/>
      <c r="BH778" s="195"/>
      <c r="BI778" s="195"/>
      <c r="BJ778" s="195"/>
      <c r="BK778" s="195"/>
      <c r="BL778" s="195"/>
      <c r="BM778" s="195"/>
      <c r="BN778" s="195"/>
      <c r="BO778" s="195"/>
      <c r="BP778" s="195"/>
      <c r="BQ778" s="195"/>
      <c r="BR778" s="195"/>
      <c r="BS778" s="195"/>
      <c r="BT778" s="195"/>
      <c r="BU778" s="195"/>
      <c r="BV778" s="195"/>
      <c r="BW778" s="195"/>
      <c r="BX778" s="195"/>
      <c r="BY778" s="195"/>
      <c r="BZ778" s="195"/>
      <c r="CA778" s="195"/>
      <c r="CB778" s="195"/>
      <c r="CC778" s="195"/>
      <c r="CD778" s="195"/>
      <c r="CE778" s="195"/>
      <c r="CF778" s="195"/>
      <c r="CG778" s="195"/>
      <c r="CH778" s="195"/>
    </row>
    <row r="779" spans="1:86" ht="12.75">
      <c r="A779" s="195"/>
      <c r="B779" s="195"/>
      <c r="C779" s="195"/>
      <c r="D779" s="195"/>
      <c r="E779" s="195"/>
      <c r="F779" s="195"/>
      <c r="G779" s="195"/>
      <c r="H779" s="195"/>
      <c r="I779" s="195"/>
      <c r="J779" s="195"/>
      <c r="L779" s="195"/>
      <c r="M779" s="195"/>
      <c r="N779" s="195"/>
      <c r="O779" s="195"/>
      <c r="P779" s="195"/>
      <c r="Q779" s="195"/>
      <c r="R779" s="195"/>
      <c r="S779" s="195"/>
      <c r="T779" s="195"/>
      <c r="U779" s="195"/>
      <c r="V779" s="195"/>
      <c r="W779" s="195"/>
      <c r="X779" s="195"/>
      <c r="Y779" s="195"/>
      <c r="Z779" s="195"/>
      <c r="AA779" s="195"/>
      <c r="AB779" s="195"/>
      <c r="AC779" s="195"/>
      <c r="AD779" s="195"/>
      <c r="AE779" s="195"/>
      <c r="AF779" s="195"/>
      <c r="AG779" s="195"/>
      <c r="AH779" s="195"/>
      <c r="AI779" s="195"/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  <c r="AW779" s="195"/>
      <c r="AX779" s="195"/>
      <c r="AY779" s="195"/>
      <c r="AZ779" s="195"/>
      <c r="BA779" s="195"/>
      <c r="BB779" s="195"/>
      <c r="BC779" s="195"/>
      <c r="BD779" s="195"/>
      <c r="BE779" s="195"/>
      <c r="BF779" s="195"/>
      <c r="BG779" s="195"/>
      <c r="BH779" s="195"/>
      <c r="BI779" s="195"/>
      <c r="BJ779" s="195"/>
      <c r="BK779" s="195"/>
      <c r="BL779" s="195"/>
      <c r="BM779" s="195"/>
      <c r="BN779" s="195"/>
      <c r="BO779" s="195"/>
      <c r="BP779" s="195"/>
      <c r="BQ779" s="195"/>
      <c r="BR779" s="195"/>
      <c r="BS779" s="195"/>
      <c r="BT779" s="195"/>
      <c r="BU779" s="195"/>
      <c r="BV779" s="195"/>
      <c r="BW779" s="195"/>
      <c r="BX779" s="195"/>
      <c r="BY779" s="195"/>
      <c r="BZ779" s="195"/>
      <c r="CA779" s="195"/>
      <c r="CB779" s="195"/>
      <c r="CC779" s="195"/>
      <c r="CD779" s="195"/>
      <c r="CE779" s="195"/>
      <c r="CF779" s="195"/>
      <c r="CG779" s="195"/>
      <c r="CH779" s="195"/>
    </row>
    <row r="780" spans="1:86" ht="12.75">
      <c r="A780" s="195"/>
      <c r="B780" s="195"/>
      <c r="C780" s="195"/>
      <c r="D780" s="195"/>
      <c r="E780" s="195"/>
      <c r="F780" s="195"/>
      <c r="G780" s="195"/>
      <c r="H780" s="195"/>
      <c r="I780" s="195"/>
      <c r="J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  <c r="AA780" s="195"/>
      <c r="AB780" s="195"/>
      <c r="AC780" s="195"/>
      <c r="AD780" s="195"/>
      <c r="AE780" s="195"/>
      <c r="AF780" s="195"/>
      <c r="AG780" s="195"/>
      <c r="AH780" s="195"/>
      <c r="AI780" s="195"/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  <c r="AW780" s="195"/>
      <c r="AX780" s="195"/>
      <c r="AY780" s="195"/>
      <c r="AZ780" s="195"/>
      <c r="BA780" s="195"/>
      <c r="BB780" s="195"/>
      <c r="BC780" s="195"/>
      <c r="BD780" s="195"/>
      <c r="BE780" s="195"/>
      <c r="BF780" s="195"/>
      <c r="BG780" s="195"/>
      <c r="BH780" s="195"/>
      <c r="BI780" s="195"/>
      <c r="BJ780" s="195"/>
      <c r="BK780" s="195"/>
      <c r="BL780" s="195"/>
      <c r="BM780" s="195"/>
      <c r="BN780" s="195"/>
      <c r="BO780" s="195"/>
      <c r="BP780" s="195"/>
      <c r="BQ780" s="195"/>
      <c r="BR780" s="195"/>
      <c r="BS780" s="195"/>
      <c r="BT780" s="195"/>
      <c r="BU780" s="195"/>
      <c r="BV780" s="195"/>
      <c r="BW780" s="195"/>
      <c r="BX780" s="195"/>
      <c r="BY780" s="195"/>
      <c r="BZ780" s="195"/>
      <c r="CA780" s="195"/>
      <c r="CB780" s="195"/>
      <c r="CC780" s="195"/>
      <c r="CD780" s="195"/>
      <c r="CE780" s="195"/>
      <c r="CF780" s="195"/>
      <c r="CG780" s="195"/>
      <c r="CH780" s="195"/>
    </row>
    <row r="781" spans="1:86" ht="12.75">
      <c r="A781" s="195"/>
      <c r="B781" s="195"/>
      <c r="C781" s="195"/>
      <c r="D781" s="195"/>
      <c r="E781" s="195"/>
      <c r="F781" s="195"/>
      <c r="G781" s="195"/>
      <c r="H781" s="195"/>
      <c r="I781" s="195"/>
      <c r="J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  <c r="AA781" s="195"/>
      <c r="AB781" s="195"/>
      <c r="AC781" s="195"/>
      <c r="AD781" s="195"/>
      <c r="AE781" s="195"/>
      <c r="AF781" s="195"/>
      <c r="AG781" s="195"/>
      <c r="AH781" s="195"/>
      <c r="AI781" s="195"/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  <c r="AW781" s="195"/>
      <c r="AX781" s="195"/>
      <c r="AY781" s="195"/>
      <c r="AZ781" s="195"/>
      <c r="BA781" s="195"/>
      <c r="BB781" s="195"/>
      <c r="BC781" s="195"/>
      <c r="BD781" s="195"/>
      <c r="BE781" s="195"/>
      <c r="BF781" s="195"/>
      <c r="BG781" s="195"/>
      <c r="BH781" s="195"/>
      <c r="BI781" s="195"/>
      <c r="BJ781" s="195"/>
      <c r="BK781" s="195"/>
      <c r="BL781" s="195"/>
      <c r="BM781" s="195"/>
      <c r="BN781" s="195"/>
      <c r="BO781" s="195"/>
      <c r="BP781" s="195"/>
      <c r="BQ781" s="195"/>
      <c r="BR781" s="195"/>
      <c r="BS781" s="195"/>
      <c r="BT781" s="195"/>
      <c r="BU781" s="195"/>
      <c r="BV781" s="195"/>
      <c r="BW781" s="195"/>
      <c r="BX781" s="195"/>
      <c r="BY781" s="195"/>
      <c r="BZ781" s="195"/>
      <c r="CA781" s="195"/>
      <c r="CB781" s="195"/>
      <c r="CC781" s="195"/>
      <c r="CD781" s="195"/>
      <c r="CE781" s="195"/>
      <c r="CF781" s="195"/>
      <c r="CG781" s="195"/>
      <c r="CH781" s="195"/>
    </row>
    <row r="782" spans="1:86" ht="12.75">
      <c r="A782" s="195"/>
      <c r="B782" s="195"/>
      <c r="C782" s="195"/>
      <c r="D782" s="195"/>
      <c r="E782" s="195"/>
      <c r="F782" s="195"/>
      <c r="G782" s="195"/>
      <c r="H782" s="195"/>
      <c r="I782" s="195"/>
      <c r="J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  <c r="AW782" s="195"/>
      <c r="AX782" s="195"/>
      <c r="AY782" s="195"/>
      <c r="AZ782" s="195"/>
      <c r="BA782" s="195"/>
      <c r="BB782" s="195"/>
      <c r="BC782" s="195"/>
      <c r="BD782" s="195"/>
      <c r="BE782" s="195"/>
      <c r="BF782" s="195"/>
      <c r="BG782" s="195"/>
      <c r="BH782" s="195"/>
      <c r="BI782" s="195"/>
      <c r="BJ782" s="195"/>
      <c r="BK782" s="195"/>
      <c r="BL782" s="195"/>
      <c r="BM782" s="195"/>
      <c r="BN782" s="195"/>
      <c r="BO782" s="195"/>
      <c r="BP782" s="195"/>
      <c r="BQ782" s="195"/>
      <c r="BR782" s="195"/>
      <c r="BS782" s="195"/>
      <c r="BT782" s="195"/>
      <c r="BU782" s="195"/>
      <c r="BV782" s="195"/>
      <c r="BW782" s="195"/>
      <c r="BX782" s="195"/>
      <c r="BY782" s="195"/>
      <c r="BZ782" s="195"/>
      <c r="CA782" s="195"/>
      <c r="CB782" s="195"/>
      <c r="CC782" s="195"/>
      <c r="CD782" s="195"/>
      <c r="CE782" s="195"/>
      <c r="CF782" s="195"/>
      <c r="CG782" s="195"/>
      <c r="CH782" s="195"/>
    </row>
    <row r="783" spans="1:86" ht="12.75">
      <c r="A783" s="195"/>
      <c r="B783" s="195"/>
      <c r="C783" s="195"/>
      <c r="D783" s="195"/>
      <c r="E783" s="195"/>
      <c r="F783" s="195"/>
      <c r="G783" s="195"/>
      <c r="H783" s="195"/>
      <c r="I783" s="195"/>
      <c r="J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  <c r="AW783" s="195"/>
      <c r="AX783" s="195"/>
      <c r="AY783" s="195"/>
      <c r="AZ783" s="195"/>
      <c r="BA783" s="195"/>
      <c r="BB783" s="195"/>
      <c r="BC783" s="195"/>
      <c r="BD783" s="195"/>
      <c r="BE783" s="195"/>
      <c r="BF783" s="195"/>
      <c r="BG783" s="195"/>
      <c r="BH783" s="195"/>
      <c r="BI783" s="195"/>
      <c r="BJ783" s="195"/>
      <c r="BK783" s="195"/>
      <c r="BL783" s="195"/>
      <c r="BM783" s="195"/>
      <c r="BN783" s="195"/>
      <c r="BO783" s="195"/>
      <c r="BP783" s="195"/>
      <c r="BQ783" s="195"/>
      <c r="BR783" s="195"/>
      <c r="BS783" s="195"/>
      <c r="BT783" s="195"/>
      <c r="BU783" s="195"/>
      <c r="BV783" s="195"/>
      <c r="BW783" s="195"/>
      <c r="BX783" s="195"/>
      <c r="BY783" s="195"/>
      <c r="BZ783" s="195"/>
      <c r="CA783" s="195"/>
      <c r="CB783" s="195"/>
      <c r="CC783" s="195"/>
      <c r="CD783" s="195"/>
      <c r="CE783" s="195"/>
      <c r="CF783" s="195"/>
      <c r="CG783" s="195"/>
      <c r="CH783" s="195"/>
    </row>
    <row r="784" spans="1:86" ht="12.75">
      <c r="A784" s="195"/>
      <c r="B784" s="195"/>
      <c r="C784" s="195"/>
      <c r="D784" s="195"/>
      <c r="E784" s="195"/>
      <c r="F784" s="195"/>
      <c r="G784" s="195"/>
      <c r="H784" s="195"/>
      <c r="I784" s="195"/>
      <c r="J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  <c r="AW784" s="195"/>
      <c r="AX784" s="195"/>
      <c r="AY784" s="195"/>
      <c r="AZ784" s="195"/>
      <c r="BA784" s="195"/>
      <c r="BB784" s="195"/>
      <c r="BC784" s="195"/>
      <c r="BD784" s="195"/>
      <c r="BE784" s="195"/>
      <c r="BF784" s="195"/>
      <c r="BG784" s="195"/>
      <c r="BH784" s="195"/>
      <c r="BI784" s="195"/>
      <c r="BJ784" s="195"/>
      <c r="BK784" s="195"/>
      <c r="BL784" s="195"/>
      <c r="BM784" s="195"/>
      <c r="BN784" s="195"/>
      <c r="BO784" s="195"/>
      <c r="BP784" s="195"/>
      <c r="BQ784" s="195"/>
      <c r="BR784" s="195"/>
      <c r="BS784" s="195"/>
      <c r="BT784" s="195"/>
      <c r="BU784" s="195"/>
      <c r="BV784" s="195"/>
      <c r="BW784" s="195"/>
      <c r="BX784" s="195"/>
      <c r="BY784" s="195"/>
      <c r="BZ784" s="195"/>
      <c r="CA784" s="195"/>
      <c r="CB784" s="195"/>
      <c r="CC784" s="195"/>
      <c r="CD784" s="195"/>
      <c r="CE784" s="195"/>
      <c r="CF784" s="195"/>
      <c r="CG784" s="195"/>
      <c r="CH784" s="195"/>
    </row>
    <row r="785" spans="1:86" ht="12.75">
      <c r="A785" s="195"/>
      <c r="B785" s="195"/>
      <c r="C785" s="195"/>
      <c r="D785" s="195"/>
      <c r="E785" s="195"/>
      <c r="F785" s="195"/>
      <c r="G785" s="195"/>
      <c r="H785" s="195"/>
      <c r="I785" s="195"/>
      <c r="J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  <c r="AW785" s="195"/>
      <c r="AX785" s="195"/>
      <c r="AY785" s="195"/>
      <c r="AZ785" s="195"/>
      <c r="BA785" s="195"/>
      <c r="BB785" s="195"/>
      <c r="BC785" s="195"/>
      <c r="BD785" s="195"/>
      <c r="BE785" s="195"/>
      <c r="BF785" s="195"/>
      <c r="BG785" s="195"/>
      <c r="BH785" s="195"/>
      <c r="BI785" s="195"/>
      <c r="BJ785" s="195"/>
      <c r="BK785" s="195"/>
      <c r="BL785" s="195"/>
      <c r="BM785" s="195"/>
      <c r="BN785" s="195"/>
      <c r="BO785" s="195"/>
      <c r="BP785" s="195"/>
      <c r="BQ785" s="195"/>
      <c r="BR785" s="195"/>
      <c r="BS785" s="195"/>
      <c r="BT785" s="195"/>
      <c r="BU785" s="195"/>
      <c r="BV785" s="195"/>
      <c r="BW785" s="195"/>
      <c r="BX785" s="195"/>
      <c r="BY785" s="195"/>
      <c r="BZ785" s="195"/>
      <c r="CA785" s="195"/>
      <c r="CB785" s="195"/>
      <c r="CC785" s="195"/>
      <c r="CD785" s="195"/>
      <c r="CE785" s="195"/>
      <c r="CF785" s="195"/>
      <c r="CG785" s="195"/>
      <c r="CH785" s="195"/>
    </row>
    <row r="786" spans="1:86" ht="12.75">
      <c r="A786" s="195"/>
      <c r="B786" s="195"/>
      <c r="C786" s="195"/>
      <c r="D786" s="195"/>
      <c r="E786" s="195"/>
      <c r="F786" s="195"/>
      <c r="G786" s="195"/>
      <c r="H786" s="195"/>
      <c r="I786" s="195"/>
      <c r="J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  <c r="AW786" s="195"/>
      <c r="AX786" s="195"/>
      <c r="AY786" s="195"/>
      <c r="AZ786" s="195"/>
      <c r="BA786" s="195"/>
      <c r="BB786" s="195"/>
      <c r="BC786" s="195"/>
      <c r="BD786" s="195"/>
      <c r="BE786" s="195"/>
      <c r="BF786" s="195"/>
      <c r="BG786" s="195"/>
      <c r="BH786" s="195"/>
      <c r="BI786" s="195"/>
      <c r="BJ786" s="195"/>
      <c r="BK786" s="195"/>
      <c r="BL786" s="195"/>
      <c r="BM786" s="195"/>
      <c r="BN786" s="195"/>
      <c r="BO786" s="195"/>
      <c r="BP786" s="195"/>
      <c r="BQ786" s="195"/>
      <c r="BR786" s="195"/>
      <c r="BS786" s="195"/>
      <c r="BT786" s="195"/>
      <c r="BU786" s="195"/>
      <c r="BV786" s="195"/>
      <c r="BW786" s="195"/>
      <c r="BX786" s="195"/>
      <c r="BY786" s="195"/>
      <c r="BZ786" s="195"/>
      <c r="CA786" s="195"/>
      <c r="CB786" s="195"/>
      <c r="CC786" s="195"/>
      <c r="CD786" s="195"/>
      <c r="CE786" s="195"/>
      <c r="CF786" s="195"/>
      <c r="CG786" s="195"/>
      <c r="CH786" s="195"/>
    </row>
    <row r="787" spans="1:86" ht="12.75">
      <c r="A787" s="195"/>
      <c r="B787" s="195"/>
      <c r="C787" s="195"/>
      <c r="D787" s="195"/>
      <c r="E787" s="195"/>
      <c r="F787" s="195"/>
      <c r="G787" s="195"/>
      <c r="H787" s="195"/>
      <c r="I787" s="195"/>
      <c r="J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  <c r="AW787" s="195"/>
      <c r="AX787" s="195"/>
      <c r="AY787" s="195"/>
      <c r="AZ787" s="195"/>
      <c r="BA787" s="195"/>
      <c r="BB787" s="195"/>
      <c r="BC787" s="195"/>
      <c r="BD787" s="195"/>
      <c r="BE787" s="195"/>
      <c r="BF787" s="195"/>
      <c r="BG787" s="195"/>
      <c r="BH787" s="195"/>
      <c r="BI787" s="195"/>
      <c r="BJ787" s="195"/>
      <c r="BK787" s="195"/>
      <c r="BL787" s="195"/>
      <c r="BM787" s="195"/>
      <c r="BN787" s="195"/>
      <c r="BO787" s="195"/>
      <c r="BP787" s="195"/>
      <c r="BQ787" s="195"/>
      <c r="BR787" s="195"/>
      <c r="BS787" s="195"/>
      <c r="BT787" s="195"/>
      <c r="BU787" s="195"/>
      <c r="BV787" s="195"/>
      <c r="BW787" s="195"/>
      <c r="BX787" s="195"/>
      <c r="BY787" s="195"/>
      <c r="BZ787" s="195"/>
      <c r="CA787" s="195"/>
      <c r="CB787" s="195"/>
      <c r="CC787" s="195"/>
      <c r="CD787" s="195"/>
      <c r="CE787" s="195"/>
      <c r="CF787" s="195"/>
      <c r="CG787" s="195"/>
      <c r="CH787" s="195"/>
    </row>
    <row r="788" spans="1:86" ht="12.75">
      <c r="A788" s="195"/>
      <c r="B788" s="195"/>
      <c r="C788" s="195"/>
      <c r="D788" s="195"/>
      <c r="E788" s="195"/>
      <c r="F788" s="195"/>
      <c r="G788" s="195"/>
      <c r="H788" s="195"/>
      <c r="I788" s="195"/>
      <c r="J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  <c r="AW788" s="195"/>
      <c r="AX788" s="195"/>
      <c r="AY788" s="195"/>
      <c r="AZ788" s="195"/>
      <c r="BA788" s="195"/>
      <c r="BB788" s="195"/>
      <c r="BC788" s="195"/>
      <c r="BD788" s="195"/>
      <c r="BE788" s="195"/>
      <c r="BF788" s="195"/>
      <c r="BG788" s="195"/>
      <c r="BH788" s="195"/>
      <c r="BI788" s="195"/>
      <c r="BJ788" s="195"/>
      <c r="BK788" s="195"/>
      <c r="BL788" s="195"/>
      <c r="BM788" s="195"/>
      <c r="BN788" s="195"/>
      <c r="BO788" s="195"/>
      <c r="BP788" s="195"/>
      <c r="BQ788" s="195"/>
      <c r="BR788" s="195"/>
      <c r="BS788" s="195"/>
      <c r="BT788" s="195"/>
      <c r="BU788" s="195"/>
      <c r="BV788" s="195"/>
      <c r="BW788" s="195"/>
      <c r="BX788" s="195"/>
      <c r="BY788" s="195"/>
      <c r="BZ788" s="195"/>
      <c r="CA788" s="195"/>
      <c r="CB788" s="195"/>
      <c r="CC788" s="195"/>
      <c r="CD788" s="195"/>
      <c r="CE788" s="195"/>
      <c r="CF788" s="195"/>
      <c r="CG788" s="195"/>
      <c r="CH788" s="195"/>
    </row>
    <row r="789" spans="1:86" ht="12.75">
      <c r="A789" s="195"/>
      <c r="B789" s="195"/>
      <c r="C789" s="195"/>
      <c r="D789" s="195"/>
      <c r="E789" s="195"/>
      <c r="F789" s="195"/>
      <c r="G789" s="195"/>
      <c r="H789" s="195"/>
      <c r="I789" s="195"/>
      <c r="J789" s="195"/>
      <c r="L789" s="195"/>
      <c r="M789" s="195"/>
      <c r="N789" s="195"/>
      <c r="O789" s="195"/>
      <c r="P789" s="195"/>
      <c r="Q789" s="195"/>
      <c r="R789" s="195"/>
      <c r="S789" s="195"/>
      <c r="T789" s="195"/>
      <c r="U789" s="195"/>
      <c r="V789" s="195"/>
      <c r="W789" s="195"/>
      <c r="X789" s="195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  <c r="AW789" s="195"/>
      <c r="AX789" s="195"/>
      <c r="AY789" s="195"/>
      <c r="AZ789" s="195"/>
      <c r="BA789" s="195"/>
      <c r="BB789" s="195"/>
      <c r="BC789" s="195"/>
      <c r="BD789" s="195"/>
      <c r="BE789" s="195"/>
      <c r="BF789" s="195"/>
      <c r="BG789" s="195"/>
      <c r="BH789" s="195"/>
      <c r="BI789" s="195"/>
      <c r="BJ789" s="195"/>
      <c r="BK789" s="195"/>
      <c r="BL789" s="195"/>
      <c r="BM789" s="195"/>
      <c r="BN789" s="195"/>
      <c r="BO789" s="195"/>
      <c r="BP789" s="195"/>
      <c r="BQ789" s="195"/>
      <c r="BR789" s="195"/>
      <c r="BS789" s="195"/>
      <c r="BT789" s="195"/>
      <c r="BU789" s="195"/>
      <c r="BV789" s="195"/>
      <c r="BW789" s="195"/>
      <c r="BX789" s="195"/>
      <c r="BY789" s="195"/>
      <c r="BZ789" s="195"/>
      <c r="CA789" s="195"/>
      <c r="CB789" s="195"/>
      <c r="CC789" s="195"/>
      <c r="CD789" s="195"/>
      <c r="CE789" s="195"/>
      <c r="CF789" s="195"/>
      <c r="CG789" s="195"/>
      <c r="CH789" s="195"/>
    </row>
    <row r="790" spans="1:86" ht="12.75">
      <c r="A790" s="195"/>
      <c r="B790" s="195"/>
      <c r="C790" s="195"/>
      <c r="D790" s="195"/>
      <c r="E790" s="195"/>
      <c r="F790" s="195"/>
      <c r="G790" s="195"/>
      <c r="H790" s="195"/>
      <c r="I790" s="195"/>
      <c r="J790" s="195"/>
      <c r="L790" s="195"/>
      <c r="M790" s="195"/>
      <c r="N790" s="195"/>
      <c r="O790" s="195"/>
      <c r="P790" s="195"/>
      <c r="Q790" s="195"/>
      <c r="R790" s="195"/>
      <c r="S790" s="195"/>
      <c r="T790" s="195"/>
      <c r="U790" s="195"/>
      <c r="V790" s="195"/>
      <c r="W790" s="195"/>
      <c r="X790" s="195"/>
      <c r="Y790" s="195"/>
      <c r="Z790" s="195"/>
      <c r="AA790" s="195"/>
      <c r="AB790" s="195"/>
      <c r="AC790" s="195"/>
      <c r="AD790" s="195"/>
      <c r="AE790" s="195"/>
      <c r="AF790" s="195"/>
      <c r="AG790" s="195"/>
      <c r="AH790" s="195"/>
      <c r="AI790" s="195"/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  <c r="AW790" s="195"/>
      <c r="AX790" s="195"/>
      <c r="AY790" s="195"/>
      <c r="AZ790" s="195"/>
      <c r="BA790" s="195"/>
      <c r="BB790" s="195"/>
      <c r="BC790" s="195"/>
      <c r="BD790" s="195"/>
      <c r="BE790" s="195"/>
      <c r="BF790" s="195"/>
      <c r="BG790" s="195"/>
      <c r="BH790" s="195"/>
      <c r="BI790" s="195"/>
      <c r="BJ790" s="195"/>
      <c r="BK790" s="195"/>
      <c r="BL790" s="195"/>
      <c r="BM790" s="195"/>
      <c r="BN790" s="195"/>
      <c r="BO790" s="195"/>
      <c r="BP790" s="195"/>
      <c r="BQ790" s="195"/>
      <c r="BR790" s="195"/>
      <c r="BS790" s="195"/>
      <c r="BT790" s="195"/>
      <c r="BU790" s="195"/>
      <c r="BV790" s="195"/>
      <c r="BW790" s="195"/>
      <c r="BX790" s="195"/>
      <c r="BY790" s="195"/>
      <c r="BZ790" s="195"/>
      <c r="CA790" s="195"/>
      <c r="CB790" s="195"/>
      <c r="CC790" s="195"/>
      <c r="CD790" s="195"/>
      <c r="CE790" s="195"/>
      <c r="CF790" s="195"/>
      <c r="CG790" s="195"/>
      <c r="CH790" s="195"/>
    </row>
    <row r="791" spans="1:86" ht="12.75">
      <c r="A791" s="195"/>
      <c r="B791" s="195"/>
      <c r="C791" s="195"/>
      <c r="D791" s="195"/>
      <c r="E791" s="195"/>
      <c r="F791" s="195"/>
      <c r="G791" s="195"/>
      <c r="H791" s="195"/>
      <c r="I791" s="195"/>
      <c r="J791" s="195"/>
      <c r="L791" s="195"/>
      <c r="M791" s="195"/>
      <c r="N791" s="195"/>
      <c r="O791" s="195"/>
      <c r="P791" s="195"/>
      <c r="Q791" s="195"/>
      <c r="R791" s="195"/>
      <c r="S791" s="195"/>
      <c r="T791" s="195"/>
      <c r="U791" s="195"/>
      <c r="V791" s="195"/>
      <c r="W791" s="195"/>
      <c r="X791" s="195"/>
      <c r="Y791" s="195"/>
      <c r="Z791" s="195"/>
      <c r="AA791" s="195"/>
      <c r="AB791" s="195"/>
      <c r="AC791" s="195"/>
      <c r="AD791" s="195"/>
      <c r="AE791" s="195"/>
      <c r="AF791" s="195"/>
      <c r="AG791" s="195"/>
      <c r="AH791" s="195"/>
      <c r="AI791" s="195"/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  <c r="AW791" s="195"/>
      <c r="AX791" s="195"/>
      <c r="AY791" s="195"/>
      <c r="AZ791" s="195"/>
      <c r="BA791" s="195"/>
      <c r="BB791" s="195"/>
      <c r="BC791" s="195"/>
      <c r="BD791" s="195"/>
      <c r="BE791" s="195"/>
      <c r="BF791" s="195"/>
      <c r="BG791" s="195"/>
      <c r="BH791" s="195"/>
      <c r="BI791" s="195"/>
      <c r="BJ791" s="195"/>
      <c r="BK791" s="195"/>
      <c r="BL791" s="195"/>
      <c r="BM791" s="195"/>
      <c r="BN791" s="195"/>
      <c r="BO791" s="195"/>
      <c r="BP791" s="195"/>
      <c r="BQ791" s="195"/>
      <c r="BR791" s="195"/>
      <c r="BS791" s="195"/>
      <c r="BT791" s="195"/>
      <c r="BU791" s="195"/>
      <c r="BV791" s="195"/>
      <c r="BW791" s="195"/>
      <c r="BX791" s="195"/>
      <c r="BY791" s="195"/>
      <c r="BZ791" s="195"/>
      <c r="CA791" s="195"/>
      <c r="CB791" s="195"/>
      <c r="CC791" s="195"/>
      <c r="CD791" s="195"/>
      <c r="CE791" s="195"/>
      <c r="CF791" s="195"/>
      <c r="CG791" s="195"/>
      <c r="CH791" s="195"/>
    </row>
    <row r="792" spans="1:86" ht="12.75">
      <c r="A792" s="195"/>
      <c r="B792" s="195"/>
      <c r="C792" s="195"/>
      <c r="D792" s="195"/>
      <c r="E792" s="195"/>
      <c r="F792" s="195"/>
      <c r="G792" s="195"/>
      <c r="H792" s="195"/>
      <c r="I792" s="195"/>
      <c r="J792" s="195"/>
      <c r="L792" s="195"/>
      <c r="M792" s="195"/>
      <c r="N792" s="195"/>
      <c r="O792" s="195"/>
      <c r="P792" s="195"/>
      <c r="Q792" s="195"/>
      <c r="R792" s="195"/>
      <c r="S792" s="195"/>
      <c r="T792" s="195"/>
      <c r="U792" s="195"/>
      <c r="V792" s="195"/>
      <c r="W792" s="195"/>
      <c r="X792" s="195"/>
      <c r="Y792" s="195"/>
      <c r="Z792" s="195"/>
      <c r="AA792" s="195"/>
      <c r="AB792" s="195"/>
      <c r="AC792" s="195"/>
      <c r="AD792" s="195"/>
      <c r="AE792" s="195"/>
      <c r="AF792" s="195"/>
      <c r="AG792" s="195"/>
      <c r="AH792" s="195"/>
      <c r="AI792" s="195"/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  <c r="AW792" s="195"/>
      <c r="AX792" s="195"/>
      <c r="AY792" s="195"/>
      <c r="AZ792" s="195"/>
      <c r="BA792" s="195"/>
      <c r="BB792" s="195"/>
      <c r="BC792" s="195"/>
      <c r="BD792" s="195"/>
      <c r="BE792" s="195"/>
      <c r="BF792" s="195"/>
      <c r="BG792" s="195"/>
      <c r="BH792" s="195"/>
      <c r="BI792" s="195"/>
      <c r="BJ792" s="195"/>
      <c r="BK792" s="195"/>
      <c r="BL792" s="195"/>
      <c r="BM792" s="195"/>
      <c r="BN792" s="195"/>
      <c r="BO792" s="195"/>
      <c r="BP792" s="195"/>
      <c r="BQ792" s="195"/>
      <c r="BR792" s="195"/>
      <c r="BS792" s="195"/>
      <c r="BT792" s="195"/>
      <c r="BU792" s="195"/>
      <c r="BV792" s="195"/>
      <c r="BW792" s="195"/>
      <c r="BX792" s="195"/>
      <c r="BY792" s="195"/>
      <c r="BZ792" s="195"/>
      <c r="CA792" s="195"/>
      <c r="CB792" s="195"/>
      <c r="CC792" s="195"/>
      <c r="CD792" s="195"/>
      <c r="CE792" s="195"/>
      <c r="CF792" s="195"/>
      <c r="CG792" s="195"/>
      <c r="CH792" s="195"/>
    </row>
    <row r="793" spans="1:86" ht="12.75">
      <c r="A793" s="195"/>
      <c r="B793" s="195"/>
      <c r="C793" s="195"/>
      <c r="D793" s="195"/>
      <c r="E793" s="195"/>
      <c r="F793" s="195"/>
      <c r="G793" s="195"/>
      <c r="H793" s="195"/>
      <c r="I793" s="195"/>
      <c r="J793" s="195"/>
      <c r="L793" s="195"/>
      <c r="M793" s="195"/>
      <c r="N793" s="195"/>
      <c r="O793" s="195"/>
      <c r="P793" s="195"/>
      <c r="Q793" s="195"/>
      <c r="R793" s="195"/>
      <c r="S793" s="195"/>
      <c r="T793" s="195"/>
      <c r="U793" s="195"/>
      <c r="V793" s="195"/>
      <c r="W793" s="195"/>
      <c r="X793" s="195"/>
      <c r="Y793" s="195"/>
      <c r="Z793" s="195"/>
      <c r="AA793" s="195"/>
      <c r="AB793" s="195"/>
      <c r="AC793" s="195"/>
      <c r="AD793" s="195"/>
      <c r="AE793" s="195"/>
      <c r="AF793" s="195"/>
      <c r="AG793" s="195"/>
      <c r="AH793" s="195"/>
      <c r="AI793" s="195"/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  <c r="AW793" s="195"/>
      <c r="AX793" s="195"/>
      <c r="AY793" s="195"/>
      <c r="AZ793" s="195"/>
      <c r="BA793" s="195"/>
      <c r="BB793" s="195"/>
      <c r="BC793" s="195"/>
      <c r="BD793" s="195"/>
      <c r="BE793" s="195"/>
      <c r="BF793" s="195"/>
      <c r="BG793" s="195"/>
      <c r="BH793" s="195"/>
      <c r="BI793" s="195"/>
      <c r="BJ793" s="195"/>
      <c r="BK793" s="195"/>
      <c r="BL793" s="195"/>
      <c r="BM793" s="195"/>
      <c r="BN793" s="195"/>
      <c r="BO793" s="195"/>
      <c r="BP793" s="195"/>
      <c r="BQ793" s="195"/>
      <c r="BR793" s="195"/>
      <c r="BS793" s="195"/>
      <c r="BT793" s="195"/>
      <c r="BU793" s="195"/>
      <c r="BV793" s="195"/>
      <c r="BW793" s="195"/>
      <c r="BX793" s="195"/>
      <c r="BY793" s="195"/>
      <c r="BZ793" s="195"/>
      <c r="CA793" s="195"/>
      <c r="CB793" s="195"/>
      <c r="CC793" s="195"/>
      <c r="CD793" s="195"/>
      <c r="CE793" s="195"/>
      <c r="CF793" s="195"/>
      <c r="CG793" s="195"/>
      <c r="CH793" s="195"/>
    </row>
    <row r="794" spans="1:86" ht="12.75">
      <c r="A794" s="195"/>
      <c r="B794" s="195"/>
      <c r="C794" s="195"/>
      <c r="D794" s="195"/>
      <c r="E794" s="195"/>
      <c r="F794" s="195"/>
      <c r="G794" s="195"/>
      <c r="H794" s="195"/>
      <c r="I794" s="195"/>
      <c r="J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  <c r="AA794" s="195"/>
      <c r="AB794" s="195"/>
      <c r="AC794" s="195"/>
      <c r="AD794" s="195"/>
      <c r="AE794" s="195"/>
      <c r="AF794" s="195"/>
      <c r="AG794" s="195"/>
      <c r="AH794" s="195"/>
      <c r="AI794" s="195"/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  <c r="AW794" s="195"/>
      <c r="AX794" s="195"/>
      <c r="AY794" s="195"/>
      <c r="AZ794" s="195"/>
      <c r="BA794" s="195"/>
      <c r="BB794" s="195"/>
      <c r="BC794" s="195"/>
      <c r="BD794" s="195"/>
      <c r="BE794" s="195"/>
      <c r="BF794" s="195"/>
      <c r="BG794" s="195"/>
      <c r="BH794" s="195"/>
      <c r="BI794" s="195"/>
      <c r="BJ794" s="195"/>
      <c r="BK794" s="195"/>
      <c r="BL794" s="195"/>
      <c r="BM794" s="195"/>
      <c r="BN794" s="195"/>
      <c r="BO794" s="195"/>
      <c r="BP794" s="195"/>
      <c r="BQ794" s="195"/>
      <c r="BR794" s="195"/>
      <c r="BS794" s="195"/>
      <c r="BT794" s="195"/>
      <c r="BU794" s="195"/>
      <c r="BV794" s="195"/>
      <c r="BW794" s="195"/>
      <c r="BX794" s="195"/>
      <c r="BY794" s="195"/>
      <c r="BZ794" s="195"/>
      <c r="CA794" s="195"/>
      <c r="CB794" s="195"/>
      <c r="CC794" s="195"/>
      <c r="CD794" s="195"/>
      <c r="CE794" s="195"/>
      <c r="CF794" s="195"/>
      <c r="CG794" s="195"/>
      <c r="CH794" s="195"/>
    </row>
    <row r="795" spans="1:86" ht="12.75">
      <c r="A795" s="195"/>
      <c r="B795" s="195"/>
      <c r="C795" s="195"/>
      <c r="D795" s="195"/>
      <c r="E795" s="195"/>
      <c r="F795" s="195"/>
      <c r="G795" s="195"/>
      <c r="H795" s="195"/>
      <c r="I795" s="195"/>
      <c r="J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  <c r="AA795" s="195"/>
      <c r="AB795" s="195"/>
      <c r="AC795" s="195"/>
      <c r="AD795" s="195"/>
      <c r="AE795" s="195"/>
      <c r="AF795" s="195"/>
      <c r="AG795" s="195"/>
      <c r="AH795" s="195"/>
      <c r="AI795" s="195"/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  <c r="AW795" s="195"/>
      <c r="AX795" s="195"/>
      <c r="AY795" s="195"/>
      <c r="AZ795" s="195"/>
      <c r="BA795" s="195"/>
      <c r="BB795" s="195"/>
      <c r="BC795" s="195"/>
      <c r="BD795" s="195"/>
      <c r="BE795" s="195"/>
      <c r="BF795" s="195"/>
      <c r="BG795" s="195"/>
      <c r="BH795" s="195"/>
      <c r="BI795" s="195"/>
      <c r="BJ795" s="195"/>
      <c r="BK795" s="195"/>
      <c r="BL795" s="195"/>
      <c r="BM795" s="195"/>
      <c r="BN795" s="195"/>
      <c r="BO795" s="195"/>
      <c r="BP795" s="195"/>
      <c r="BQ795" s="195"/>
      <c r="BR795" s="195"/>
      <c r="BS795" s="195"/>
      <c r="BT795" s="195"/>
      <c r="BU795" s="195"/>
      <c r="BV795" s="195"/>
      <c r="BW795" s="195"/>
      <c r="BX795" s="195"/>
      <c r="BY795" s="195"/>
      <c r="BZ795" s="195"/>
      <c r="CA795" s="195"/>
      <c r="CB795" s="195"/>
      <c r="CC795" s="195"/>
      <c r="CD795" s="195"/>
      <c r="CE795" s="195"/>
      <c r="CF795" s="195"/>
      <c r="CG795" s="195"/>
      <c r="CH795" s="195"/>
    </row>
    <row r="796" spans="1:86" ht="12.75">
      <c r="A796" s="195"/>
      <c r="B796" s="195"/>
      <c r="C796" s="195"/>
      <c r="D796" s="195"/>
      <c r="E796" s="195"/>
      <c r="F796" s="195"/>
      <c r="G796" s="195"/>
      <c r="H796" s="195"/>
      <c r="I796" s="195"/>
      <c r="J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  <c r="AW796" s="195"/>
      <c r="AX796" s="195"/>
      <c r="AY796" s="195"/>
      <c r="AZ796" s="195"/>
      <c r="BA796" s="195"/>
      <c r="BB796" s="195"/>
      <c r="BC796" s="195"/>
      <c r="BD796" s="195"/>
      <c r="BE796" s="195"/>
      <c r="BF796" s="195"/>
      <c r="BG796" s="195"/>
      <c r="BH796" s="195"/>
      <c r="BI796" s="195"/>
      <c r="BJ796" s="195"/>
      <c r="BK796" s="195"/>
      <c r="BL796" s="195"/>
      <c r="BM796" s="195"/>
      <c r="BN796" s="195"/>
      <c r="BO796" s="195"/>
      <c r="BP796" s="195"/>
      <c r="BQ796" s="195"/>
      <c r="BR796" s="195"/>
      <c r="BS796" s="195"/>
      <c r="BT796" s="195"/>
      <c r="BU796" s="195"/>
      <c r="BV796" s="195"/>
      <c r="BW796" s="195"/>
      <c r="BX796" s="195"/>
      <c r="BY796" s="195"/>
      <c r="BZ796" s="195"/>
      <c r="CA796" s="195"/>
      <c r="CB796" s="195"/>
      <c r="CC796" s="195"/>
      <c r="CD796" s="195"/>
      <c r="CE796" s="195"/>
      <c r="CF796" s="195"/>
      <c r="CG796" s="195"/>
      <c r="CH796" s="195"/>
    </row>
    <row r="797" spans="1:86" ht="12.75">
      <c r="A797" s="195"/>
      <c r="B797" s="195"/>
      <c r="C797" s="195"/>
      <c r="D797" s="195"/>
      <c r="E797" s="195"/>
      <c r="F797" s="195"/>
      <c r="G797" s="195"/>
      <c r="H797" s="195"/>
      <c r="I797" s="195"/>
      <c r="J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  <c r="AW797" s="195"/>
      <c r="AX797" s="195"/>
      <c r="AY797" s="195"/>
      <c r="AZ797" s="195"/>
      <c r="BA797" s="195"/>
      <c r="BB797" s="195"/>
      <c r="BC797" s="195"/>
      <c r="BD797" s="195"/>
      <c r="BE797" s="195"/>
      <c r="BF797" s="195"/>
      <c r="BG797" s="195"/>
      <c r="BH797" s="195"/>
      <c r="BI797" s="195"/>
      <c r="BJ797" s="195"/>
      <c r="BK797" s="195"/>
      <c r="BL797" s="195"/>
      <c r="BM797" s="195"/>
      <c r="BN797" s="195"/>
      <c r="BO797" s="195"/>
      <c r="BP797" s="195"/>
      <c r="BQ797" s="195"/>
      <c r="BR797" s="195"/>
      <c r="BS797" s="195"/>
      <c r="BT797" s="195"/>
      <c r="BU797" s="195"/>
      <c r="BV797" s="195"/>
      <c r="BW797" s="195"/>
      <c r="BX797" s="195"/>
      <c r="BY797" s="195"/>
      <c r="BZ797" s="195"/>
      <c r="CA797" s="195"/>
      <c r="CB797" s="195"/>
      <c r="CC797" s="195"/>
      <c r="CD797" s="195"/>
      <c r="CE797" s="195"/>
      <c r="CF797" s="195"/>
      <c r="CG797" s="195"/>
      <c r="CH797" s="195"/>
    </row>
    <row r="798" spans="1:86" ht="12.75">
      <c r="A798" s="195"/>
      <c r="B798" s="195"/>
      <c r="C798" s="195"/>
      <c r="D798" s="195"/>
      <c r="E798" s="195"/>
      <c r="F798" s="195"/>
      <c r="G798" s="195"/>
      <c r="H798" s="195"/>
      <c r="I798" s="195"/>
      <c r="J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  <c r="AW798" s="195"/>
      <c r="AX798" s="195"/>
      <c r="AY798" s="195"/>
      <c r="AZ798" s="195"/>
      <c r="BA798" s="195"/>
      <c r="BB798" s="195"/>
      <c r="BC798" s="195"/>
      <c r="BD798" s="195"/>
      <c r="BE798" s="195"/>
      <c r="BF798" s="195"/>
      <c r="BG798" s="195"/>
      <c r="BH798" s="195"/>
      <c r="BI798" s="195"/>
      <c r="BJ798" s="195"/>
      <c r="BK798" s="195"/>
      <c r="BL798" s="195"/>
      <c r="BM798" s="195"/>
      <c r="BN798" s="195"/>
      <c r="BO798" s="195"/>
      <c r="BP798" s="195"/>
      <c r="BQ798" s="195"/>
      <c r="BR798" s="195"/>
      <c r="BS798" s="195"/>
      <c r="BT798" s="195"/>
      <c r="BU798" s="195"/>
      <c r="BV798" s="195"/>
      <c r="BW798" s="195"/>
      <c r="BX798" s="195"/>
      <c r="BY798" s="195"/>
      <c r="BZ798" s="195"/>
      <c r="CA798" s="195"/>
      <c r="CB798" s="195"/>
      <c r="CC798" s="195"/>
      <c r="CD798" s="195"/>
      <c r="CE798" s="195"/>
      <c r="CF798" s="195"/>
      <c r="CG798" s="195"/>
      <c r="CH798" s="195"/>
    </row>
    <row r="799" spans="1:86" ht="12.75">
      <c r="A799" s="195"/>
      <c r="B799" s="195"/>
      <c r="C799" s="195"/>
      <c r="D799" s="195"/>
      <c r="E799" s="195"/>
      <c r="F799" s="195"/>
      <c r="G799" s="195"/>
      <c r="H799" s="195"/>
      <c r="I799" s="195"/>
      <c r="J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  <c r="AW799" s="195"/>
      <c r="AX799" s="195"/>
      <c r="AY799" s="195"/>
      <c r="AZ799" s="195"/>
      <c r="BA799" s="195"/>
      <c r="BB799" s="195"/>
      <c r="BC799" s="195"/>
      <c r="BD799" s="195"/>
      <c r="BE799" s="195"/>
      <c r="BF799" s="195"/>
      <c r="BG799" s="195"/>
      <c r="BH799" s="195"/>
      <c r="BI799" s="195"/>
      <c r="BJ799" s="195"/>
      <c r="BK799" s="195"/>
      <c r="BL799" s="195"/>
      <c r="BM799" s="195"/>
      <c r="BN799" s="195"/>
      <c r="BO799" s="195"/>
      <c r="BP799" s="195"/>
      <c r="BQ799" s="195"/>
      <c r="BR799" s="195"/>
      <c r="BS799" s="195"/>
      <c r="BT799" s="195"/>
      <c r="BU799" s="195"/>
      <c r="BV799" s="195"/>
      <c r="BW799" s="195"/>
      <c r="BX799" s="195"/>
      <c r="BY799" s="195"/>
      <c r="BZ799" s="195"/>
      <c r="CA799" s="195"/>
      <c r="CB799" s="195"/>
      <c r="CC799" s="195"/>
      <c r="CD799" s="195"/>
      <c r="CE799" s="195"/>
      <c r="CF799" s="195"/>
      <c r="CG799" s="195"/>
      <c r="CH799" s="195"/>
    </row>
    <row r="800" spans="1:86" ht="12.75">
      <c r="A800" s="195"/>
      <c r="B800" s="195"/>
      <c r="C800" s="195"/>
      <c r="D800" s="195"/>
      <c r="E800" s="195"/>
      <c r="F800" s="195"/>
      <c r="G800" s="195"/>
      <c r="H800" s="195"/>
      <c r="I800" s="195"/>
      <c r="J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  <c r="AW800" s="195"/>
      <c r="AX800" s="195"/>
      <c r="AY800" s="195"/>
      <c r="AZ800" s="195"/>
      <c r="BA800" s="195"/>
      <c r="BB800" s="195"/>
      <c r="BC800" s="195"/>
      <c r="BD800" s="195"/>
      <c r="BE800" s="195"/>
      <c r="BF800" s="195"/>
      <c r="BG800" s="195"/>
      <c r="BH800" s="195"/>
      <c r="BI800" s="195"/>
      <c r="BJ800" s="195"/>
      <c r="BK800" s="195"/>
      <c r="BL800" s="195"/>
      <c r="BM800" s="195"/>
      <c r="BN800" s="195"/>
      <c r="BO800" s="195"/>
      <c r="BP800" s="195"/>
      <c r="BQ800" s="195"/>
      <c r="BR800" s="195"/>
      <c r="BS800" s="195"/>
      <c r="BT800" s="195"/>
      <c r="BU800" s="195"/>
      <c r="BV800" s="195"/>
      <c r="BW800" s="195"/>
      <c r="BX800" s="195"/>
      <c r="BY800" s="195"/>
      <c r="BZ800" s="195"/>
      <c r="CA800" s="195"/>
      <c r="CB800" s="195"/>
      <c r="CC800" s="195"/>
      <c r="CD800" s="195"/>
      <c r="CE800" s="195"/>
      <c r="CF800" s="195"/>
      <c r="CG800" s="195"/>
      <c r="CH800" s="195"/>
    </row>
    <row r="801" spans="1:86" ht="12.75">
      <c r="A801" s="195"/>
      <c r="B801" s="195"/>
      <c r="C801" s="195"/>
      <c r="D801" s="195"/>
      <c r="E801" s="195"/>
      <c r="F801" s="195"/>
      <c r="G801" s="195"/>
      <c r="H801" s="195"/>
      <c r="I801" s="195"/>
      <c r="J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  <c r="AW801" s="195"/>
      <c r="AX801" s="195"/>
      <c r="AY801" s="195"/>
      <c r="AZ801" s="195"/>
      <c r="BA801" s="195"/>
      <c r="BB801" s="195"/>
      <c r="BC801" s="195"/>
      <c r="BD801" s="195"/>
      <c r="BE801" s="195"/>
      <c r="BF801" s="195"/>
      <c r="BG801" s="195"/>
      <c r="BH801" s="195"/>
      <c r="BI801" s="195"/>
      <c r="BJ801" s="195"/>
      <c r="BK801" s="195"/>
      <c r="BL801" s="195"/>
      <c r="BM801" s="195"/>
      <c r="BN801" s="195"/>
      <c r="BO801" s="195"/>
      <c r="BP801" s="195"/>
      <c r="BQ801" s="195"/>
      <c r="BR801" s="195"/>
      <c r="BS801" s="195"/>
      <c r="BT801" s="195"/>
      <c r="BU801" s="195"/>
      <c r="BV801" s="195"/>
      <c r="BW801" s="195"/>
      <c r="BX801" s="195"/>
      <c r="BY801" s="195"/>
      <c r="BZ801" s="195"/>
      <c r="CA801" s="195"/>
      <c r="CB801" s="195"/>
      <c r="CC801" s="195"/>
      <c r="CD801" s="195"/>
      <c r="CE801" s="195"/>
      <c r="CF801" s="195"/>
      <c r="CG801" s="195"/>
      <c r="CH801" s="195"/>
    </row>
    <row r="802" spans="1:86" ht="12.75">
      <c r="A802" s="195"/>
      <c r="B802" s="195"/>
      <c r="C802" s="195"/>
      <c r="D802" s="195"/>
      <c r="E802" s="195"/>
      <c r="F802" s="195"/>
      <c r="G802" s="195"/>
      <c r="H802" s="195"/>
      <c r="I802" s="195"/>
      <c r="J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  <c r="AW802" s="195"/>
      <c r="AX802" s="195"/>
      <c r="AY802" s="195"/>
      <c r="AZ802" s="195"/>
      <c r="BA802" s="195"/>
      <c r="BB802" s="195"/>
      <c r="BC802" s="195"/>
      <c r="BD802" s="195"/>
      <c r="BE802" s="195"/>
      <c r="BF802" s="195"/>
      <c r="BG802" s="195"/>
      <c r="BH802" s="195"/>
      <c r="BI802" s="195"/>
      <c r="BJ802" s="195"/>
      <c r="BK802" s="195"/>
      <c r="BL802" s="195"/>
      <c r="BM802" s="195"/>
      <c r="BN802" s="195"/>
      <c r="BO802" s="195"/>
      <c r="BP802" s="195"/>
      <c r="BQ802" s="195"/>
      <c r="BR802" s="195"/>
      <c r="BS802" s="195"/>
      <c r="BT802" s="195"/>
      <c r="BU802" s="195"/>
      <c r="BV802" s="195"/>
      <c r="BW802" s="195"/>
      <c r="BX802" s="195"/>
      <c r="BY802" s="195"/>
      <c r="BZ802" s="195"/>
      <c r="CA802" s="195"/>
      <c r="CB802" s="195"/>
      <c r="CC802" s="195"/>
      <c r="CD802" s="195"/>
      <c r="CE802" s="195"/>
      <c r="CF802" s="195"/>
      <c r="CG802" s="195"/>
      <c r="CH802" s="195"/>
    </row>
    <row r="803" spans="1:86" ht="12.75">
      <c r="A803" s="195"/>
      <c r="B803" s="195"/>
      <c r="C803" s="195"/>
      <c r="D803" s="195"/>
      <c r="E803" s="195"/>
      <c r="F803" s="195"/>
      <c r="G803" s="195"/>
      <c r="H803" s="195"/>
      <c r="I803" s="195"/>
      <c r="J803" s="195"/>
      <c r="L803" s="195"/>
      <c r="M803" s="195"/>
      <c r="N803" s="195"/>
      <c r="O803" s="195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  <c r="AA803" s="195"/>
      <c r="AB803" s="195"/>
      <c r="AC803" s="195"/>
      <c r="AD803" s="195"/>
      <c r="AE803" s="195"/>
      <c r="AF803" s="195"/>
      <c r="AG803" s="195"/>
      <c r="AH803" s="195"/>
      <c r="AI803" s="195"/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  <c r="AW803" s="195"/>
      <c r="AX803" s="195"/>
      <c r="AY803" s="195"/>
      <c r="AZ803" s="195"/>
      <c r="BA803" s="195"/>
      <c r="BB803" s="195"/>
      <c r="BC803" s="195"/>
      <c r="BD803" s="195"/>
      <c r="BE803" s="195"/>
      <c r="BF803" s="195"/>
      <c r="BG803" s="195"/>
      <c r="BH803" s="195"/>
      <c r="BI803" s="195"/>
      <c r="BJ803" s="195"/>
      <c r="BK803" s="195"/>
      <c r="BL803" s="195"/>
      <c r="BM803" s="195"/>
      <c r="BN803" s="195"/>
      <c r="BO803" s="195"/>
      <c r="BP803" s="195"/>
      <c r="BQ803" s="195"/>
      <c r="BR803" s="195"/>
      <c r="BS803" s="195"/>
      <c r="BT803" s="195"/>
      <c r="BU803" s="195"/>
      <c r="BV803" s="195"/>
      <c r="BW803" s="195"/>
      <c r="BX803" s="195"/>
      <c r="BY803" s="195"/>
      <c r="BZ803" s="195"/>
      <c r="CA803" s="195"/>
      <c r="CB803" s="195"/>
      <c r="CC803" s="195"/>
      <c r="CD803" s="195"/>
      <c r="CE803" s="195"/>
      <c r="CF803" s="195"/>
      <c r="CG803" s="195"/>
      <c r="CH803" s="195"/>
    </row>
    <row r="804" spans="1:86" ht="12.75">
      <c r="A804" s="195"/>
      <c r="B804" s="195"/>
      <c r="C804" s="195"/>
      <c r="D804" s="195"/>
      <c r="E804" s="195"/>
      <c r="F804" s="195"/>
      <c r="G804" s="195"/>
      <c r="H804" s="195"/>
      <c r="I804" s="195"/>
      <c r="J804" s="195"/>
      <c r="L804" s="195"/>
      <c r="M804" s="195"/>
      <c r="N804" s="195"/>
      <c r="O804" s="195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  <c r="AA804" s="195"/>
      <c r="AB804" s="195"/>
      <c r="AC804" s="195"/>
      <c r="AD804" s="195"/>
      <c r="AE804" s="195"/>
      <c r="AF804" s="195"/>
      <c r="AG804" s="195"/>
      <c r="AH804" s="195"/>
      <c r="AI804" s="195"/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  <c r="AW804" s="195"/>
      <c r="AX804" s="195"/>
      <c r="AY804" s="195"/>
      <c r="AZ804" s="195"/>
      <c r="BA804" s="195"/>
      <c r="BB804" s="195"/>
      <c r="BC804" s="195"/>
      <c r="BD804" s="195"/>
      <c r="BE804" s="195"/>
      <c r="BF804" s="195"/>
      <c r="BG804" s="195"/>
      <c r="BH804" s="195"/>
      <c r="BI804" s="195"/>
      <c r="BJ804" s="195"/>
      <c r="BK804" s="195"/>
      <c r="BL804" s="195"/>
      <c r="BM804" s="195"/>
      <c r="BN804" s="195"/>
      <c r="BO804" s="195"/>
      <c r="BP804" s="195"/>
      <c r="BQ804" s="195"/>
      <c r="BR804" s="195"/>
      <c r="BS804" s="195"/>
      <c r="BT804" s="195"/>
      <c r="BU804" s="195"/>
      <c r="BV804" s="195"/>
      <c r="BW804" s="195"/>
      <c r="BX804" s="195"/>
      <c r="BY804" s="195"/>
      <c r="BZ804" s="195"/>
      <c r="CA804" s="195"/>
      <c r="CB804" s="195"/>
      <c r="CC804" s="195"/>
      <c r="CD804" s="195"/>
      <c r="CE804" s="195"/>
      <c r="CF804" s="195"/>
      <c r="CG804" s="195"/>
      <c r="CH804" s="195"/>
    </row>
    <row r="805" spans="1:86" ht="12.75">
      <c r="A805" s="195"/>
      <c r="B805" s="195"/>
      <c r="C805" s="195"/>
      <c r="D805" s="195"/>
      <c r="E805" s="195"/>
      <c r="F805" s="195"/>
      <c r="G805" s="195"/>
      <c r="H805" s="195"/>
      <c r="I805" s="195"/>
      <c r="J805" s="195"/>
      <c r="L805" s="195"/>
      <c r="M805" s="195"/>
      <c r="N805" s="195"/>
      <c r="O805" s="195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E805" s="195"/>
      <c r="AF805" s="195"/>
      <c r="AG805" s="195"/>
      <c r="AH805" s="195"/>
      <c r="AI805" s="195"/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  <c r="AW805" s="195"/>
      <c r="AX805" s="195"/>
      <c r="AY805" s="195"/>
      <c r="AZ805" s="195"/>
      <c r="BA805" s="195"/>
      <c r="BB805" s="195"/>
      <c r="BC805" s="195"/>
      <c r="BD805" s="195"/>
      <c r="BE805" s="195"/>
      <c r="BF805" s="195"/>
      <c r="BG805" s="195"/>
      <c r="BH805" s="195"/>
      <c r="BI805" s="195"/>
      <c r="BJ805" s="195"/>
      <c r="BK805" s="195"/>
      <c r="BL805" s="195"/>
      <c r="BM805" s="195"/>
      <c r="BN805" s="195"/>
      <c r="BO805" s="195"/>
      <c r="BP805" s="195"/>
      <c r="BQ805" s="195"/>
      <c r="BR805" s="195"/>
      <c r="BS805" s="195"/>
      <c r="BT805" s="195"/>
      <c r="BU805" s="195"/>
      <c r="BV805" s="195"/>
      <c r="BW805" s="195"/>
      <c r="BX805" s="195"/>
      <c r="BY805" s="195"/>
      <c r="BZ805" s="195"/>
      <c r="CA805" s="195"/>
      <c r="CB805" s="195"/>
      <c r="CC805" s="195"/>
      <c r="CD805" s="195"/>
      <c r="CE805" s="195"/>
      <c r="CF805" s="195"/>
      <c r="CG805" s="195"/>
      <c r="CH805" s="195"/>
    </row>
    <row r="806" spans="1:86" ht="12.75">
      <c r="A806" s="195"/>
      <c r="B806" s="195"/>
      <c r="C806" s="195"/>
      <c r="D806" s="195"/>
      <c r="E806" s="195"/>
      <c r="F806" s="195"/>
      <c r="G806" s="195"/>
      <c r="H806" s="195"/>
      <c r="I806" s="195"/>
      <c r="J806" s="195"/>
      <c r="L806" s="195"/>
      <c r="M806" s="195"/>
      <c r="N806" s="195"/>
      <c r="O806" s="195"/>
      <c r="P806" s="195"/>
      <c r="Q806" s="195"/>
      <c r="R806" s="195"/>
      <c r="S806" s="195"/>
      <c r="T806" s="195"/>
      <c r="U806" s="195"/>
      <c r="V806" s="195"/>
      <c r="W806" s="195"/>
      <c r="X806" s="195"/>
      <c r="Y806" s="195"/>
      <c r="Z806" s="195"/>
      <c r="AA806" s="195"/>
      <c r="AB806" s="195"/>
      <c r="AC806" s="195"/>
      <c r="AD806" s="195"/>
      <c r="AE806" s="195"/>
      <c r="AF806" s="195"/>
      <c r="AG806" s="195"/>
      <c r="AH806" s="195"/>
      <c r="AI806" s="195"/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  <c r="AW806" s="195"/>
      <c r="AX806" s="195"/>
      <c r="AY806" s="195"/>
      <c r="AZ806" s="195"/>
      <c r="BA806" s="195"/>
      <c r="BB806" s="195"/>
      <c r="BC806" s="195"/>
      <c r="BD806" s="195"/>
      <c r="BE806" s="195"/>
      <c r="BF806" s="195"/>
      <c r="BG806" s="195"/>
      <c r="BH806" s="195"/>
      <c r="BI806" s="195"/>
      <c r="BJ806" s="195"/>
      <c r="BK806" s="195"/>
      <c r="BL806" s="195"/>
      <c r="BM806" s="195"/>
      <c r="BN806" s="195"/>
      <c r="BO806" s="195"/>
      <c r="BP806" s="195"/>
      <c r="BQ806" s="195"/>
      <c r="BR806" s="195"/>
      <c r="BS806" s="195"/>
      <c r="BT806" s="195"/>
      <c r="BU806" s="195"/>
      <c r="BV806" s="195"/>
      <c r="BW806" s="195"/>
      <c r="BX806" s="195"/>
      <c r="BY806" s="195"/>
      <c r="BZ806" s="195"/>
      <c r="CA806" s="195"/>
      <c r="CB806" s="195"/>
      <c r="CC806" s="195"/>
      <c r="CD806" s="195"/>
      <c r="CE806" s="195"/>
      <c r="CF806" s="195"/>
      <c r="CG806" s="195"/>
      <c r="CH806" s="195"/>
    </row>
    <row r="807" spans="1:86" ht="12.75">
      <c r="A807" s="195"/>
      <c r="B807" s="195"/>
      <c r="C807" s="195"/>
      <c r="D807" s="195"/>
      <c r="E807" s="195"/>
      <c r="F807" s="195"/>
      <c r="G807" s="195"/>
      <c r="H807" s="195"/>
      <c r="I807" s="195"/>
      <c r="J807" s="195"/>
      <c r="L807" s="195"/>
      <c r="M807" s="195"/>
      <c r="N807" s="195"/>
      <c r="O807" s="195"/>
      <c r="P807" s="195"/>
      <c r="Q807" s="195"/>
      <c r="R807" s="195"/>
      <c r="S807" s="195"/>
      <c r="T807" s="195"/>
      <c r="U807" s="195"/>
      <c r="V807" s="195"/>
      <c r="W807" s="195"/>
      <c r="X807" s="195"/>
      <c r="Y807" s="195"/>
      <c r="Z807" s="195"/>
      <c r="AA807" s="195"/>
      <c r="AB807" s="195"/>
      <c r="AC807" s="195"/>
      <c r="AD807" s="195"/>
      <c r="AE807" s="195"/>
      <c r="AF807" s="195"/>
      <c r="AG807" s="195"/>
      <c r="AH807" s="195"/>
      <c r="AI807" s="195"/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  <c r="AW807" s="195"/>
      <c r="AX807" s="195"/>
      <c r="AY807" s="195"/>
      <c r="AZ807" s="195"/>
      <c r="BA807" s="195"/>
      <c r="BB807" s="195"/>
      <c r="BC807" s="195"/>
      <c r="BD807" s="195"/>
      <c r="BE807" s="195"/>
      <c r="BF807" s="195"/>
      <c r="BG807" s="195"/>
      <c r="BH807" s="195"/>
      <c r="BI807" s="195"/>
      <c r="BJ807" s="195"/>
      <c r="BK807" s="195"/>
      <c r="BL807" s="195"/>
      <c r="BM807" s="195"/>
      <c r="BN807" s="195"/>
      <c r="BO807" s="195"/>
      <c r="BP807" s="195"/>
      <c r="BQ807" s="195"/>
      <c r="BR807" s="195"/>
      <c r="BS807" s="195"/>
      <c r="BT807" s="195"/>
      <c r="BU807" s="195"/>
      <c r="BV807" s="195"/>
      <c r="BW807" s="195"/>
      <c r="BX807" s="195"/>
      <c r="BY807" s="195"/>
      <c r="BZ807" s="195"/>
      <c r="CA807" s="195"/>
      <c r="CB807" s="195"/>
      <c r="CC807" s="195"/>
      <c r="CD807" s="195"/>
      <c r="CE807" s="195"/>
      <c r="CF807" s="195"/>
      <c r="CG807" s="195"/>
      <c r="CH807" s="195"/>
    </row>
    <row r="808" spans="1:86" ht="12.75">
      <c r="A808" s="195"/>
      <c r="B808" s="195"/>
      <c r="C808" s="195"/>
      <c r="D808" s="195"/>
      <c r="E808" s="195"/>
      <c r="F808" s="195"/>
      <c r="G808" s="195"/>
      <c r="H808" s="195"/>
      <c r="I808" s="195"/>
      <c r="J808" s="195"/>
      <c r="L808" s="195"/>
      <c r="M808" s="195"/>
      <c r="N808" s="195"/>
      <c r="O808" s="195"/>
      <c r="P808" s="195"/>
      <c r="Q808" s="195"/>
      <c r="R808" s="195"/>
      <c r="S808" s="195"/>
      <c r="T808" s="195"/>
      <c r="U808" s="195"/>
      <c r="V808" s="195"/>
      <c r="W808" s="195"/>
      <c r="X808" s="195"/>
      <c r="Y808" s="195"/>
      <c r="Z808" s="195"/>
      <c r="AA808" s="195"/>
      <c r="AB808" s="195"/>
      <c r="AC808" s="195"/>
      <c r="AD808" s="195"/>
      <c r="AE808" s="195"/>
      <c r="AF808" s="195"/>
      <c r="AG808" s="195"/>
      <c r="AH808" s="195"/>
      <c r="AI808" s="195"/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  <c r="AW808" s="195"/>
      <c r="AX808" s="195"/>
      <c r="AY808" s="195"/>
      <c r="AZ808" s="195"/>
      <c r="BA808" s="195"/>
      <c r="BB808" s="195"/>
      <c r="BC808" s="195"/>
      <c r="BD808" s="195"/>
      <c r="BE808" s="195"/>
      <c r="BF808" s="195"/>
      <c r="BG808" s="195"/>
      <c r="BH808" s="195"/>
      <c r="BI808" s="195"/>
      <c r="BJ808" s="195"/>
      <c r="BK808" s="195"/>
      <c r="BL808" s="195"/>
      <c r="BM808" s="195"/>
      <c r="BN808" s="195"/>
      <c r="BO808" s="195"/>
      <c r="BP808" s="195"/>
      <c r="BQ808" s="195"/>
      <c r="BR808" s="195"/>
      <c r="BS808" s="195"/>
      <c r="BT808" s="195"/>
      <c r="BU808" s="195"/>
      <c r="BV808" s="195"/>
      <c r="BW808" s="195"/>
      <c r="BX808" s="195"/>
      <c r="BY808" s="195"/>
      <c r="BZ808" s="195"/>
      <c r="CA808" s="195"/>
      <c r="CB808" s="195"/>
      <c r="CC808" s="195"/>
      <c r="CD808" s="195"/>
      <c r="CE808" s="195"/>
      <c r="CF808" s="195"/>
      <c r="CG808" s="195"/>
      <c r="CH808" s="195"/>
    </row>
    <row r="809" spans="1:86" ht="12.75">
      <c r="A809" s="195"/>
      <c r="B809" s="195"/>
      <c r="C809" s="195"/>
      <c r="D809" s="195"/>
      <c r="E809" s="195"/>
      <c r="F809" s="195"/>
      <c r="G809" s="195"/>
      <c r="H809" s="195"/>
      <c r="I809" s="195"/>
      <c r="J809" s="195"/>
      <c r="L809" s="195"/>
      <c r="M809" s="195"/>
      <c r="N809" s="195"/>
      <c r="O809" s="195"/>
      <c r="P809" s="195"/>
      <c r="Q809" s="195"/>
      <c r="R809" s="195"/>
      <c r="S809" s="195"/>
      <c r="T809" s="195"/>
      <c r="U809" s="195"/>
      <c r="V809" s="195"/>
      <c r="W809" s="195"/>
      <c r="X809" s="195"/>
      <c r="Y809" s="195"/>
      <c r="Z809" s="195"/>
      <c r="AA809" s="195"/>
      <c r="AB809" s="195"/>
      <c r="AC809" s="195"/>
      <c r="AD809" s="195"/>
      <c r="AE809" s="195"/>
      <c r="AF809" s="195"/>
      <c r="AG809" s="195"/>
      <c r="AH809" s="195"/>
      <c r="AI809" s="195"/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  <c r="AW809" s="195"/>
      <c r="AX809" s="195"/>
      <c r="AY809" s="195"/>
      <c r="AZ809" s="195"/>
      <c r="BA809" s="195"/>
      <c r="BB809" s="195"/>
      <c r="BC809" s="195"/>
      <c r="BD809" s="195"/>
      <c r="BE809" s="195"/>
      <c r="BF809" s="195"/>
      <c r="BG809" s="195"/>
      <c r="BH809" s="195"/>
      <c r="BI809" s="195"/>
      <c r="BJ809" s="195"/>
      <c r="BK809" s="195"/>
      <c r="BL809" s="195"/>
      <c r="BM809" s="195"/>
      <c r="BN809" s="195"/>
      <c r="BO809" s="195"/>
      <c r="BP809" s="195"/>
      <c r="BQ809" s="195"/>
      <c r="BR809" s="195"/>
      <c r="BS809" s="195"/>
      <c r="BT809" s="195"/>
      <c r="BU809" s="195"/>
      <c r="BV809" s="195"/>
      <c r="BW809" s="195"/>
      <c r="BX809" s="195"/>
      <c r="BY809" s="195"/>
      <c r="BZ809" s="195"/>
      <c r="CA809" s="195"/>
      <c r="CB809" s="195"/>
      <c r="CC809" s="195"/>
      <c r="CD809" s="195"/>
      <c r="CE809" s="195"/>
      <c r="CF809" s="195"/>
      <c r="CG809" s="195"/>
      <c r="CH809" s="195"/>
    </row>
    <row r="810" spans="1:86" ht="12.75">
      <c r="A810" s="195"/>
      <c r="B810" s="195"/>
      <c r="C810" s="195"/>
      <c r="D810" s="195"/>
      <c r="E810" s="195"/>
      <c r="F810" s="195"/>
      <c r="G810" s="195"/>
      <c r="H810" s="195"/>
      <c r="I810" s="195"/>
      <c r="J810" s="195"/>
      <c r="L810" s="195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  <c r="AA810" s="195"/>
      <c r="AB810" s="195"/>
      <c r="AC810" s="195"/>
      <c r="AD810" s="195"/>
      <c r="AE810" s="195"/>
      <c r="AF810" s="195"/>
      <c r="AG810" s="195"/>
      <c r="AH810" s="195"/>
      <c r="AI810" s="195"/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  <c r="AW810" s="195"/>
      <c r="AX810" s="195"/>
      <c r="AY810" s="195"/>
      <c r="AZ810" s="195"/>
      <c r="BA810" s="195"/>
      <c r="BB810" s="195"/>
      <c r="BC810" s="195"/>
      <c r="BD810" s="195"/>
      <c r="BE810" s="195"/>
      <c r="BF810" s="195"/>
      <c r="BG810" s="195"/>
      <c r="BH810" s="195"/>
      <c r="BI810" s="195"/>
      <c r="BJ810" s="195"/>
      <c r="BK810" s="195"/>
      <c r="BL810" s="195"/>
      <c r="BM810" s="195"/>
      <c r="BN810" s="195"/>
      <c r="BO810" s="195"/>
      <c r="BP810" s="195"/>
      <c r="BQ810" s="195"/>
      <c r="BR810" s="195"/>
      <c r="BS810" s="195"/>
      <c r="BT810" s="195"/>
      <c r="BU810" s="195"/>
      <c r="BV810" s="195"/>
      <c r="BW810" s="195"/>
      <c r="BX810" s="195"/>
      <c r="BY810" s="195"/>
      <c r="BZ810" s="195"/>
      <c r="CA810" s="195"/>
      <c r="CB810" s="195"/>
      <c r="CC810" s="195"/>
      <c r="CD810" s="195"/>
      <c r="CE810" s="195"/>
      <c r="CF810" s="195"/>
      <c r="CG810" s="195"/>
      <c r="CH810" s="195"/>
    </row>
    <row r="811" spans="1:86" ht="12.75">
      <c r="A811" s="195"/>
      <c r="B811" s="195"/>
      <c r="C811" s="195"/>
      <c r="D811" s="195"/>
      <c r="E811" s="195"/>
      <c r="F811" s="195"/>
      <c r="G811" s="195"/>
      <c r="H811" s="195"/>
      <c r="I811" s="195"/>
      <c r="J811" s="195"/>
      <c r="L811" s="195"/>
      <c r="M811" s="195"/>
      <c r="N811" s="195"/>
      <c r="O811" s="195"/>
      <c r="P811" s="195"/>
      <c r="Q811" s="195"/>
      <c r="R811" s="195"/>
      <c r="S811" s="195"/>
      <c r="T811" s="195"/>
      <c r="U811" s="195"/>
      <c r="V811" s="195"/>
      <c r="W811" s="195"/>
      <c r="X811" s="195"/>
      <c r="Y811" s="195"/>
      <c r="Z811" s="195"/>
      <c r="AA811" s="195"/>
      <c r="AB811" s="195"/>
      <c r="AC811" s="195"/>
      <c r="AD811" s="195"/>
      <c r="AE811" s="195"/>
      <c r="AF811" s="195"/>
      <c r="AG811" s="195"/>
      <c r="AH811" s="195"/>
      <c r="AI811" s="195"/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  <c r="AW811" s="195"/>
      <c r="AX811" s="195"/>
      <c r="AY811" s="195"/>
      <c r="AZ811" s="195"/>
      <c r="BA811" s="195"/>
      <c r="BB811" s="195"/>
      <c r="BC811" s="195"/>
      <c r="BD811" s="195"/>
      <c r="BE811" s="195"/>
      <c r="BF811" s="195"/>
      <c r="BG811" s="195"/>
      <c r="BH811" s="195"/>
      <c r="BI811" s="195"/>
      <c r="BJ811" s="195"/>
      <c r="BK811" s="195"/>
      <c r="BL811" s="195"/>
      <c r="BM811" s="195"/>
      <c r="BN811" s="195"/>
      <c r="BO811" s="195"/>
      <c r="BP811" s="195"/>
      <c r="BQ811" s="195"/>
      <c r="BR811" s="195"/>
      <c r="BS811" s="195"/>
      <c r="BT811" s="195"/>
      <c r="BU811" s="195"/>
      <c r="BV811" s="195"/>
      <c r="BW811" s="195"/>
      <c r="BX811" s="195"/>
      <c r="BY811" s="195"/>
      <c r="BZ811" s="195"/>
      <c r="CA811" s="195"/>
      <c r="CB811" s="195"/>
      <c r="CC811" s="195"/>
      <c r="CD811" s="195"/>
      <c r="CE811" s="195"/>
      <c r="CF811" s="195"/>
      <c r="CG811" s="195"/>
      <c r="CH811" s="195"/>
    </row>
    <row r="812" spans="1:86" ht="12.75">
      <c r="A812" s="195"/>
      <c r="B812" s="195"/>
      <c r="C812" s="195"/>
      <c r="D812" s="195"/>
      <c r="E812" s="195"/>
      <c r="F812" s="195"/>
      <c r="G812" s="195"/>
      <c r="H812" s="195"/>
      <c r="I812" s="195"/>
      <c r="J812" s="195"/>
      <c r="L812" s="195"/>
      <c r="M812" s="195"/>
      <c r="N812" s="195"/>
      <c r="O812" s="195"/>
      <c r="P812" s="195"/>
      <c r="Q812" s="195"/>
      <c r="R812" s="195"/>
      <c r="S812" s="195"/>
      <c r="T812" s="195"/>
      <c r="U812" s="195"/>
      <c r="V812" s="195"/>
      <c r="W812" s="195"/>
      <c r="X812" s="195"/>
      <c r="Y812" s="195"/>
      <c r="Z812" s="195"/>
      <c r="AA812" s="195"/>
      <c r="AB812" s="195"/>
      <c r="AC812" s="195"/>
      <c r="AD812" s="195"/>
      <c r="AE812" s="195"/>
      <c r="AF812" s="195"/>
      <c r="AG812" s="195"/>
      <c r="AH812" s="195"/>
      <c r="AI812" s="195"/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  <c r="AW812" s="195"/>
      <c r="AX812" s="195"/>
      <c r="AY812" s="195"/>
      <c r="AZ812" s="195"/>
      <c r="BA812" s="195"/>
      <c r="BB812" s="195"/>
      <c r="BC812" s="195"/>
      <c r="BD812" s="195"/>
      <c r="BE812" s="195"/>
      <c r="BF812" s="195"/>
      <c r="BG812" s="195"/>
      <c r="BH812" s="195"/>
      <c r="BI812" s="195"/>
      <c r="BJ812" s="195"/>
      <c r="BK812" s="195"/>
      <c r="BL812" s="195"/>
      <c r="BM812" s="195"/>
      <c r="BN812" s="195"/>
      <c r="BO812" s="195"/>
      <c r="BP812" s="195"/>
      <c r="BQ812" s="195"/>
      <c r="BR812" s="195"/>
      <c r="BS812" s="195"/>
      <c r="BT812" s="195"/>
      <c r="BU812" s="195"/>
      <c r="BV812" s="195"/>
      <c r="BW812" s="195"/>
      <c r="BX812" s="195"/>
      <c r="BY812" s="195"/>
      <c r="BZ812" s="195"/>
      <c r="CA812" s="195"/>
      <c r="CB812" s="195"/>
      <c r="CC812" s="195"/>
      <c r="CD812" s="195"/>
      <c r="CE812" s="195"/>
      <c r="CF812" s="195"/>
      <c r="CG812" s="195"/>
      <c r="CH812" s="195"/>
    </row>
    <row r="813" spans="1:86" ht="12.75">
      <c r="A813" s="195"/>
      <c r="B813" s="195"/>
      <c r="C813" s="195"/>
      <c r="D813" s="195"/>
      <c r="E813" s="195"/>
      <c r="F813" s="195"/>
      <c r="G813" s="195"/>
      <c r="H813" s="195"/>
      <c r="I813" s="195"/>
      <c r="J813" s="195"/>
      <c r="L813" s="195"/>
      <c r="M813" s="195"/>
      <c r="N813" s="195"/>
      <c r="O813" s="195"/>
      <c r="P813" s="195"/>
      <c r="Q813" s="195"/>
      <c r="R813" s="195"/>
      <c r="S813" s="195"/>
      <c r="T813" s="195"/>
      <c r="U813" s="195"/>
      <c r="V813" s="195"/>
      <c r="W813" s="195"/>
      <c r="X813" s="195"/>
      <c r="Y813" s="195"/>
      <c r="Z813" s="195"/>
      <c r="AA813" s="195"/>
      <c r="AB813" s="195"/>
      <c r="AC813" s="195"/>
      <c r="AD813" s="195"/>
      <c r="AE813" s="195"/>
      <c r="AF813" s="195"/>
      <c r="AG813" s="195"/>
      <c r="AH813" s="195"/>
      <c r="AI813" s="195"/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  <c r="AW813" s="195"/>
      <c r="AX813" s="195"/>
      <c r="AY813" s="195"/>
      <c r="AZ813" s="195"/>
      <c r="BA813" s="195"/>
      <c r="BB813" s="195"/>
      <c r="BC813" s="195"/>
      <c r="BD813" s="195"/>
      <c r="BE813" s="195"/>
      <c r="BF813" s="195"/>
      <c r="BG813" s="195"/>
      <c r="BH813" s="195"/>
      <c r="BI813" s="195"/>
      <c r="BJ813" s="195"/>
      <c r="BK813" s="195"/>
      <c r="BL813" s="195"/>
      <c r="BM813" s="195"/>
      <c r="BN813" s="195"/>
      <c r="BO813" s="195"/>
      <c r="BP813" s="195"/>
      <c r="BQ813" s="195"/>
      <c r="BR813" s="195"/>
      <c r="BS813" s="195"/>
      <c r="BT813" s="195"/>
      <c r="BU813" s="195"/>
      <c r="BV813" s="195"/>
      <c r="BW813" s="195"/>
      <c r="BX813" s="195"/>
      <c r="BY813" s="195"/>
      <c r="BZ813" s="195"/>
      <c r="CA813" s="195"/>
      <c r="CB813" s="195"/>
      <c r="CC813" s="195"/>
      <c r="CD813" s="195"/>
      <c r="CE813" s="195"/>
      <c r="CF813" s="195"/>
      <c r="CG813" s="195"/>
      <c r="CH813" s="195"/>
    </row>
    <row r="814" spans="1:86" ht="12.75">
      <c r="A814" s="195"/>
      <c r="B814" s="195"/>
      <c r="C814" s="195"/>
      <c r="D814" s="195"/>
      <c r="E814" s="195"/>
      <c r="F814" s="195"/>
      <c r="G814" s="195"/>
      <c r="H814" s="195"/>
      <c r="I814" s="195"/>
      <c r="J814" s="195"/>
      <c r="L814" s="195"/>
      <c r="M814" s="195"/>
      <c r="N814" s="195"/>
      <c r="O814" s="195"/>
      <c r="P814" s="195"/>
      <c r="Q814" s="195"/>
      <c r="R814" s="195"/>
      <c r="S814" s="195"/>
      <c r="T814" s="195"/>
      <c r="U814" s="195"/>
      <c r="V814" s="195"/>
      <c r="W814" s="195"/>
      <c r="X814" s="195"/>
      <c r="Y814" s="195"/>
      <c r="Z814" s="195"/>
      <c r="AA814" s="195"/>
      <c r="AB814" s="195"/>
      <c r="AC814" s="195"/>
      <c r="AD814" s="195"/>
      <c r="AE814" s="195"/>
      <c r="AF814" s="195"/>
      <c r="AG814" s="195"/>
      <c r="AH814" s="195"/>
      <c r="AI814" s="195"/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  <c r="AW814" s="195"/>
      <c r="AX814" s="195"/>
      <c r="AY814" s="195"/>
      <c r="AZ814" s="195"/>
      <c r="BA814" s="195"/>
      <c r="BB814" s="195"/>
      <c r="BC814" s="195"/>
      <c r="BD814" s="195"/>
      <c r="BE814" s="195"/>
      <c r="BF814" s="195"/>
      <c r="BG814" s="195"/>
      <c r="BH814" s="195"/>
      <c r="BI814" s="195"/>
      <c r="BJ814" s="195"/>
      <c r="BK814" s="195"/>
      <c r="BL814" s="195"/>
      <c r="BM814" s="195"/>
      <c r="BN814" s="195"/>
      <c r="BO814" s="195"/>
      <c r="BP814" s="195"/>
      <c r="BQ814" s="195"/>
      <c r="BR814" s="195"/>
      <c r="BS814" s="195"/>
      <c r="BT814" s="195"/>
      <c r="BU814" s="195"/>
      <c r="BV814" s="195"/>
      <c r="BW814" s="195"/>
      <c r="BX814" s="195"/>
      <c r="BY814" s="195"/>
      <c r="BZ814" s="195"/>
      <c r="CA814" s="195"/>
      <c r="CB814" s="195"/>
      <c r="CC814" s="195"/>
      <c r="CD814" s="195"/>
      <c r="CE814" s="195"/>
      <c r="CF814" s="195"/>
      <c r="CG814" s="195"/>
      <c r="CH814" s="195"/>
    </row>
    <row r="815" spans="1:86" ht="12.75">
      <c r="A815" s="195"/>
      <c r="B815" s="195"/>
      <c r="C815" s="195"/>
      <c r="D815" s="195"/>
      <c r="E815" s="195"/>
      <c r="F815" s="195"/>
      <c r="G815" s="195"/>
      <c r="H815" s="195"/>
      <c r="I815" s="195"/>
      <c r="J815" s="195"/>
      <c r="L815" s="195"/>
      <c r="M815" s="195"/>
      <c r="N815" s="195"/>
      <c r="O815" s="195"/>
      <c r="P815" s="195"/>
      <c r="Q815" s="195"/>
      <c r="R815" s="195"/>
      <c r="S815" s="195"/>
      <c r="T815" s="195"/>
      <c r="U815" s="195"/>
      <c r="V815" s="195"/>
      <c r="W815" s="195"/>
      <c r="X815" s="195"/>
      <c r="Y815" s="195"/>
      <c r="Z815" s="195"/>
      <c r="AA815" s="195"/>
      <c r="AB815" s="195"/>
      <c r="AC815" s="195"/>
      <c r="AD815" s="195"/>
      <c r="AE815" s="195"/>
      <c r="AF815" s="195"/>
      <c r="AG815" s="195"/>
      <c r="AH815" s="195"/>
      <c r="AI815" s="195"/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  <c r="AW815" s="195"/>
      <c r="AX815" s="195"/>
      <c r="AY815" s="195"/>
      <c r="AZ815" s="195"/>
      <c r="BA815" s="195"/>
      <c r="BB815" s="195"/>
      <c r="BC815" s="195"/>
      <c r="BD815" s="195"/>
      <c r="BE815" s="195"/>
      <c r="BF815" s="195"/>
      <c r="BG815" s="195"/>
      <c r="BH815" s="195"/>
      <c r="BI815" s="195"/>
      <c r="BJ815" s="195"/>
      <c r="BK815" s="195"/>
      <c r="BL815" s="195"/>
      <c r="BM815" s="195"/>
      <c r="BN815" s="195"/>
      <c r="BO815" s="195"/>
      <c r="BP815" s="195"/>
      <c r="BQ815" s="195"/>
      <c r="BR815" s="195"/>
      <c r="BS815" s="195"/>
      <c r="BT815" s="195"/>
      <c r="BU815" s="195"/>
      <c r="BV815" s="195"/>
      <c r="BW815" s="195"/>
      <c r="BX815" s="195"/>
      <c r="BY815" s="195"/>
      <c r="BZ815" s="195"/>
      <c r="CA815" s="195"/>
      <c r="CB815" s="195"/>
      <c r="CC815" s="195"/>
      <c r="CD815" s="195"/>
      <c r="CE815" s="195"/>
      <c r="CF815" s="195"/>
      <c r="CG815" s="195"/>
      <c r="CH815" s="195"/>
    </row>
    <row r="816" spans="1:86" ht="12.75">
      <c r="A816" s="195"/>
      <c r="B816" s="195"/>
      <c r="C816" s="195"/>
      <c r="D816" s="195"/>
      <c r="E816" s="195"/>
      <c r="F816" s="195"/>
      <c r="G816" s="195"/>
      <c r="H816" s="195"/>
      <c r="I816" s="195"/>
      <c r="J816" s="195"/>
      <c r="L816" s="195"/>
      <c r="M816" s="195"/>
      <c r="N816" s="195"/>
      <c r="O816" s="195"/>
      <c r="P816" s="195"/>
      <c r="Q816" s="195"/>
      <c r="R816" s="195"/>
      <c r="S816" s="195"/>
      <c r="T816" s="195"/>
      <c r="U816" s="195"/>
      <c r="V816" s="195"/>
      <c r="W816" s="195"/>
      <c r="X816" s="195"/>
      <c r="Y816" s="195"/>
      <c r="Z816" s="195"/>
      <c r="AA816" s="195"/>
      <c r="AB816" s="195"/>
      <c r="AC816" s="195"/>
      <c r="AD816" s="195"/>
      <c r="AE816" s="195"/>
      <c r="AF816" s="195"/>
      <c r="AG816" s="195"/>
      <c r="AH816" s="195"/>
      <c r="AI816" s="195"/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  <c r="AW816" s="195"/>
      <c r="AX816" s="195"/>
      <c r="AY816" s="195"/>
      <c r="AZ816" s="195"/>
      <c r="BA816" s="195"/>
      <c r="BB816" s="195"/>
      <c r="BC816" s="195"/>
      <c r="BD816" s="195"/>
      <c r="BE816" s="195"/>
      <c r="BF816" s="195"/>
      <c r="BG816" s="195"/>
      <c r="BH816" s="195"/>
      <c r="BI816" s="195"/>
      <c r="BJ816" s="195"/>
      <c r="BK816" s="195"/>
      <c r="BL816" s="195"/>
      <c r="BM816" s="195"/>
      <c r="BN816" s="195"/>
      <c r="BO816" s="195"/>
      <c r="BP816" s="195"/>
      <c r="BQ816" s="195"/>
      <c r="BR816" s="195"/>
      <c r="BS816" s="195"/>
      <c r="BT816" s="195"/>
      <c r="BU816" s="195"/>
      <c r="BV816" s="195"/>
      <c r="BW816" s="195"/>
      <c r="BX816" s="195"/>
      <c r="BY816" s="195"/>
      <c r="BZ816" s="195"/>
      <c r="CA816" s="195"/>
      <c r="CB816" s="195"/>
      <c r="CC816" s="195"/>
      <c r="CD816" s="195"/>
      <c r="CE816" s="195"/>
      <c r="CF816" s="195"/>
      <c r="CG816" s="195"/>
      <c r="CH816" s="195"/>
    </row>
    <row r="817" spans="1:86" ht="12.75">
      <c r="A817" s="195"/>
      <c r="B817" s="195"/>
      <c r="C817" s="195"/>
      <c r="D817" s="195"/>
      <c r="E817" s="195"/>
      <c r="F817" s="195"/>
      <c r="G817" s="195"/>
      <c r="H817" s="195"/>
      <c r="I817" s="195"/>
      <c r="J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5"/>
      <c r="AG817" s="195"/>
      <c r="AH817" s="195"/>
      <c r="AI817" s="195"/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  <c r="AW817" s="195"/>
      <c r="AX817" s="195"/>
      <c r="AY817" s="195"/>
      <c r="AZ817" s="195"/>
      <c r="BA817" s="195"/>
      <c r="BB817" s="195"/>
      <c r="BC817" s="195"/>
      <c r="BD817" s="195"/>
      <c r="BE817" s="195"/>
      <c r="BF817" s="195"/>
      <c r="BG817" s="195"/>
      <c r="BH817" s="195"/>
      <c r="BI817" s="195"/>
      <c r="BJ817" s="195"/>
      <c r="BK817" s="195"/>
      <c r="BL817" s="195"/>
      <c r="BM817" s="195"/>
      <c r="BN817" s="195"/>
      <c r="BO817" s="195"/>
      <c r="BP817" s="195"/>
      <c r="BQ817" s="195"/>
      <c r="BR817" s="195"/>
      <c r="BS817" s="195"/>
      <c r="BT817" s="195"/>
      <c r="BU817" s="195"/>
      <c r="BV817" s="195"/>
      <c r="BW817" s="195"/>
      <c r="BX817" s="195"/>
      <c r="BY817" s="195"/>
      <c r="BZ817" s="195"/>
      <c r="CA817" s="195"/>
      <c r="CB817" s="195"/>
      <c r="CC817" s="195"/>
      <c r="CD817" s="195"/>
      <c r="CE817" s="195"/>
      <c r="CF817" s="195"/>
      <c r="CG817" s="195"/>
      <c r="CH817" s="195"/>
    </row>
    <row r="818" spans="1:86" ht="12.75">
      <c r="A818" s="195"/>
      <c r="B818" s="195"/>
      <c r="C818" s="195"/>
      <c r="D818" s="195"/>
      <c r="E818" s="195"/>
      <c r="F818" s="195"/>
      <c r="G818" s="195"/>
      <c r="H818" s="195"/>
      <c r="I818" s="195"/>
      <c r="J818" s="195"/>
      <c r="L818" s="195"/>
      <c r="M818" s="195"/>
      <c r="N818" s="195"/>
      <c r="O818" s="195"/>
      <c r="P818" s="195"/>
      <c r="Q818" s="195"/>
      <c r="R818" s="195"/>
      <c r="S818" s="195"/>
      <c r="T818" s="195"/>
      <c r="U818" s="195"/>
      <c r="V818" s="195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5"/>
      <c r="AG818" s="195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  <c r="AW818" s="195"/>
      <c r="AX818" s="195"/>
      <c r="AY818" s="195"/>
      <c r="AZ818" s="195"/>
      <c r="BA818" s="195"/>
      <c r="BB818" s="195"/>
      <c r="BC818" s="195"/>
      <c r="BD818" s="195"/>
      <c r="BE818" s="195"/>
      <c r="BF818" s="195"/>
      <c r="BG818" s="195"/>
      <c r="BH818" s="195"/>
      <c r="BI818" s="195"/>
      <c r="BJ818" s="195"/>
      <c r="BK818" s="195"/>
      <c r="BL818" s="195"/>
      <c r="BM818" s="195"/>
      <c r="BN818" s="195"/>
      <c r="BO818" s="195"/>
      <c r="BP818" s="195"/>
      <c r="BQ818" s="195"/>
      <c r="BR818" s="195"/>
      <c r="BS818" s="195"/>
      <c r="BT818" s="195"/>
      <c r="BU818" s="195"/>
      <c r="BV818" s="195"/>
      <c r="BW818" s="195"/>
      <c r="BX818" s="195"/>
      <c r="BY818" s="195"/>
      <c r="BZ818" s="195"/>
      <c r="CA818" s="195"/>
      <c r="CB818" s="195"/>
      <c r="CC818" s="195"/>
      <c r="CD818" s="195"/>
      <c r="CE818" s="195"/>
      <c r="CF818" s="195"/>
      <c r="CG818" s="195"/>
      <c r="CH818" s="195"/>
    </row>
    <row r="819" spans="1:86" ht="12.75">
      <c r="A819" s="195"/>
      <c r="B819" s="195"/>
      <c r="C819" s="195"/>
      <c r="D819" s="195"/>
      <c r="E819" s="195"/>
      <c r="F819" s="195"/>
      <c r="G819" s="195"/>
      <c r="H819" s="195"/>
      <c r="I819" s="195"/>
      <c r="J819" s="195"/>
      <c r="L819" s="195"/>
      <c r="M819" s="195"/>
      <c r="N819" s="195"/>
      <c r="O819" s="195"/>
      <c r="P819" s="195"/>
      <c r="Q819" s="195"/>
      <c r="R819" s="195"/>
      <c r="S819" s="195"/>
      <c r="T819" s="195"/>
      <c r="U819" s="195"/>
      <c r="V819" s="195"/>
      <c r="W819" s="195"/>
      <c r="X819" s="195"/>
      <c r="Y819" s="195"/>
      <c r="Z819" s="195"/>
      <c r="AA819" s="195"/>
      <c r="AB819" s="195"/>
      <c r="AC819" s="195"/>
      <c r="AD819" s="195"/>
      <c r="AE819" s="195"/>
      <c r="AF819" s="195"/>
      <c r="AG819" s="195"/>
      <c r="AH819" s="195"/>
      <c r="AI819" s="195"/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  <c r="AW819" s="195"/>
      <c r="AX819" s="195"/>
      <c r="AY819" s="195"/>
      <c r="AZ819" s="195"/>
      <c r="BA819" s="195"/>
      <c r="BB819" s="195"/>
      <c r="BC819" s="195"/>
      <c r="BD819" s="195"/>
      <c r="BE819" s="195"/>
      <c r="BF819" s="195"/>
      <c r="BG819" s="195"/>
      <c r="BH819" s="195"/>
      <c r="BI819" s="195"/>
      <c r="BJ819" s="195"/>
      <c r="BK819" s="195"/>
      <c r="BL819" s="195"/>
      <c r="BM819" s="195"/>
      <c r="BN819" s="195"/>
      <c r="BO819" s="195"/>
      <c r="BP819" s="195"/>
      <c r="BQ819" s="195"/>
      <c r="BR819" s="195"/>
      <c r="BS819" s="195"/>
      <c r="BT819" s="195"/>
      <c r="BU819" s="195"/>
      <c r="BV819" s="195"/>
      <c r="BW819" s="195"/>
      <c r="BX819" s="195"/>
      <c r="BY819" s="195"/>
      <c r="BZ819" s="195"/>
      <c r="CA819" s="195"/>
      <c r="CB819" s="195"/>
      <c r="CC819" s="195"/>
      <c r="CD819" s="195"/>
      <c r="CE819" s="195"/>
      <c r="CF819" s="195"/>
      <c r="CG819" s="195"/>
      <c r="CH819" s="195"/>
    </row>
    <row r="820" spans="1:86" ht="12.75">
      <c r="A820" s="195"/>
      <c r="B820" s="195"/>
      <c r="C820" s="195"/>
      <c r="D820" s="195"/>
      <c r="E820" s="195"/>
      <c r="F820" s="195"/>
      <c r="G820" s="195"/>
      <c r="H820" s="195"/>
      <c r="I820" s="195"/>
      <c r="J820" s="195"/>
      <c r="L820" s="195"/>
      <c r="M820" s="195"/>
      <c r="N820" s="195"/>
      <c r="O820" s="195"/>
      <c r="P820" s="195"/>
      <c r="Q820" s="195"/>
      <c r="R820" s="195"/>
      <c r="S820" s="195"/>
      <c r="T820" s="195"/>
      <c r="U820" s="195"/>
      <c r="V820" s="195"/>
      <c r="W820" s="195"/>
      <c r="X820" s="195"/>
      <c r="Y820" s="195"/>
      <c r="Z820" s="195"/>
      <c r="AA820" s="195"/>
      <c r="AB820" s="195"/>
      <c r="AC820" s="195"/>
      <c r="AD820" s="195"/>
      <c r="AE820" s="195"/>
      <c r="AF820" s="195"/>
      <c r="AG820" s="195"/>
      <c r="AH820" s="195"/>
      <c r="AI820" s="195"/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  <c r="AW820" s="195"/>
      <c r="AX820" s="195"/>
      <c r="AY820" s="195"/>
      <c r="AZ820" s="195"/>
      <c r="BA820" s="195"/>
      <c r="BB820" s="195"/>
      <c r="BC820" s="195"/>
      <c r="BD820" s="195"/>
      <c r="BE820" s="195"/>
      <c r="BF820" s="195"/>
      <c r="BG820" s="195"/>
      <c r="BH820" s="195"/>
      <c r="BI820" s="195"/>
      <c r="BJ820" s="195"/>
      <c r="BK820" s="195"/>
      <c r="BL820" s="195"/>
      <c r="BM820" s="195"/>
      <c r="BN820" s="195"/>
      <c r="BO820" s="195"/>
      <c r="BP820" s="195"/>
      <c r="BQ820" s="195"/>
      <c r="BR820" s="195"/>
      <c r="BS820" s="195"/>
      <c r="BT820" s="195"/>
      <c r="BU820" s="195"/>
      <c r="BV820" s="195"/>
      <c r="BW820" s="195"/>
      <c r="BX820" s="195"/>
      <c r="BY820" s="195"/>
      <c r="BZ820" s="195"/>
      <c r="CA820" s="195"/>
      <c r="CB820" s="195"/>
      <c r="CC820" s="195"/>
      <c r="CD820" s="195"/>
      <c r="CE820" s="195"/>
      <c r="CF820" s="195"/>
      <c r="CG820" s="195"/>
      <c r="CH820" s="195"/>
    </row>
    <row r="821" spans="1:86" ht="12.75">
      <c r="A821" s="195"/>
      <c r="B821" s="195"/>
      <c r="C821" s="195"/>
      <c r="D821" s="195"/>
      <c r="E821" s="195"/>
      <c r="F821" s="195"/>
      <c r="G821" s="195"/>
      <c r="H821" s="195"/>
      <c r="I821" s="195"/>
      <c r="J821" s="195"/>
      <c r="L821" s="195"/>
      <c r="M821" s="195"/>
      <c r="N821" s="195"/>
      <c r="O821" s="195"/>
      <c r="P821" s="195"/>
      <c r="Q821" s="195"/>
      <c r="R821" s="195"/>
      <c r="S821" s="195"/>
      <c r="T821" s="195"/>
      <c r="U821" s="195"/>
      <c r="V821" s="195"/>
      <c r="W821" s="195"/>
      <c r="X821" s="195"/>
      <c r="Y821" s="195"/>
      <c r="Z821" s="195"/>
      <c r="AA821" s="195"/>
      <c r="AB821" s="195"/>
      <c r="AC821" s="195"/>
      <c r="AD821" s="195"/>
      <c r="AE821" s="195"/>
      <c r="AF821" s="195"/>
      <c r="AG821" s="195"/>
      <c r="AH821" s="195"/>
      <c r="AI821" s="195"/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  <c r="AW821" s="195"/>
      <c r="AX821" s="195"/>
      <c r="AY821" s="195"/>
      <c r="AZ821" s="195"/>
      <c r="BA821" s="195"/>
      <c r="BB821" s="195"/>
      <c r="BC821" s="195"/>
      <c r="BD821" s="195"/>
      <c r="BE821" s="195"/>
      <c r="BF821" s="195"/>
      <c r="BG821" s="195"/>
      <c r="BH821" s="195"/>
      <c r="BI821" s="195"/>
      <c r="BJ821" s="195"/>
      <c r="BK821" s="195"/>
      <c r="BL821" s="195"/>
      <c r="BM821" s="195"/>
      <c r="BN821" s="195"/>
      <c r="BO821" s="195"/>
      <c r="BP821" s="195"/>
      <c r="BQ821" s="195"/>
      <c r="BR821" s="195"/>
      <c r="BS821" s="195"/>
      <c r="BT821" s="195"/>
      <c r="BU821" s="195"/>
      <c r="BV821" s="195"/>
      <c r="BW821" s="195"/>
      <c r="BX821" s="195"/>
      <c r="BY821" s="195"/>
      <c r="BZ821" s="195"/>
      <c r="CA821" s="195"/>
      <c r="CB821" s="195"/>
      <c r="CC821" s="195"/>
      <c r="CD821" s="195"/>
      <c r="CE821" s="195"/>
      <c r="CF821" s="195"/>
      <c r="CG821" s="195"/>
      <c r="CH821" s="195"/>
    </row>
    <row r="822" spans="1:86" ht="12.75">
      <c r="A822" s="195"/>
      <c r="B822" s="195"/>
      <c r="C822" s="195"/>
      <c r="D822" s="195"/>
      <c r="E822" s="195"/>
      <c r="F822" s="195"/>
      <c r="G822" s="195"/>
      <c r="H822" s="195"/>
      <c r="I822" s="195"/>
      <c r="J822" s="195"/>
      <c r="L822" s="195"/>
      <c r="M822" s="195"/>
      <c r="N822" s="195"/>
      <c r="O822" s="195"/>
      <c r="P822" s="195"/>
      <c r="Q822" s="195"/>
      <c r="R822" s="195"/>
      <c r="S822" s="195"/>
      <c r="T822" s="195"/>
      <c r="U822" s="195"/>
      <c r="V822" s="195"/>
      <c r="W822" s="195"/>
      <c r="X822" s="195"/>
      <c r="Y822" s="195"/>
      <c r="Z822" s="195"/>
      <c r="AA822" s="195"/>
      <c r="AB822" s="195"/>
      <c r="AC822" s="195"/>
      <c r="AD822" s="195"/>
      <c r="AE822" s="195"/>
      <c r="AF822" s="195"/>
      <c r="AG822" s="195"/>
      <c r="AH822" s="195"/>
      <c r="AI822" s="195"/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  <c r="AW822" s="195"/>
      <c r="AX822" s="195"/>
      <c r="AY822" s="195"/>
      <c r="AZ822" s="195"/>
      <c r="BA822" s="195"/>
      <c r="BB822" s="195"/>
      <c r="BC822" s="195"/>
      <c r="BD822" s="195"/>
      <c r="BE822" s="195"/>
      <c r="BF822" s="195"/>
      <c r="BG822" s="195"/>
      <c r="BH822" s="195"/>
      <c r="BI822" s="195"/>
      <c r="BJ822" s="195"/>
      <c r="BK822" s="195"/>
      <c r="BL822" s="195"/>
      <c r="BM822" s="195"/>
      <c r="BN822" s="195"/>
      <c r="BO822" s="195"/>
      <c r="BP822" s="195"/>
      <c r="BQ822" s="195"/>
      <c r="BR822" s="195"/>
      <c r="BS822" s="195"/>
      <c r="BT822" s="195"/>
      <c r="BU822" s="195"/>
      <c r="BV822" s="195"/>
      <c r="BW822" s="195"/>
      <c r="BX822" s="195"/>
      <c r="BY822" s="195"/>
      <c r="BZ822" s="195"/>
      <c r="CA822" s="195"/>
      <c r="CB822" s="195"/>
      <c r="CC822" s="195"/>
      <c r="CD822" s="195"/>
      <c r="CE822" s="195"/>
      <c r="CF822" s="195"/>
      <c r="CG822" s="195"/>
      <c r="CH822" s="195"/>
    </row>
    <row r="823" spans="1:86" ht="12.75">
      <c r="A823" s="195"/>
      <c r="B823" s="195"/>
      <c r="C823" s="195"/>
      <c r="D823" s="195"/>
      <c r="E823" s="195"/>
      <c r="F823" s="195"/>
      <c r="G823" s="195"/>
      <c r="H823" s="195"/>
      <c r="I823" s="195"/>
      <c r="J823" s="195"/>
      <c r="L823" s="195"/>
      <c r="M823" s="195"/>
      <c r="N823" s="195"/>
      <c r="O823" s="195"/>
      <c r="P823" s="195"/>
      <c r="Q823" s="195"/>
      <c r="R823" s="195"/>
      <c r="S823" s="195"/>
      <c r="T823" s="195"/>
      <c r="U823" s="195"/>
      <c r="V823" s="195"/>
      <c r="W823" s="195"/>
      <c r="X823" s="195"/>
      <c r="Y823" s="195"/>
      <c r="Z823" s="195"/>
      <c r="AA823" s="195"/>
      <c r="AB823" s="195"/>
      <c r="AC823" s="195"/>
      <c r="AD823" s="195"/>
      <c r="AE823" s="195"/>
      <c r="AF823" s="195"/>
      <c r="AG823" s="195"/>
      <c r="AH823" s="195"/>
      <c r="AI823" s="195"/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  <c r="AW823" s="195"/>
      <c r="AX823" s="195"/>
      <c r="AY823" s="195"/>
      <c r="AZ823" s="195"/>
      <c r="BA823" s="195"/>
      <c r="BB823" s="195"/>
      <c r="BC823" s="195"/>
      <c r="BD823" s="195"/>
      <c r="BE823" s="195"/>
      <c r="BF823" s="195"/>
      <c r="BG823" s="195"/>
      <c r="BH823" s="195"/>
      <c r="BI823" s="195"/>
      <c r="BJ823" s="195"/>
      <c r="BK823" s="195"/>
      <c r="BL823" s="195"/>
      <c r="BM823" s="195"/>
      <c r="BN823" s="195"/>
      <c r="BO823" s="195"/>
      <c r="BP823" s="195"/>
      <c r="BQ823" s="195"/>
      <c r="BR823" s="195"/>
      <c r="BS823" s="195"/>
      <c r="BT823" s="195"/>
      <c r="BU823" s="195"/>
      <c r="BV823" s="195"/>
      <c r="BW823" s="195"/>
      <c r="BX823" s="195"/>
      <c r="BY823" s="195"/>
      <c r="BZ823" s="195"/>
      <c r="CA823" s="195"/>
      <c r="CB823" s="195"/>
      <c r="CC823" s="195"/>
      <c r="CD823" s="195"/>
      <c r="CE823" s="195"/>
      <c r="CF823" s="195"/>
      <c r="CG823" s="195"/>
      <c r="CH823" s="195"/>
    </row>
    <row r="824" spans="1:86" ht="12.75">
      <c r="A824" s="195"/>
      <c r="B824" s="195"/>
      <c r="C824" s="195"/>
      <c r="D824" s="195"/>
      <c r="E824" s="195"/>
      <c r="F824" s="195"/>
      <c r="G824" s="195"/>
      <c r="H824" s="195"/>
      <c r="I824" s="195"/>
      <c r="J824" s="195"/>
      <c r="L824" s="195"/>
      <c r="M824" s="195"/>
      <c r="N824" s="195"/>
      <c r="O824" s="195"/>
      <c r="P824" s="195"/>
      <c r="Q824" s="195"/>
      <c r="R824" s="195"/>
      <c r="S824" s="195"/>
      <c r="T824" s="195"/>
      <c r="U824" s="195"/>
      <c r="V824" s="195"/>
      <c r="W824" s="195"/>
      <c r="X824" s="195"/>
      <c r="Y824" s="195"/>
      <c r="Z824" s="195"/>
      <c r="AA824" s="195"/>
      <c r="AB824" s="195"/>
      <c r="AC824" s="195"/>
      <c r="AD824" s="195"/>
      <c r="AE824" s="195"/>
      <c r="AF824" s="195"/>
      <c r="AG824" s="195"/>
      <c r="AH824" s="195"/>
      <c r="AI824" s="195"/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  <c r="AW824" s="195"/>
      <c r="AX824" s="195"/>
      <c r="AY824" s="195"/>
      <c r="AZ824" s="195"/>
      <c r="BA824" s="195"/>
      <c r="BB824" s="195"/>
      <c r="BC824" s="195"/>
      <c r="BD824" s="195"/>
      <c r="BE824" s="195"/>
      <c r="BF824" s="195"/>
      <c r="BG824" s="195"/>
      <c r="BH824" s="195"/>
      <c r="BI824" s="195"/>
      <c r="BJ824" s="195"/>
      <c r="BK824" s="195"/>
      <c r="BL824" s="195"/>
      <c r="BM824" s="195"/>
      <c r="BN824" s="195"/>
      <c r="BO824" s="195"/>
      <c r="BP824" s="195"/>
      <c r="BQ824" s="195"/>
      <c r="BR824" s="195"/>
      <c r="BS824" s="195"/>
      <c r="BT824" s="195"/>
      <c r="BU824" s="195"/>
      <c r="BV824" s="195"/>
      <c r="BW824" s="195"/>
      <c r="BX824" s="195"/>
      <c r="BY824" s="195"/>
      <c r="BZ824" s="195"/>
      <c r="CA824" s="195"/>
      <c r="CB824" s="195"/>
      <c r="CC824" s="195"/>
      <c r="CD824" s="195"/>
      <c r="CE824" s="195"/>
      <c r="CF824" s="195"/>
      <c r="CG824" s="195"/>
      <c r="CH824" s="195"/>
    </row>
    <row r="825" spans="1:86" ht="12.75">
      <c r="A825" s="195"/>
      <c r="B825" s="195"/>
      <c r="C825" s="195"/>
      <c r="D825" s="195"/>
      <c r="E825" s="195"/>
      <c r="F825" s="195"/>
      <c r="G825" s="195"/>
      <c r="H825" s="195"/>
      <c r="I825" s="195"/>
      <c r="J825" s="195"/>
      <c r="L825" s="195"/>
      <c r="M825" s="195"/>
      <c r="N825" s="195"/>
      <c r="O825" s="195"/>
      <c r="P825" s="195"/>
      <c r="Q825" s="195"/>
      <c r="R825" s="195"/>
      <c r="S825" s="195"/>
      <c r="T825" s="195"/>
      <c r="U825" s="195"/>
      <c r="V825" s="195"/>
      <c r="W825" s="195"/>
      <c r="X825" s="195"/>
      <c r="Y825" s="195"/>
      <c r="Z825" s="195"/>
      <c r="AA825" s="195"/>
      <c r="AB825" s="195"/>
      <c r="AC825" s="195"/>
      <c r="AD825" s="195"/>
      <c r="AE825" s="195"/>
      <c r="AF825" s="195"/>
      <c r="AG825" s="195"/>
      <c r="AH825" s="195"/>
      <c r="AI825" s="195"/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  <c r="AW825" s="195"/>
      <c r="AX825" s="195"/>
      <c r="AY825" s="195"/>
      <c r="AZ825" s="195"/>
      <c r="BA825" s="195"/>
      <c r="BB825" s="195"/>
      <c r="BC825" s="195"/>
      <c r="BD825" s="195"/>
      <c r="BE825" s="195"/>
      <c r="BF825" s="195"/>
      <c r="BG825" s="195"/>
      <c r="BH825" s="195"/>
      <c r="BI825" s="195"/>
      <c r="BJ825" s="195"/>
      <c r="BK825" s="195"/>
      <c r="BL825" s="195"/>
      <c r="BM825" s="195"/>
      <c r="BN825" s="195"/>
      <c r="BO825" s="195"/>
      <c r="BP825" s="195"/>
      <c r="BQ825" s="195"/>
      <c r="BR825" s="195"/>
      <c r="BS825" s="195"/>
      <c r="BT825" s="195"/>
      <c r="BU825" s="195"/>
      <c r="BV825" s="195"/>
      <c r="BW825" s="195"/>
      <c r="BX825" s="195"/>
      <c r="BY825" s="195"/>
      <c r="BZ825" s="195"/>
      <c r="CA825" s="195"/>
      <c r="CB825" s="195"/>
      <c r="CC825" s="195"/>
      <c r="CD825" s="195"/>
      <c r="CE825" s="195"/>
      <c r="CF825" s="195"/>
      <c r="CG825" s="195"/>
      <c r="CH825" s="195"/>
    </row>
    <row r="826" spans="1:86" ht="12.75">
      <c r="A826" s="195"/>
      <c r="B826" s="195"/>
      <c r="C826" s="195"/>
      <c r="D826" s="195"/>
      <c r="E826" s="195"/>
      <c r="F826" s="195"/>
      <c r="G826" s="195"/>
      <c r="H826" s="195"/>
      <c r="I826" s="195"/>
      <c r="J826" s="195"/>
      <c r="L826" s="195"/>
      <c r="M826" s="195"/>
      <c r="N826" s="195"/>
      <c r="O826" s="195"/>
      <c r="P826" s="195"/>
      <c r="Q826" s="195"/>
      <c r="R826" s="195"/>
      <c r="S826" s="195"/>
      <c r="T826" s="195"/>
      <c r="U826" s="195"/>
      <c r="V826" s="195"/>
      <c r="W826" s="195"/>
      <c r="X826" s="195"/>
      <c r="Y826" s="195"/>
      <c r="Z826" s="195"/>
      <c r="AA826" s="195"/>
      <c r="AB826" s="195"/>
      <c r="AC826" s="195"/>
      <c r="AD826" s="195"/>
      <c r="AE826" s="195"/>
      <c r="AF826" s="195"/>
      <c r="AG826" s="195"/>
      <c r="AH826" s="195"/>
      <c r="AI826" s="195"/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  <c r="AW826" s="195"/>
      <c r="AX826" s="195"/>
      <c r="AY826" s="195"/>
      <c r="AZ826" s="195"/>
      <c r="BA826" s="195"/>
      <c r="BB826" s="195"/>
      <c r="BC826" s="195"/>
      <c r="BD826" s="195"/>
      <c r="BE826" s="195"/>
      <c r="BF826" s="195"/>
      <c r="BG826" s="195"/>
      <c r="BH826" s="195"/>
      <c r="BI826" s="195"/>
      <c r="BJ826" s="195"/>
      <c r="BK826" s="195"/>
      <c r="BL826" s="195"/>
      <c r="BM826" s="195"/>
      <c r="BN826" s="195"/>
      <c r="BO826" s="195"/>
      <c r="BP826" s="195"/>
      <c r="BQ826" s="195"/>
      <c r="BR826" s="195"/>
      <c r="BS826" s="195"/>
      <c r="BT826" s="195"/>
      <c r="BU826" s="195"/>
      <c r="BV826" s="195"/>
      <c r="BW826" s="195"/>
      <c r="BX826" s="195"/>
      <c r="BY826" s="195"/>
      <c r="BZ826" s="195"/>
      <c r="CA826" s="195"/>
      <c r="CB826" s="195"/>
      <c r="CC826" s="195"/>
      <c r="CD826" s="195"/>
      <c r="CE826" s="195"/>
      <c r="CF826" s="195"/>
      <c r="CG826" s="195"/>
      <c r="CH826" s="195"/>
    </row>
    <row r="827" spans="1:86" ht="12.75">
      <c r="A827" s="195"/>
      <c r="B827" s="195"/>
      <c r="C827" s="195"/>
      <c r="D827" s="195"/>
      <c r="E827" s="195"/>
      <c r="F827" s="195"/>
      <c r="G827" s="195"/>
      <c r="H827" s="195"/>
      <c r="I827" s="195"/>
      <c r="J827" s="195"/>
      <c r="L827" s="195"/>
      <c r="M827" s="195"/>
      <c r="N827" s="195"/>
      <c r="O827" s="195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  <c r="AA827" s="195"/>
      <c r="AB827" s="195"/>
      <c r="AC827" s="195"/>
      <c r="AD827" s="195"/>
      <c r="AE827" s="195"/>
      <c r="AF827" s="195"/>
      <c r="AG827" s="195"/>
      <c r="AH827" s="195"/>
      <c r="AI827" s="195"/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  <c r="AW827" s="195"/>
      <c r="AX827" s="195"/>
      <c r="AY827" s="195"/>
      <c r="AZ827" s="195"/>
      <c r="BA827" s="195"/>
      <c r="BB827" s="195"/>
      <c r="BC827" s="195"/>
      <c r="BD827" s="195"/>
      <c r="BE827" s="195"/>
      <c r="BF827" s="195"/>
      <c r="BG827" s="195"/>
      <c r="BH827" s="195"/>
      <c r="BI827" s="195"/>
      <c r="BJ827" s="195"/>
      <c r="BK827" s="195"/>
      <c r="BL827" s="195"/>
      <c r="BM827" s="195"/>
      <c r="BN827" s="195"/>
      <c r="BO827" s="195"/>
      <c r="BP827" s="195"/>
      <c r="BQ827" s="195"/>
      <c r="BR827" s="195"/>
      <c r="BS827" s="195"/>
      <c r="BT827" s="195"/>
      <c r="BU827" s="195"/>
      <c r="BV827" s="195"/>
      <c r="BW827" s="195"/>
      <c r="BX827" s="195"/>
      <c r="BY827" s="195"/>
      <c r="BZ827" s="195"/>
      <c r="CA827" s="195"/>
      <c r="CB827" s="195"/>
      <c r="CC827" s="195"/>
      <c r="CD827" s="195"/>
      <c r="CE827" s="195"/>
      <c r="CF827" s="195"/>
      <c r="CG827" s="195"/>
      <c r="CH827" s="195"/>
    </row>
    <row r="828" spans="1:86" ht="12.75">
      <c r="A828" s="195"/>
      <c r="B828" s="195"/>
      <c r="C828" s="195"/>
      <c r="D828" s="195"/>
      <c r="E828" s="195"/>
      <c r="F828" s="195"/>
      <c r="G828" s="195"/>
      <c r="H828" s="195"/>
      <c r="I828" s="195"/>
      <c r="J828" s="195"/>
      <c r="L828" s="195"/>
      <c r="M828" s="195"/>
      <c r="N828" s="195"/>
      <c r="O828" s="195"/>
      <c r="P828" s="195"/>
      <c r="Q828" s="195"/>
      <c r="R828" s="195"/>
      <c r="S828" s="195"/>
      <c r="T828" s="195"/>
      <c r="U828" s="195"/>
      <c r="V828" s="195"/>
      <c r="W828" s="195"/>
      <c r="X828" s="195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  <c r="AW828" s="195"/>
      <c r="AX828" s="195"/>
      <c r="AY828" s="195"/>
      <c r="AZ828" s="195"/>
      <c r="BA828" s="195"/>
      <c r="BB828" s="195"/>
      <c r="BC828" s="195"/>
      <c r="BD828" s="195"/>
      <c r="BE828" s="195"/>
      <c r="BF828" s="195"/>
      <c r="BG828" s="195"/>
      <c r="BH828" s="195"/>
      <c r="BI828" s="195"/>
      <c r="BJ828" s="195"/>
      <c r="BK828" s="195"/>
      <c r="BL828" s="195"/>
      <c r="BM828" s="195"/>
      <c r="BN828" s="195"/>
      <c r="BO828" s="195"/>
      <c r="BP828" s="195"/>
      <c r="BQ828" s="195"/>
      <c r="BR828" s="195"/>
      <c r="BS828" s="195"/>
      <c r="BT828" s="195"/>
      <c r="BU828" s="195"/>
      <c r="BV828" s="195"/>
      <c r="BW828" s="195"/>
      <c r="BX828" s="195"/>
      <c r="BY828" s="195"/>
      <c r="BZ828" s="195"/>
      <c r="CA828" s="195"/>
      <c r="CB828" s="195"/>
      <c r="CC828" s="195"/>
      <c r="CD828" s="195"/>
      <c r="CE828" s="195"/>
      <c r="CF828" s="195"/>
      <c r="CG828" s="195"/>
      <c r="CH828" s="195"/>
    </row>
    <row r="829" spans="1:86" ht="12.75">
      <c r="A829" s="195"/>
      <c r="B829" s="195"/>
      <c r="C829" s="195"/>
      <c r="D829" s="195"/>
      <c r="E829" s="195"/>
      <c r="F829" s="195"/>
      <c r="G829" s="195"/>
      <c r="H829" s="195"/>
      <c r="I829" s="195"/>
      <c r="J829" s="195"/>
      <c r="L829" s="195"/>
      <c r="M829" s="195"/>
      <c r="N829" s="195"/>
      <c r="O829" s="195"/>
      <c r="P829" s="195"/>
      <c r="Q829" s="195"/>
      <c r="R829" s="195"/>
      <c r="S829" s="195"/>
      <c r="T829" s="195"/>
      <c r="U829" s="195"/>
      <c r="V829" s="195"/>
      <c r="W829" s="195"/>
      <c r="X829" s="195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  <c r="AW829" s="195"/>
      <c r="AX829" s="195"/>
      <c r="AY829" s="195"/>
      <c r="AZ829" s="195"/>
      <c r="BA829" s="195"/>
      <c r="BB829" s="195"/>
      <c r="BC829" s="195"/>
      <c r="BD829" s="195"/>
      <c r="BE829" s="195"/>
      <c r="BF829" s="195"/>
      <c r="BG829" s="195"/>
      <c r="BH829" s="195"/>
      <c r="BI829" s="195"/>
      <c r="BJ829" s="195"/>
      <c r="BK829" s="195"/>
      <c r="BL829" s="195"/>
      <c r="BM829" s="195"/>
      <c r="BN829" s="195"/>
      <c r="BO829" s="195"/>
      <c r="BP829" s="195"/>
      <c r="BQ829" s="195"/>
      <c r="BR829" s="195"/>
      <c r="BS829" s="195"/>
      <c r="BT829" s="195"/>
      <c r="BU829" s="195"/>
      <c r="BV829" s="195"/>
      <c r="BW829" s="195"/>
      <c r="BX829" s="195"/>
      <c r="BY829" s="195"/>
      <c r="BZ829" s="195"/>
      <c r="CA829" s="195"/>
      <c r="CB829" s="195"/>
      <c r="CC829" s="195"/>
      <c r="CD829" s="195"/>
      <c r="CE829" s="195"/>
      <c r="CF829" s="195"/>
      <c r="CG829" s="195"/>
      <c r="CH829" s="195"/>
    </row>
    <row r="830" spans="1:86" ht="12.75">
      <c r="A830" s="195"/>
      <c r="B830" s="195"/>
      <c r="C830" s="195"/>
      <c r="D830" s="195"/>
      <c r="E830" s="195"/>
      <c r="F830" s="195"/>
      <c r="G830" s="195"/>
      <c r="H830" s="195"/>
      <c r="I830" s="195"/>
      <c r="J830" s="195"/>
      <c r="L830" s="195"/>
      <c r="M830" s="195"/>
      <c r="N830" s="195"/>
      <c r="O830" s="195"/>
      <c r="P830" s="195"/>
      <c r="Q830" s="195"/>
      <c r="R830" s="195"/>
      <c r="S830" s="195"/>
      <c r="T830" s="195"/>
      <c r="U830" s="195"/>
      <c r="V830" s="195"/>
      <c r="W830" s="195"/>
      <c r="X830" s="195"/>
      <c r="Y830" s="195"/>
      <c r="Z830" s="195"/>
      <c r="AA830" s="195"/>
      <c r="AB830" s="195"/>
      <c r="AC830" s="195"/>
      <c r="AD830" s="195"/>
      <c r="AE830" s="195"/>
      <c r="AF830" s="195"/>
      <c r="AG830" s="195"/>
      <c r="AH830" s="195"/>
      <c r="AI830" s="195"/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  <c r="AW830" s="195"/>
      <c r="AX830" s="195"/>
      <c r="AY830" s="195"/>
      <c r="AZ830" s="195"/>
      <c r="BA830" s="195"/>
      <c r="BB830" s="195"/>
      <c r="BC830" s="195"/>
      <c r="BD830" s="195"/>
      <c r="BE830" s="195"/>
      <c r="BF830" s="195"/>
      <c r="BG830" s="195"/>
      <c r="BH830" s="195"/>
      <c r="BI830" s="195"/>
      <c r="BJ830" s="195"/>
      <c r="BK830" s="195"/>
      <c r="BL830" s="195"/>
      <c r="BM830" s="195"/>
      <c r="BN830" s="195"/>
      <c r="BO830" s="195"/>
      <c r="BP830" s="195"/>
      <c r="BQ830" s="195"/>
      <c r="BR830" s="195"/>
      <c r="BS830" s="195"/>
      <c r="BT830" s="195"/>
      <c r="BU830" s="195"/>
      <c r="BV830" s="195"/>
      <c r="BW830" s="195"/>
      <c r="BX830" s="195"/>
      <c r="BY830" s="195"/>
      <c r="BZ830" s="195"/>
      <c r="CA830" s="195"/>
      <c r="CB830" s="195"/>
      <c r="CC830" s="195"/>
      <c r="CD830" s="195"/>
      <c r="CE830" s="195"/>
      <c r="CF830" s="195"/>
      <c r="CG830" s="195"/>
      <c r="CH830" s="195"/>
    </row>
    <row r="831" spans="1:86" ht="12.75">
      <c r="A831" s="195"/>
      <c r="B831" s="195"/>
      <c r="C831" s="195"/>
      <c r="D831" s="195"/>
      <c r="E831" s="195"/>
      <c r="F831" s="195"/>
      <c r="G831" s="195"/>
      <c r="H831" s="195"/>
      <c r="I831" s="195"/>
      <c r="J831" s="195"/>
      <c r="L831" s="195"/>
      <c r="M831" s="195"/>
      <c r="N831" s="195"/>
      <c r="O831" s="195"/>
      <c r="P831" s="195"/>
      <c r="Q831" s="195"/>
      <c r="R831" s="195"/>
      <c r="S831" s="195"/>
      <c r="T831" s="195"/>
      <c r="U831" s="195"/>
      <c r="V831" s="195"/>
      <c r="W831" s="195"/>
      <c r="X831" s="195"/>
      <c r="Y831" s="195"/>
      <c r="Z831" s="195"/>
      <c r="AA831" s="195"/>
      <c r="AB831" s="195"/>
      <c r="AC831" s="195"/>
      <c r="AD831" s="195"/>
      <c r="AE831" s="195"/>
      <c r="AF831" s="195"/>
      <c r="AG831" s="195"/>
      <c r="AH831" s="195"/>
      <c r="AI831" s="195"/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  <c r="AW831" s="195"/>
      <c r="AX831" s="195"/>
      <c r="AY831" s="195"/>
      <c r="AZ831" s="195"/>
      <c r="BA831" s="195"/>
      <c r="BB831" s="195"/>
      <c r="BC831" s="195"/>
      <c r="BD831" s="195"/>
      <c r="BE831" s="195"/>
      <c r="BF831" s="195"/>
      <c r="BG831" s="195"/>
      <c r="BH831" s="195"/>
      <c r="BI831" s="195"/>
      <c r="BJ831" s="195"/>
      <c r="BK831" s="195"/>
      <c r="BL831" s="195"/>
      <c r="BM831" s="195"/>
      <c r="BN831" s="195"/>
      <c r="BO831" s="195"/>
      <c r="BP831" s="195"/>
      <c r="BQ831" s="195"/>
      <c r="BR831" s="195"/>
      <c r="BS831" s="195"/>
      <c r="BT831" s="195"/>
      <c r="BU831" s="195"/>
      <c r="BV831" s="195"/>
      <c r="BW831" s="195"/>
      <c r="BX831" s="195"/>
      <c r="BY831" s="195"/>
      <c r="BZ831" s="195"/>
      <c r="CA831" s="195"/>
      <c r="CB831" s="195"/>
      <c r="CC831" s="195"/>
      <c r="CD831" s="195"/>
      <c r="CE831" s="195"/>
      <c r="CF831" s="195"/>
      <c r="CG831" s="195"/>
      <c r="CH831" s="195"/>
    </row>
    <row r="832" spans="1:86" ht="12.75">
      <c r="A832" s="195"/>
      <c r="B832" s="195"/>
      <c r="C832" s="195"/>
      <c r="D832" s="195"/>
      <c r="E832" s="195"/>
      <c r="F832" s="195"/>
      <c r="G832" s="195"/>
      <c r="H832" s="195"/>
      <c r="I832" s="195"/>
      <c r="J832" s="195"/>
      <c r="L832" s="195"/>
      <c r="M832" s="195"/>
      <c r="N832" s="195"/>
      <c r="O832" s="195"/>
      <c r="P832" s="195"/>
      <c r="Q832" s="195"/>
      <c r="R832" s="195"/>
      <c r="S832" s="195"/>
      <c r="T832" s="195"/>
      <c r="U832" s="195"/>
      <c r="V832" s="195"/>
      <c r="W832" s="195"/>
      <c r="X832" s="195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  <c r="AW832" s="195"/>
      <c r="AX832" s="195"/>
      <c r="AY832" s="195"/>
      <c r="AZ832" s="195"/>
      <c r="BA832" s="195"/>
      <c r="BB832" s="195"/>
      <c r="BC832" s="195"/>
      <c r="BD832" s="195"/>
      <c r="BE832" s="195"/>
      <c r="BF832" s="195"/>
      <c r="BG832" s="195"/>
      <c r="BH832" s="195"/>
      <c r="BI832" s="195"/>
      <c r="BJ832" s="195"/>
      <c r="BK832" s="195"/>
      <c r="BL832" s="195"/>
      <c r="BM832" s="195"/>
      <c r="BN832" s="195"/>
      <c r="BO832" s="195"/>
      <c r="BP832" s="195"/>
      <c r="BQ832" s="195"/>
      <c r="BR832" s="195"/>
      <c r="BS832" s="195"/>
      <c r="BT832" s="195"/>
      <c r="BU832" s="195"/>
      <c r="BV832" s="195"/>
      <c r="BW832" s="195"/>
      <c r="BX832" s="195"/>
      <c r="BY832" s="195"/>
      <c r="BZ832" s="195"/>
      <c r="CA832" s="195"/>
      <c r="CB832" s="195"/>
      <c r="CC832" s="195"/>
      <c r="CD832" s="195"/>
      <c r="CE832" s="195"/>
      <c r="CF832" s="195"/>
      <c r="CG832" s="195"/>
      <c r="CH832" s="195"/>
    </row>
    <row r="833" spans="1:86" ht="12.75">
      <c r="A833" s="195"/>
      <c r="B833" s="195"/>
      <c r="C833" s="195"/>
      <c r="D833" s="195"/>
      <c r="E833" s="195"/>
      <c r="F833" s="195"/>
      <c r="G833" s="195"/>
      <c r="H833" s="195"/>
      <c r="I833" s="195"/>
      <c r="J833" s="195"/>
      <c r="L833" s="195"/>
      <c r="M833" s="195"/>
      <c r="N833" s="195"/>
      <c r="O833" s="195"/>
      <c r="P833" s="195"/>
      <c r="Q833" s="195"/>
      <c r="R833" s="195"/>
      <c r="S833" s="195"/>
      <c r="T833" s="195"/>
      <c r="U833" s="195"/>
      <c r="V833" s="195"/>
      <c r="W833" s="195"/>
      <c r="X833" s="195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  <c r="AW833" s="195"/>
      <c r="AX833" s="195"/>
      <c r="AY833" s="195"/>
      <c r="AZ833" s="195"/>
      <c r="BA833" s="195"/>
      <c r="BB833" s="195"/>
      <c r="BC833" s="195"/>
      <c r="BD833" s="195"/>
      <c r="BE833" s="195"/>
      <c r="BF833" s="195"/>
      <c r="BG833" s="195"/>
      <c r="BH833" s="195"/>
      <c r="BI833" s="195"/>
      <c r="BJ833" s="195"/>
      <c r="BK833" s="195"/>
      <c r="BL833" s="195"/>
      <c r="BM833" s="195"/>
      <c r="BN833" s="195"/>
      <c r="BO833" s="195"/>
      <c r="BP833" s="195"/>
      <c r="BQ833" s="195"/>
      <c r="BR833" s="195"/>
      <c r="BS833" s="195"/>
      <c r="BT833" s="195"/>
      <c r="BU833" s="195"/>
      <c r="BV833" s="195"/>
      <c r="BW833" s="195"/>
      <c r="BX833" s="195"/>
      <c r="BY833" s="195"/>
      <c r="BZ833" s="195"/>
      <c r="CA833" s="195"/>
      <c r="CB833" s="195"/>
      <c r="CC833" s="195"/>
      <c r="CD833" s="195"/>
      <c r="CE833" s="195"/>
      <c r="CF833" s="195"/>
      <c r="CG833" s="195"/>
      <c r="CH833" s="195"/>
    </row>
    <row r="834" spans="1:86" ht="12.75">
      <c r="A834" s="195"/>
      <c r="B834" s="195"/>
      <c r="C834" s="195"/>
      <c r="D834" s="195"/>
      <c r="E834" s="195"/>
      <c r="F834" s="195"/>
      <c r="G834" s="195"/>
      <c r="H834" s="195"/>
      <c r="I834" s="195"/>
      <c r="J834" s="195"/>
      <c r="L834" s="195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  <c r="AW834" s="195"/>
      <c r="AX834" s="195"/>
      <c r="AY834" s="195"/>
      <c r="AZ834" s="195"/>
      <c r="BA834" s="195"/>
      <c r="BB834" s="195"/>
      <c r="BC834" s="195"/>
      <c r="BD834" s="195"/>
      <c r="BE834" s="195"/>
      <c r="BF834" s="195"/>
      <c r="BG834" s="195"/>
      <c r="BH834" s="195"/>
      <c r="BI834" s="195"/>
      <c r="BJ834" s="195"/>
      <c r="BK834" s="195"/>
      <c r="BL834" s="195"/>
      <c r="BM834" s="195"/>
      <c r="BN834" s="195"/>
      <c r="BO834" s="195"/>
      <c r="BP834" s="195"/>
      <c r="BQ834" s="195"/>
      <c r="BR834" s="195"/>
      <c r="BS834" s="195"/>
      <c r="BT834" s="195"/>
      <c r="BU834" s="195"/>
      <c r="BV834" s="195"/>
      <c r="BW834" s="195"/>
      <c r="BX834" s="195"/>
      <c r="BY834" s="195"/>
      <c r="BZ834" s="195"/>
      <c r="CA834" s="195"/>
      <c r="CB834" s="195"/>
      <c r="CC834" s="195"/>
      <c r="CD834" s="195"/>
      <c r="CE834" s="195"/>
      <c r="CF834" s="195"/>
      <c r="CG834" s="195"/>
      <c r="CH834" s="195"/>
    </row>
    <row r="835" spans="1:86" ht="12.75">
      <c r="A835" s="195"/>
      <c r="B835" s="195"/>
      <c r="C835" s="195"/>
      <c r="D835" s="195"/>
      <c r="E835" s="195"/>
      <c r="F835" s="195"/>
      <c r="G835" s="195"/>
      <c r="H835" s="195"/>
      <c r="I835" s="195"/>
      <c r="J835" s="195"/>
      <c r="L835" s="195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  <c r="AW835" s="195"/>
      <c r="AX835" s="195"/>
      <c r="AY835" s="195"/>
      <c r="AZ835" s="195"/>
      <c r="BA835" s="195"/>
      <c r="BB835" s="195"/>
      <c r="BC835" s="195"/>
      <c r="BD835" s="195"/>
      <c r="BE835" s="195"/>
      <c r="BF835" s="195"/>
      <c r="BG835" s="195"/>
      <c r="BH835" s="195"/>
      <c r="BI835" s="195"/>
      <c r="BJ835" s="195"/>
      <c r="BK835" s="195"/>
      <c r="BL835" s="195"/>
      <c r="BM835" s="195"/>
      <c r="BN835" s="195"/>
      <c r="BO835" s="195"/>
      <c r="BP835" s="195"/>
      <c r="BQ835" s="195"/>
      <c r="BR835" s="195"/>
      <c r="BS835" s="195"/>
      <c r="BT835" s="195"/>
      <c r="BU835" s="195"/>
      <c r="BV835" s="195"/>
      <c r="BW835" s="195"/>
      <c r="BX835" s="195"/>
      <c r="BY835" s="195"/>
      <c r="BZ835" s="195"/>
      <c r="CA835" s="195"/>
      <c r="CB835" s="195"/>
      <c r="CC835" s="195"/>
      <c r="CD835" s="195"/>
      <c r="CE835" s="195"/>
      <c r="CF835" s="195"/>
      <c r="CG835" s="195"/>
      <c r="CH835" s="195"/>
    </row>
    <row r="836" spans="1:86" ht="12.75">
      <c r="A836" s="195"/>
      <c r="B836" s="195"/>
      <c r="C836" s="195"/>
      <c r="D836" s="195"/>
      <c r="E836" s="195"/>
      <c r="F836" s="195"/>
      <c r="G836" s="195"/>
      <c r="H836" s="195"/>
      <c r="I836" s="195"/>
      <c r="J836" s="195"/>
      <c r="L836" s="195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  <c r="AW836" s="195"/>
      <c r="AX836" s="195"/>
      <c r="AY836" s="195"/>
      <c r="AZ836" s="195"/>
      <c r="BA836" s="195"/>
      <c r="BB836" s="195"/>
      <c r="BC836" s="195"/>
      <c r="BD836" s="195"/>
      <c r="BE836" s="195"/>
      <c r="BF836" s="195"/>
      <c r="BG836" s="195"/>
      <c r="BH836" s="195"/>
      <c r="BI836" s="195"/>
      <c r="BJ836" s="195"/>
      <c r="BK836" s="195"/>
      <c r="BL836" s="195"/>
      <c r="BM836" s="195"/>
      <c r="BN836" s="195"/>
      <c r="BO836" s="195"/>
      <c r="BP836" s="195"/>
      <c r="BQ836" s="195"/>
      <c r="BR836" s="195"/>
      <c r="BS836" s="195"/>
      <c r="BT836" s="195"/>
      <c r="BU836" s="195"/>
      <c r="BV836" s="195"/>
      <c r="BW836" s="195"/>
      <c r="BX836" s="195"/>
      <c r="BY836" s="195"/>
      <c r="BZ836" s="195"/>
      <c r="CA836" s="195"/>
      <c r="CB836" s="195"/>
      <c r="CC836" s="195"/>
      <c r="CD836" s="195"/>
      <c r="CE836" s="195"/>
      <c r="CF836" s="195"/>
      <c r="CG836" s="195"/>
      <c r="CH836" s="195"/>
    </row>
    <row r="837" spans="1:86" ht="12.75">
      <c r="A837" s="195"/>
      <c r="B837" s="195"/>
      <c r="C837" s="195"/>
      <c r="D837" s="195"/>
      <c r="E837" s="195"/>
      <c r="F837" s="195"/>
      <c r="G837" s="195"/>
      <c r="H837" s="195"/>
      <c r="I837" s="195"/>
      <c r="J837" s="195"/>
      <c r="L837" s="195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  <c r="AW837" s="195"/>
      <c r="AX837" s="195"/>
      <c r="AY837" s="195"/>
      <c r="AZ837" s="195"/>
      <c r="BA837" s="195"/>
      <c r="BB837" s="195"/>
      <c r="BC837" s="195"/>
      <c r="BD837" s="195"/>
      <c r="BE837" s="195"/>
      <c r="BF837" s="195"/>
      <c r="BG837" s="195"/>
      <c r="BH837" s="195"/>
      <c r="BI837" s="195"/>
      <c r="BJ837" s="195"/>
      <c r="BK837" s="195"/>
      <c r="BL837" s="195"/>
      <c r="BM837" s="195"/>
      <c r="BN837" s="195"/>
      <c r="BO837" s="195"/>
      <c r="BP837" s="195"/>
      <c r="BQ837" s="195"/>
      <c r="BR837" s="195"/>
      <c r="BS837" s="195"/>
      <c r="BT837" s="195"/>
      <c r="BU837" s="195"/>
      <c r="BV837" s="195"/>
      <c r="BW837" s="195"/>
      <c r="BX837" s="195"/>
      <c r="BY837" s="195"/>
      <c r="BZ837" s="195"/>
      <c r="CA837" s="195"/>
      <c r="CB837" s="195"/>
      <c r="CC837" s="195"/>
      <c r="CD837" s="195"/>
      <c r="CE837" s="195"/>
      <c r="CF837" s="195"/>
      <c r="CG837" s="195"/>
      <c r="CH837" s="195"/>
    </row>
    <row r="838" spans="1:86" ht="12.75">
      <c r="A838" s="195"/>
      <c r="B838" s="195"/>
      <c r="C838" s="195"/>
      <c r="D838" s="195"/>
      <c r="E838" s="195"/>
      <c r="F838" s="195"/>
      <c r="G838" s="195"/>
      <c r="H838" s="195"/>
      <c r="I838" s="195"/>
      <c r="J838" s="195"/>
      <c r="L838" s="195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  <c r="AW838" s="195"/>
      <c r="AX838" s="195"/>
      <c r="AY838" s="195"/>
      <c r="AZ838" s="195"/>
      <c r="BA838" s="195"/>
      <c r="BB838" s="195"/>
      <c r="BC838" s="195"/>
      <c r="BD838" s="195"/>
      <c r="BE838" s="195"/>
      <c r="BF838" s="195"/>
      <c r="BG838" s="195"/>
      <c r="BH838" s="195"/>
      <c r="BI838" s="195"/>
      <c r="BJ838" s="195"/>
      <c r="BK838" s="195"/>
      <c r="BL838" s="195"/>
      <c r="BM838" s="195"/>
      <c r="BN838" s="195"/>
      <c r="BO838" s="195"/>
      <c r="BP838" s="195"/>
      <c r="BQ838" s="195"/>
      <c r="BR838" s="195"/>
      <c r="BS838" s="195"/>
      <c r="BT838" s="195"/>
      <c r="BU838" s="195"/>
      <c r="BV838" s="195"/>
      <c r="BW838" s="195"/>
      <c r="BX838" s="195"/>
      <c r="BY838" s="195"/>
      <c r="BZ838" s="195"/>
      <c r="CA838" s="195"/>
      <c r="CB838" s="195"/>
      <c r="CC838" s="195"/>
      <c r="CD838" s="195"/>
      <c r="CE838" s="195"/>
      <c r="CF838" s="195"/>
      <c r="CG838" s="195"/>
      <c r="CH838" s="195"/>
    </row>
    <row r="839" spans="1:86" ht="12.75">
      <c r="A839" s="195"/>
      <c r="B839" s="195"/>
      <c r="C839" s="195"/>
      <c r="D839" s="195"/>
      <c r="E839" s="195"/>
      <c r="F839" s="195"/>
      <c r="G839" s="195"/>
      <c r="H839" s="195"/>
      <c r="I839" s="195"/>
      <c r="J839" s="195"/>
      <c r="L839" s="195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  <c r="AW839" s="195"/>
      <c r="AX839" s="195"/>
      <c r="AY839" s="195"/>
      <c r="AZ839" s="195"/>
      <c r="BA839" s="195"/>
      <c r="BB839" s="195"/>
      <c r="BC839" s="195"/>
      <c r="BD839" s="195"/>
      <c r="BE839" s="195"/>
      <c r="BF839" s="195"/>
      <c r="BG839" s="195"/>
      <c r="BH839" s="195"/>
      <c r="BI839" s="195"/>
      <c r="BJ839" s="195"/>
      <c r="BK839" s="195"/>
      <c r="BL839" s="195"/>
      <c r="BM839" s="195"/>
      <c r="BN839" s="195"/>
      <c r="BO839" s="195"/>
      <c r="BP839" s="195"/>
      <c r="BQ839" s="195"/>
      <c r="BR839" s="195"/>
      <c r="BS839" s="195"/>
      <c r="BT839" s="195"/>
      <c r="BU839" s="195"/>
      <c r="BV839" s="195"/>
      <c r="BW839" s="195"/>
      <c r="BX839" s="195"/>
      <c r="BY839" s="195"/>
      <c r="BZ839" s="195"/>
      <c r="CA839" s="195"/>
      <c r="CB839" s="195"/>
      <c r="CC839" s="195"/>
      <c r="CD839" s="195"/>
      <c r="CE839" s="195"/>
      <c r="CF839" s="195"/>
      <c r="CG839" s="195"/>
      <c r="CH839" s="195"/>
    </row>
    <row r="840" spans="1:86" ht="12.75">
      <c r="A840" s="195"/>
      <c r="B840" s="195"/>
      <c r="C840" s="195"/>
      <c r="D840" s="195"/>
      <c r="E840" s="195"/>
      <c r="F840" s="195"/>
      <c r="G840" s="195"/>
      <c r="H840" s="195"/>
      <c r="I840" s="195"/>
      <c r="J840" s="195"/>
      <c r="L840" s="195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  <c r="AW840" s="195"/>
      <c r="AX840" s="195"/>
      <c r="AY840" s="195"/>
      <c r="AZ840" s="195"/>
      <c r="BA840" s="195"/>
      <c r="BB840" s="195"/>
      <c r="BC840" s="195"/>
      <c r="BD840" s="195"/>
      <c r="BE840" s="195"/>
      <c r="BF840" s="195"/>
      <c r="BG840" s="195"/>
      <c r="BH840" s="195"/>
      <c r="BI840" s="195"/>
      <c r="BJ840" s="195"/>
      <c r="BK840" s="195"/>
      <c r="BL840" s="195"/>
      <c r="BM840" s="195"/>
      <c r="BN840" s="195"/>
      <c r="BO840" s="195"/>
      <c r="BP840" s="195"/>
      <c r="BQ840" s="195"/>
      <c r="BR840" s="195"/>
      <c r="BS840" s="195"/>
      <c r="BT840" s="195"/>
      <c r="BU840" s="195"/>
      <c r="BV840" s="195"/>
      <c r="BW840" s="195"/>
      <c r="BX840" s="195"/>
      <c r="BY840" s="195"/>
      <c r="BZ840" s="195"/>
      <c r="CA840" s="195"/>
      <c r="CB840" s="195"/>
      <c r="CC840" s="195"/>
      <c r="CD840" s="195"/>
      <c r="CE840" s="195"/>
      <c r="CF840" s="195"/>
      <c r="CG840" s="195"/>
      <c r="CH840" s="195"/>
    </row>
    <row r="841" spans="1:86" ht="12.75">
      <c r="A841" s="195"/>
      <c r="B841" s="195"/>
      <c r="C841" s="195"/>
      <c r="D841" s="195"/>
      <c r="E841" s="195"/>
      <c r="F841" s="195"/>
      <c r="G841" s="195"/>
      <c r="H841" s="195"/>
      <c r="I841" s="195"/>
      <c r="J841" s="195"/>
      <c r="L841" s="195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  <c r="AW841" s="195"/>
      <c r="AX841" s="195"/>
      <c r="AY841" s="195"/>
      <c r="AZ841" s="195"/>
      <c r="BA841" s="195"/>
      <c r="BB841" s="195"/>
      <c r="BC841" s="195"/>
      <c r="BD841" s="195"/>
      <c r="BE841" s="195"/>
      <c r="BF841" s="195"/>
      <c r="BG841" s="195"/>
      <c r="BH841" s="195"/>
      <c r="BI841" s="195"/>
      <c r="BJ841" s="195"/>
      <c r="BK841" s="195"/>
      <c r="BL841" s="195"/>
      <c r="BM841" s="195"/>
      <c r="BN841" s="195"/>
      <c r="BO841" s="195"/>
      <c r="BP841" s="195"/>
      <c r="BQ841" s="195"/>
      <c r="BR841" s="195"/>
      <c r="BS841" s="195"/>
      <c r="BT841" s="195"/>
      <c r="BU841" s="195"/>
      <c r="BV841" s="195"/>
      <c r="BW841" s="195"/>
      <c r="BX841" s="195"/>
      <c r="BY841" s="195"/>
      <c r="BZ841" s="195"/>
      <c r="CA841" s="195"/>
      <c r="CB841" s="195"/>
      <c r="CC841" s="195"/>
      <c r="CD841" s="195"/>
      <c r="CE841" s="195"/>
      <c r="CF841" s="195"/>
      <c r="CG841" s="195"/>
      <c r="CH841" s="195"/>
    </row>
    <row r="842" spans="1:86" ht="12.75">
      <c r="A842" s="195"/>
      <c r="B842" s="195"/>
      <c r="C842" s="195"/>
      <c r="D842" s="195"/>
      <c r="E842" s="195"/>
      <c r="F842" s="195"/>
      <c r="G842" s="195"/>
      <c r="H842" s="195"/>
      <c r="I842" s="195"/>
      <c r="J842" s="195"/>
      <c r="L842" s="195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  <c r="AW842" s="195"/>
      <c r="AX842" s="195"/>
      <c r="AY842" s="195"/>
      <c r="AZ842" s="195"/>
      <c r="BA842" s="195"/>
      <c r="BB842" s="195"/>
      <c r="BC842" s="195"/>
      <c r="BD842" s="195"/>
      <c r="BE842" s="195"/>
      <c r="BF842" s="195"/>
      <c r="BG842" s="195"/>
      <c r="BH842" s="195"/>
      <c r="BI842" s="195"/>
      <c r="BJ842" s="195"/>
      <c r="BK842" s="195"/>
      <c r="BL842" s="195"/>
      <c r="BM842" s="195"/>
      <c r="BN842" s="195"/>
      <c r="BO842" s="195"/>
      <c r="BP842" s="195"/>
      <c r="BQ842" s="195"/>
      <c r="BR842" s="195"/>
      <c r="BS842" s="195"/>
      <c r="BT842" s="195"/>
      <c r="BU842" s="195"/>
      <c r="BV842" s="195"/>
      <c r="BW842" s="195"/>
      <c r="BX842" s="195"/>
      <c r="BY842" s="195"/>
      <c r="BZ842" s="195"/>
      <c r="CA842" s="195"/>
      <c r="CB842" s="195"/>
      <c r="CC842" s="195"/>
      <c r="CD842" s="195"/>
      <c r="CE842" s="195"/>
      <c r="CF842" s="195"/>
      <c r="CG842" s="195"/>
      <c r="CH842" s="195"/>
    </row>
    <row r="843" spans="1:86" ht="12.75">
      <c r="A843" s="195"/>
      <c r="B843" s="195"/>
      <c r="C843" s="195"/>
      <c r="D843" s="195"/>
      <c r="E843" s="195"/>
      <c r="F843" s="195"/>
      <c r="G843" s="195"/>
      <c r="H843" s="195"/>
      <c r="I843" s="195"/>
      <c r="J843" s="195"/>
      <c r="L843" s="195"/>
      <c r="M843" s="195"/>
      <c r="N843" s="195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  <c r="AA843" s="195"/>
      <c r="AB843" s="195"/>
      <c r="AC843" s="195"/>
      <c r="AD843" s="195"/>
      <c r="AE843" s="195"/>
      <c r="AF843" s="195"/>
      <c r="AG843" s="195"/>
      <c r="AH843" s="195"/>
      <c r="AI843" s="195"/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  <c r="AW843" s="195"/>
      <c r="AX843" s="195"/>
      <c r="AY843" s="195"/>
      <c r="AZ843" s="195"/>
      <c r="BA843" s="195"/>
      <c r="BB843" s="195"/>
      <c r="BC843" s="195"/>
      <c r="BD843" s="195"/>
      <c r="BE843" s="195"/>
      <c r="BF843" s="195"/>
      <c r="BG843" s="195"/>
      <c r="BH843" s="195"/>
      <c r="BI843" s="195"/>
      <c r="BJ843" s="195"/>
      <c r="BK843" s="195"/>
      <c r="BL843" s="195"/>
      <c r="BM843" s="195"/>
      <c r="BN843" s="195"/>
      <c r="BO843" s="195"/>
      <c r="BP843" s="195"/>
      <c r="BQ843" s="195"/>
      <c r="BR843" s="195"/>
      <c r="BS843" s="195"/>
      <c r="BT843" s="195"/>
      <c r="BU843" s="195"/>
      <c r="BV843" s="195"/>
      <c r="BW843" s="195"/>
      <c r="BX843" s="195"/>
      <c r="BY843" s="195"/>
      <c r="BZ843" s="195"/>
      <c r="CA843" s="195"/>
      <c r="CB843" s="195"/>
      <c r="CC843" s="195"/>
      <c r="CD843" s="195"/>
      <c r="CE843" s="195"/>
      <c r="CF843" s="195"/>
      <c r="CG843" s="195"/>
      <c r="CH843" s="195"/>
    </row>
    <row r="844" spans="1:86" ht="12.75">
      <c r="A844" s="195"/>
      <c r="B844" s="195"/>
      <c r="C844" s="195"/>
      <c r="D844" s="195"/>
      <c r="E844" s="195"/>
      <c r="F844" s="195"/>
      <c r="G844" s="195"/>
      <c r="H844" s="195"/>
      <c r="I844" s="195"/>
      <c r="J844" s="195"/>
      <c r="L844" s="195"/>
      <c r="M844" s="195"/>
      <c r="N844" s="195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  <c r="AA844" s="195"/>
      <c r="AB844" s="195"/>
      <c r="AC844" s="195"/>
      <c r="AD844" s="195"/>
      <c r="AE844" s="195"/>
      <c r="AF844" s="195"/>
      <c r="AG844" s="195"/>
      <c r="AH844" s="195"/>
      <c r="AI844" s="195"/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  <c r="AW844" s="195"/>
      <c r="AX844" s="195"/>
      <c r="AY844" s="195"/>
      <c r="AZ844" s="195"/>
      <c r="BA844" s="195"/>
      <c r="BB844" s="195"/>
      <c r="BC844" s="195"/>
      <c r="BD844" s="195"/>
      <c r="BE844" s="195"/>
      <c r="BF844" s="195"/>
      <c r="BG844" s="195"/>
      <c r="BH844" s="195"/>
      <c r="BI844" s="195"/>
      <c r="BJ844" s="195"/>
      <c r="BK844" s="195"/>
      <c r="BL844" s="195"/>
      <c r="BM844" s="195"/>
      <c r="BN844" s="195"/>
      <c r="BO844" s="195"/>
      <c r="BP844" s="195"/>
      <c r="BQ844" s="195"/>
      <c r="BR844" s="195"/>
      <c r="BS844" s="195"/>
      <c r="BT844" s="195"/>
      <c r="BU844" s="195"/>
      <c r="BV844" s="195"/>
      <c r="BW844" s="195"/>
      <c r="BX844" s="195"/>
      <c r="BY844" s="195"/>
      <c r="BZ844" s="195"/>
      <c r="CA844" s="195"/>
      <c r="CB844" s="195"/>
      <c r="CC844" s="195"/>
      <c r="CD844" s="195"/>
      <c r="CE844" s="195"/>
      <c r="CF844" s="195"/>
      <c r="CG844" s="195"/>
      <c r="CH844" s="195"/>
    </row>
    <row r="845" spans="1:86" ht="12.75">
      <c r="A845" s="195"/>
      <c r="B845" s="195"/>
      <c r="C845" s="195"/>
      <c r="D845" s="195"/>
      <c r="E845" s="195"/>
      <c r="F845" s="195"/>
      <c r="G845" s="195"/>
      <c r="H845" s="195"/>
      <c r="I845" s="195"/>
      <c r="J845" s="195"/>
      <c r="L845" s="195"/>
      <c r="M845" s="195"/>
      <c r="N845" s="195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  <c r="AA845" s="195"/>
      <c r="AB845" s="195"/>
      <c r="AC845" s="195"/>
      <c r="AD845" s="195"/>
      <c r="AE845" s="195"/>
      <c r="AF845" s="195"/>
      <c r="AG845" s="195"/>
      <c r="AH845" s="195"/>
      <c r="AI845" s="195"/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  <c r="AW845" s="195"/>
      <c r="AX845" s="195"/>
      <c r="AY845" s="195"/>
      <c r="AZ845" s="195"/>
      <c r="BA845" s="195"/>
      <c r="BB845" s="195"/>
      <c r="BC845" s="195"/>
      <c r="BD845" s="195"/>
      <c r="BE845" s="195"/>
      <c r="BF845" s="195"/>
      <c r="BG845" s="195"/>
      <c r="BH845" s="195"/>
      <c r="BI845" s="195"/>
      <c r="BJ845" s="195"/>
      <c r="BK845" s="195"/>
      <c r="BL845" s="195"/>
      <c r="BM845" s="195"/>
      <c r="BN845" s="195"/>
      <c r="BO845" s="195"/>
      <c r="BP845" s="195"/>
      <c r="BQ845" s="195"/>
      <c r="BR845" s="195"/>
      <c r="BS845" s="195"/>
      <c r="BT845" s="195"/>
      <c r="BU845" s="195"/>
      <c r="BV845" s="195"/>
      <c r="BW845" s="195"/>
      <c r="BX845" s="195"/>
      <c r="BY845" s="195"/>
      <c r="BZ845" s="195"/>
      <c r="CA845" s="195"/>
      <c r="CB845" s="195"/>
      <c r="CC845" s="195"/>
      <c r="CD845" s="195"/>
      <c r="CE845" s="195"/>
      <c r="CF845" s="195"/>
      <c r="CG845" s="195"/>
      <c r="CH845" s="195"/>
    </row>
    <row r="846" spans="1:86" ht="12.75">
      <c r="A846" s="195"/>
      <c r="B846" s="195"/>
      <c r="C846" s="195"/>
      <c r="D846" s="195"/>
      <c r="E846" s="195"/>
      <c r="F846" s="195"/>
      <c r="G846" s="195"/>
      <c r="H846" s="195"/>
      <c r="I846" s="195"/>
      <c r="J846" s="195"/>
      <c r="L846" s="195"/>
      <c r="M846" s="195"/>
      <c r="N846" s="195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  <c r="AA846" s="195"/>
      <c r="AB846" s="195"/>
      <c r="AC846" s="195"/>
      <c r="AD846" s="195"/>
      <c r="AE846" s="195"/>
      <c r="AF846" s="195"/>
      <c r="AG846" s="195"/>
      <c r="AH846" s="195"/>
      <c r="AI846" s="195"/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  <c r="AW846" s="195"/>
      <c r="AX846" s="195"/>
      <c r="AY846" s="195"/>
      <c r="AZ846" s="195"/>
      <c r="BA846" s="195"/>
      <c r="BB846" s="195"/>
      <c r="BC846" s="195"/>
      <c r="BD846" s="195"/>
      <c r="BE846" s="195"/>
      <c r="BF846" s="195"/>
      <c r="BG846" s="195"/>
      <c r="BH846" s="195"/>
      <c r="BI846" s="195"/>
      <c r="BJ846" s="195"/>
      <c r="BK846" s="195"/>
      <c r="BL846" s="195"/>
      <c r="BM846" s="195"/>
      <c r="BN846" s="195"/>
      <c r="BO846" s="195"/>
      <c r="BP846" s="195"/>
      <c r="BQ846" s="195"/>
      <c r="BR846" s="195"/>
      <c r="BS846" s="195"/>
      <c r="BT846" s="195"/>
      <c r="BU846" s="195"/>
      <c r="BV846" s="195"/>
      <c r="BW846" s="195"/>
      <c r="BX846" s="195"/>
      <c r="BY846" s="195"/>
      <c r="BZ846" s="195"/>
      <c r="CA846" s="195"/>
      <c r="CB846" s="195"/>
      <c r="CC846" s="195"/>
      <c r="CD846" s="195"/>
      <c r="CE846" s="195"/>
      <c r="CF846" s="195"/>
      <c r="CG846" s="195"/>
      <c r="CH846" s="195"/>
    </row>
    <row r="847" spans="1:86" ht="12.75">
      <c r="A847" s="195"/>
      <c r="B847" s="195"/>
      <c r="C847" s="195"/>
      <c r="D847" s="195"/>
      <c r="E847" s="195"/>
      <c r="F847" s="195"/>
      <c r="G847" s="195"/>
      <c r="H847" s="195"/>
      <c r="I847" s="195"/>
      <c r="J847" s="195"/>
      <c r="L847" s="195"/>
      <c r="M847" s="195"/>
      <c r="N847" s="195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  <c r="AA847" s="195"/>
      <c r="AB847" s="195"/>
      <c r="AC847" s="195"/>
      <c r="AD847" s="195"/>
      <c r="AE847" s="195"/>
      <c r="AF847" s="195"/>
      <c r="AG847" s="195"/>
      <c r="AH847" s="195"/>
      <c r="AI847" s="195"/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  <c r="AW847" s="195"/>
      <c r="AX847" s="195"/>
      <c r="AY847" s="195"/>
      <c r="AZ847" s="195"/>
      <c r="BA847" s="195"/>
      <c r="BB847" s="195"/>
      <c r="BC847" s="195"/>
      <c r="BD847" s="195"/>
      <c r="BE847" s="195"/>
      <c r="BF847" s="195"/>
      <c r="BG847" s="195"/>
      <c r="BH847" s="195"/>
      <c r="BI847" s="195"/>
      <c r="BJ847" s="195"/>
      <c r="BK847" s="195"/>
      <c r="BL847" s="195"/>
      <c r="BM847" s="195"/>
      <c r="BN847" s="195"/>
      <c r="BO847" s="195"/>
      <c r="BP847" s="195"/>
      <c r="BQ847" s="195"/>
      <c r="BR847" s="195"/>
      <c r="BS847" s="195"/>
      <c r="BT847" s="195"/>
      <c r="BU847" s="195"/>
      <c r="BV847" s="195"/>
      <c r="BW847" s="195"/>
      <c r="BX847" s="195"/>
      <c r="BY847" s="195"/>
      <c r="BZ847" s="195"/>
      <c r="CA847" s="195"/>
      <c r="CB847" s="195"/>
      <c r="CC847" s="195"/>
      <c r="CD847" s="195"/>
      <c r="CE847" s="195"/>
      <c r="CF847" s="195"/>
      <c r="CG847" s="195"/>
      <c r="CH847" s="195"/>
    </row>
    <row r="848" spans="1:86" ht="12.75">
      <c r="A848" s="195"/>
      <c r="B848" s="195"/>
      <c r="C848" s="195"/>
      <c r="D848" s="195"/>
      <c r="E848" s="195"/>
      <c r="F848" s="195"/>
      <c r="G848" s="195"/>
      <c r="H848" s="195"/>
      <c r="I848" s="195"/>
      <c r="J848" s="195"/>
      <c r="L848" s="195"/>
      <c r="M848" s="195"/>
      <c r="N848" s="195"/>
      <c r="O848" s="195"/>
      <c r="P848" s="195"/>
      <c r="Q848" s="195"/>
      <c r="R848" s="195"/>
      <c r="S848" s="195"/>
      <c r="T848" s="195"/>
      <c r="U848" s="195"/>
      <c r="V848" s="195"/>
      <c r="W848" s="195"/>
      <c r="X848" s="195"/>
      <c r="Y848" s="195"/>
      <c r="Z848" s="195"/>
      <c r="AA848" s="195"/>
      <c r="AB848" s="195"/>
      <c r="AC848" s="195"/>
      <c r="AD848" s="195"/>
      <c r="AE848" s="195"/>
      <c r="AF848" s="195"/>
      <c r="AG848" s="195"/>
      <c r="AH848" s="195"/>
      <c r="AI848" s="195"/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  <c r="AW848" s="195"/>
      <c r="AX848" s="195"/>
      <c r="AY848" s="195"/>
      <c r="AZ848" s="195"/>
      <c r="BA848" s="195"/>
      <c r="BB848" s="195"/>
      <c r="BC848" s="195"/>
      <c r="BD848" s="195"/>
      <c r="BE848" s="195"/>
      <c r="BF848" s="195"/>
      <c r="BG848" s="195"/>
      <c r="BH848" s="195"/>
      <c r="BI848" s="195"/>
      <c r="BJ848" s="195"/>
      <c r="BK848" s="195"/>
      <c r="BL848" s="195"/>
      <c r="BM848" s="195"/>
      <c r="BN848" s="195"/>
      <c r="BO848" s="195"/>
      <c r="BP848" s="195"/>
      <c r="BQ848" s="195"/>
      <c r="BR848" s="195"/>
      <c r="BS848" s="195"/>
      <c r="BT848" s="195"/>
      <c r="BU848" s="195"/>
      <c r="BV848" s="195"/>
      <c r="BW848" s="195"/>
      <c r="BX848" s="195"/>
      <c r="BY848" s="195"/>
      <c r="BZ848" s="195"/>
      <c r="CA848" s="195"/>
      <c r="CB848" s="195"/>
      <c r="CC848" s="195"/>
      <c r="CD848" s="195"/>
      <c r="CE848" s="195"/>
      <c r="CF848" s="195"/>
      <c r="CG848" s="195"/>
      <c r="CH848" s="195"/>
    </row>
    <row r="849" spans="1:86" ht="12.75">
      <c r="A849" s="195"/>
      <c r="B849" s="195"/>
      <c r="C849" s="195"/>
      <c r="D849" s="195"/>
      <c r="E849" s="195"/>
      <c r="F849" s="195"/>
      <c r="G849" s="195"/>
      <c r="H849" s="195"/>
      <c r="I849" s="195"/>
      <c r="J849" s="195"/>
      <c r="L849" s="195"/>
      <c r="M849" s="195"/>
      <c r="N849" s="195"/>
      <c r="O849" s="195"/>
      <c r="P849" s="195"/>
      <c r="Q849" s="195"/>
      <c r="R849" s="195"/>
      <c r="S849" s="195"/>
      <c r="T849" s="195"/>
      <c r="U849" s="195"/>
      <c r="V849" s="195"/>
      <c r="W849" s="195"/>
      <c r="X849" s="195"/>
      <c r="Y849" s="195"/>
      <c r="Z849" s="195"/>
      <c r="AA849" s="195"/>
      <c r="AB849" s="195"/>
      <c r="AC849" s="195"/>
      <c r="AD849" s="195"/>
      <c r="AE849" s="195"/>
      <c r="AF849" s="195"/>
      <c r="AG849" s="195"/>
      <c r="AH849" s="195"/>
      <c r="AI849" s="195"/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  <c r="AW849" s="195"/>
      <c r="AX849" s="195"/>
      <c r="AY849" s="195"/>
      <c r="AZ849" s="195"/>
      <c r="BA849" s="195"/>
      <c r="BB849" s="195"/>
      <c r="BC849" s="195"/>
      <c r="BD849" s="195"/>
      <c r="BE849" s="195"/>
      <c r="BF849" s="195"/>
      <c r="BG849" s="195"/>
      <c r="BH849" s="195"/>
      <c r="BI849" s="195"/>
      <c r="BJ849" s="195"/>
      <c r="BK849" s="195"/>
      <c r="BL849" s="195"/>
      <c r="BM849" s="195"/>
      <c r="BN849" s="195"/>
      <c r="BO849" s="195"/>
      <c r="BP849" s="195"/>
      <c r="BQ849" s="195"/>
      <c r="BR849" s="195"/>
      <c r="BS849" s="195"/>
      <c r="BT849" s="195"/>
      <c r="BU849" s="195"/>
      <c r="BV849" s="195"/>
      <c r="BW849" s="195"/>
      <c r="BX849" s="195"/>
      <c r="BY849" s="195"/>
      <c r="BZ849" s="195"/>
      <c r="CA849" s="195"/>
      <c r="CB849" s="195"/>
      <c r="CC849" s="195"/>
      <c r="CD849" s="195"/>
      <c r="CE849" s="195"/>
      <c r="CF849" s="195"/>
      <c r="CG849" s="195"/>
      <c r="CH849" s="195"/>
    </row>
    <row r="850" spans="1:86" ht="12.75">
      <c r="A850" s="195"/>
      <c r="B850" s="195"/>
      <c r="C850" s="195"/>
      <c r="D850" s="195"/>
      <c r="E850" s="195"/>
      <c r="F850" s="195"/>
      <c r="G850" s="195"/>
      <c r="H850" s="195"/>
      <c r="I850" s="195"/>
      <c r="J850" s="195"/>
      <c r="L850" s="195"/>
      <c r="M850" s="195"/>
      <c r="N850" s="195"/>
      <c r="O850" s="195"/>
      <c r="P850" s="195"/>
      <c r="Q850" s="195"/>
      <c r="R850" s="195"/>
      <c r="S850" s="195"/>
      <c r="T850" s="195"/>
      <c r="U850" s="195"/>
      <c r="V850" s="195"/>
      <c r="W850" s="195"/>
      <c r="X850" s="195"/>
      <c r="Y850" s="195"/>
      <c r="Z850" s="195"/>
      <c r="AA850" s="195"/>
      <c r="AB850" s="195"/>
      <c r="AC850" s="195"/>
      <c r="AD850" s="195"/>
      <c r="AE850" s="195"/>
      <c r="AF850" s="195"/>
      <c r="AG850" s="195"/>
      <c r="AH850" s="195"/>
      <c r="AI850" s="195"/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  <c r="AW850" s="195"/>
      <c r="AX850" s="195"/>
      <c r="AY850" s="195"/>
      <c r="AZ850" s="195"/>
      <c r="BA850" s="195"/>
      <c r="BB850" s="195"/>
      <c r="BC850" s="195"/>
      <c r="BD850" s="195"/>
      <c r="BE850" s="195"/>
      <c r="BF850" s="195"/>
      <c r="BG850" s="195"/>
      <c r="BH850" s="195"/>
      <c r="BI850" s="195"/>
      <c r="BJ850" s="195"/>
      <c r="BK850" s="195"/>
      <c r="BL850" s="195"/>
      <c r="BM850" s="195"/>
      <c r="BN850" s="195"/>
      <c r="BO850" s="195"/>
      <c r="BP850" s="195"/>
      <c r="BQ850" s="195"/>
      <c r="BR850" s="195"/>
      <c r="BS850" s="195"/>
      <c r="BT850" s="195"/>
      <c r="BU850" s="195"/>
      <c r="BV850" s="195"/>
      <c r="BW850" s="195"/>
      <c r="BX850" s="195"/>
      <c r="BY850" s="195"/>
      <c r="BZ850" s="195"/>
      <c r="CA850" s="195"/>
      <c r="CB850" s="195"/>
      <c r="CC850" s="195"/>
      <c r="CD850" s="195"/>
      <c r="CE850" s="195"/>
      <c r="CF850" s="195"/>
      <c r="CG850" s="195"/>
      <c r="CH850" s="195"/>
    </row>
    <row r="851" spans="1:86" ht="12.75">
      <c r="A851" s="195"/>
      <c r="B851" s="195"/>
      <c r="C851" s="195"/>
      <c r="D851" s="195"/>
      <c r="E851" s="195"/>
      <c r="F851" s="195"/>
      <c r="G851" s="195"/>
      <c r="H851" s="195"/>
      <c r="I851" s="195"/>
      <c r="J851" s="195"/>
      <c r="L851" s="195"/>
      <c r="M851" s="195"/>
      <c r="N851" s="195"/>
      <c r="O851" s="195"/>
      <c r="P851" s="195"/>
      <c r="Q851" s="195"/>
      <c r="R851" s="195"/>
      <c r="S851" s="195"/>
      <c r="T851" s="195"/>
      <c r="U851" s="195"/>
      <c r="V851" s="195"/>
      <c r="W851" s="195"/>
      <c r="X851" s="195"/>
      <c r="Y851" s="195"/>
      <c r="Z851" s="195"/>
      <c r="AA851" s="195"/>
      <c r="AB851" s="195"/>
      <c r="AC851" s="195"/>
      <c r="AD851" s="195"/>
      <c r="AE851" s="195"/>
      <c r="AF851" s="195"/>
      <c r="AG851" s="195"/>
      <c r="AH851" s="195"/>
      <c r="AI851" s="195"/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  <c r="AW851" s="195"/>
      <c r="AX851" s="195"/>
      <c r="AY851" s="195"/>
      <c r="AZ851" s="195"/>
      <c r="BA851" s="195"/>
      <c r="BB851" s="195"/>
      <c r="BC851" s="195"/>
      <c r="BD851" s="195"/>
      <c r="BE851" s="195"/>
      <c r="BF851" s="195"/>
      <c r="BG851" s="195"/>
      <c r="BH851" s="195"/>
      <c r="BI851" s="195"/>
      <c r="BJ851" s="195"/>
      <c r="BK851" s="195"/>
      <c r="BL851" s="195"/>
      <c r="BM851" s="195"/>
      <c r="BN851" s="195"/>
      <c r="BO851" s="195"/>
      <c r="BP851" s="195"/>
      <c r="BQ851" s="195"/>
      <c r="BR851" s="195"/>
      <c r="BS851" s="195"/>
      <c r="BT851" s="195"/>
      <c r="BU851" s="195"/>
      <c r="BV851" s="195"/>
      <c r="BW851" s="195"/>
      <c r="BX851" s="195"/>
      <c r="BY851" s="195"/>
      <c r="BZ851" s="195"/>
      <c r="CA851" s="195"/>
      <c r="CB851" s="195"/>
      <c r="CC851" s="195"/>
      <c r="CD851" s="195"/>
      <c r="CE851" s="195"/>
      <c r="CF851" s="195"/>
      <c r="CG851" s="195"/>
      <c r="CH851" s="195"/>
    </row>
    <row r="852" spans="1:86" ht="12.75">
      <c r="A852" s="195"/>
      <c r="B852" s="195"/>
      <c r="C852" s="195"/>
      <c r="D852" s="195"/>
      <c r="E852" s="195"/>
      <c r="F852" s="195"/>
      <c r="G852" s="195"/>
      <c r="H852" s="195"/>
      <c r="I852" s="195"/>
      <c r="J852" s="195"/>
      <c r="L852" s="195"/>
      <c r="M852" s="195"/>
      <c r="N852" s="195"/>
      <c r="O852" s="195"/>
      <c r="P852" s="195"/>
      <c r="Q852" s="195"/>
      <c r="R852" s="195"/>
      <c r="S852" s="195"/>
      <c r="T852" s="195"/>
      <c r="U852" s="195"/>
      <c r="V852" s="195"/>
      <c r="W852" s="195"/>
      <c r="X852" s="195"/>
      <c r="Y852" s="195"/>
      <c r="Z852" s="195"/>
      <c r="AA852" s="195"/>
      <c r="AB852" s="195"/>
      <c r="AC852" s="195"/>
      <c r="AD852" s="195"/>
      <c r="AE852" s="195"/>
      <c r="AF852" s="195"/>
      <c r="AG852" s="195"/>
      <c r="AH852" s="195"/>
      <c r="AI852" s="195"/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  <c r="AW852" s="195"/>
      <c r="AX852" s="195"/>
      <c r="AY852" s="195"/>
      <c r="AZ852" s="195"/>
      <c r="BA852" s="195"/>
      <c r="BB852" s="195"/>
      <c r="BC852" s="195"/>
      <c r="BD852" s="195"/>
      <c r="BE852" s="195"/>
      <c r="BF852" s="195"/>
      <c r="BG852" s="195"/>
      <c r="BH852" s="195"/>
      <c r="BI852" s="195"/>
      <c r="BJ852" s="195"/>
      <c r="BK852" s="195"/>
      <c r="BL852" s="195"/>
      <c r="BM852" s="195"/>
      <c r="BN852" s="195"/>
      <c r="BO852" s="195"/>
      <c r="BP852" s="195"/>
      <c r="BQ852" s="195"/>
      <c r="BR852" s="195"/>
      <c r="BS852" s="195"/>
      <c r="BT852" s="195"/>
      <c r="BU852" s="195"/>
      <c r="BV852" s="195"/>
      <c r="BW852" s="195"/>
      <c r="BX852" s="195"/>
      <c r="BY852" s="195"/>
      <c r="BZ852" s="195"/>
      <c r="CA852" s="195"/>
      <c r="CB852" s="195"/>
      <c r="CC852" s="195"/>
      <c r="CD852" s="195"/>
      <c r="CE852" s="195"/>
      <c r="CF852" s="195"/>
      <c r="CG852" s="195"/>
      <c r="CH852" s="195"/>
    </row>
    <row r="853" spans="1:86" ht="12.75">
      <c r="A853" s="195"/>
      <c r="B853" s="195"/>
      <c r="C853" s="195"/>
      <c r="D853" s="195"/>
      <c r="E853" s="195"/>
      <c r="F853" s="195"/>
      <c r="G853" s="195"/>
      <c r="H853" s="195"/>
      <c r="I853" s="195"/>
      <c r="J853" s="195"/>
      <c r="L853" s="195"/>
      <c r="M853" s="195"/>
      <c r="N853" s="195"/>
      <c r="O853" s="195"/>
      <c r="P853" s="195"/>
      <c r="Q853" s="195"/>
      <c r="R853" s="195"/>
      <c r="S853" s="195"/>
      <c r="T853" s="195"/>
      <c r="U853" s="195"/>
      <c r="V853" s="195"/>
      <c r="W853" s="195"/>
      <c r="X853" s="195"/>
      <c r="Y853" s="195"/>
      <c r="Z853" s="195"/>
      <c r="AA853" s="195"/>
      <c r="AB853" s="195"/>
      <c r="AC853" s="195"/>
      <c r="AD853" s="195"/>
      <c r="AE853" s="195"/>
      <c r="AF853" s="195"/>
      <c r="AG853" s="195"/>
      <c r="AH853" s="195"/>
      <c r="AI853" s="195"/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  <c r="AW853" s="195"/>
      <c r="AX853" s="195"/>
      <c r="AY853" s="195"/>
      <c r="AZ853" s="195"/>
      <c r="BA853" s="195"/>
      <c r="BB853" s="195"/>
      <c r="BC853" s="195"/>
      <c r="BD853" s="195"/>
      <c r="BE853" s="195"/>
      <c r="BF853" s="195"/>
      <c r="BG853" s="195"/>
      <c r="BH853" s="195"/>
      <c r="BI853" s="195"/>
      <c r="BJ853" s="195"/>
      <c r="BK853" s="195"/>
      <c r="BL853" s="195"/>
      <c r="BM853" s="195"/>
      <c r="BN853" s="195"/>
      <c r="BO853" s="195"/>
      <c r="BP853" s="195"/>
      <c r="BQ853" s="195"/>
      <c r="BR853" s="195"/>
      <c r="BS853" s="195"/>
      <c r="BT853" s="195"/>
      <c r="BU853" s="195"/>
      <c r="BV853" s="195"/>
      <c r="BW853" s="195"/>
      <c r="BX853" s="195"/>
      <c r="BY853" s="195"/>
      <c r="BZ853" s="195"/>
      <c r="CA853" s="195"/>
      <c r="CB853" s="195"/>
      <c r="CC853" s="195"/>
      <c r="CD853" s="195"/>
      <c r="CE853" s="195"/>
      <c r="CF853" s="195"/>
      <c r="CG853" s="195"/>
      <c r="CH853" s="195"/>
    </row>
    <row r="854" spans="1:86" ht="12.75">
      <c r="A854" s="195"/>
      <c r="B854" s="195"/>
      <c r="C854" s="195"/>
      <c r="D854" s="195"/>
      <c r="E854" s="195"/>
      <c r="F854" s="195"/>
      <c r="G854" s="195"/>
      <c r="H854" s="195"/>
      <c r="I854" s="195"/>
      <c r="J854" s="195"/>
      <c r="L854" s="195"/>
      <c r="M854" s="195"/>
      <c r="N854" s="195"/>
      <c r="O854" s="195"/>
      <c r="P854" s="195"/>
      <c r="Q854" s="195"/>
      <c r="R854" s="195"/>
      <c r="S854" s="195"/>
      <c r="T854" s="195"/>
      <c r="U854" s="195"/>
      <c r="V854" s="195"/>
      <c r="W854" s="195"/>
      <c r="X854" s="195"/>
      <c r="Y854" s="195"/>
      <c r="Z854" s="195"/>
      <c r="AA854" s="195"/>
      <c r="AB854" s="195"/>
      <c r="AC854" s="195"/>
      <c r="AD854" s="195"/>
      <c r="AE854" s="195"/>
      <c r="AF854" s="195"/>
      <c r="AG854" s="195"/>
      <c r="AH854" s="195"/>
      <c r="AI854" s="195"/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  <c r="AW854" s="195"/>
      <c r="AX854" s="195"/>
      <c r="AY854" s="195"/>
      <c r="AZ854" s="195"/>
      <c r="BA854" s="195"/>
      <c r="BB854" s="195"/>
      <c r="BC854" s="195"/>
      <c r="BD854" s="195"/>
      <c r="BE854" s="195"/>
      <c r="BF854" s="195"/>
      <c r="BG854" s="195"/>
      <c r="BH854" s="195"/>
      <c r="BI854" s="195"/>
      <c r="BJ854" s="195"/>
      <c r="BK854" s="195"/>
      <c r="BL854" s="195"/>
      <c r="BM854" s="195"/>
      <c r="BN854" s="195"/>
      <c r="BO854" s="195"/>
      <c r="BP854" s="195"/>
      <c r="BQ854" s="195"/>
      <c r="BR854" s="195"/>
      <c r="BS854" s="195"/>
      <c r="BT854" s="195"/>
      <c r="BU854" s="195"/>
      <c r="BV854" s="195"/>
      <c r="BW854" s="195"/>
      <c r="BX854" s="195"/>
      <c r="BY854" s="195"/>
      <c r="BZ854" s="195"/>
      <c r="CA854" s="195"/>
      <c r="CB854" s="195"/>
      <c r="CC854" s="195"/>
      <c r="CD854" s="195"/>
      <c r="CE854" s="195"/>
      <c r="CF854" s="195"/>
      <c r="CG854" s="195"/>
      <c r="CH854" s="195"/>
    </row>
    <row r="855" spans="1:86" ht="12.75">
      <c r="A855" s="195"/>
      <c r="B855" s="195"/>
      <c r="C855" s="195"/>
      <c r="D855" s="195"/>
      <c r="E855" s="195"/>
      <c r="F855" s="195"/>
      <c r="G855" s="195"/>
      <c r="H855" s="195"/>
      <c r="I855" s="195"/>
      <c r="J855" s="195"/>
      <c r="L855" s="195"/>
      <c r="M855" s="195"/>
      <c r="N855" s="195"/>
      <c r="O855" s="195"/>
      <c r="P855" s="195"/>
      <c r="Q855" s="195"/>
      <c r="R855" s="195"/>
      <c r="S855" s="195"/>
      <c r="T855" s="195"/>
      <c r="U855" s="195"/>
      <c r="V855" s="195"/>
      <c r="W855" s="195"/>
      <c r="X855" s="195"/>
      <c r="Y855" s="195"/>
      <c r="Z855" s="195"/>
      <c r="AA855" s="195"/>
      <c r="AB855" s="195"/>
      <c r="AC855" s="195"/>
      <c r="AD855" s="195"/>
      <c r="AE855" s="195"/>
      <c r="AF855" s="195"/>
      <c r="AG855" s="195"/>
      <c r="AH855" s="195"/>
      <c r="AI855" s="195"/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  <c r="AW855" s="195"/>
      <c r="AX855" s="195"/>
      <c r="AY855" s="195"/>
      <c r="AZ855" s="195"/>
      <c r="BA855" s="195"/>
      <c r="BB855" s="195"/>
      <c r="BC855" s="195"/>
      <c r="BD855" s="195"/>
      <c r="BE855" s="195"/>
      <c r="BF855" s="195"/>
      <c r="BG855" s="195"/>
      <c r="BH855" s="195"/>
      <c r="BI855" s="195"/>
      <c r="BJ855" s="195"/>
      <c r="BK855" s="195"/>
      <c r="BL855" s="195"/>
      <c r="BM855" s="195"/>
      <c r="BN855" s="195"/>
      <c r="BO855" s="195"/>
      <c r="BP855" s="195"/>
      <c r="BQ855" s="195"/>
      <c r="BR855" s="195"/>
      <c r="BS855" s="195"/>
      <c r="BT855" s="195"/>
      <c r="BU855" s="195"/>
      <c r="BV855" s="195"/>
      <c r="BW855" s="195"/>
      <c r="BX855" s="195"/>
      <c r="BY855" s="195"/>
      <c r="BZ855" s="195"/>
      <c r="CA855" s="195"/>
      <c r="CB855" s="195"/>
      <c r="CC855" s="195"/>
      <c r="CD855" s="195"/>
      <c r="CE855" s="195"/>
      <c r="CF855" s="195"/>
      <c r="CG855" s="195"/>
      <c r="CH855" s="195"/>
    </row>
    <row r="856" spans="1:86" ht="12.75">
      <c r="A856" s="195"/>
      <c r="B856" s="195"/>
      <c r="C856" s="195"/>
      <c r="D856" s="195"/>
      <c r="E856" s="195"/>
      <c r="F856" s="195"/>
      <c r="G856" s="195"/>
      <c r="H856" s="195"/>
      <c r="I856" s="195"/>
      <c r="J856" s="195"/>
      <c r="L856" s="195"/>
      <c r="M856" s="195"/>
      <c r="N856" s="195"/>
      <c r="O856" s="195"/>
      <c r="P856" s="195"/>
      <c r="Q856" s="195"/>
      <c r="R856" s="195"/>
      <c r="S856" s="195"/>
      <c r="T856" s="195"/>
      <c r="U856" s="195"/>
      <c r="V856" s="195"/>
      <c r="W856" s="195"/>
      <c r="X856" s="195"/>
      <c r="Y856" s="195"/>
      <c r="Z856" s="195"/>
      <c r="AA856" s="195"/>
      <c r="AB856" s="195"/>
      <c r="AC856" s="195"/>
      <c r="AD856" s="195"/>
      <c r="AE856" s="195"/>
      <c r="AF856" s="195"/>
      <c r="AG856" s="195"/>
      <c r="AH856" s="195"/>
      <c r="AI856" s="195"/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  <c r="AW856" s="195"/>
      <c r="AX856" s="195"/>
      <c r="AY856" s="195"/>
      <c r="AZ856" s="195"/>
      <c r="BA856" s="195"/>
      <c r="BB856" s="195"/>
      <c r="BC856" s="195"/>
      <c r="BD856" s="195"/>
      <c r="BE856" s="195"/>
      <c r="BF856" s="195"/>
      <c r="BG856" s="195"/>
      <c r="BH856" s="195"/>
      <c r="BI856" s="195"/>
      <c r="BJ856" s="195"/>
      <c r="BK856" s="195"/>
      <c r="BL856" s="195"/>
      <c r="BM856" s="195"/>
      <c r="BN856" s="195"/>
      <c r="BO856" s="195"/>
      <c r="BP856" s="195"/>
      <c r="BQ856" s="195"/>
      <c r="BR856" s="195"/>
      <c r="BS856" s="195"/>
      <c r="BT856" s="195"/>
      <c r="BU856" s="195"/>
      <c r="BV856" s="195"/>
      <c r="BW856" s="195"/>
      <c r="BX856" s="195"/>
      <c r="BY856" s="195"/>
      <c r="BZ856" s="195"/>
      <c r="CA856" s="195"/>
      <c r="CB856" s="195"/>
      <c r="CC856" s="195"/>
      <c r="CD856" s="195"/>
      <c r="CE856" s="195"/>
      <c r="CF856" s="195"/>
      <c r="CG856" s="195"/>
      <c r="CH856" s="195"/>
    </row>
    <row r="857" spans="1:86" ht="12.75">
      <c r="A857" s="195"/>
      <c r="B857" s="195"/>
      <c r="C857" s="195"/>
      <c r="D857" s="195"/>
      <c r="E857" s="195"/>
      <c r="F857" s="195"/>
      <c r="G857" s="195"/>
      <c r="H857" s="195"/>
      <c r="I857" s="195"/>
      <c r="J857" s="195"/>
      <c r="L857" s="195"/>
      <c r="M857" s="195"/>
      <c r="N857" s="195"/>
      <c r="O857" s="195"/>
      <c r="P857" s="195"/>
      <c r="Q857" s="195"/>
      <c r="R857" s="195"/>
      <c r="S857" s="195"/>
      <c r="T857" s="195"/>
      <c r="U857" s="195"/>
      <c r="V857" s="195"/>
      <c r="W857" s="195"/>
      <c r="X857" s="195"/>
      <c r="Y857" s="195"/>
      <c r="Z857" s="195"/>
      <c r="AA857" s="195"/>
      <c r="AB857" s="195"/>
      <c r="AC857" s="195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  <c r="AW857" s="195"/>
      <c r="AX857" s="195"/>
      <c r="AY857" s="195"/>
      <c r="AZ857" s="195"/>
      <c r="BA857" s="195"/>
      <c r="BB857" s="195"/>
      <c r="BC857" s="195"/>
      <c r="BD857" s="195"/>
      <c r="BE857" s="195"/>
      <c r="BF857" s="195"/>
      <c r="BG857" s="195"/>
      <c r="BH857" s="195"/>
      <c r="BI857" s="195"/>
      <c r="BJ857" s="195"/>
      <c r="BK857" s="195"/>
      <c r="BL857" s="195"/>
      <c r="BM857" s="195"/>
      <c r="BN857" s="195"/>
      <c r="BO857" s="195"/>
      <c r="BP857" s="195"/>
      <c r="BQ857" s="195"/>
      <c r="BR857" s="195"/>
      <c r="BS857" s="195"/>
      <c r="BT857" s="195"/>
      <c r="BU857" s="195"/>
      <c r="BV857" s="195"/>
      <c r="BW857" s="195"/>
      <c r="BX857" s="195"/>
      <c r="BY857" s="195"/>
      <c r="BZ857" s="195"/>
      <c r="CA857" s="195"/>
      <c r="CB857" s="195"/>
      <c r="CC857" s="195"/>
      <c r="CD857" s="195"/>
      <c r="CE857" s="195"/>
      <c r="CF857" s="195"/>
      <c r="CG857" s="195"/>
      <c r="CH857" s="195"/>
    </row>
    <row r="858" spans="1:86" ht="12.75">
      <c r="A858" s="195"/>
      <c r="B858" s="195"/>
      <c r="C858" s="195"/>
      <c r="D858" s="195"/>
      <c r="E858" s="195"/>
      <c r="F858" s="195"/>
      <c r="G858" s="195"/>
      <c r="H858" s="195"/>
      <c r="I858" s="195"/>
      <c r="J858" s="195"/>
      <c r="L858" s="195"/>
      <c r="M858" s="195"/>
      <c r="N858" s="195"/>
      <c r="O858" s="195"/>
      <c r="P858" s="195"/>
      <c r="Q858" s="195"/>
      <c r="R858" s="195"/>
      <c r="S858" s="195"/>
      <c r="T858" s="195"/>
      <c r="U858" s="195"/>
      <c r="V858" s="195"/>
      <c r="W858" s="195"/>
      <c r="X858" s="195"/>
      <c r="Y858" s="195"/>
      <c r="Z858" s="195"/>
      <c r="AA858" s="195"/>
      <c r="AB858" s="195"/>
      <c r="AC858" s="195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  <c r="AW858" s="195"/>
      <c r="AX858" s="195"/>
      <c r="AY858" s="195"/>
      <c r="AZ858" s="195"/>
      <c r="BA858" s="195"/>
      <c r="BB858" s="195"/>
      <c r="BC858" s="195"/>
      <c r="BD858" s="195"/>
      <c r="BE858" s="195"/>
      <c r="BF858" s="195"/>
      <c r="BG858" s="195"/>
      <c r="BH858" s="195"/>
      <c r="BI858" s="195"/>
      <c r="BJ858" s="195"/>
      <c r="BK858" s="195"/>
      <c r="BL858" s="195"/>
      <c r="BM858" s="195"/>
      <c r="BN858" s="195"/>
      <c r="BO858" s="195"/>
      <c r="BP858" s="195"/>
      <c r="BQ858" s="195"/>
      <c r="BR858" s="195"/>
      <c r="BS858" s="195"/>
      <c r="BT858" s="195"/>
      <c r="BU858" s="195"/>
      <c r="BV858" s="195"/>
      <c r="BW858" s="195"/>
      <c r="BX858" s="195"/>
      <c r="BY858" s="195"/>
      <c r="BZ858" s="195"/>
      <c r="CA858" s="195"/>
      <c r="CB858" s="195"/>
      <c r="CC858" s="195"/>
      <c r="CD858" s="195"/>
      <c r="CE858" s="195"/>
      <c r="CF858" s="195"/>
      <c r="CG858" s="195"/>
      <c r="CH858" s="195"/>
    </row>
    <row r="859" spans="1:86" ht="12.75">
      <c r="A859" s="195"/>
      <c r="B859" s="195"/>
      <c r="C859" s="195"/>
      <c r="D859" s="195"/>
      <c r="E859" s="195"/>
      <c r="F859" s="195"/>
      <c r="G859" s="195"/>
      <c r="H859" s="195"/>
      <c r="I859" s="195"/>
      <c r="J859" s="195"/>
      <c r="L859" s="195"/>
      <c r="M859" s="195"/>
      <c r="N859" s="195"/>
      <c r="O859" s="195"/>
      <c r="P859" s="195"/>
      <c r="Q859" s="195"/>
      <c r="R859" s="195"/>
      <c r="S859" s="195"/>
      <c r="T859" s="195"/>
      <c r="U859" s="195"/>
      <c r="V859" s="195"/>
      <c r="W859" s="195"/>
      <c r="X859" s="195"/>
      <c r="Y859" s="195"/>
      <c r="Z859" s="195"/>
      <c r="AA859" s="195"/>
      <c r="AB859" s="195"/>
      <c r="AC859" s="195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  <c r="AW859" s="195"/>
      <c r="AX859" s="195"/>
      <c r="AY859" s="195"/>
      <c r="AZ859" s="195"/>
      <c r="BA859" s="195"/>
      <c r="BB859" s="195"/>
      <c r="BC859" s="195"/>
      <c r="BD859" s="195"/>
      <c r="BE859" s="195"/>
      <c r="BF859" s="195"/>
      <c r="BG859" s="195"/>
      <c r="BH859" s="195"/>
      <c r="BI859" s="195"/>
      <c r="BJ859" s="195"/>
      <c r="BK859" s="195"/>
      <c r="BL859" s="195"/>
      <c r="BM859" s="195"/>
      <c r="BN859" s="195"/>
      <c r="BO859" s="195"/>
      <c r="BP859" s="195"/>
      <c r="BQ859" s="195"/>
      <c r="BR859" s="195"/>
      <c r="BS859" s="195"/>
      <c r="BT859" s="195"/>
      <c r="BU859" s="195"/>
      <c r="BV859" s="195"/>
      <c r="BW859" s="195"/>
      <c r="BX859" s="195"/>
      <c r="BY859" s="195"/>
      <c r="BZ859" s="195"/>
      <c r="CA859" s="195"/>
      <c r="CB859" s="195"/>
      <c r="CC859" s="195"/>
      <c r="CD859" s="195"/>
      <c r="CE859" s="195"/>
      <c r="CF859" s="195"/>
      <c r="CG859" s="195"/>
      <c r="CH859" s="195"/>
    </row>
    <row r="860" spans="1:86" ht="12.75">
      <c r="A860" s="195"/>
      <c r="B860" s="195"/>
      <c r="C860" s="195"/>
      <c r="D860" s="195"/>
      <c r="E860" s="195"/>
      <c r="F860" s="195"/>
      <c r="G860" s="195"/>
      <c r="H860" s="195"/>
      <c r="I860" s="195"/>
      <c r="J860" s="195"/>
      <c r="L860" s="195"/>
      <c r="M860" s="195"/>
      <c r="N860" s="195"/>
      <c r="O860" s="195"/>
      <c r="P860" s="195"/>
      <c r="Q860" s="195"/>
      <c r="R860" s="195"/>
      <c r="S860" s="195"/>
      <c r="T860" s="195"/>
      <c r="U860" s="195"/>
      <c r="V860" s="195"/>
      <c r="W860" s="195"/>
      <c r="X860" s="195"/>
      <c r="Y860" s="195"/>
      <c r="Z860" s="195"/>
      <c r="AA860" s="195"/>
      <c r="AB860" s="195"/>
      <c r="AC860" s="195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  <c r="AW860" s="195"/>
      <c r="AX860" s="195"/>
      <c r="AY860" s="195"/>
      <c r="AZ860" s="195"/>
      <c r="BA860" s="195"/>
      <c r="BB860" s="195"/>
      <c r="BC860" s="195"/>
      <c r="BD860" s="195"/>
      <c r="BE860" s="195"/>
      <c r="BF860" s="195"/>
      <c r="BG860" s="195"/>
      <c r="BH860" s="195"/>
      <c r="BI860" s="195"/>
      <c r="BJ860" s="195"/>
      <c r="BK860" s="195"/>
      <c r="BL860" s="195"/>
      <c r="BM860" s="195"/>
      <c r="BN860" s="195"/>
      <c r="BO860" s="195"/>
      <c r="BP860" s="195"/>
      <c r="BQ860" s="195"/>
      <c r="BR860" s="195"/>
      <c r="BS860" s="195"/>
      <c r="BT860" s="195"/>
      <c r="BU860" s="195"/>
      <c r="BV860" s="195"/>
      <c r="BW860" s="195"/>
      <c r="BX860" s="195"/>
      <c r="BY860" s="195"/>
      <c r="BZ860" s="195"/>
      <c r="CA860" s="195"/>
      <c r="CB860" s="195"/>
      <c r="CC860" s="195"/>
      <c r="CD860" s="195"/>
      <c r="CE860" s="195"/>
      <c r="CF860" s="195"/>
      <c r="CG860" s="195"/>
      <c r="CH860" s="195"/>
    </row>
    <row r="861" spans="1:86" ht="12.75">
      <c r="A861" s="195"/>
      <c r="B861" s="195"/>
      <c r="C861" s="195"/>
      <c r="D861" s="195"/>
      <c r="E861" s="195"/>
      <c r="F861" s="195"/>
      <c r="G861" s="195"/>
      <c r="H861" s="195"/>
      <c r="I861" s="195"/>
      <c r="J861" s="195"/>
      <c r="L861" s="195"/>
      <c r="M861" s="195"/>
      <c r="N861" s="195"/>
      <c r="O861" s="195"/>
      <c r="P861" s="195"/>
      <c r="Q861" s="195"/>
      <c r="R861" s="195"/>
      <c r="S861" s="195"/>
      <c r="T861" s="195"/>
      <c r="U861" s="195"/>
      <c r="V861" s="195"/>
      <c r="W861" s="195"/>
      <c r="X861" s="195"/>
      <c r="Y861" s="195"/>
      <c r="Z861" s="195"/>
      <c r="AA861" s="195"/>
      <c r="AB861" s="195"/>
      <c r="AC861" s="195"/>
      <c r="AD861" s="195"/>
      <c r="AE861" s="195"/>
      <c r="AF861" s="195"/>
      <c r="AG861" s="195"/>
      <c r="AH861" s="195"/>
      <c r="AI861" s="195"/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  <c r="AW861" s="195"/>
      <c r="AX861" s="195"/>
      <c r="AY861" s="195"/>
      <c r="AZ861" s="195"/>
      <c r="BA861" s="195"/>
      <c r="BB861" s="195"/>
      <c r="BC861" s="195"/>
      <c r="BD861" s="195"/>
      <c r="BE861" s="195"/>
      <c r="BF861" s="195"/>
      <c r="BG861" s="195"/>
      <c r="BH861" s="195"/>
      <c r="BI861" s="195"/>
      <c r="BJ861" s="195"/>
      <c r="BK861" s="195"/>
      <c r="BL861" s="195"/>
      <c r="BM861" s="195"/>
      <c r="BN861" s="195"/>
      <c r="BO861" s="195"/>
      <c r="BP861" s="195"/>
      <c r="BQ861" s="195"/>
      <c r="BR861" s="195"/>
      <c r="BS861" s="195"/>
      <c r="BT861" s="195"/>
      <c r="BU861" s="195"/>
      <c r="BV861" s="195"/>
      <c r="BW861" s="195"/>
      <c r="BX861" s="195"/>
      <c r="BY861" s="195"/>
      <c r="BZ861" s="195"/>
      <c r="CA861" s="195"/>
      <c r="CB861" s="195"/>
      <c r="CC861" s="195"/>
      <c r="CD861" s="195"/>
      <c r="CE861" s="195"/>
      <c r="CF861" s="195"/>
      <c r="CG861" s="195"/>
      <c r="CH861" s="195"/>
    </row>
    <row r="862" spans="1:86" ht="12.75">
      <c r="A862" s="195"/>
      <c r="B862" s="195"/>
      <c r="C862" s="195"/>
      <c r="D862" s="195"/>
      <c r="E862" s="195"/>
      <c r="F862" s="195"/>
      <c r="G862" s="195"/>
      <c r="H862" s="195"/>
      <c r="I862" s="195"/>
      <c r="J862" s="195"/>
      <c r="L862" s="195"/>
      <c r="M862" s="195"/>
      <c r="N862" s="195"/>
      <c r="O862" s="195"/>
      <c r="P862" s="195"/>
      <c r="Q862" s="195"/>
      <c r="R862" s="195"/>
      <c r="S862" s="195"/>
      <c r="T862" s="195"/>
      <c r="U862" s="195"/>
      <c r="V862" s="195"/>
      <c r="W862" s="195"/>
      <c r="X862" s="195"/>
      <c r="Y862" s="195"/>
      <c r="Z862" s="195"/>
      <c r="AA862" s="195"/>
      <c r="AB862" s="195"/>
      <c r="AC862" s="195"/>
      <c r="AD862" s="195"/>
      <c r="AE862" s="195"/>
      <c r="AF862" s="195"/>
      <c r="AG862" s="195"/>
      <c r="AH862" s="195"/>
      <c r="AI862" s="195"/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  <c r="AW862" s="195"/>
      <c r="AX862" s="195"/>
      <c r="AY862" s="195"/>
      <c r="AZ862" s="195"/>
      <c r="BA862" s="195"/>
      <c r="BB862" s="195"/>
      <c r="BC862" s="195"/>
      <c r="BD862" s="195"/>
      <c r="BE862" s="195"/>
      <c r="BF862" s="195"/>
      <c r="BG862" s="195"/>
      <c r="BH862" s="195"/>
      <c r="BI862" s="195"/>
      <c r="BJ862" s="195"/>
      <c r="BK862" s="195"/>
      <c r="BL862" s="195"/>
      <c r="BM862" s="195"/>
      <c r="BN862" s="195"/>
      <c r="BO862" s="195"/>
      <c r="BP862" s="195"/>
      <c r="BQ862" s="195"/>
      <c r="BR862" s="195"/>
      <c r="BS862" s="195"/>
      <c r="BT862" s="195"/>
      <c r="BU862" s="195"/>
      <c r="BV862" s="195"/>
      <c r="BW862" s="195"/>
      <c r="BX862" s="195"/>
      <c r="BY862" s="195"/>
      <c r="BZ862" s="195"/>
      <c r="CA862" s="195"/>
      <c r="CB862" s="195"/>
      <c r="CC862" s="195"/>
      <c r="CD862" s="195"/>
      <c r="CE862" s="195"/>
      <c r="CF862" s="195"/>
      <c r="CG862" s="195"/>
      <c r="CH862" s="195"/>
    </row>
    <row r="863" spans="1:86" ht="12.75">
      <c r="A863" s="195"/>
      <c r="B863" s="195"/>
      <c r="C863" s="195"/>
      <c r="D863" s="195"/>
      <c r="E863" s="195"/>
      <c r="F863" s="195"/>
      <c r="G863" s="195"/>
      <c r="H863" s="195"/>
      <c r="I863" s="195"/>
      <c r="J863" s="195"/>
      <c r="L863" s="195"/>
      <c r="M863" s="195"/>
      <c r="N863" s="195"/>
      <c r="O863" s="195"/>
      <c r="P863" s="195"/>
      <c r="Q863" s="195"/>
      <c r="R863" s="195"/>
      <c r="S863" s="195"/>
      <c r="T863" s="195"/>
      <c r="U863" s="195"/>
      <c r="V863" s="195"/>
      <c r="W863" s="195"/>
      <c r="X863" s="195"/>
      <c r="Y863" s="195"/>
      <c r="Z863" s="195"/>
      <c r="AA863" s="195"/>
      <c r="AB863" s="195"/>
      <c r="AC863" s="195"/>
      <c r="AD863" s="195"/>
      <c r="AE863" s="195"/>
      <c r="AF863" s="195"/>
      <c r="AG863" s="195"/>
      <c r="AH863" s="195"/>
      <c r="AI863" s="195"/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  <c r="AW863" s="195"/>
      <c r="AX863" s="195"/>
      <c r="AY863" s="195"/>
      <c r="AZ863" s="195"/>
      <c r="BA863" s="195"/>
      <c r="BB863" s="195"/>
      <c r="BC863" s="195"/>
      <c r="BD863" s="195"/>
      <c r="BE863" s="195"/>
      <c r="BF863" s="195"/>
      <c r="BG863" s="195"/>
      <c r="BH863" s="195"/>
      <c r="BI863" s="195"/>
      <c r="BJ863" s="195"/>
      <c r="BK863" s="195"/>
      <c r="BL863" s="195"/>
      <c r="BM863" s="195"/>
      <c r="BN863" s="195"/>
      <c r="BO863" s="195"/>
      <c r="BP863" s="195"/>
      <c r="BQ863" s="195"/>
      <c r="BR863" s="195"/>
      <c r="BS863" s="195"/>
      <c r="BT863" s="195"/>
      <c r="BU863" s="195"/>
      <c r="BV863" s="195"/>
      <c r="BW863" s="195"/>
      <c r="BX863" s="195"/>
      <c r="BY863" s="195"/>
      <c r="BZ863" s="195"/>
      <c r="CA863" s="195"/>
      <c r="CB863" s="195"/>
      <c r="CC863" s="195"/>
      <c r="CD863" s="195"/>
      <c r="CE863" s="195"/>
      <c r="CF863" s="195"/>
      <c r="CG863" s="195"/>
      <c r="CH863" s="195"/>
    </row>
    <row r="864" spans="1:86" ht="12.75">
      <c r="A864" s="195"/>
      <c r="B864" s="195"/>
      <c r="C864" s="195"/>
      <c r="D864" s="195"/>
      <c r="E864" s="195"/>
      <c r="F864" s="195"/>
      <c r="G864" s="195"/>
      <c r="H864" s="195"/>
      <c r="I864" s="195"/>
      <c r="J864" s="195"/>
      <c r="L864" s="195"/>
      <c r="M864" s="195"/>
      <c r="N864" s="195"/>
      <c r="O864" s="195"/>
      <c r="P864" s="195"/>
      <c r="Q864" s="195"/>
      <c r="R864" s="195"/>
      <c r="S864" s="195"/>
      <c r="T864" s="195"/>
      <c r="U864" s="195"/>
      <c r="V864" s="195"/>
      <c r="W864" s="195"/>
      <c r="X864" s="195"/>
      <c r="Y864" s="195"/>
      <c r="Z864" s="195"/>
      <c r="AA864" s="195"/>
      <c r="AB864" s="195"/>
      <c r="AC864" s="195"/>
      <c r="AD864" s="195"/>
      <c r="AE864" s="195"/>
      <c r="AF864" s="195"/>
      <c r="AG864" s="195"/>
      <c r="AH864" s="195"/>
      <c r="AI864" s="195"/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  <c r="AW864" s="195"/>
      <c r="AX864" s="195"/>
      <c r="AY864" s="195"/>
      <c r="AZ864" s="195"/>
      <c r="BA864" s="195"/>
      <c r="BB864" s="195"/>
      <c r="BC864" s="195"/>
      <c r="BD864" s="195"/>
      <c r="BE864" s="195"/>
      <c r="BF864" s="195"/>
      <c r="BG864" s="195"/>
      <c r="BH864" s="195"/>
      <c r="BI864" s="195"/>
      <c r="BJ864" s="195"/>
      <c r="BK864" s="195"/>
      <c r="BL864" s="195"/>
      <c r="BM864" s="195"/>
      <c r="BN864" s="195"/>
      <c r="BO864" s="195"/>
      <c r="BP864" s="195"/>
      <c r="BQ864" s="195"/>
      <c r="BR864" s="195"/>
      <c r="BS864" s="195"/>
      <c r="BT864" s="195"/>
      <c r="BU864" s="195"/>
      <c r="BV864" s="195"/>
      <c r="BW864" s="195"/>
      <c r="BX864" s="195"/>
      <c r="BY864" s="195"/>
      <c r="BZ864" s="195"/>
      <c r="CA864" s="195"/>
      <c r="CB864" s="195"/>
      <c r="CC864" s="195"/>
      <c r="CD864" s="195"/>
      <c r="CE864" s="195"/>
      <c r="CF864" s="195"/>
      <c r="CG864" s="195"/>
      <c r="CH864" s="195"/>
    </row>
    <row r="865" spans="1:86" ht="12.75">
      <c r="A865" s="195"/>
      <c r="B865" s="195"/>
      <c r="C865" s="195"/>
      <c r="D865" s="195"/>
      <c r="E865" s="195"/>
      <c r="F865" s="195"/>
      <c r="G865" s="195"/>
      <c r="H865" s="195"/>
      <c r="I865" s="195"/>
      <c r="J865" s="195"/>
      <c r="L865" s="195"/>
      <c r="M865" s="195"/>
      <c r="N865" s="195"/>
      <c r="O865" s="195"/>
      <c r="P865" s="195"/>
      <c r="Q865" s="195"/>
      <c r="R865" s="195"/>
      <c r="S865" s="195"/>
      <c r="T865" s="195"/>
      <c r="U865" s="195"/>
      <c r="V865" s="195"/>
      <c r="W865" s="195"/>
      <c r="X865" s="195"/>
      <c r="Y865" s="195"/>
      <c r="Z865" s="195"/>
      <c r="AA865" s="195"/>
      <c r="AB865" s="195"/>
      <c r="AC865" s="195"/>
      <c r="AD865" s="195"/>
      <c r="AE865" s="195"/>
      <c r="AF865" s="195"/>
      <c r="AG865" s="195"/>
      <c r="AH865" s="195"/>
      <c r="AI865" s="195"/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  <c r="AW865" s="195"/>
      <c r="AX865" s="195"/>
      <c r="AY865" s="195"/>
      <c r="AZ865" s="195"/>
      <c r="BA865" s="195"/>
      <c r="BB865" s="195"/>
      <c r="BC865" s="195"/>
      <c r="BD865" s="195"/>
      <c r="BE865" s="195"/>
      <c r="BF865" s="195"/>
      <c r="BG865" s="195"/>
      <c r="BH865" s="195"/>
      <c r="BI865" s="195"/>
      <c r="BJ865" s="195"/>
      <c r="BK865" s="195"/>
      <c r="BL865" s="195"/>
      <c r="BM865" s="195"/>
      <c r="BN865" s="195"/>
      <c r="BO865" s="195"/>
      <c r="BP865" s="195"/>
      <c r="BQ865" s="195"/>
      <c r="BR865" s="195"/>
      <c r="BS865" s="195"/>
      <c r="BT865" s="195"/>
      <c r="BU865" s="195"/>
      <c r="BV865" s="195"/>
      <c r="BW865" s="195"/>
      <c r="BX865" s="195"/>
      <c r="BY865" s="195"/>
      <c r="BZ865" s="195"/>
      <c r="CA865" s="195"/>
      <c r="CB865" s="195"/>
      <c r="CC865" s="195"/>
      <c r="CD865" s="195"/>
      <c r="CE865" s="195"/>
      <c r="CF865" s="195"/>
      <c r="CG865" s="195"/>
      <c r="CH865" s="195"/>
    </row>
    <row r="866" spans="1:86" ht="12.75">
      <c r="A866" s="195"/>
      <c r="B866" s="195"/>
      <c r="C866" s="195"/>
      <c r="D866" s="195"/>
      <c r="E866" s="195"/>
      <c r="F866" s="195"/>
      <c r="G866" s="195"/>
      <c r="H866" s="195"/>
      <c r="I866" s="195"/>
      <c r="J866" s="195"/>
      <c r="L866" s="195"/>
      <c r="M866" s="195"/>
      <c r="N866" s="195"/>
      <c r="O866" s="195"/>
      <c r="P866" s="195"/>
      <c r="Q866" s="195"/>
      <c r="R866" s="195"/>
      <c r="S866" s="195"/>
      <c r="T866" s="195"/>
      <c r="U866" s="195"/>
      <c r="V866" s="195"/>
      <c r="W866" s="195"/>
      <c r="X866" s="195"/>
      <c r="Y866" s="195"/>
      <c r="Z866" s="195"/>
      <c r="AA866" s="195"/>
      <c r="AB866" s="195"/>
      <c r="AC866" s="195"/>
      <c r="AD866" s="195"/>
      <c r="AE866" s="195"/>
      <c r="AF866" s="195"/>
      <c r="AG866" s="195"/>
      <c r="AH866" s="195"/>
      <c r="AI866" s="195"/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  <c r="AW866" s="195"/>
      <c r="AX866" s="195"/>
      <c r="AY866" s="195"/>
      <c r="AZ866" s="195"/>
      <c r="BA866" s="195"/>
      <c r="BB866" s="195"/>
      <c r="BC866" s="195"/>
      <c r="BD866" s="195"/>
      <c r="BE866" s="195"/>
      <c r="BF866" s="195"/>
      <c r="BG866" s="195"/>
      <c r="BH866" s="195"/>
      <c r="BI866" s="195"/>
      <c r="BJ866" s="195"/>
      <c r="BK866" s="195"/>
      <c r="BL866" s="195"/>
      <c r="BM866" s="195"/>
      <c r="BN866" s="195"/>
      <c r="BO866" s="195"/>
      <c r="BP866" s="195"/>
      <c r="BQ866" s="195"/>
      <c r="BR866" s="195"/>
      <c r="BS866" s="195"/>
      <c r="BT866" s="195"/>
      <c r="BU866" s="195"/>
      <c r="BV866" s="195"/>
      <c r="BW866" s="195"/>
      <c r="BX866" s="195"/>
      <c r="BY866" s="195"/>
      <c r="BZ866" s="195"/>
      <c r="CA866" s="195"/>
      <c r="CB866" s="195"/>
      <c r="CC866" s="195"/>
      <c r="CD866" s="195"/>
      <c r="CE866" s="195"/>
      <c r="CF866" s="195"/>
      <c r="CG866" s="195"/>
      <c r="CH866" s="195"/>
    </row>
    <row r="867" spans="1:86" ht="12.75">
      <c r="A867" s="195"/>
      <c r="B867" s="195"/>
      <c r="C867" s="195"/>
      <c r="D867" s="195"/>
      <c r="E867" s="195"/>
      <c r="F867" s="195"/>
      <c r="G867" s="195"/>
      <c r="H867" s="195"/>
      <c r="I867" s="195"/>
      <c r="J867" s="195"/>
      <c r="L867" s="195"/>
      <c r="M867" s="195"/>
      <c r="N867" s="195"/>
      <c r="O867" s="195"/>
      <c r="P867" s="195"/>
      <c r="Q867" s="195"/>
      <c r="R867" s="195"/>
      <c r="S867" s="195"/>
      <c r="T867" s="195"/>
      <c r="U867" s="195"/>
      <c r="V867" s="195"/>
      <c r="W867" s="195"/>
      <c r="X867" s="195"/>
      <c r="Y867" s="195"/>
      <c r="Z867" s="195"/>
      <c r="AA867" s="195"/>
      <c r="AB867" s="195"/>
      <c r="AC867" s="195"/>
      <c r="AD867" s="195"/>
      <c r="AE867" s="195"/>
      <c r="AF867" s="195"/>
      <c r="AG867" s="195"/>
      <c r="AH867" s="195"/>
      <c r="AI867" s="195"/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  <c r="AW867" s="195"/>
      <c r="AX867" s="195"/>
      <c r="AY867" s="195"/>
      <c r="AZ867" s="195"/>
      <c r="BA867" s="195"/>
      <c r="BB867" s="195"/>
      <c r="BC867" s="195"/>
      <c r="BD867" s="195"/>
      <c r="BE867" s="195"/>
      <c r="BF867" s="195"/>
      <c r="BG867" s="195"/>
      <c r="BH867" s="195"/>
      <c r="BI867" s="195"/>
      <c r="BJ867" s="195"/>
      <c r="BK867" s="195"/>
      <c r="BL867" s="195"/>
      <c r="BM867" s="195"/>
      <c r="BN867" s="195"/>
      <c r="BO867" s="195"/>
      <c r="BP867" s="195"/>
      <c r="BQ867" s="195"/>
      <c r="BR867" s="195"/>
      <c r="BS867" s="195"/>
      <c r="BT867" s="195"/>
      <c r="BU867" s="195"/>
      <c r="BV867" s="195"/>
      <c r="BW867" s="195"/>
      <c r="BX867" s="195"/>
      <c r="BY867" s="195"/>
      <c r="BZ867" s="195"/>
      <c r="CA867" s="195"/>
      <c r="CB867" s="195"/>
      <c r="CC867" s="195"/>
      <c r="CD867" s="195"/>
      <c r="CE867" s="195"/>
      <c r="CF867" s="195"/>
      <c r="CG867" s="195"/>
      <c r="CH867" s="195"/>
    </row>
    <row r="868" spans="1:86" ht="12.75">
      <c r="A868" s="195"/>
      <c r="B868" s="195"/>
      <c r="C868" s="195"/>
      <c r="D868" s="195"/>
      <c r="E868" s="195"/>
      <c r="F868" s="195"/>
      <c r="G868" s="195"/>
      <c r="H868" s="195"/>
      <c r="I868" s="195"/>
      <c r="J868" s="195"/>
      <c r="L868" s="195"/>
      <c r="M868" s="195"/>
      <c r="N868" s="195"/>
      <c r="O868" s="195"/>
      <c r="P868" s="195"/>
      <c r="Q868" s="195"/>
      <c r="R868" s="195"/>
      <c r="S868" s="195"/>
      <c r="T868" s="195"/>
      <c r="U868" s="195"/>
      <c r="V868" s="195"/>
      <c r="W868" s="195"/>
      <c r="X868" s="195"/>
      <c r="Y868" s="195"/>
      <c r="Z868" s="195"/>
      <c r="AA868" s="195"/>
      <c r="AB868" s="195"/>
      <c r="AC868" s="195"/>
      <c r="AD868" s="195"/>
      <c r="AE868" s="195"/>
      <c r="AF868" s="195"/>
      <c r="AG868" s="195"/>
      <c r="AH868" s="195"/>
      <c r="AI868" s="195"/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  <c r="AW868" s="195"/>
      <c r="AX868" s="195"/>
      <c r="AY868" s="195"/>
      <c r="AZ868" s="195"/>
      <c r="BA868" s="195"/>
      <c r="BB868" s="195"/>
      <c r="BC868" s="195"/>
      <c r="BD868" s="195"/>
      <c r="BE868" s="195"/>
      <c r="BF868" s="195"/>
      <c r="BG868" s="195"/>
      <c r="BH868" s="195"/>
      <c r="BI868" s="195"/>
      <c r="BJ868" s="195"/>
      <c r="BK868" s="195"/>
      <c r="BL868" s="195"/>
      <c r="BM868" s="195"/>
      <c r="BN868" s="195"/>
      <c r="BO868" s="195"/>
      <c r="BP868" s="195"/>
      <c r="BQ868" s="195"/>
      <c r="BR868" s="195"/>
      <c r="BS868" s="195"/>
      <c r="BT868" s="195"/>
      <c r="BU868" s="195"/>
      <c r="BV868" s="195"/>
      <c r="BW868" s="195"/>
      <c r="BX868" s="195"/>
      <c r="BY868" s="195"/>
      <c r="BZ868" s="195"/>
      <c r="CA868" s="195"/>
      <c r="CB868" s="195"/>
      <c r="CC868" s="195"/>
      <c r="CD868" s="195"/>
      <c r="CE868" s="195"/>
      <c r="CF868" s="195"/>
      <c r="CG868" s="195"/>
      <c r="CH868" s="195"/>
    </row>
    <row r="869" spans="1:86" ht="12.75">
      <c r="A869" s="195"/>
      <c r="B869" s="195"/>
      <c r="C869" s="195"/>
      <c r="D869" s="195"/>
      <c r="E869" s="195"/>
      <c r="F869" s="195"/>
      <c r="G869" s="195"/>
      <c r="H869" s="195"/>
      <c r="I869" s="195"/>
      <c r="J869" s="195"/>
      <c r="L869" s="195"/>
      <c r="M869" s="195"/>
      <c r="N869" s="195"/>
      <c r="O869" s="195"/>
      <c r="P869" s="195"/>
      <c r="Q869" s="195"/>
      <c r="R869" s="195"/>
      <c r="S869" s="195"/>
      <c r="T869" s="195"/>
      <c r="U869" s="195"/>
      <c r="V869" s="195"/>
      <c r="W869" s="195"/>
      <c r="X869" s="195"/>
      <c r="Y869" s="195"/>
      <c r="Z869" s="195"/>
      <c r="AA869" s="195"/>
      <c r="AB869" s="195"/>
      <c r="AC869" s="195"/>
      <c r="AD869" s="195"/>
      <c r="AE869" s="195"/>
      <c r="AF869" s="195"/>
      <c r="AG869" s="195"/>
      <c r="AH869" s="195"/>
      <c r="AI869" s="195"/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  <c r="AW869" s="195"/>
      <c r="AX869" s="195"/>
      <c r="AY869" s="195"/>
      <c r="AZ869" s="195"/>
      <c r="BA869" s="195"/>
      <c r="BB869" s="195"/>
      <c r="BC869" s="195"/>
      <c r="BD869" s="195"/>
      <c r="BE869" s="195"/>
      <c r="BF869" s="195"/>
      <c r="BG869" s="195"/>
      <c r="BH869" s="195"/>
      <c r="BI869" s="195"/>
      <c r="BJ869" s="195"/>
      <c r="BK869" s="195"/>
      <c r="BL869" s="195"/>
      <c r="BM869" s="195"/>
      <c r="BN869" s="195"/>
      <c r="BO869" s="195"/>
      <c r="BP869" s="195"/>
      <c r="BQ869" s="195"/>
      <c r="BR869" s="195"/>
      <c r="BS869" s="195"/>
      <c r="BT869" s="195"/>
      <c r="BU869" s="195"/>
      <c r="BV869" s="195"/>
      <c r="BW869" s="195"/>
      <c r="BX869" s="195"/>
      <c r="BY869" s="195"/>
      <c r="BZ869" s="195"/>
      <c r="CA869" s="195"/>
      <c r="CB869" s="195"/>
      <c r="CC869" s="195"/>
      <c r="CD869" s="195"/>
      <c r="CE869" s="195"/>
      <c r="CF869" s="195"/>
      <c r="CG869" s="195"/>
      <c r="CH869" s="195"/>
    </row>
    <row r="870" spans="1:86" ht="12.75">
      <c r="A870" s="195"/>
      <c r="B870" s="195"/>
      <c r="C870" s="195"/>
      <c r="D870" s="195"/>
      <c r="E870" s="195"/>
      <c r="F870" s="195"/>
      <c r="G870" s="195"/>
      <c r="H870" s="195"/>
      <c r="I870" s="195"/>
      <c r="J870" s="195"/>
      <c r="L870" s="195"/>
      <c r="M870" s="195"/>
      <c r="N870" s="195"/>
      <c r="O870" s="195"/>
      <c r="P870" s="195"/>
      <c r="Q870" s="195"/>
      <c r="R870" s="195"/>
      <c r="S870" s="195"/>
      <c r="T870" s="195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  <c r="AW870" s="195"/>
      <c r="AX870" s="195"/>
      <c r="AY870" s="195"/>
      <c r="AZ870" s="195"/>
      <c r="BA870" s="195"/>
      <c r="BB870" s="195"/>
      <c r="BC870" s="195"/>
      <c r="BD870" s="195"/>
      <c r="BE870" s="195"/>
      <c r="BF870" s="195"/>
      <c r="BG870" s="195"/>
      <c r="BH870" s="195"/>
      <c r="BI870" s="195"/>
      <c r="BJ870" s="195"/>
      <c r="BK870" s="195"/>
      <c r="BL870" s="195"/>
      <c r="BM870" s="195"/>
      <c r="BN870" s="195"/>
      <c r="BO870" s="195"/>
      <c r="BP870" s="195"/>
      <c r="BQ870" s="195"/>
      <c r="BR870" s="195"/>
      <c r="BS870" s="195"/>
      <c r="BT870" s="195"/>
      <c r="BU870" s="195"/>
      <c r="BV870" s="195"/>
      <c r="BW870" s="195"/>
      <c r="BX870" s="195"/>
      <c r="BY870" s="195"/>
      <c r="BZ870" s="195"/>
      <c r="CA870" s="195"/>
      <c r="CB870" s="195"/>
      <c r="CC870" s="195"/>
      <c r="CD870" s="195"/>
      <c r="CE870" s="195"/>
      <c r="CF870" s="195"/>
      <c r="CG870" s="195"/>
      <c r="CH870" s="195"/>
    </row>
    <row r="871" spans="1:86" ht="12.75">
      <c r="A871" s="195"/>
      <c r="B871" s="195"/>
      <c r="C871" s="195"/>
      <c r="D871" s="195"/>
      <c r="E871" s="195"/>
      <c r="F871" s="195"/>
      <c r="G871" s="195"/>
      <c r="H871" s="195"/>
      <c r="I871" s="195"/>
      <c r="J871" s="195"/>
      <c r="L871" s="195"/>
      <c r="M871" s="195"/>
      <c r="N871" s="195"/>
      <c r="O871" s="195"/>
      <c r="P871" s="195"/>
      <c r="Q871" s="195"/>
      <c r="R871" s="195"/>
      <c r="S871" s="195"/>
      <c r="T871" s="195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  <c r="AW871" s="195"/>
      <c r="AX871" s="195"/>
      <c r="AY871" s="195"/>
      <c r="AZ871" s="195"/>
      <c r="BA871" s="195"/>
      <c r="BB871" s="195"/>
      <c r="BC871" s="195"/>
      <c r="BD871" s="195"/>
      <c r="BE871" s="195"/>
      <c r="BF871" s="195"/>
      <c r="BG871" s="195"/>
      <c r="BH871" s="195"/>
      <c r="BI871" s="195"/>
      <c r="BJ871" s="195"/>
      <c r="BK871" s="195"/>
      <c r="BL871" s="195"/>
      <c r="BM871" s="195"/>
      <c r="BN871" s="195"/>
      <c r="BO871" s="195"/>
      <c r="BP871" s="195"/>
      <c r="BQ871" s="195"/>
      <c r="BR871" s="195"/>
      <c r="BS871" s="195"/>
      <c r="BT871" s="195"/>
      <c r="BU871" s="195"/>
      <c r="BV871" s="195"/>
      <c r="BW871" s="195"/>
      <c r="BX871" s="195"/>
      <c r="BY871" s="195"/>
      <c r="BZ871" s="195"/>
      <c r="CA871" s="195"/>
      <c r="CB871" s="195"/>
      <c r="CC871" s="195"/>
      <c r="CD871" s="195"/>
      <c r="CE871" s="195"/>
      <c r="CF871" s="195"/>
      <c r="CG871" s="195"/>
      <c r="CH871" s="195"/>
    </row>
    <row r="872" spans="1:86" ht="12.75">
      <c r="A872" s="195"/>
      <c r="B872" s="195"/>
      <c r="C872" s="195"/>
      <c r="D872" s="195"/>
      <c r="E872" s="195"/>
      <c r="F872" s="195"/>
      <c r="G872" s="195"/>
      <c r="H872" s="195"/>
      <c r="I872" s="195"/>
      <c r="J872" s="195"/>
      <c r="L872" s="195"/>
      <c r="M872" s="195"/>
      <c r="N872" s="195"/>
      <c r="O872" s="195"/>
      <c r="P872" s="195"/>
      <c r="Q872" s="195"/>
      <c r="R872" s="195"/>
      <c r="S872" s="195"/>
      <c r="T872" s="195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  <c r="AW872" s="195"/>
      <c r="AX872" s="195"/>
      <c r="AY872" s="195"/>
      <c r="AZ872" s="195"/>
      <c r="BA872" s="195"/>
      <c r="BB872" s="195"/>
      <c r="BC872" s="195"/>
      <c r="BD872" s="195"/>
      <c r="BE872" s="195"/>
      <c r="BF872" s="195"/>
      <c r="BG872" s="195"/>
      <c r="BH872" s="195"/>
      <c r="BI872" s="195"/>
      <c r="BJ872" s="195"/>
      <c r="BK872" s="195"/>
      <c r="BL872" s="195"/>
      <c r="BM872" s="195"/>
      <c r="BN872" s="195"/>
      <c r="BO872" s="195"/>
      <c r="BP872" s="195"/>
      <c r="BQ872" s="195"/>
      <c r="BR872" s="195"/>
      <c r="BS872" s="195"/>
      <c r="BT872" s="195"/>
      <c r="BU872" s="195"/>
      <c r="BV872" s="195"/>
      <c r="BW872" s="195"/>
      <c r="BX872" s="195"/>
      <c r="BY872" s="195"/>
      <c r="BZ872" s="195"/>
      <c r="CA872" s="195"/>
      <c r="CB872" s="195"/>
      <c r="CC872" s="195"/>
      <c r="CD872" s="195"/>
      <c r="CE872" s="195"/>
      <c r="CF872" s="195"/>
      <c r="CG872" s="195"/>
      <c r="CH872" s="195"/>
    </row>
    <row r="873" spans="1:86" ht="12.75">
      <c r="A873" s="195"/>
      <c r="B873" s="195"/>
      <c r="C873" s="195"/>
      <c r="D873" s="195"/>
      <c r="E873" s="195"/>
      <c r="F873" s="195"/>
      <c r="G873" s="195"/>
      <c r="H873" s="195"/>
      <c r="I873" s="195"/>
      <c r="J873" s="195"/>
      <c r="L873" s="195"/>
      <c r="M873" s="195"/>
      <c r="N873" s="195"/>
      <c r="O873" s="195"/>
      <c r="P873" s="195"/>
      <c r="Q873" s="195"/>
      <c r="R873" s="195"/>
      <c r="S873" s="195"/>
      <c r="T873" s="195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  <c r="AW873" s="195"/>
      <c r="AX873" s="195"/>
      <c r="AY873" s="195"/>
      <c r="AZ873" s="195"/>
      <c r="BA873" s="195"/>
      <c r="BB873" s="195"/>
      <c r="BC873" s="195"/>
      <c r="BD873" s="195"/>
      <c r="BE873" s="195"/>
      <c r="BF873" s="195"/>
      <c r="BG873" s="195"/>
      <c r="BH873" s="195"/>
      <c r="BI873" s="195"/>
      <c r="BJ873" s="195"/>
      <c r="BK873" s="195"/>
      <c r="BL873" s="195"/>
      <c r="BM873" s="195"/>
      <c r="BN873" s="195"/>
      <c r="BO873" s="195"/>
      <c r="BP873" s="195"/>
      <c r="BQ873" s="195"/>
      <c r="BR873" s="195"/>
      <c r="BS873" s="195"/>
      <c r="BT873" s="195"/>
      <c r="BU873" s="195"/>
      <c r="BV873" s="195"/>
      <c r="BW873" s="195"/>
      <c r="BX873" s="195"/>
      <c r="BY873" s="195"/>
      <c r="BZ873" s="195"/>
      <c r="CA873" s="195"/>
      <c r="CB873" s="195"/>
      <c r="CC873" s="195"/>
      <c r="CD873" s="195"/>
      <c r="CE873" s="195"/>
      <c r="CF873" s="195"/>
      <c r="CG873" s="195"/>
      <c r="CH873" s="195"/>
    </row>
    <row r="874" spans="1:86" ht="12.75">
      <c r="A874" s="195"/>
      <c r="B874" s="195"/>
      <c r="C874" s="195"/>
      <c r="D874" s="195"/>
      <c r="E874" s="195"/>
      <c r="F874" s="195"/>
      <c r="G874" s="195"/>
      <c r="H874" s="195"/>
      <c r="I874" s="195"/>
      <c r="J874" s="195"/>
      <c r="L874" s="195"/>
      <c r="M874" s="195"/>
      <c r="N874" s="195"/>
      <c r="O874" s="195"/>
      <c r="P874" s="195"/>
      <c r="Q874" s="195"/>
      <c r="R874" s="195"/>
      <c r="S874" s="195"/>
      <c r="T874" s="195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  <c r="AW874" s="195"/>
      <c r="AX874" s="195"/>
      <c r="AY874" s="195"/>
      <c r="AZ874" s="195"/>
      <c r="BA874" s="195"/>
      <c r="BB874" s="195"/>
      <c r="BC874" s="195"/>
      <c r="BD874" s="195"/>
      <c r="BE874" s="195"/>
      <c r="BF874" s="195"/>
      <c r="BG874" s="195"/>
      <c r="BH874" s="195"/>
      <c r="BI874" s="195"/>
      <c r="BJ874" s="195"/>
      <c r="BK874" s="195"/>
      <c r="BL874" s="195"/>
      <c r="BM874" s="195"/>
      <c r="BN874" s="195"/>
      <c r="BO874" s="195"/>
      <c r="BP874" s="195"/>
      <c r="BQ874" s="195"/>
      <c r="BR874" s="195"/>
      <c r="BS874" s="195"/>
      <c r="BT874" s="195"/>
      <c r="BU874" s="195"/>
      <c r="BV874" s="195"/>
      <c r="BW874" s="195"/>
      <c r="BX874" s="195"/>
      <c r="BY874" s="195"/>
      <c r="BZ874" s="195"/>
      <c r="CA874" s="195"/>
      <c r="CB874" s="195"/>
      <c r="CC874" s="195"/>
      <c r="CD874" s="195"/>
      <c r="CE874" s="195"/>
      <c r="CF874" s="195"/>
      <c r="CG874" s="195"/>
      <c r="CH874" s="195"/>
    </row>
    <row r="875" spans="1:86" ht="12.75">
      <c r="A875" s="195"/>
      <c r="B875" s="195"/>
      <c r="C875" s="195"/>
      <c r="D875" s="195"/>
      <c r="E875" s="195"/>
      <c r="F875" s="195"/>
      <c r="G875" s="195"/>
      <c r="H875" s="195"/>
      <c r="I875" s="195"/>
      <c r="J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  <c r="AW875" s="195"/>
      <c r="AX875" s="195"/>
      <c r="AY875" s="195"/>
      <c r="AZ875" s="195"/>
      <c r="BA875" s="195"/>
      <c r="BB875" s="195"/>
      <c r="BC875" s="195"/>
      <c r="BD875" s="195"/>
      <c r="BE875" s="195"/>
      <c r="BF875" s="195"/>
      <c r="BG875" s="195"/>
      <c r="BH875" s="195"/>
      <c r="BI875" s="195"/>
      <c r="BJ875" s="195"/>
      <c r="BK875" s="195"/>
      <c r="BL875" s="195"/>
      <c r="BM875" s="195"/>
      <c r="BN875" s="195"/>
      <c r="BO875" s="195"/>
      <c r="BP875" s="195"/>
      <c r="BQ875" s="195"/>
      <c r="BR875" s="195"/>
      <c r="BS875" s="195"/>
      <c r="BT875" s="195"/>
      <c r="BU875" s="195"/>
      <c r="BV875" s="195"/>
      <c r="BW875" s="195"/>
      <c r="BX875" s="195"/>
      <c r="BY875" s="195"/>
      <c r="BZ875" s="195"/>
      <c r="CA875" s="195"/>
      <c r="CB875" s="195"/>
      <c r="CC875" s="195"/>
      <c r="CD875" s="195"/>
      <c r="CE875" s="195"/>
      <c r="CF875" s="195"/>
      <c r="CG875" s="195"/>
      <c r="CH875" s="195"/>
    </row>
    <row r="876" spans="1:86" ht="12.75">
      <c r="A876" s="195"/>
      <c r="B876" s="195"/>
      <c r="C876" s="195"/>
      <c r="D876" s="195"/>
      <c r="E876" s="195"/>
      <c r="F876" s="195"/>
      <c r="G876" s="195"/>
      <c r="H876" s="195"/>
      <c r="I876" s="195"/>
      <c r="J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  <c r="AW876" s="195"/>
      <c r="AX876" s="195"/>
      <c r="AY876" s="195"/>
      <c r="AZ876" s="195"/>
      <c r="BA876" s="195"/>
      <c r="BB876" s="195"/>
      <c r="BC876" s="195"/>
      <c r="BD876" s="195"/>
      <c r="BE876" s="195"/>
      <c r="BF876" s="195"/>
      <c r="BG876" s="195"/>
      <c r="BH876" s="195"/>
      <c r="BI876" s="195"/>
      <c r="BJ876" s="195"/>
      <c r="BK876" s="195"/>
      <c r="BL876" s="195"/>
      <c r="BM876" s="195"/>
      <c r="BN876" s="195"/>
      <c r="BO876" s="195"/>
      <c r="BP876" s="195"/>
      <c r="BQ876" s="195"/>
      <c r="BR876" s="195"/>
      <c r="BS876" s="195"/>
      <c r="BT876" s="195"/>
      <c r="BU876" s="195"/>
      <c r="BV876" s="195"/>
      <c r="BW876" s="195"/>
      <c r="BX876" s="195"/>
      <c r="BY876" s="195"/>
      <c r="BZ876" s="195"/>
      <c r="CA876" s="195"/>
      <c r="CB876" s="195"/>
      <c r="CC876" s="195"/>
      <c r="CD876" s="195"/>
      <c r="CE876" s="195"/>
      <c r="CF876" s="195"/>
      <c r="CG876" s="195"/>
      <c r="CH876" s="195"/>
    </row>
    <row r="877" spans="1:86" ht="12.75">
      <c r="A877" s="195"/>
      <c r="B877" s="195"/>
      <c r="C877" s="195"/>
      <c r="D877" s="195"/>
      <c r="E877" s="195"/>
      <c r="F877" s="195"/>
      <c r="G877" s="195"/>
      <c r="H877" s="195"/>
      <c r="I877" s="195"/>
      <c r="J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  <c r="AW877" s="195"/>
      <c r="AX877" s="195"/>
      <c r="AY877" s="195"/>
      <c r="AZ877" s="195"/>
      <c r="BA877" s="195"/>
      <c r="BB877" s="195"/>
      <c r="BC877" s="195"/>
      <c r="BD877" s="195"/>
      <c r="BE877" s="195"/>
      <c r="BF877" s="195"/>
      <c r="BG877" s="195"/>
      <c r="BH877" s="195"/>
      <c r="BI877" s="195"/>
      <c r="BJ877" s="195"/>
      <c r="BK877" s="195"/>
      <c r="BL877" s="195"/>
      <c r="BM877" s="195"/>
      <c r="BN877" s="195"/>
      <c r="BO877" s="195"/>
      <c r="BP877" s="195"/>
      <c r="BQ877" s="195"/>
      <c r="BR877" s="195"/>
      <c r="BS877" s="195"/>
      <c r="BT877" s="195"/>
      <c r="BU877" s="195"/>
      <c r="BV877" s="195"/>
      <c r="BW877" s="195"/>
      <c r="BX877" s="195"/>
      <c r="BY877" s="195"/>
      <c r="BZ877" s="195"/>
      <c r="CA877" s="195"/>
      <c r="CB877" s="195"/>
      <c r="CC877" s="195"/>
      <c r="CD877" s="195"/>
      <c r="CE877" s="195"/>
      <c r="CF877" s="195"/>
      <c r="CG877" s="195"/>
      <c r="CH877" s="195"/>
    </row>
    <row r="878" spans="1:86" ht="12.75">
      <c r="A878" s="195"/>
      <c r="B878" s="195"/>
      <c r="C878" s="195"/>
      <c r="D878" s="195"/>
      <c r="E878" s="195"/>
      <c r="F878" s="195"/>
      <c r="G878" s="195"/>
      <c r="H878" s="195"/>
      <c r="I878" s="195"/>
      <c r="J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  <c r="AW878" s="195"/>
      <c r="AX878" s="195"/>
      <c r="AY878" s="195"/>
      <c r="AZ878" s="195"/>
      <c r="BA878" s="195"/>
      <c r="BB878" s="195"/>
      <c r="BC878" s="195"/>
      <c r="BD878" s="195"/>
      <c r="BE878" s="195"/>
      <c r="BF878" s="195"/>
      <c r="BG878" s="195"/>
      <c r="BH878" s="195"/>
      <c r="BI878" s="195"/>
      <c r="BJ878" s="195"/>
      <c r="BK878" s="195"/>
      <c r="BL878" s="195"/>
      <c r="BM878" s="195"/>
      <c r="BN878" s="195"/>
      <c r="BO878" s="195"/>
      <c r="BP878" s="195"/>
      <c r="BQ878" s="195"/>
      <c r="BR878" s="195"/>
      <c r="BS878" s="195"/>
      <c r="BT878" s="195"/>
      <c r="BU878" s="195"/>
      <c r="BV878" s="195"/>
      <c r="BW878" s="195"/>
      <c r="BX878" s="195"/>
      <c r="BY878" s="195"/>
      <c r="BZ878" s="195"/>
      <c r="CA878" s="195"/>
      <c r="CB878" s="195"/>
      <c r="CC878" s="195"/>
      <c r="CD878" s="195"/>
      <c r="CE878" s="195"/>
      <c r="CF878" s="195"/>
      <c r="CG878" s="195"/>
      <c r="CH878" s="195"/>
    </row>
    <row r="879" spans="1:86" ht="12.75">
      <c r="A879" s="195"/>
      <c r="B879" s="195"/>
      <c r="C879" s="195"/>
      <c r="D879" s="195"/>
      <c r="E879" s="195"/>
      <c r="F879" s="195"/>
      <c r="G879" s="195"/>
      <c r="H879" s="195"/>
      <c r="I879" s="195"/>
      <c r="J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  <c r="AA879" s="195"/>
      <c r="AB879" s="195"/>
      <c r="AC879" s="195"/>
      <c r="AD879" s="195"/>
      <c r="AE879" s="195"/>
      <c r="AF879" s="195"/>
      <c r="AG879" s="195"/>
      <c r="AH879" s="195"/>
      <c r="AI879" s="195"/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  <c r="AW879" s="195"/>
      <c r="AX879" s="195"/>
      <c r="AY879" s="195"/>
      <c r="AZ879" s="195"/>
      <c r="BA879" s="195"/>
      <c r="BB879" s="195"/>
      <c r="BC879" s="195"/>
      <c r="BD879" s="195"/>
      <c r="BE879" s="195"/>
      <c r="BF879" s="195"/>
      <c r="BG879" s="195"/>
      <c r="BH879" s="195"/>
      <c r="BI879" s="195"/>
      <c r="BJ879" s="195"/>
      <c r="BK879" s="195"/>
      <c r="BL879" s="195"/>
      <c r="BM879" s="195"/>
      <c r="BN879" s="195"/>
      <c r="BO879" s="195"/>
      <c r="BP879" s="195"/>
      <c r="BQ879" s="195"/>
      <c r="BR879" s="195"/>
      <c r="BS879" s="195"/>
      <c r="BT879" s="195"/>
      <c r="BU879" s="195"/>
      <c r="BV879" s="195"/>
      <c r="BW879" s="195"/>
      <c r="BX879" s="195"/>
      <c r="BY879" s="195"/>
      <c r="BZ879" s="195"/>
      <c r="CA879" s="195"/>
      <c r="CB879" s="195"/>
      <c r="CC879" s="195"/>
      <c r="CD879" s="195"/>
      <c r="CE879" s="195"/>
      <c r="CF879" s="195"/>
      <c r="CG879" s="195"/>
      <c r="CH879" s="195"/>
    </row>
    <row r="880" spans="1:86" ht="12.75">
      <c r="A880" s="195"/>
      <c r="B880" s="195"/>
      <c r="C880" s="195"/>
      <c r="D880" s="195"/>
      <c r="E880" s="195"/>
      <c r="F880" s="195"/>
      <c r="G880" s="195"/>
      <c r="H880" s="195"/>
      <c r="I880" s="195"/>
      <c r="J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  <c r="AA880" s="195"/>
      <c r="AB880" s="195"/>
      <c r="AC880" s="195"/>
      <c r="AD880" s="195"/>
      <c r="AE880" s="195"/>
      <c r="AF880" s="195"/>
      <c r="AG880" s="195"/>
      <c r="AH880" s="195"/>
      <c r="AI880" s="195"/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  <c r="AW880" s="195"/>
      <c r="AX880" s="195"/>
      <c r="AY880" s="195"/>
      <c r="AZ880" s="195"/>
      <c r="BA880" s="195"/>
      <c r="BB880" s="195"/>
      <c r="BC880" s="195"/>
      <c r="BD880" s="195"/>
      <c r="BE880" s="195"/>
      <c r="BF880" s="195"/>
      <c r="BG880" s="195"/>
      <c r="BH880" s="195"/>
      <c r="BI880" s="195"/>
      <c r="BJ880" s="195"/>
      <c r="BK880" s="195"/>
      <c r="BL880" s="195"/>
      <c r="BM880" s="195"/>
      <c r="BN880" s="195"/>
      <c r="BO880" s="195"/>
      <c r="BP880" s="195"/>
      <c r="BQ880" s="195"/>
      <c r="BR880" s="195"/>
      <c r="BS880" s="195"/>
      <c r="BT880" s="195"/>
      <c r="BU880" s="195"/>
      <c r="BV880" s="195"/>
      <c r="BW880" s="195"/>
      <c r="BX880" s="195"/>
      <c r="BY880" s="195"/>
      <c r="BZ880" s="195"/>
      <c r="CA880" s="195"/>
      <c r="CB880" s="195"/>
      <c r="CC880" s="195"/>
      <c r="CD880" s="195"/>
      <c r="CE880" s="195"/>
      <c r="CF880" s="195"/>
      <c r="CG880" s="195"/>
      <c r="CH880" s="195"/>
    </row>
    <row r="881" spans="1:86" ht="12.75">
      <c r="A881" s="195"/>
      <c r="B881" s="195"/>
      <c r="C881" s="195"/>
      <c r="D881" s="195"/>
      <c r="E881" s="195"/>
      <c r="F881" s="195"/>
      <c r="G881" s="195"/>
      <c r="H881" s="195"/>
      <c r="I881" s="195"/>
      <c r="J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  <c r="AA881" s="195"/>
      <c r="AB881" s="195"/>
      <c r="AC881" s="195"/>
      <c r="AD881" s="195"/>
      <c r="AE881" s="195"/>
      <c r="AF881" s="195"/>
      <c r="AG881" s="195"/>
      <c r="AH881" s="195"/>
      <c r="AI881" s="195"/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  <c r="AW881" s="195"/>
      <c r="AX881" s="195"/>
      <c r="AY881" s="195"/>
      <c r="AZ881" s="195"/>
      <c r="BA881" s="195"/>
      <c r="BB881" s="195"/>
      <c r="BC881" s="195"/>
      <c r="BD881" s="195"/>
      <c r="BE881" s="195"/>
      <c r="BF881" s="195"/>
      <c r="BG881" s="195"/>
      <c r="BH881" s="195"/>
      <c r="BI881" s="195"/>
      <c r="BJ881" s="195"/>
      <c r="BK881" s="195"/>
      <c r="BL881" s="195"/>
      <c r="BM881" s="195"/>
      <c r="BN881" s="195"/>
      <c r="BO881" s="195"/>
      <c r="BP881" s="195"/>
      <c r="BQ881" s="195"/>
      <c r="BR881" s="195"/>
      <c r="BS881" s="195"/>
      <c r="BT881" s="195"/>
      <c r="BU881" s="195"/>
      <c r="BV881" s="195"/>
      <c r="BW881" s="195"/>
      <c r="BX881" s="195"/>
      <c r="BY881" s="195"/>
      <c r="BZ881" s="195"/>
      <c r="CA881" s="195"/>
      <c r="CB881" s="195"/>
      <c r="CC881" s="195"/>
      <c r="CD881" s="195"/>
      <c r="CE881" s="195"/>
      <c r="CF881" s="195"/>
      <c r="CG881" s="195"/>
      <c r="CH881" s="195"/>
    </row>
    <row r="882" spans="1:86" ht="12.75">
      <c r="A882" s="195"/>
      <c r="B882" s="195"/>
      <c r="C882" s="195"/>
      <c r="D882" s="195"/>
      <c r="E882" s="195"/>
      <c r="F882" s="195"/>
      <c r="G882" s="195"/>
      <c r="H882" s="195"/>
      <c r="I882" s="195"/>
      <c r="J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  <c r="AA882" s="195"/>
      <c r="AB882" s="195"/>
      <c r="AC882" s="195"/>
      <c r="AD882" s="195"/>
      <c r="AE882" s="195"/>
      <c r="AF882" s="195"/>
      <c r="AG882" s="195"/>
      <c r="AH882" s="195"/>
      <c r="AI882" s="195"/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  <c r="AW882" s="195"/>
      <c r="AX882" s="195"/>
      <c r="AY882" s="195"/>
      <c r="AZ882" s="195"/>
      <c r="BA882" s="195"/>
      <c r="BB882" s="195"/>
      <c r="BC882" s="195"/>
      <c r="BD882" s="195"/>
      <c r="BE882" s="195"/>
      <c r="BF882" s="195"/>
      <c r="BG882" s="195"/>
      <c r="BH882" s="195"/>
      <c r="BI882" s="195"/>
      <c r="BJ882" s="195"/>
      <c r="BK882" s="195"/>
      <c r="BL882" s="195"/>
      <c r="BM882" s="195"/>
      <c r="BN882" s="195"/>
      <c r="BO882" s="195"/>
      <c r="BP882" s="195"/>
      <c r="BQ882" s="195"/>
      <c r="BR882" s="195"/>
      <c r="BS882" s="195"/>
      <c r="BT882" s="195"/>
      <c r="BU882" s="195"/>
      <c r="BV882" s="195"/>
      <c r="BW882" s="195"/>
      <c r="BX882" s="195"/>
      <c r="BY882" s="195"/>
      <c r="BZ882" s="195"/>
      <c r="CA882" s="195"/>
      <c r="CB882" s="195"/>
      <c r="CC882" s="195"/>
      <c r="CD882" s="195"/>
      <c r="CE882" s="195"/>
      <c r="CF882" s="195"/>
      <c r="CG882" s="195"/>
      <c r="CH882" s="195"/>
    </row>
    <row r="883" spans="1:86" ht="12.75">
      <c r="A883" s="195"/>
      <c r="B883" s="195"/>
      <c r="C883" s="195"/>
      <c r="D883" s="195"/>
      <c r="E883" s="195"/>
      <c r="F883" s="195"/>
      <c r="G883" s="195"/>
      <c r="H883" s="195"/>
      <c r="I883" s="195"/>
      <c r="J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  <c r="AA883" s="195"/>
      <c r="AB883" s="195"/>
      <c r="AC883" s="195"/>
      <c r="AD883" s="195"/>
      <c r="AE883" s="195"/>
      <c r="AF883" s="195"/>
      <c r="AG883" s="195"/>
      <c r="AH883" s="195"/>
      <c r="AI883" s="195"/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  <c r="AW883" s="195"/>
      <c r="AX883" s="195"/>
      <c r="AY883" s="195"/>
      <c r="AZ883" s="195"/>
      <c r="BA883" s="195"/>
      <c r="BB883" s="195"/>
      <c r="BC883" s="195"/>
      <c r="BD883" s="195"/>
      <c r="BE883" s="195"/>
      <c r="BF883" s="195"/>
      <c r="BG883" s="195"/>
      <c r="BH883" s="195"/>
      <c r="BI883" s="195"/>
      <c r="BJ883" s="195"/>
      <c r="BK883" s="195"/>
      <c r="BL883" s="195"/>
      <c r="BM883" s="195"/>
      <c r="BN883" s="195"/>
      <c r="BO883" s="195"/>
      <c r="BP883" s="195"/>
      <c r="BQ883" s="195"/>
      <c r="BR883" s="195"/>
      <c r="BS883" s="195"/>
      <c r="BT883" s="195"/>
      <c r="BU883" s="195"/>
      <c r="BV883" s="195"/>
      <c r="BW883" s="195"/>
      <c r="BX883" s="195"/>
      <c r="BY883" s="195"/>
      <c r="BZ883" s="195"/>
      <c r="CA883" s="195"/>
      <c r="CB883" s="195"/>
      <c r="CC883" s="195"/>
      <c r="CD883" s="195"/>
      <c r="CE883" s="195"/>
      <c r="CF883" s="195"/>
      <c r="CG883" s="195"/>
      <c r="CH883" s="195"/>
    </row>
    <row r="884" spans="1:86" ht="12.75">
      <c r="A884" s="195"/>
      <c r="B884" s="195"/>
      <c r="C884" s="195"/>
      <c r="D884" s="195"/>
      <c r="E884" s="195"/>
      <c r="F884" s="195"/>
      <c r="G884" s="195"/>
      <c r="H884" s="195"/>
      <c r="I884" s="195"/>
      <c r="J884" s="195"/>
      <c r="L884" s="195"/>
      <c r="M884" s="195"/>
      <c r="N884" s="195"/>
      <c r="O884" s="195"/>
      <c r="P884" s="195"/>
      <c r="Q884" s="195"/>
      <c r="R884" s="195"/>
      <c r="S884" s="195"/>
      <c r="T884" s="195"/>
      <c r="U884" s="195"/>
      <c r="V884" s="195"/>
      <c r="W884" s="195"/>
      <c r="X884" s="195"/>
      <c r="Y884" s="195"/>
      <c r="Z884" s="195"/>
      <c r="AA884" s="195"/>
      <c r="AB884" s="195"/>
      <c r="AC884" s="195"/>
      <c r="AD884" s="195"/>
      <c r="AE884" s="195"/>
      <c r="AF884" s="195"/>
      <c r="AG884" s="195"/>
      <c r="AH884" s="195"/>
      <c r="AI884" s="195"/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  <c r="AW884" s="195"/>
      <c r="AX884" s="195"/>
      <c r="AY884" s="195"/>
      <c r="AZ884" s="195"/>
      <c r="BA884" s="195"/>
      <c r="BB884" s="195"/>
      <c r="BC884" s="195"/>
      <c r="BD884" s="195"/>
      <c r="BE884" s="195"/>
      <c r="BF884" s="195"/>
      <c r="BG884" s="195"/>
      <c r="BH884" s="195"/>
      <c r="BI884" s="195"/>
      <c r="BJ884" s="195"/>
      <c r="BK884" s="195"/>
      <c r="BL884" s="195"/>
      <c r="BM884" s="195"/>
      <c r="BN884" s="195"/>
      <c r="BO884" s="195"/>
      <c r="BP884" s="195"/>
      <c r="BQ884" s="195"/>
      <c r="BR884" s="195"/>
      <c r="BS884" s="195"/>
      <c r="BT884" s="195"/>
      <c r="BU884" s="195"/>
      <c r="BV884" s="195"/>
      <c r="BW884" s="195"/>
      <c r="BX884" s="195"/>
      <c r="BY884" s="195"/>
      <c r="BZ884" s="195"/>
      <c r="CA884" s="195"/>
      <c r="CB884" s="195"/>
      <c r="CC884" s="195"/>
      <c r="CD884" s="195"/>
      <c r="CE884" s="195"/>
      <c r="CF884" s="195"/>
      <c r="CG884" s="195"/>
      <c r="CH884" s="195"/>
    </row>
    <row r="885" spans="1:86" ht="12.75">
      <c r="A885" s="195"/>
      <c r="B885" s="195"/>
      <c r="C885" s="195"/>
      <c r="D885" s="195"/>
      <c r="E885" s="195"/>
      <c r="F885" s="195"/>
      <c r="G885" s="195"/>
      <c r="H885" s="195"/>
      <c r="I885" s="195"/>
      <c r="J885" s="195"/>
      <c r="L885" s="195"/>
      <c r="M885" s="195"/>
      <c r="N885" s="195"/>
      <c r="O885" s="195"/>
      <c r="P885" s="195"/>
      <c r="Q885" s="195"/>
      <c r="R885" s="195"/>
      <c r="S885" s="195"/>
      <c r="T885" s="195"/>
      <c r="U885" s="195"/>
      <c r="V885" s="195"/>
      <c r="W885" s="195"/>
      <c r="X885" s="195"/>
      <c r="Y885" s="195"/>
      <c r="Z885" s="195"/>
      <c r="AA885" s="195"/>
      <c r="AB885" s="195"/>
      <c r="AC885" s="195"/>
      <c r="AD885" s="195"/>
      <c r="AE885" s="195"/>
      <c r="AF885" s="195"/>
      <c r="AG885" s="195"/>
      <c r="AH885" s="195"/>
      <c r="AI885" s="195"/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  <c r="AW885" s="195"/>
      <c r="AX885" s="195"/>
      <c r="AY885" s="195"/>
      <c r="AZ885" s="195"/>
      <c r="BA885" s="195"/>
      <c r="BB885" s="195"/>
      <c r="BC885" s="195"/>
      <c r="BD885" s="195"/>
      <c r="BE885" s="195"/>
      <c r="BF885" s="195"/>
      <c r="BG885" s="195"/>
      <c r="BH885" s="195"/>
      <c r="BI885" s="195"/>
      <c r="BJ885" s="195"/>
      <c r="BK885" s="195"/>
      <c r="BL885" s="195"/>
      <c r="BM885" s="195"/>
      <c r="BN885" s="195"/>
      <c r="BO885" s="195"/>
      <c r="BP885" s="195"/>
      <c r="BQ885" s="195"/>
      <c r="BR885" s="195"/>
      <c r="BS885" s="195"/>
      <c r="BT885" s="195"/>
      <c r="BU885" s="195"/>
      <c r="BV885" s="195"/>
      <c r="BW885" s="195"/>
      <c r="BX885" s="195"/>
      <c r="BY885" s="195"/>
      <c r="BZ885" s="195"/>
      <c r="CA885" s="195"/>
      <c r="CB885" s="195"/>
      <c r="CC885" s="195"/>
      <c r="CD885" s="195"/>
      <c r="CE885" s="195"/>
      <c r="CF885" s="195"/>
      <c r="CG885" s="195"/>
      <c r="CH885" s="195"/>
    </row>
    <row r="886" spans="1:86" ht="12.75">
      <c r="A886" s="195"/>
      <c r="B886" s="195"/>
      <c r="C886" s="195"/>
      <c r="D886" s="195"/>
      <c r="E886" s="195"/>
      <c r="F886" s="195"/>
      <c r="G886" s="195"/>
      <c r="H886" s="195"/>
      <c r="I886" s="195"/>
      <c r="J886" s="195"/>
      <c r="L886" s="195"/>
      <c r="M886" s="195"/>
      <c r="N886" s="195"/>
      <c r="O886" s="195"/>
      <c r="P886" s="195"/>
      <c r="Q886" s="195"/>
      <c r="R886" s="195"/>
      <c r="S886" s="195"/>
      <c r="T886" s="195"/>
      <c r="U886" s="195"/>
      <c r="V886" s="195"/>
      <c r="W886" s="195"/>
      <c r="X886" s="195"/>
      <c r="Y886" s="195"/>
      <c r="Z886" s="195"/>
      <c r="AA886" s="195"/>
      <c r="AB886" s="195"/>
      <c r="AC886" s="195"/>
      <c r="AD886" s="195"/>
      <c r="AE886" s="195"/>
      <c r="AF886" s="195"/>
      <c r="AG886" s="195"/>
      <c r="AH886" s="195"/>
      <c r="AI886" s="195"/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  <c r="AW886" s="195"/>
      <c r="AX886" s="195"/>
      <c r="AY886" s="195"/>
      <c r="AZ886" s="195"/>
      <c r="BA886" s="195"/>
      <c r="BB886" s="195"/>
      <c r="BC886" s="195"/>
      <c r="BD886" s="195"/>
      <c r="BE886" s="195"/>
      <c r="BF886" s="195"/>
      <c r="BG886" s="195"/>
      <c r="BH886" s="195"/>
      <c r="BI886" s="195"/>
      <c r="BJ886" s="195"/>
      <c r="BK886" s="195"/>
      <c r="BL886" s="195"/>
      <c r="BM886" s="195"/>
      <c r="BN886" s="195"/>
      <c r="BO886" s="195"/>
      <c r="BP886" s="195"/>
      <c r="BQ886" s="195"/>
      <c r="BR886" s="195"/>
      <c r="BS886" s="195"/>
      <c r="BT886" s="195"/>
      <c r="BU886" s="195"/>
      <c r="BV886" s="195"/>
      <c r="BW886" s="195"/>
      <c r="BX886" s="195"/>
      <c r="BY886" s="195"/>
      <c r="BZ886" s="195"/>
      <c r="CA886" s="195"/>
      <c r="CB886" s="195"/>
      <c r="CC886" s="195"/>
      <c r="CD886" s="195"/>
      <c r="CE886" s="195"/>
      <c r="CF886" s="195"/>
      <c r="CG886" s="195"/>
      <c r="CH886" s="195"/>
    </row>
    <row r="887" spans="1:86" ht="12.75">
      <c r="A887" s="195"/>
      <c r="B887" s="195"/>
      <c r="C887" s="195"/>
      <c r="D887" s="195"/>
      <c r="E887" s="195"/>
      <c r="F887" s="195"/>
      <c r="G887" s="195"/>
      <c r="H887" s="195"/>
      <c r="I887" s="195"/>
      <c r="J887" s="195"/>
      <c r="L887" s="195"/>
      <c r="M887" s="195"/>
      <c r="N887" s="195"/>
      <c r="O887" s="195"/>
      <c r="P887" s="195"/>
      <c r="Q887" s="195"/>
      <c r="R887" s="195"/>
      <c r="S887" s="195"/>
      <c r="T887" s="195"/>
      <c r="U887" s="195"/>
      <c r="V887" s="195"/>
      <c r="W887" s="195"/>
      <c r="X887" s="195"/>
      <c r="Y887" s="195"/>
      <c r="Z887" s="195"/>
      <c r="AA887" s="195"/>
      <c r="AB887" s="195"/>
      <c r="AC887" s="195"/>
      <c r="AD887" s="195"/>
      <c r="AE887" s="195"/>
      <c r="AF887" s="195"/>
      <c r="AG887" s="195"/>
      <c r="AH887" s="195"/>
      <c r="AI887" s="195"/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  <c r="AW887" s="195"/>
      <c r="AX887" s="195"/>
      <c r="AY887" s="195"/>
      <c r="AZ887" s="195"/>
      <c r="BA887" s="195"/>
      <c r="BB887" s="195"/>
      <c r="BC887" s="195"/>
      <c r="BD887" s="195"/>
      <c r="BE887" s="195"/>
      <c r="BF887" s="195"/>
      <c r="BG887" s="195"/>
      <c r="BH887" s="195"/>
      <c r="BI887" s="195"/>
      <c r="BJ887" s="195"/>
      <c r="BK887" s="195"/>
      <c r="BL887" s="195"/>
      <c r="BM887" s="195"/>
      <c r="BN887" s="195"/>
      <c r="BO887" s="195"/>
      <c r="BP887" s="195"/>
      <c r="BQ887" s="195"/>
      <c r="BR887" s="195"/>
      <c r="BS887" s="195"/>
      <c r="BT887" s="195"/>
      <c r="BU887" s="195"/>
      <c r="BV887" s="195"/>
      <c r="BW887" s="195"/>
      <c r="BX887" s="195"/>
      <c r="BY887" s="195"/>
      <c r="BZ887" s="195"/>
      <c r="CA887" s="195"/>
      <c r="CB887" s="195"/>
      <c r="CC887" s="195"/>
      <c r="CD887" s="195"/>
      <c r="CE887" s="195"/>
      <c r="CF887" s="195"/>
      <c r="CG887" s="195"/>
      <c r="CH887" s="195"/>
    </row>
    <row r="888" spans="1:86" ht="12.75">
      <c r="A888" s="195"/>
      <c r="B888" s="195"/>
      <c r="C888" s="195"/>
      <c r="D888" s="195"/>
      <c r="E888" s="195"/>
      <c r="F888" s="195"/>
      <c r="G888" s="195"/>
      <c r="H888" s="195"/>
      <c r="I888" s="195"/>
      <c r="J888" s="195"/>
      <c r="L888" s="195"/>
      <c r="M888" s="195"/>
      <c r="N888" s="195"/>
      <c r="O888" s="195"/>
      <c r="P888" s="195"/>
      <c r="Q888" s="195"/>
      <c r="R888" s="195"/>
      <c r="S888" s="195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  <c r="AW888" s="195"/>
      <c r="AX888" s="195"/>
      <c r="AY888" s="195"/>
      <c r="AZ888" s="195"/>
      <c r="BA888" s="195"/>
      <c r="BB888" s="195"/>
      <c r="BC888" s="195"/>
      <c r="BD888" s="195"/>
      <c r="BE888" s="195"/>
      <c r="BF888" s="195"/>
      <c r="BG888" s="195"/>
      <c r="BH888" s="195"/>
      <c r="BI888" s="195"/>
      <c r="BJ888" s="195"/>
      <c r="BK888" s="195"/>
      <c r="BL888" s="195"/>
      <c r="BM888" s="195"/>
      <c r="BN888" s="195"/>
      <c r="BO888" s="195"/>
      <c r="BP888" s="195"/>
      <c r="BQ888" s="195"/>
      <c r="BR888" s="195"/>
      <c r="BS888" s="195"/>
      <c r="BT888" s="195"/>
      <c r="BU888" s="195"/>
      <c r="BV888" s="195"/>
      <c r="BW888" s="195"/>
      <c r="BX888" s="195"/>
      <c r="BY888" s="195"/>
      <c r="BZ888" s="195"/>
      <c r="CA888" s="195"/>
      <c r="CB888" s="195"/>
      <c r="CC888" s="195"/>
      <c r="CD888" s="195"/>
      <c r="CE888" s="195"/>
      <c r="CF888" s="195"/>
      <c r="CG888" s="195"/>
      <c r="CH888" s="195"/>
    </row>
    <row r="889" spans="1:86" ht="12.75">
      <c r="A889" s="195"/>
      <c r="B889" s="195"/>
      <c r="C889" s="195"/>
      <c r="D889" s="195"/>
      <c r="E889" s="195"/>
      <c r="F889" s="195"/>
      <c r="G889" s="195"/>
      <c r="H889" s="195"/>
      <c r="I889" s="195"/>
      <c r="J889" s="195"/>
      <c r="L889" s="195"/>
      <c r="M889" s="195"/>
      <c r="N889" s="195"/>
      <c r="O889" s="195"/>
      <c r="P889" s="195"/>
      <c r="Q889" s="195"/>
      <c r="R889" s="195"/>
      <c r="S889" s="195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  <c r="AW889" s="195"/>
      <c r="AX889" s="195"/>
      <c r="AY889" s="195"/>
      <c r="AZ889" s="195"/>
      <c r="BA889" s="195"/>
      <c r="BB889" s="195"/>
      <c r="BC889" s="195"/>
      <c r="BD889" s="195"/>
      <c r="BE889" s="195"/>
      <c r="BF889" s="195"/>
      <c r="BG889" s="195"/>
      <c r="BH889" s="195"/>
      <c r="BI889" s="195"/>
      <c r="BJ889" s="195"/>
      <c r="BK889" s="195"/>
      <c r="BL889" s="195"/>
      <c r="BM889" s="195"/>
      <c r="BN889" s="195"/>
      <c r="BO889" s="195"/>
      <c r="BP889" s="195"/>
      <c r="BQ889" s="195"/>
      <c r="BR889" s="195"/>
      <c r="BS889" s="195"/>
      <c r="BT889" s="195"/>
      <c r="BU889" s="195"/>
      <c r="BV889" s="195"/>
      <c r="BW889" s="195"/>
      <c r="BX889" s="195"/>
      <c r="BY889" s="195"/>
      <c r="BZ889" s="195"/>
      <c r="CA889" s="195"/>
      <c r="CB889" s="195"/>
      <c r="CC889" s="195"/>
      <c r="CD889" s="195"/>
      <c r="CE889" s="195"/>
      <c r="CF889" s="195"/>
      <c r="CG889" s="195"/>
      <c r="CH889" s="195"/>
    </row>
    <row r="890" spans="1:86" ht="12.75">
      <c r="A890" s="195"/>
      <c r="B890" s="195"/>
      <c r="C890" s="195"/>
      <c r="D890" s="195"/>
      <c r="E890" s="195"/>
      <c r="F890" s="195"/>
      <c r="G890" s="195"/>
      <c r="H890" s="195"/>
      <c r="I890" s="195"/>
      <c r="J890" s="195"/>
      <c r="L890" s="195"/>
      <c r="M890" s="195"/>
      <c r="N890" s="195"/>
      <c r="O890" s="195"/>
      <c r="P890" s="195"/>
      <c r="Q890" s="195"/>
      <c r="R890" s="195"/>
      <c r="S890" s="195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  <c r="AW890" s="195"/>
      <c r="AX890" s="195"/>
      <c r="AY890" s="195"/>
      <c r="AZ890" s="195"/>
      <c r="BA890" s="195"/>
      <c r="BB890" s="195"/>
      <c r="BC890" s="195"/>
      <c r="BD890" s="195"/>
      <c r="BE890" s="195"/>
      <c r="BF890" s="195"/>
      <c r="BG890" s="195"/>
      <c r="BH890" s="195"/>
      <c r="BI890" s="195"/>
      <c r="BJ890" s="195"/>
      <c r="BK890" s="195"/>
      <c r="BL890" s="195"/>
      <c r="BM890" s="195"/>
      <c r="BN890" s="195"/>
      <c r="BO890" s="195"/>
      <c r="BP890" s="195"/>
      <c r="BQ890" s="195"/>
      <c r="BR890" s="195"/>
      <c r="BS890" s="195"/>
      <c r="BT890" s="195"/>
      <c r="BU890" s="195"/>
      <c r="BV890" s="195"/>
      <c r="BW890" s="195"/>
      <c r="BX890" s="195"/>
      <c r="BY890" s="195"/>
      <c r="BZ890" s="195"/>
      <c r="CA890" s="195"/>
      <c r="CB890" s="195"/>
      <c r="CC890" s="195"/>
      <c r="CD890" s="195"/>
      <c r="CE890" s="195"/>
      <c r="CF890" s="195"/>
      <c r="CG890" s="195"/>
      <c r="CH890" s="195"/>
    </row>
    <row r="891" spans="1:86" ht="12.75">
      <c r="A891" s="195"/>
      <c r="B891" s="195"/>
      <c r="C891" s="195"/>
      <c r="D891" s="195"/>
      <c r="E891" s="195"/>
      <c r="F891" s="195"/>
      <c r="G891" s="195"/>
      <c r="H891" s="195"/>
      <c r="I891" s="195"/>
      <c r="J891" s="195"/>
      <c r="L891" s="195"/>
      <c r="M891" s="195"/>
      <c r="N891" s="195"/>
      <c r="O891" s="195"/>
      <c r="P891" s="195"/>
      <c r="Q891" s="195"/>
      <c r="R891" s="195"/>
      <c r="S891" s="195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  <c r="AW891" s="195"/>
      <c r="AX891" s="195"/>
      <c r="AY891" s="195"/>
      <c r="AZ891" s="195"/>
      <c r="BA891" s="195"/>
      <c r="BB891" s="195"/>
      <c r="BC891" s="195"/>
      <c r="BD891" s="195"/>
      <c r="BE891" s="195"/>
      <c r="BF891" s="195"/>
      <c r="BG891" s="195"/>
      <c r="BH891" s="195"/>
      <c r="BI891" s="195"/>
      <c r="BJ891" s="195"/>
      <c r="BK891" s="195"/>
      <c r="BL891" s="195"/>
      <c r="BM891" s="195"/>
      <c r="BN891" s="195"/>
      <c r="BO891" s="195"/>
      <c r="BP891" s="195"/>
      <c r="BQ891" s="195"/>
      <c r="BR891" s="195"/>
      <c r="BS891" s="195"/>
      <c r="BT891" s="195"/>
      <c r="BU891" s="195"/>
      <c r="BV891" s="195"/>
      <c r="BW891" s="195"/>
      <c r="BX891" s="195"/>
      <c r="BY891" s="195"/>
      <c r="BZ891" s="195"/>
      <c r="CA891" s="195"/>
      <c r="CB891" s="195"/>
      <c r="CC891" s="195"/>
      <c r="CD891" s="195"/>
      <c r="CE891" s="195"/>
      <c r="CF891" s="195"/>
      <c r="CG891" s="195"/>
      <c r="CH891" s="195"/>
    </row>
    <row r="892" spans="1:86" ht="12.75">
      <c r="A892" s="195"/>
      <c r="B892" s="195"/>
      <c r="C892" s="195"/>
      <c r="D892" s="195"/>
      <c r="E892" s="195"/>
      <c r="F892" s="195"/>
      <c r="G892" s="195"/>
      <c r="H892" s="195"/>
      <c r="I892" s="195"/>
      <c r="J892" s="195"/>
      <c r="L892" s="195"/>
      <c r="M892" s="195"/>
      <c r="N892" s="195"/>
      <c r="O892" s="195"/>
      <c r="P892" s="195"/>
      <c r="Q892" s="195"/>
      <c r="R892" s="195"/>
      <c r="S892" s="195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  <c r="AW892" s="195"/>
      <c r="AX892" s="195"/>
      <c r="AY892" s="195"/>
      <c r="AZ892" s="195"/>
      <c r="BA892" s="195"/>
      <c r="BB892" s="195"/>
      <c r="BC892" s="195"/>
      <c r="BD892" s="195"/>
      <c r="BE892" s="195"/>
      <c r="BF892" s="195"/>
      <c r="BG892" s="195"/>
      <c r="BH892" s="195"/>
      <c r="BI892" s="195"/>
      <c r="BJ892" s="195"/>
      <c r="BK892" s="195"/>
      <c r="BL892" s="195"/>
      <c r="BM892" s="195"/>
      <c r="BN892" s="195"/>
      <c r="BO892" s="195"/>
      <c r="BP892" s="195"/>
      <c r="BQ892" s="195"/>
      <c r="BR892" s="195"/>
      <c r="BS892" s="195"/>
      <c r="BT892" s="195"/>
      <c r="BU892" s="195"/>
      <c r="BV892" s="195"/>
      <c r="BW892" s="195"/>
      <c r="BX892" s="195"/>
      <c r="BY892" s="195"/>
      <c r="BZ892" s="195"/>
      <c r="CA892" s="195"/>
      <c r="CB892" s="195"/>
      <c r="CC892" s="195"/>
      <c r="CD892" s="195"/>
      <c r="CE892" s="195"/>
      <c r="CF892" s="195"/>
      <c r="CG892" s="195"/>
      <c r="CH892" s="195"/>
    </row>
    <row r="893" spans="1:86" ht="12.75">
      <c r="A893" s="195"/>
      <c r="B893" s="195"/>
      <c r="C893" s="195"/>
      <c r="D893" s="195"/>
      <c r="E893" s="195"/>
      <c r="F893" s="195"/>
      <c r="G893" s="195"/>
      <c r="H893" s="195"/>
      <c r="I893" s="195"/>
      <c r="J893" s="195"/>
      <c r="L893" s="195"/>
      <c r="M893" s="195"/>
      <c r="N893" s="195"/>
      <c r="O893" s="195"/>
      <c r="P893" s="195"/>
      <c r="Q893" s="195"/>
      <c r="R893" s="195"/>
      <c r="S893" s="195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  <c r="AW893" s="195"/>
      <c r="AX893" s="195"/>
      <c r="AY893" s="195"/>
      <c r="AZ893" s="195"/>
      <c r="BA893" s="195"/>
      <c r="BB893" s="195"/>
      <c r="BC893" s="195"/>
      <c r="BD893" s="195"/>
      <c r="BE893" s="195"/>
      <c r="BF893" s="195"/>
      <c r="BG893" s="195"/>
      <c r="BH893" s="195"/>
      <c r="BI893" s="195"/>
      <c r="BJ893" s="195"/>
      <c r="BK893" s="195"/>
      <c r="BL893" s="195"/>
      <c r="BM893" s="195"/>
      <c r="BN893" s="195"/>
      <c r="BO893" s="195"/>
      <c r="BP893" s="195"/>
      <c r="BQ893" s="195"/>
      <c r="BR893" s="195"/>
      <c r="BS893" s="195"/>
      <c r="BT893" s="195"/>
      <c r="BU893" s="195"/>
      <c r="BV893" s="195"/>
      <c r="BW893" s="195"/>
      <c r="BX893" s="195"/>
      <c r="BY893" s="195"/>
      <c r="BZ893" s="195"/>
      <c r="CA893" s="195"/>
      <c r="CB893" s="195"/>
      <c r="CC893" s="195"/>
      <c r="CD893" s="195"/>
      <c r="CE893" s="195"/>
      <c r="CF893" s="195"/>
      <c r="CG893" s="195"/>
      <c r="CH893" s="195"/>
    </row>
    <row r="894" spans="1:86" ht="12.75">
      <c r="A894" s="195"/>
      <c r="B894" s="195"/>
      <c r="C894" s="195"/>
      <c r="D894" s="195"/>
      <c r="E894" s="195"/>
      <c r="F894" s="195"/>
      <c r="G894" s="195"/>
      <c r="H894" s="195"/>
      <c r="I894" s="195"/>
      <c r="J894" s="195"/>
      <c r="L894" s="195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  <c r="AW894" s="195"/>
      <c r="AX894" s="195"/>
      <c r="AY894" s="195"/>
      <c r="AZ894" s="195"/>
      <c r="BA894" s="195"/>
      <c r="BB894" s="195"/>
      <c r="BC894" s="195"/>
      <c r="BD894" s="195"/>
      <c r="BE894" s="195"/>
      <c r="BF894" s="195"/>
      <c r="BG894" s="195"/>
      <c r="BH894" s="195"/>
      <c r="BI894" s="195"/>
      <c r="BJ894" s="195"/>
      <c r="BK894" s="195"/>
      <c r="BL894" s="195"/>
      <c r="BM894" s="195"/>
      <c r="BN894" s="195"/>
      <c r="BO894" s="195"/>
      <c r="BP894" s="195"/>
      <c r="BQ894" s="195"/>
      <c r="BR894" s="195"/>
      <c r="BS894" s="195"/>
      <c r="BT894" s="195"/>
      <c r="BU894" s="195"/>
      <c r="BV894" s="195"/>
      <c r="BW894" s="195"/>
      <c r="BX894" s="195"/>
      <c r="BY894" s="195"/>
      <c r="BZ894" s="195"/>
      <c r="CA894" s="195"/>
      <c r="CB894" s="195"/>
      <c r="CC894" s="195"/>
      <c r="CD894" s="195"/>
      <c r="CE894" s="195"/>
      <c r="CF894" s="195"/>
      <c r="CG894" s="195"/>
      <c r="CH894" s="195"/>
    </row>
    <row r="895" spans="1:86" ht="12.75">
      <c r="A895" s="195"/>
      <c r="B895" s="195"/>
      <c r="C895" s="195"/>
      <c r="D895" s="195"/>
      <c r="E895" s="195"/>
      <c r="F895" s="195"/>
      <c r="G895" s="195"/>
      <c r="H895" s="195"/>
      <c r="I895" s="195"/>
      <c r="J895" s="195"/>
      <c r="L895" s="195"/>
      <c r="M895" s="195"/>
      <c r="N895" s="195"/>
      <c r="O895" s="195"/>
      <c r="P895" s="195"/>
      <c r="Q895" s="195"/>
      <c r="R895" s="195"/>
      <c r="S895" s="195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  <c r="AW895" s="195"/>
      <c r="AX895" s="195"/>
      <c r="AY895" s="195"/>
      <c r="AZ895" s="195"/>
      <c r="BA895" s="195"/>
      <c r="BB895" s="195"/>
      <c r="BC895" s="195"/>
      <c r="BD895" s="195"/>
      <c r="BE895" s="195"/>
      <c r="BF895" s="195"/>
      <c r="BG895" s="195"/>
      <c r="BH895" s="195"/>
      <c r="BI895" s="195"/>
      <c r="BJ895" s="195"/>
      <c r="BK895" s="195"/>
      <c r="BL895" s="195"/>
      <c r="BM895" s="195"/>
      <c r="BN895" s="195"/>
      <c r="BO895" s="195"/>
      <c r="BP895" s="195"/>
      <c r="BQ895" s="195"/>
      <c r="BR895" s="195"/>
      <c r="BS895" s="195"/>
      <c r="BT895" s="195"/>
      <c r="BU895" s="195"/>
      <c r="BV895" s="195"/>
      <c r="BW895" s="195"/>
      <c r="BX895" s="195"/>
      <c r="BY895" s="195"/>
      <c r="BZ895" s="195"/>
      <c r="CA895" s="195"/>
      <c r="CB895" s="195"/>
      <c r="CC895" s="195"/>
      <c r="CD895" s="195"/>
      <c r="CE895" s="195"/>
      <c r="CF895" s="195"/>
      <c r="CG895" s="195"/>
      <c r="CH895" s="195"/>
    </row>
    <row r="896" spans="1:86" ht="12.75">
      <c r="A896" s="195"/>
      <c r="B896" s="195"/>
      <c r="C896" s="195"/>
      <c r="D896" s="195"/>
      <c r="E896" s="195"/>
      <c r="F896" s="195"/>
      <c r="G896" s="195"/>
      <c r="H896" s="195"/>
      <c r="I896" s="195"/>
      <c r="J896" s="195"/>
      <c r="L896" s="195"/>
      <c r="M896" s="195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  <c r="AA896" s="195"/>
      <c r="AB896" s="195"/>
      <c r="AC896" s="195"/>
      <c r="AD896" s="195"/>
      <c r="AE896" s="195"/>
      <c r="AF896" s="195"/>
      <c r="AG896" s="195"/>
      <c r="AH896" s="195"/>
      <c r="AI896" s="195"/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  <c r="AW896" s="195"/>
      <c r="AX896" s="195"/>
      <c r="AY896" s="195"/>
      <c r="AZ896" s="195"/>
      <c r="BA896" s="195"/>
      <c r="BB896" s="195"/>
      <c r="BC896" s="195"/>
      <c r="BD896" s="195"/>
      <c r="BE896" s="195"/>
      <c r="BF896" s="195"/>
      <c r="BG896" s="195"/>
      <c r="BH896" s="195"/>
      <c r="BI896" s="195"/>
      <c r="BJ896" s="195"/>
      <c r="BK896" s="195"/>
      <c r="BL896" s="195"/>
      <c r="BM896" s="195"/>
      <c r="BN896" s="195"/>
      <c r="BO896" s="195"/>
      <c r="BP896" s="195"/>
      <c r="BQ896" s="195"/>
      <c r="BR896" s="195"/>
      <c r="BS896" s="195"/>
      <c r="BT896" s="195"/>
      <c r="BU896" s="195"/>
      <c r="BV896" s="195"/>
      <c r="BW896" s="195"/>
      <c r="BX896" s="195"/>
      <c r="BY896" s="195"/>
      <c r="BZ896" s="195"/>
      <c r="CA896" s="195"/>
      <c r="CB896" s="195"/>
      <c r="CC896" s="195"/>
      <c r="CD896" s="195"/>
      <c r="CE896" s="195"/>
      <c r="CF896" s="195"/>
      <c r="CG896" s="195"/>
      <c r="CH896" s="195"/>
    </row>
    <row r="897" spans="1:86" ht="12.75">
      <c r="A897" s="195"/>
      <c r="B897" s="195"/>
      <c r="C897" s="195"/>
      <c r="D897" s="195"/>
      <c r="E897" s="195"/>
      <c r="F897" s="195"/>
      <c r="G897" s="195"/>
      <c r="H897" s="195"/>
      <c r="I897" s="195"/>
      <c r="J897" s="195"/>
      <c r="L897" s="195"/>
      <c r="M897" s="195"/>
      <c r="N897" s="195"/>
      <c r="O897" s="195"/>
      <c r="P897" s="195"/>
      <c r="Q897" s="195"/>
      <c r="R897" s="195"/>
      <c r="S897" s="195"/>
      <c r="T897" s="195"/>
      <c r="U897" s="195"/>
      <c r="V897" s="195"/>
      <c r="W897" s="195"/>
      <c r="X897" s="195"/>
      <c r="Y897" s="195"/>
      <c r="Z897" s="195"/>
      <c r="AA897" s="195"/>
      <c r="AB897" s="195"/>
      <c r="AC897" s="195"/>
      <c r="AD897" s="195"/>
      <c r="AE897" s="195"/>
      <c r="AF897" s="195"/>
      <c r="AG897" s="195"/>
      <c r="AH897" s="195"/>
      <c r="AI897" s="195"/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  <c r="AW897" s="195"/>
      <c r="AX897" s="195"/>
      <c r="AY897" s="195"/>
      <c r="AZ897" s="195"/>
      <c r="BA897" s="195"/>
      <c r="BB897" s="195"/>
      <c r="BC897" s="195"/>
      <c r="BD897" s="195"/>
      <c r="BE897" s="195"/>
      <c r="BF897" s="195"/>
      <c r="BG897" s="195"/>
      <c r="BH897" s="195"/>
      <c r="BI897" s="195"/>
      <c r="BJ897" s="195"/>
      <c r="BK897" s="195"/>
      <c r="BL897" s="195"/>
      <c r="BM897" s="195"/>
      <c r="BN897" s="195"/>
      <c r="BO897" s="195"/>
      <c r="BP897" s="195"/>
      <c r="BQ897" s="195"/>
      <c r="BR897" s="195"/>
      <c r="BS897" s="195"/>
      <c r="BT897" s="195"/>
      <c r="BU897" s="195"/>
      <c r="BV897" s="195"/>
      <c r="BW897" s="195"/>
      <c r="BX897" s="195"/>
      <c r="BY897" s="195"/>
      <c r="BZ897" s="195"/>
      <c r="CA897" s="195"/>
      <c r="CB897" s="195"/>
      <c r="CC897" s="195"/>
      <c r="CD897" s="195"/>
      <c r="CE897" s="195"/>
      <c r="CF897" s="195"/>
      <c r="CG897" s="195"/>
      <c r="CH897" s="195"/>
    </row>
    <row r="898" spans="1:86" ht="12.75">
      <c r="A898" s="195"/>
      <c r="B898" s="195"/>
      <c r="C898" s="195"/>
      <c r="D898" s="195"/>
      <c r="E898" s="195"/>
      <c r="F898" s="195"/>
      <c r="G898" s="195"/>
      <c r="H898" s="195"/>
      <c r="I898" s="195"/>
      <c r="J898" s="195"/>
      <c r="L898" s="195"/>
      <c r="M898" s="195"/>
      <c r="N898" s="195"/>
      <c r="O898" s="195"/>
      <c r="P898" s="195"/>
      <c r="Q898" s="195"/>
      <c r="R898" s="195"/>
      <c r="S898" s="195"/>
      <c r="T898" s="195"/>
      <c r="U898" s="195"/>
      <c r="V898" s="195"/>
      <c r="W898" s="195"/>
      <c r="X898" s="195"/>
      <c r="Y898" s="195"/>
      <c r="Z898" s="195"/>
      <c r="AA898" s="195"/>
      <c r="AB898" s="195"/>
      <c r="AC898" s="195"/>
      <c r="AD898" s="195"/>
      <c r="AE898" s="195"/>
      <c r="AF898" s="195"/>
      <c r="AG898" s="195"/>
      <c r="AH898" s="195"/>
      <c r="AI898" s="195"/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  <c r="AW898" s="195"/>
      <c r="AX898" s="195"/>
      <c r="AY898" s="195"/>
      <c r="AZ898" s="195"/>
      <c r="BA898" s="195"/>
      <c r="BB898" s="195"/>
      <c r="BC898" s="195"/>
      <c r="BD898" s="195"/>
      <c r="BE898" s="195"/>
      <c r="BF898" s="195"/>
      <c r="BG898" s="195"/>
      <c r="BH898" s="195"/>
      <c r="BI898" s="195"/>
      <c r="BJ898" s="195"/>
      <c r="BK898" s="195"/>
      <c r="BL898" s="195"/>
      <c r="BM898" s="195"/>
      <c r="BN898" s="195"/>
      <c r="BO898" s="195"/>
      <c r="BP898" s="195"/>
      <c r="BQ898" s="195"/>
      <c r="BR898" s="195"/>
      <c r="BS898" s="195"/>
      <c r="BT898" s="195"/>
      <c r="BU898" s="195"/>
      <c r="BV898" s="195"/>
      <c r="BW898" s="195"/>
      <c r="BX898" s="195"/>
      <c r="BY898" s="195"/>
      <c r="BZ898" s="195"/>
      <c r="CA898" s="195"/>
      <c r="CB898" s="195"/>
      <c r="CC898" s="195"/>
      <c r="CD898" s="195"/>
      <c r="CE898" s="195"/>
      <c r="CF898" s="195"/>
      <c r="CG898" s="195"/>
      <c r="CH898" s="195"/>
    </row>
    <row r="899" spans="1:86" ht="12.75">
      <c r="A899" s="195"/>
      <c r="B899" s="195"/>
      <c r="C899" s="195"/>
      <c r="D899" s="195"/>
      <c r="E899" s="195"/>
      <c r="F899" s="195"/>
      <c r="G899" s="195"/>
      <c r="H899" s="195"/>
      <c r="I899" s="195"/>
      <c r="J899" s="195"/>
      <c r="L899" s="195"/>
      <c r="M899" s="195"/>
      <c r="N899" s="195"/>
      <c r="O899" s="195"/>
      <c r="P899" s="195"/>
      <c r="Q899" s="195"/>
      <c r="R899" s="195"/>
      <c r="S899" s="195"/>
      <c r="T899" s="195"/>
      <c r="U899" s="195"/>
      <c r="V899" s="195"/>
      <c r="W899" s="195"/>
      <c r="X899" s="195"/>
      <c r="Y899" s="195"/>
      <c r="Z899" s="195"/>
      <c r="AA899" s="195"/>
      <c r="AB899" s="195"/>
      <c r="AC899" s="195"/>
      <c r="AD899" s="195"/>
      <c r="AE899" s="195"/>
      <c r="AF899" s="195"/>
      <c r="AG899" s="195"/>
      <c r="AH899" s="195"/>
      <c r="AI899" s="195"/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  <c r="AW899" s="195"/>
      <c r="AX899" s="195"/>
      <c r="AY899" s="195"/>
      <c r="AZ899" s="195"/>
      <c r="BA899" s="195"/>
      <c r="BB899" s="195"/>
      <c r="BC899" s="195"/>
      <c r="BD899" s="195"/>
      <c r="BE899" s="195"/>
      <c r="BF899" s="195"/>
      <c r="BG899" s="195"/>
      <c r="BH899" s="195"/>
      <c r="BI899" s="195"/>
      <c r="BJ899" s="195"/>
      <c r="BK899" s="195"/>
      <c r="BL899" s="195"/>
      <c r="BM899" s="195"/>
      <c r="BN899" s="195"/>
      <c r="BO899" s="195"/>
      <c r="BP899" s="195"/>
      <c r="BQ899" s="195"/>
      <c r="BR899" s="195"/>
      <c r="BS899" s="195"/>
      <c r="BT899" s="195"/>
      <c r="BU899" s="195"/>
      <c r="BV899" s="195"/>
      <c r="BW899" s="195"/>
      <c r="BX899" s="195"/>
      <c r="BY899" s="195"/>
      <c r="BZ899" s="195"/>
      <c r="CA899" s="195"/>
      <c r="CB899" s="195"/>
      <c r="CC899" s="195"/>
      <c r="CD899" s="195"/>
      <c r="CE899" s="195"/>
      <c r="CF899" s="195"/>
      <c r="CG899" s="195"/>
      <c r="CH899" s="195"/>
    </row>
    <row r="900" spans="1:86" ht="12.75">
      <c r="A900" s="195"/>
      <c r="B900" s="195"/>
      <c r="C900" s="195"/>
      <c r="D900" s="195"/>
      <c r="E900" s="195"/>
      <c r="F900" s="195"/>
      <c r="G900" s="195"/>
      <c r="H900" s="195"/>
      <c r="I900" s="195"/>
      <c r="J900" s="195"/>
      <c r="L900" s="195"/>
      <c r="M900" s="195"/>
      <c r="N900" s="195"/>
      <c r="O900" s="195"/>
      <c r="P900" s="195"/>
      <c r="Q900" s="195"/>
      <c r="R900" s="195"/>
      <c r="S900" s="195"/>
      <c r="T900" s="195"/>
      <c r="U900" s="195"/>
      <c r="V900" s="195"/>
      <c r="W900" s="195"/>
      <c r="X900" s="195"/>
      <c r="Y900" s="195"/>
      <c r="Z900" s="195"/>
      <c r="AA900" s="195"/>
      <c r="AB900" s="195"/>
      <c r="AC900" s="195"/>
      <c r="AD900" s="195"/>
      <c r="AE900" s="195"/>
      <c r="AF900" s="195"/>
      <c r="AG900" s="195"/>
      <c r="AH900" s="195"/>
      <c r="AI900" s="195"/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  <c r="AW900" s="195"/>
      <c r="AX900" s="195"/>
      <c r="AY900" s="195"/>
      <c r="AZ900" s="195"/>
      <c r="BA900" s="195"/>
      <c r="BB900" s="195"/>
      <c r="BC900" s="195"/>
      <c r="BD900" s="195"/>
      <c r="BE900" s="195"/>
      <c r="BF900" s="195"/>
      <c r="BG900" s="195"/>
      <c r="BH900" s="195"/>
      <c r="BI900" s="195"/>
      <c r="BJ900" s="195"/>
      <c r="BK900" s="195"/>
      <c r="BL900" s="195"/>
      <c r="BM900" s="195"/>
      <c r="BN900" s="195"/>
      <c r="BO900" s="195"/>
      <c r="BP900" s="195"/>
      <c r="BQ900" s="195"/>
      <c r="BR900" s="195"/>
      <c r="BS900" s="195"/>
      <c r="BT900" s="195"/>
      <c r="BU900" s="195"/>
      <c r="BV900" s="195"/>
      <c r="BW900" s="195"/>
      <c r="BX900" s="195"/>
      <c r="BY900" s="195"/>
      <c r="BZ900" s="195"/>
      <c r="CA900" s="195"/>
      <c r="CB900" s="195"/>
      <c r="CC900" s="195"/>
      <c r="CD900" s="195"/>
      <c r="CE900" s="195"/>
      <c r="CF900" s="195"/>
      <c r="CG900" s="195"/>
      <c r="CH900" s="195"/>
    </row>
    <row r="901" spans="1:86" ht="12.75">
      <c r="A901" s="195"/>
      <c r="B901" s="195"/>
      <c r="C901" s="195"/>
      <c r="D901" s="195"/>
      <c r="E901" s="195"/>
      <c r="F901" s="195"/>
      <c r="G901" s="195"/>
      <c r="H901" s="195"/>
      <c r="I901" s="195"/>
      <c r="J901" s="195"/>
      <c r="L901" s="195"/>
      <c r="M901" s="195"/>
      <c r="N901" s="195"/>
      <c r="O901" s="195"/>
      <c r="P901" s="195"/>
      <c r="Q901" s="195"/>
      <c r="R901" s="195"/>
      <c r="S901" s="195"/>
      <c r="T901" s="195"/>
      <c r="U901" s="195"/>
      <c r="V901" s="195"/>
      <c r="W901" s="195"/>
      <c r="X901" s="195"/>
      <c r="Y901" s="195"/>
      <c r="Z901" s="195"/>
      <c r="AA901" s="195"/>
      <c r="AB901" s="195"/>
      <c r="AC901" s="195"/>
      <c r="AD901" s="195"/>
      <c r="AE901" s="195"/>
      <c r="AF901" s="195"/>
      <c r="AG901" s="195"/>
      <c r="AH901" s="195"/>
      <c r="AI901" s="195"/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  <c r="AW901" s="195"/>
      <c r="AX901" s="195"/>
      <c r="AY901" s="195"/>
      <c r="AZ901" s="195"/>
      <c r="BA901" s="195"/>
      <c r="BB901" s="195"/>
      <c r="BC901" s="195"/>
      <c r="BD901" s="195"/>
      <c r="BE901" s="195"/>
      <c r="BF901" s="195"/>
      <c r="BG901" s="195"/>
      <c r="BH901" s="195"/>
      <c r="BI901" s="195"/>
      <c r="BJ901" s="195"/>
      <c r="BK901" s="195"/>
      <c r="BL901" s="195"/>
      <c r="BM901" s="195"/>
      <c r="BN901" s="195"/>
      <c r="BO901" s="195"/>
      <c r="BP901" s="195"/>
      <c r="BQ901" s="195"/>
      <c r="BR901" s="195"/>
      <c r="BS901" s="195"/>
      <c r="BT901" s="195"/>
      <c r="BU901" s="195"/>
      <c r="BV901" s="195"/>
      <c r="BW901" s="195"/>
      <c r="BX901" s="195"/>
      <c r="BY901" s="195"/>
      <c r="BZ901" s="195"/>
      <c r="CA901" s="195"/>
      <c r="CB901" s="195"/>
      <c r="CC901" s="195"/>
      <c r="CD901" s="195"/>
      <c r="CE901" s="195"/>
      <c r="CF901" s="195"/>
      <c r="CG901" s="195"/>
      <c r="CH901" s="195"/>
    </row>
    <row r="902" spans="1:86" ht="12.75">
      <c r="A902" s="195"/>
      <c r="B902" s="195"/>
      <c r="C902" s="195"/>
      <c r="D902" s="195"/>
      <c r="E902" s="195"/>
      <c r="F902" s="195"/>
      <c r="G902" s="195"/>
      <c r="H902" s="195"/>
      <c r="I902" s="195"/>
      <c r="J902" s="195"/>
      <c r="L902" s="195"/>
      <c r="M902" s="195"/>
      <c r="N902" s="195"/>
      <c r="O902" s="195"/>
      <c r="P902" s="195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  <c r="AA902" s="195"/>
      <c r="AB902" s="195"/>
      <c r="AC902" s="195"/>
      <c r="AD902" s="195"/>
      <c r="AE902" s="195"/>
      <c r="AF902" s="195"/>
      <c r="AG902" s="195"/>
      <c r="AH902" s="195"/>
      <c r="AI902" s="195"/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  <c r="AW902" s="195"/>
      <c r="AX902" s="195"/>
      <c r="AY902" s="195"/>
      <c r="AZ902" s="195"/>
      <c r="BA902" s="195"/>
      <c r="BB902" s="195"/>
      <c r="BC902" s="195"/>
      <c r="BD902" s="195"/>
      <c r="BE902" s="195"/>
      <c r="BF902" s="195"/>
      <c r="BG902" s="195"/>
      <c r="BH902" s="195"/>
      <c r="BI902" s="195"/>
      <c r="BJ902" s="195"/>
      <c r="BK902" s="195"/>
      <c r="BL902" s="195"/>
      <c r="BM902" s="195"/>
      <c r="BN902" s="195"/>
      <c r="BO902" s="195"/>
      <c r="BP902" s="195"/>
      <c r="BQ902" s="195"/>
      <c r="BR902" s="195"/>
      <c r="BS902" s="195"/>
      <c r="BT902" s="195"/>
      <c r="BU902" s="195"/>
      <c r="BV902" s="195"/>
      <c r="BW902" s="195"/>
      <c r="BX902" s="195"/>
      <c r="BY902" s="195"/>
      <c r="BZ902" s="195"/>
      <c r="CA902" s="195"/>
      <c r="CB902" s="195"/>
      <c r="CC902" s="195"/>
      <c r="CD902" s="195"/>
      <c r="CE902" s="195"/>
      <c r="CF902" s="195"/>
      <c r="CG902" s="195"/>
      <c r="CH902" s="195"/>
    </row>
    <row r="903" spans="1:86" ht="12.75">
      <c r="A903" s="195"/>
      <c r="B903" s="195"/>
      <c r="C903" s="195"/>
      <c r="D903" s="195"/>
      <c r="E903" s="195"/>
      <c r="F903" s="195"/>
      <c r="G903" s="195"/>
      <c r="H903" s="195"/>
      <c r="I903" s="195"/>
      <c r="J903" s="195"/>
      <c r="L903" s="195"/>
      <c r="M903" s="195"/>
      <c r="N903" s="195"/>
      <c r="O903" s="195"/>
      <c r="P903" s="195"/>
      <c r="Q903" s="195"/>
      <c r="R903" s="195"/>
      <c r="S903" s="195"/>
      <c r="T903" s="195"/>
      <c r="U903" s="195"/>
      <c r="V903" s="195"/>
      <c r="W903" s="195"/>
      <c r="X903" s="195"/>
      <c r="Y903" s="195"/>
      <c r="Z903" s="195"/>
      <c r="AA903" s="195"/>
      <c r="AB903" s="195"/>
      <c r="AC903" s="195"/>
      <c r="AD903" s="195"/>
      <c r="AE903" s="195"/>
      <c r="AF903" s="195"/>
      <c r="AG903" s="195"/>
      <c r="AH903" s="195"/>
      <c r="AI903" s="195"/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  <c r="AW903" s="195"/>
      <c r="AX903" s="195"/>
      <c r="AY903" s="195"/>
      <c r="AZ903" s="195"/>
      <c r="BA903" s="195"/>
      <c r="BB903" s="195"/>
      <c r="BC903" s="195"/>
      <c r="BD903" s="195"/>
      <c r="BE903" s="195"/>
      <c r="BF903" s="195"/>
      <c r="BG903" s="195"/>
      <c r="BH903" s="195"/>
      <c r="BI903" s="195"/>
      <c r="BJ903" s="195"/>
      <c r="BK903" s="195"/>
      <c r="BL903" s="195"/>
      <c r="BM903" s="195"/>
      <c r="BN903" s="195"/>
      <c r="BO903" s="195"/>
      <c r="BP903" s="195"/>
      <c r="BQ903" s="195"/>
      <c r="BR903" s="195"/>
      <c r="BS903" s="195"/>
      <c r="BT903" s="195"/>
      <c r="BU903" s="195"/>
      <c r="BV903" s="195"/>
      <c r="BW903" s="195"/>
      <c r="BX903" s="195"/>
      <c r="BY903" s="195"/>
      <c r="BZ903" s="195"/>
      <c r="CA903" s="195"/>
      <c r="CB903" s="195"/>
      <c r="CC903" s="195"/>
      <c r="CD903" s="195"/>
      <c r="CE903" s="195"/>
      <c r="CF903" s="195"/>
      <c r="CG903" s="195"/>
      <c r="CH903" s="195"/>
    </row>
    <row r="904" spans="1:86" ht="12.75">
      <c r="A904" s="195"/>
      <c r="B904" s="195"/>
      <c r="C904" s="195"/>
      <c r="D904" s="195"/>
      <c r="E904" s="195"/>
      <c r="F904" s="195"/>
      <c r="G904" s="195"/>
      <c r="H904" s="195"/>
      <c r="I904" s="195"/>
      <c r="J904" s="195"/>
      <c r="L904" s="195"/>
      <c r="M904" s="195"/>
      <c r="N904" s="195"/>
      <c r="O904" s="195"/>
      <c r="P904" s="195"/>
      <c r="Q904" s="195"/>
      <c r="R904" s="195"/>
      <c r="S904" s="195"/>
      <c r="T904" s="195"/>
      <c r="U904" s="195"/>
      <c r="V904" s="195"/>
      <c r="W904" s="195"/>
      <c r="X904" s="195"/>
      <c r="Y904" s="195"/>
      <c r="Z904" s="195"/>
      <c r="AA904" s="195"/>
      <c r="AB904" s="195"/>
      <c r="AC904" s="195"/>
      <c r="AD904" s="195"/>
      <c r="AE904" s="195"/>
      <c r="AF904" s="195"/>
      <c r="AG904" s="195"/>
      <c r="AH904" s="195"/>
      <c r="AI904" s="195"/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  <c r="AW904" s="195"/>
      <c r="AX904" s="195"/>
      <c r="AY904" s="195"/>
      <c r="AZ904" s="195"/>
      <c r="BA904" s="195"/>
      <c r="BB904" s="195"/>
      <c r="BC904" s="195"/>
      <c r="BD904" s="195"/>
      <c r="BE904" s="195"/>
      <c r="BF904" s="195"/>
      <c r="BG904" s="195"/>
      <c r="BH904" s="195"/>
      <c r="BI904" s="195"/>
      <c r="BJ904" s="195"/>
      <c r="BK904" s="195"/>
      <c r="BL904" s="195"/>
      <c r="BM904" s="195"/>
      <c r="BN904" s="195"/>
      <c r="BO904" s="195"/>
      <c r="BP904" s="195"/>
      <c r="BQ904" s="195"/>
      <c r="BR904" s="195"/>
      <c r="BS904" s="195"/>
      <c r="BT904" s="195"/>
      <c r="BU904" s="195"/>
      <c r="BV904" s="195"/>
      <c r="BW904" s="195"/>
      <c r="BX904" s="195"/>
      <c r="BY904" s="195"/>
      <c r="BZ904" s="195"/>
      <c r="CA904" s="195"/>
      <c r="CB904" s="195"/>
      <c r="CC904" s="195"/>
      <c r="CD904" s="195"/>
      <c r="CE904" s="195"/>
      <c r="CF904" s="195"/>
      <c r="CG904" s="195"/>
      <c r="CH904" s="195"/>
    </row>
    <row r="905" spans="1:86" ht="12.75">
      <c r="A905" s="195"/>
      <c r="B905" s="195"/>
      <c r="C905" s="195"/>
      <c r="D905" s="195"/>
      <c r="E905" s="195"/>
      <c r="F905" s="195"/>
      <c r="G905" s="195"/>
      <c r="H905" s="195"/>
      <c r="I905" s="195"/>
      <c r="J905" s="195"/>
      <c r="L905" s="195"/>
      <c r="M905" s="195"/>
      <c r="N905" s="195"/>
      <c r="O905" s="195"/>
      <c r="P905" s="195"/>
      <c r="Q905" s="195"/>
      <c r="R905" s="195"/>
      <c r="S905" s="195"/>
      <c r="T905" s="195"/>
      <c r="U905" s="195"/>
      <c r="V905" s="195"/>
      <c r="W905" s="195"/>
      <c r="X905" s="195"/>
      <c r="Y905" s="195"/>
      <c r="Z905" s="195"/>
      <c r="AA905" s="195"/>
      <c r="AB905" s="195"/>
      <c r="AC905" s="195"/>
      <c r="AD905" s="195"/>
      <c r="AE905" s="195"/>
      <c r="AF905" s="195"/>
      <c r="AG905" s="195"/>
      <c r="AH905" s="195"/>
      <c r="AI905" s="195"/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  <c r="AW905" s="195"/>
      <c r="AX905" s="195"/>
      <c r="AY905" s="195"/>
      <c r="AZ905" s="195"/>
      <c r="BA905" s="195"/>
      <c r="BB905" s="195"/>
      <c r="BC905" s="195"/>
      <c r="BD905" s="195"/>
      <c r="BE905" s="195"/>
      <c r="BF905" s="195"/>
      <c r="BG905" s="195"/>
      <c r="BH905" s="195"/>
      <c r="BI905" s="195"/>
      <c r="BJ905" s="195"/>
      <c r="BK905" s="195"/>
      <c r="BL905" s="195"/>
      <c r="BM905" s="195"/>
      <c r="BN905" s="195"/>
      <c r="BO905" s="195"/>
      <c r="BP905" s="195"/>
      <c r="BQ905" s="195"/>
      <c r="BR905" s="195"/>
      <c r="BS905" s="195"/>
      <c r="BT905" s="195"/>
      <c r="BU905" s="195"/>
      <c r="BV905" s="195"/>
      <c r="BW905" s="195"/>
      <c r="BX905" s="195"/>
      <c r="BY905" s="195"/>
      <c r="BZ905" s="195"/>
      <c r="CA905" s="195"/>
      <c r="CB905" s="195"/>
      <c r="CC905" s="195"/>
      <c r="CD905" s="195"/>
      <c r="CE905" s="195"/>
      <c r="CF905" s="195"/>
      <c r="CG905" s="195"/>
      <c r="CH905" s="195"/>
    </row>
    <row r="906" spans="1:86" ht="12.75">
      <c r="A906" s="195"/>
      <c r="B906" s="195"/>
      <c r="C906" s="195"/>
      <c r="D906" s="195"/>
      <c r="E906" s="195"/>
      <c r="F906" s="195"/>
      <c r="G906" s="195"/>
      <c r="H906" s="195"/>
      <c r="I906" s="195"/>
      <c r="J906" s="195"/>
      <c r="L906" s="195"/>
      <c r="M906" s="195"/>
      <c r="N906" s="195"/>
      <c r="O906" s="195"/>
      <c r="P906" s="195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  <c r="AA906" s="195"/>
      <c r="AB906" s="195"/>
      <c r="AC906" s="195"/>
      <c r="AD906" s="195"/>
      <c r="AE906" s="195"/>
      <c r="AF906" s="195"/>
      <c r="AG906" s="195"/>
      <c r="AH906" s="195"/>
      <c r="AI906" s="195"/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  <c r="AW906" s="195"/>
      <c r="AX906" s="195"/>
      <c r="AY906" s="195"/>
      <c r="AZ906" s="195"/>
      <c r="BA906" s="195"/>
      <c r="BB906" s="195"/>
      <c r="BC906" s="195"/>
      <c r="BD906" s="195"/>
      <c r="BE906" s="195"/>
      <c r="BF906" s="195"/>
      <c r="BG906" s="195"/>
      <c r="BH906" s="195"/>
      <c r="BI906" s="195"/>
      <c r="BJ906" s="195"/>
      <c r="BK906" s="195"/>
      <c r="BL906" s="195"/>
      <c r="BM906" s="195"/>
      <c r="BN906" s="195"/>
      <c r="BO906" s="195"/>
      <c r="BP906" s="195"/>
      <c r="BQ906" s="195"/>
      <c r="BR906" s="195"/>
      <c r="BS906" s="195"/>
      <c r="BT906" s="195"/>
      <c r="BU906" s="195"/>
      <c r="BV906" s="195"/>
      <c r="BW906" s="195"/>
      <c r="BX906" s="195"/>
      <c r="BY906" s="195"/>
      <c r="BZ906" s="195"/>
      <c r="CA906" s="195"/>
      <c r="CB906" s="195"/>
      <c r="CC906" s="195"/>
      <c r="CD906" s="195"/>
      <c r="CE906" s="195"/>
      <c r="CF906" s="195"/>
      <c r="CG906" s="195"/>
      <c r="CH906" s="195"/>
    </row>
    <row r="907" spans="1:86" ht="12.75">
      <c r="A907" s="195"/>
      <c r="B907" s="195"/>
      <c r="C907" s="195"/>
      <c r="D907" s="195"/>
      <c r="E907" s="195"/>
      <c r="F907" s="195"/>
      <c r="G907" s="195"/>
      <c r="H907" s="195"/>
      <c r="I907" s="195"/>
      <c r="J907" s="195"/>
      <c r="L907" s="195"/>
      <c r="M907" s="195"/>
      <c r="N907" s="195"/>
      <c r="O907" s="195"/>
      <c r="P907" s="195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  <c r="AA907" s="195"/>
      <c r="AB907" s="195"/>
      <c r="AC907" s="195"/>
      <c r="AD907" s="195"/>
      <c r="AE907" s="195"/>
      <c r="AF907" s="195"/>
      <c r="AG907" s="195"/>
      <c r="AH907" s="195"/>
      <c r="AI907" s="195"/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  <c r="AW907" s="195"/>
      <c r="AX907" s="195"/>
      <c r="AY907" s="195"/>
      <c r="AZ907" s="195"/>
      <c r="BA907" s="195"/>
      <c r="BB907" s="195"/>
      <c r="BC907" s="195"/>
      <c r="BD907" s="195"/>
      <c r="BE907" s="195"/>
      <c r="BF907" s="195"/>
      <c r="BG907" s="195"/>
      <c r="BH907" s="195"/>
      <c r="BI907" s="195"/>
      <c r="BJ907" s="195"/>
      <c r="BK907" s="195"/>
      <c r="BL907" s="195"/>
      <c r="BM907" s="195"/>
      <c r="BN907" s="195"/>
      <c r="BO907" s="195"/>
      <c r="BP907" s="195"/>
      <c r="BQ907" s="195"/>
      <c r="BR907" s="195"/>
      <c r="BS907" s="195"/>
      <c r="BT907" s="195"/>
      <c r="BU907" s="195"/>
      <c r="BV907" s="195"/>
      <c r="BW907" s="195"/>
      <c r="BX907" s="195"/>
      <c r="BY907" s="195"/>
      <c r="BZ907" s="195"/>
      <c r="CA907" s="195"/>
      <c r="CB907" s="195"/>
      <c r="CC907" s="195"/>
      <c r="CD907" s="195"/>
      <c r="CE907" s="195"/>
      <c r="CF907" s="195"/>
      <c r="CG907" s="195"/>
      <c r="CH907" s="195"/>
    </row>
    <row r="908" spans="1:86" ht="12.75">
      <c r="A908" s="195"/>
      <c r="B908" s="195"/>
      <c r="C908" s="195"/>
      <c r="D908" s="195"/>
      <c r="E908" s="195"/>
      <c r="F908" s="195"/>
      <c r="G908" s="195"/>
      <c r="H908" s="195"/>
      <c r="I908" s="195"/>
      <c r="J908" s="195"/>
      <c r="L908" s="195"/>
      <c r="M908" s="195"/>
      <c r="N908" s="195"/>
      <c r="O908" s="195"/>
      <c r="P908" s="195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  <c r="AW908" s="195"/>
      <c r="AX908" s="195"/>
      <c r="AY908" s="195"/>
      <c r="AZ908" s="195"/>
      <c r="BA908" s="195"/>
      <c r="BB908" s="195"/>
      <c r="BC908" s="195"/>
      <c r="BD908" s="195"/>
      <c r="BE908" s="195"/>
      <c r="BF908" s="195"/>
      <c r="BG908" s="195"/>
      <c r="BH908" s="195"/>
      <c r="BI908" s="195"/>
      <c r="BJ908" s="195"/>
      <c r="BK908" s="195"/>
      <c r="BL908" s="195"/>
      <c r="BM908" s="195"/>
      <c r="BN908" s="195"/>
      <c r="BO908" s="195"/>
      <c r="BP908" s="195"/>
      <c r="BQ908" s="195"/>
      <c r="BR908" s="195"/>
      <c r="BS908" s="195"/>
      <c r="BT908" s="195"/>
      <c r="BU908" s="195"/>
      <c r="BV908" s="195"/>
      <c r="BW908" s="195"/>
      <c r="BX908" s="195"/>
      <c r="BY908" s="195"/>
      <c r="BZ908" s="195"/>
      <c r="CA908" s="195"/>
      <c r="CB908" s="195"/>
      <c r="CC908" s="195"/>
      <c r="CD908" s="195"/>
      <c r="CE908" s="195"/>
      <c r="CF908" s="195"/>
      <c r="CG908" s="195"/>
      <c r="CH908" s="195"/>
    </row>
    <row r="909" spans="1:86" ht="12.75">
      <c r="A909" s="195"/>
      <c r="B909" s="195"/>
      <c r="C909" s="195"/>
      <c r="D909" s="195"/>
      <c r="E909" s="195"/>
      <c r="F909" s="195"/>
      <c r="G909" s="195"/>
      <c r="H909" s="195"/>
      <c r="I909" s="195"/>
      <c r="J909" s="195"/>
      <c r="L909" s="195"/>
      <c r="M909" s="195"/>
      <c r="N909" s="195"/>
      <c r="O909" s="195"/>
      <c r="P909" s="195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  <c r="AW909" s="195"/>
      <c r="AX909" s="195"/>
      <c r="AY909" s="195"/>
      <c r="AZ909" s="195"/>
      <c r="BA909" s="195"/>
      <c r="BB909" s="195"/>
      <c r="BC909" s="195"/>
      <c r="BD909" s="195"/>
      <c r="BE909" s="195"/>
      <c r="BF909" s="195"/>
      <c r="BG909" s="195"/>
      <c r="BH909" s="195"/>
      <c r="BI909" s="195"/>
      <c r="BJ909" s="195"/>
      <c r="BK909" s="195"/>
      <c r="BL909" s="195"/>
      <c r="BM909" s="195"/>
      <c r="BN909" s="195"/>
      <c r="BO909" s="195"/>
      <c r="BP909" s="195"/>
      <c r="BQ909" s="195"/>
      <c r="BR909" s="195"/>
      <c r="BS909" s="195"/>
      <c r="BT909" s="195"/>
      <c r="BU909" s="195"/>
      <c r="BV909" s="195"/>
      <c r="BW909" s="195"/>
      <c r="BX909" s="195"/>
      <c r="BY909" s="195"/>
      <c r="BZ909" s="195"/>
      <c r="CA909" s="195"/>
      <c r="CB909" s="195"/>
      <c r="CC909" s="195"/>
      <c r="CD909" s="195"/>
      <c r="CE909" s="195"/>
      <c r="CF909" s="195"/>
      <c r="CG909" s="195"/>
      <c r="CH909" s="195"/>
    </row>
    <row r="910" spans="1:86" ht="12.75">
      <c r="A910" s="195"/>
      <c r="B910" s="195"/>
      <c r="C910" s="195"/>
      <c r="D910" s="195"/>
      <c r="E910" s="195"/>
      <c r="F910" s="195"/>
      <c r="G910" s="195"/>
      <c r="H910" s="195"/>
      <c r="I910" s="195"/>
      <c r="J910" s="195"/>
      <c r="L910" s="195"/>
      <c r="M910" s="195"/>
      <c r="N910" s="195"/>
      <c r="O910" s="195"/>
      <c r="P910" s="195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  <c r="AA910" s="195"/>
      <c r="AB910" s="195"/>
      <c r="AC910" s="195"/>
      <c r="AD910" s="195"/>
      <c r="AE910" s="195"/>
      <c r="AF910" s="195"/>
      <c r="AG910" s="195"/>
      <c r="AH910" s="195"/>
      <c r="AI910" s="195"/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  <c r="AW910" s="195"/>
      <c r="AX910" s="195"/>
      <c r="AY910" s="195"/>
      <c r="AZ910" s="195"/>
      <c r="BA910" s="195"/>
      <c r="BB910" s="195"/>
      <c r="BC910" s="195"/>
      <c r="BD910" s="195"/>
      <c r="BE910" s="195"/>
      <c r="BF910" s="195"/>
      <c r="BG910" s="195"/>
      <c r="BH910" s="195"/>
      <c r="BI910" s="195"/>
      <c r="BJ910" s="195"/>
      <c r="BK910" s="195"/>
      <c r="BL910" s="195"/>
      <c r="BM910" s="195"/>
      <c r="BN910" s="195"/>
      <c r="BO910" s="195"/>
      <c r="BP910" s="195"/>
      <c r="BQ910" s="195"/>
      <c r="BR910" s="195"/>
      <c r="BS910" s="195"/>
      <c r="BT910" s="195"/>
      <c r="BU910" s="195"/>
      <c r="BV910" s="195"/>
      <c r="BW910" s="195"/>
      <c r="BX910" s="195"/>
      <c r="BY910" s="195"/>
      <c r="BZ910" s="195"/>
      <c r="CA910" s="195"/>
      <c r="CB910" s="195"/>
      <c r="CC910" s="195"/>
      <c r="CD910" s="195"/>
      <c r="CE910" s="195"/>
      <c r="CF910" s="195"/>
      <c r="CG910" s="195"/>
      <c r="CH910" s="195"/>
    </row>
    <row r="911" spans="1:86" ht="12.75">
      <c r="A911" s="195"/>
      <c r="B911" s="195"/>
      <c r="C911" s="195"/>
      <c r="D911" s="195"/>
      <c r="E911" s="195"/>
      <c r="F911" s="195"/>
      <c r="G911" s="195"/>
      <c r="H911" s="195"/>
      <c r="I911" s="195"/>
      <c r="J911" s="195"/>
      <c r="L911" s="195"/>
      <c r="M911" s="195"/>
      <c r="N911" s="195"/>
      <c r="O911" s="195"/>
      <c r="P911" s="195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  <c r="AA911" s="195"/>
      <c r="AB911" s="195"/>
      <c r="AC911" s="195"/>
      <c r="AD911" s="195"/>
      <c r="AE911" s="195"/>
      <c r="AF911" s="195"/>
      <c r="AG911" s="195"/>
      <c r="AH911" s="195"/>
      <c r="AI911" s="195"/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  <c r="AW911" s="195"/>
      <c r="AX911" s="195"/>
      <c r="AY911" s="195"/>
      <c r="AZ911" s="195"/>
      <c r="BA911" s="195"/>
      <c r="BB911" s="195"/>
      <c r="BC911" s="195"/>
      <c r="BD911" s="195"/>
      <c r="BE911" s="195"/>
      <c r="BF911" s="195"/>
      <c r="BG911" s="195"/>
      <c r="BH911" s="195"/>
      <c r="BI911" s="195"/>
      <c r="BJ911" s="195"/>
      <c r="BK911" s="195"/>
      <c r="BL911" s="195"/>
      <c r="BM911" s="195"/>
      <c r="BN911" s="195"/>
      <c r="BO911" s="195"/>
      <c r="BP911" s="195"/>
      <c r="BQ911" s="195"/>
      <c r="BR911" s="195"/>
      <c r="BS911" s="195"/>
      <c r="BT911" s="195"/>
      <c r="BU911" s="195"/>
      <c r="BV911" s="195"/>
      <c r="BW911" s="195"/>
      <c r="BX911" s="195"/>
      <c r="BY911" s="195"/>
      <c r="BZ911" s="195"/>
      <c r="CA911" s="195"/>
      <c r="CB911" s="195"/>
      <c r="CC911" s="195"/>
      <c r="CD911" s="195"/>
      <c r="CE911" s="195"/>
      <c r="CF911" s="195"/>
      <c r="CG911" s="195"/>
      <c r="CH911" s="195"/>
    </row>
    <row r="912" spans="1:86" ht="12.75">
      <c r="A912" s="195"/>
      <c r="B912" s="195"/>
      <c r="C912" s="195"/>
      <c r="D912" s="195"/>
      <c r="E912" s="195"/>
      <c r="F912" s="195"/>
      <c r="G912" s="195"/>
      <c r="H912" s="195"/>
      <c r="I912" s="195"/>
      <c r="J912" s="195"/>
      <c r="L912" s="195"/>
      <c r="M912" s="195"/>
      <c r="N912" s="195"/>
      <c r="O912" s="195"/>
      <c r="P912" s="195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  <c r="AW912" s="195"/>
      <c r="AX912" s="195"/>
      <c r="AY912" s="195"/>
      <c r="AZ912" s="195"/>
      <c r="BA912" s="195"/>
      <c r="BB912" s="195"/>
      <c r="BC912" s="195"/>
      <c r="BD912" s="195"/>
      <c r="BE912" s="195"/>
      <c r="BF912" s="195"/>
      <c r="BG912" s="195"/>
      <c r="BH912" s="195"/>
      <c r="BI912" s="195"/>
      <c r="BJ912" s="195"/>
      <c r="BK912" s="195"/>
      <c r="BL912" s="195"/>
      <c r="BM912" s="195"/>
      <c r="BN912" s="195"/>
      <c r="BO912" s="195"/>
      <c r="BP912" s="195"/>
      <c r="BQ912" s="195"/>
      <c r="BR912" s="195"/>
      <c r="BS912" s="195"/>
      <c r="BT912" s="195"/>
      <c r="BU912" s="195"/>
      <c r="BV912" s="195"/>
      <c r="BW912" s="195"/>
      <c r="BX912" s="195"/>
      <c r="BY912" s="195"/>
      <c r="BZ912" s="195"/>
      <c r="CA912" s="195"/>
      <c r="CB912" s="195"/>
      <c r="CC912" s="195"/>
      <c r="CD912" s="195"/>
      <c r="CE912" s="195"/>
      <c r="CF912" s="195"/>
      <c r="CG912" s="195"/>
      <c r="CH912" s="195"/>
    </row>
    <row r="913" spans="1:86" ht="12.75">
      <c r="A913" s="195"/>
      <c r="B913" s="195"/>
      <c r="C913" s="195"/>
      <c r="D913" s="195"/>
      <c r="E913" s="195"/>
      <c r="F913" s="195"/>
      <c r="G913" s="195"/>
      <c r="H913" s="195"/>
      <c r="I913" s="195"/>
      <c r="J913" s="195"/>
      <c r="L913" s="195"/>
      <c r="M913" s="195"/>
      <c r="N913" s="195"/>
      <c r="O913" s="195"/>
      <c r="P913" s="195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  <c r="AW913" s="195"/>
      <c r="AX913" s="195"/>
      <c r="AY913" s="195"/>
      <c r="AZ913" s="195"/>
      <c r="BA913" s="195"/>
      <c r="BB913" s="195"/>
      <c r="BC913" s="195"/>
      <c r="BD913" s="195"/>
      <c r="BE913" s="195"/>
      <c r="BF913" s="195"/>
      <c r="BG913" s="195"/>
      <c r="BH913" s="195"/>
      <c r="BI913" s="195"/>
      <c r="BJ913" s="195"/>
      <c r="BK913" s="195"/>
      <c r="BL913" s="195"/>
      <c r="BM913" s="195"/>
      <c r="BN913" s="195"/>
      <c r="BO913" s="195"/>
      <c r="BP913" s="195"/>
      <c r="BQ913" s="195"/>
      <c r="BR913" s="195"/>
      <c r="BS913" s="195"/>
      <c r="BT913" s="195"/>
      <c r="BU913" s="195"/>
      <c r="BV913" s="195"/>
      <c r="BW913" s="195"/>
      <c r="BX913" s="195"/>
      <c r="BY913" s="195"/>
      <c r="BZ913" s="195"/>
      <c r="CA913" s="195"/>
      <c r="CB913" s="195"/>
      <c r="CC913" s="195"/>
      <c r="CD913" s="195"/>
      <c r="CE913" s="195"/>
      <c r="CF913" s="195"/>
      <c r="CG913" s="195"/>
      <c r="CH913" s="195"/>
    </row>
    <row r="914" spans="1:86" ht="12.75">
      <c r="A914" s="195"/>
      <c r="B914" s="195"/>
      <c r="C914" s="195"/>
      <c r="D914" s="195"/>
      <c r="E914" s="195"/>
      <c r="F914" s="195"/>
      <c r="G914" s="195"/>
      <c r="H914" s="195"/>
      <c r="I914" s="195"/>
      <c r="J914" s="195"/>
      <c r="L914" s="195"/>
      <c r="M914" s="195"/>
      <c r="N914" s="195"/>
      <c r="O914" s="195"/>
      <c r="P914" s="195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  <c r="AA914" s="195"/>
      <c r="AB914" s="195"/>
      <c r="AC914" s="195"/>
      <c r="AD914" s="195"/>
      <c r="AE914" s="195"/>
      <c r="AF914" s="195"/>
      <c r="AG914" s="195"/>
      <c r="AH914" s="195"/>
      <c r="AI914" s="195"/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  <c r="AW914" s="195"/>
      <c r="AX914" s="195"/>
      <c r="AY914" s="195"/>
      <c r="AZ914" s="195"/>
      <c r="BA914" s="195"/>
      <c r="BB914" s="195"/>
      <c r="BC914" s="195"/>
      <c r="BD914" s="195"/>
      <c r="BE914" s="195"/>
      <c r="BF914" s="195"/>
      <c r="BG914" s="195"/>
      <c r="BH914" s="195"/>
      <c r="BI914" s="195"/>
      <c r="BJ914" s="195"/>
      <c r="BK914" s="195"/>
      <c r="BL914" s="195"/>
      <c r="BM914" s="195"/>
      <c r="BN914" s="195"/>
      <c r="BO914" s="195"/>
      <c r="BP914" s="195"/>
      <c r="BQ914" s="195"/>
      <c r="BR914" s="195"/>
      <c r="BS914" s="195"/>
      <c r="BT914" s="195"/>
      <c r="BU914" s="195"/>
      <c r="BV914" s="195"/>
      <c r="BW914" s="195"/>
      <c r="BX914" s="195"/>
      <c r="BY914" s="195"/>
      <c r="BZ914" s="195"/>
      <c r="CA914" s="195"/>
      <c r="CB914" s="195"/>
      <c r="CC914" s="195"/>
      <c r="CD914" s="195"/>
      <c r="CE914" s="195"/>
      <c r="CF914" s="195"/>
      <c r="CG914" s="195"/>
      <c r="CH914" s="195"/>
    </row>
    <row r="915" spans="1:86" ht="12.75">
      <c r="A915" s="195"/>
      <c r="B915" s="195"/>
      <c r="C915" s="195"/>
      <c r="D915" s="195"/>
      <c r="E915" s="195"/>
      <c r="F915" s="195"/>
      <c r="G915" s="195"/>
      <c r="H915" s="195"/>
      <c r="I915" s="195"/>
      <c r="J915" s="195"/>
      <c r="L915" s="195"/>
      <c r="M915" s="195"/>
      <c r="N915" s="195"/>
      <c r="O915" s="195"/>
      <c r="P915" s="195"/>
      <c r="Q915" s="195"/>
      <c r="R915" s="195"/>
      <c r="S915" s="195"/>
      <c r="T915" s="195"/>
      <c r="U915" s="195"/>
      <c r="V915" s="195"/>
      <c r="W915" s="195"/>
      <c r="X915" s="195"/>
      <c r="Y915" s="195"/>
      <c r="Z915" s="195"/>
      <c r="AA915" s="195"/>
      <c r="AB915" s="195"/>
      <c r="AC915" s="195"/>
      <c r="AD915" s="195"/>
      <c r="AE915" s="195"/>
      <c r="AF915" s="195"/>
      <c r="AG915" s="195"/>
      <c r="AH915" s="195"/>
      <c r="AI915" s="195"/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  <c r="AW915" s="195"/>
      <c r="AX915" s="195"/>
      <c r="AY915" s="195"/>
      <c r="AZ915" s="195"/>
      <c r="BA915" s="195"/>
      <c r="BB915" s="195"/>
      <c r="BC915" s="195"/>
      <c r="BD915" s="195"/>
      <c r="BE915" s="195"/>
      <c r="BF915" s="195"/>
      <c r="BG915" s="195"/>
      <c r="BH915" s="195"/>
      <c r="BI915" s="195"/>
      <c r="BJ915" s="195"/>
      <c r="BK915" s="195"/>
      <c r="BL915" s="195"/>
      <c r="BM915" s="195"/>
      <c r="BN915" s="195"/>
      <c r="BO915" s="195"/>
      <c r="BP915" s="195"/>
      <c r="BQ915" s="195"/>
      <c r="BR915" s="195"/>
      <c r="BS915" s="195"/>
      <c r="BT915" s="195"/>
      <c r="BU915" s="195"/>
      <c r="BV915" s="195"/>
      <c r="BW915" s="195"/>
      <c r="BX915" s="195"/>
      <c r="BY915" s="195"/>
      <c r="BZ915" s="195"/>
      <c r="CA915" s="195"/>
      <c r="CB915" s="195"/>
      <c r="CC915" s="195"/>
      <c r="CD915" s="195"/>
      <c r="CE915" s="195"/>
      <c r="CF915" s="195"/>
      <c r="CG915" s="195"/>
      <c r="CH915" s="195"/>
    </row>
    <row r="916" spans="1:86" ht="12.75">
      <c r="A916" s="195"/>
      <c r="B916" s="195"/>
      <c r="C916" s="195"/>
      <c r="D916" s="195"/>
      <c r="E916" s="195"/>
      <c r="F916" s="195"/>
      <c r="G916" s="195"/>
      <c r="H916" s="195"/>
      <c r="I916" s="195"/>
      <c r="J916" s="195"/>
      <c r="L916" s="195"/>
      <c r="M916" s="195"/>
      <c r="N916" s="195"/>
      <c r="O916" s="195"/>
      <c r="P916" s="195"/>
      <c r="Q916" s="195"/>
      <c r="R916" s="195"/>
      <c r="S916" s="195"/>
      <c r="T916" s="195"/>
      <c r="U916" s="195"/>
      <c r="V916" s="195"/>
      <c r="W916" s="195"/>
      <c r="X916" s="195"/>
      <c r="Y916" s="195"/>
      <c r="Z916" s="195"/>
      <c r="AA916" s="195"/>
      <c r="AB916" s="195"/>
      <c r="AC916" s="195"/>
      <c r="AD916" s="195"/>
      <c r="AE916" s="195"/>
      <c r="AF916" s="195"/>
      <c r="AG916" s="195"/>
      <c r="AH916" s="195"/>
      <c r="AI916" s="195"/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  <c r="AW916" s="195"/>
      <c r="AX916" s="195"/>
      <c r="AY916" s="195"/>
      <c r="AZ916" s="195"/>
      <c r="BA916" s="195"/>
      <c r="BB916" s="195"/>
      <c r="BC916" s="195"/>
      <c r="BD916" s="195"/>
      <c r="BE916" s="195"/>
      <c r="BF916" s="195"/>
      <c r="BG916" s="195"/>
      <c r="BH916" s="195"/>
      <c r="BI916" s="195"/>
      <c r="BJ916" s="195"/>
      <c r="BK916" s="195"/>
      <c r="BL916" s="195"/>
      <c r="BM916" s="195"/>
      <c r="BN916" s="195"/>
      <c r="BO916" s="195"/>
      <c r="BP916" s="195"/>
      <c r="BQ916" s="195"/>
      <c r="BR916" s="195"/>
      <c r="BS916" s="195"/>
      <c r="BT916" s="195"/>
      <c r="BU916" s="195"/>
      <c r="BV916" s="195"/>
      <c r="BW916" s="195"/>
      <c r="BX916" s="195"/>
      <c r="BY916" s="195"/>
      <c r="BZ916" s="195"/>
      <c r="CA916" s="195"/>
      <c r="CB916" s="195"/>
      <c r="CC916" s="195"/>
      <c r="CD916" s="195"/>
      <c r="CE916" s="195"/>
      <c r="CF916" s="195"/>
      <c r="CG916" s="195"/>
      <c r="CH916" s="195"/>
    </row>
    <row r="917" spans="1:86" ht="12.75">
      <c r="A917" s="195"/>
      <c r="B917" s="195"/>
      <c r="C917" s="195"/>
      <c r="D917" s="195"/>
      <c r="E917" s="195"/>
      <c r="F917" s="195"/>
      <c r="G917" s="195"/>
      <c r="H917" s="195"/>
      <c r="I917" s="195"/>
      <c r="J917" s="195"/>
      <c r="L917" s="195"/>
      <c r="M917" s="195"/>
      <c r="N917" s="195"/>
      <c r="O917" s="195"/>
      <c r="P917" s="195"/>
      <c r="Q917" s="195"/>
      <c r="R917" s="195"/>
      <c r="S917" s="195"/>
      <c r="T917" s="195"/>
      <c r="U917" s="195"/>
      <c r="V917" s="195"/>
      <c r="W917" s="195"/>
      <c r="X917" s="195"/>
      <c r="Y917" s="195"/>
      <c r="Z917" s="195"/>
      <c r="AA917" s="195"/>
      <c r="AB917" s="195"/>
      <c r="AC917" s="195"/>
      <c r="AD917" s="195"/>
      <c r="AE917" s="195"/>
      <c r="AF917" s="195"/>
      <c r="AG917" s="195"/>
      <c r="AH917" s="195"/>
      <c r="AI917" s="195"/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  <c r="AW917" s="195"/>
      <c r="AX917" s="195"/>
      <c r="AY917" s="195"/>
      <c r="AZ917" s="195"/>
      <c r="BA917" s="195"/>
      <c r="BB917" s="195"/>
      <c r="BC917" s="195"/>
      <c r="BD917" s="195"/>
      <c r="BE917" s="195"/>
      <c r="BF917" s="195"/>
      <c r="BG917" s="195"/>
      <c r="BH917" s="195"/>
      <c r="BI917" s="195"/>
      <c r="BJ917" s="195"/>
      <c r="BK917" s="195"/>
      <c r="BL917" s="195"/>
      <c r="BM917" s="195"/>
      <c r="BN917" s="195"/>
      <c r="BO917" s="195"/>
      <c r="BP917" s="195"/>
      <c r="BQ917" s="195"/>
      <c r="BR917" s="195"/>
      <c r="BS917" s="195"/>
      <c r="BT917" s="195"/>
      <c r="BU917" s="195"/>
      <c r="BV917" s="195"/>
      <c r="BW917" s="195"/>
      <c r="BX917" s="195"/>
      <c r="BY917" s="195"/>
      <c r="BZ917" s="195"/>
      <c r="CA917" s="195"/>
      <c r="CB917" s="195"/>
      <c r="CC917" s="195"/>
      <c r="CD917" s="195"/>
      <c r="CE917" s="195"/>
      <c r="CF917" s="195"/>
      <c r="CG917" s="195"/>
      <c r="CH917" s="195"/>
    </row>
    <row r="918" spans="1:86" ht="12.75">
      <c r="A918" s="195"/>
      <c r="B918" s="195"/>
      <c r="C918" s="195"/>
      <c r="D918" s="195"/>
      <c r="E918" s="195"/>
      <c r="F918" s="195"/>
      <c r="G918" s="195"/>
      <c r="H918" s="195"/>
      <c r="I918" s="195"/>
      <c r="J918" s="195"/>
      <c r="L918" s="195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  <c r="AW918" s="195"/>
      <c r="AX918" s="195"/>
      <c r="AY918" s="195"/>
      <c r="AZ918" s="195"/>
      <c r="BA918" s="195"/>
      <c r="BB918" s="195"/>
      <c r="BC918" s="195"/>
      <c r="BD918" s="195"/>
      <c r="BE918" s="195"/>
      <c r="BF918" s="195"/>
      <c r="BG918" s="195"/>
      <c r="BH918" s="195"/>
      <c r="BI918" s="195"/>
      <c r="BJ918" s="195"/>
      <c r="BK918" s="195"/>
      <c r="BL918" s="195"/>
      <c r="BM918" s="195"/>
      <c r="BN918" s="195"/>
      <c r="BO918" s="195"/>
      <c r="BP918" s="195"/>
      <c r="BQ918" s="195"/>
      <c r="BR918" s="195"/>
      <c r="BS918" s="195"/>
      <c r="BT918" s="195"/>
      <c r="BU918" s="195"/>
      <c r="BV918" s="195"/>
      <c r="BW918" s="195"/>
      <c r="BX918" s="195"/>
      <c r="BY918" s="195"/>
      <c r="BZ918" s="195"/>
      <c r="CA918" s="195"/>
      <c r="CB918" s="195"/>
      <c r="CC918" s="195"/>
      <c r="CD918" s="195"/>
      <c r="CE918" s="195"/>
      <c r="CF918" s="195"/>
      <c r="CG918" s="195"/>
      <c r="CH918" s="195"/>
    </row>
    <row r="919" spans="1:86" ht="12.75">
      <c r="A919" s="195"/>
      <c r="B919" s="195"/>
      <c r="C919" s="195"/>
      <c r="D919" s="195"/>
      <c r="E919" s="195"/>
      <c r="F919" s="195"/>
      <c r="G919" s="195"/>
      <c r="H919" s="195"/>
      <c r="I919" s="195"/>
      <c r="J919" s="195"/>
      <c r="L919" s="195"/>
      <c r="M919" s="195"/>
      <c r="N919" s="195"/>
      <c r="O919" s="195"/>
      <c r="P919" s="195"/>
      <c r="Q919" s="195"/>
      <c r="R919" s="195"/>
      <c r="S919" s="195"/>
      <c r="T919" s="195"/>
      <c r="U919" s="195"/>
      <c r="V919" s="195"/>
      <c r="W919" s="195"/>
      <c r="X919" s="195"/>
      <c r="Y919" s="195"/>
      <c r="Z919" s="195"/>
      <c r="AA919" s="195"/>
      <c r="AB919" s="195"/>
      <c r="AC919" s="195"/>
      <c r="AD919" s="195"/>
      <c r="AE919" s="195"/>
      <c r="AF919" s="195"/>
      <c r="AG919" s="195"/>
      <c r="AH919" s="195"/>
      <c r="AI919" s="195"/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  <c r="AW919" s="195"/>
      <c r="AX919" s="195"/>
      <c r="AY919" s="195"/>
      <c r="AZ919" s="195"/>
      <c r="BA919" s="195"/>
      <c r="BB919" s="195"/>
      <c r="BC919" s="195"/>
      <c r="BD919" s="195"/>
      <c r="BE919" s="195"/>
      <c r="BF919" s="195"/>
      <c r="BG919" s="195"/>
      <c r="BH919" s="195"/>
      <c r="BI919" s="195"/>
      <c r="BJ919" s="195"/>
      <c r="BK919" s="195"/>
      <c r="BL919" s="195"/>
      <c r="BM919" s="195"/>
      <c r="BN919" s="195"/>
      <c r="BO919" s="195"/>
      <c r="BP919" s="195"/>
      <c r="BQ919" s="195"/>
      <c r="BR919" s="195"/>
      <c r="BS919" s="195"/>
      <c r="BT919" s="195"/>
      <c r="BU919" s="195"/>
      <c r="BV919" s="195"/>
      <c r="BW919" s="195"/>
      <c r="BX919" s="195"/>
      <c r="BY919" s="195"/>
      <c r="BZ919" s="195"/>
      <c r="CA919" s="195"/>
      <c r="CB919" s="195"/>
      <c r="CC919" s="195"/>
      <c r="CD919" s="195"/>
      <c r="CE919" s="195"/>
      <c r="CF919" s="195"/>
      <c r="CG919" s="195"/>
      <c r="CH919" s="195"/>
    </row>
    <row r="920" spans="1:86" ht="12.75">
      <c r="A920" s="195"/>
      <c r="B920" s="195"/>
      <c r="C920" s="195"/>
      <c r="D920" s="195"/>
      <c r="E920" s="195"/>
      <c r="F920" s="195"/>
      <c r="G920" s="195"/>
      <c r="H920" s="195"/>
      <c r="I920" s="195"/>
      <c r="J920" s="195"/>
      <c r="L920" s="195"/>
      <c r="M920" s="195"/>
      <c r="N920" s="195"/>
      <c r="O920" s="195"/>
      <c r="P920" s="195"/>
      <c r="Q920" s="195"/>
      <c r="R920" s="195"/>
      <c r="S920" s="195"/>
      <c r="T920" s="195"/>
      <c r="U920" s="195"/>
      <c r="V920" s="195"/>
      <c r="W920" s="195"/>
      <c r="X920" s="195"/>
      <c r="Y920" s="195"/>
      <c r="Z920" s="195"/>
      <c r="AA920" s="195"/>
      <c r="AB920" s="195"/>
      <c r="AC920" s="195"/>
      <c r="AD920" s="195"/>
      <c r="AE920" s="195"/>
      <c r="AF920" s="195"/>
      <c r="AG920" s="195"/>
      <c r="AH920" s="195"/>
      <c r="AI920" s="195"/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  <c r="AW920" s="195"/>
      <c r="AX920" s="195"/>
      <c r="AY920" s="195"/>
      <c r="AZ920" s="195"/>
      <c r="BA920" s="195"/>
      <c r="BB920" s="195"/>
      <c r="BC920" s="195"/>
      <c r="BD920" s="195"/>
      <c r="BE920" s="195"/>
      <c r="BF920" s="195"/>
      <c r="BG920" s="195"/>
      <c r="BH920" s="195"/>
      <c r="BI920" s="195"/>
      <c r="BJ920" s="195"/>
      <c r="BK920" s="195"/>
      <c r="BL920" s="195"/>
      <c r="BM920" s="195"/>
      <c r="BN920" s="195"/>
      <c r="BO920" s="195"/>
      <c r="BP920" s="195"/>
      <c r="BQ920" s="195"/>
      <c r="BR920" s="195"/>
      <c r="BS920" s="195"/>
      <c r="BT920" s="195"/>
      <c r="BU920" s="195"/>
      <c r="BV920" s="195"/>
      <c r="BW920" s="195"/>
      <c r="BX920" s="195"/>
      <c r="BY920" s="195"/>
      <c r="BZ920" s="195"/>
      <c r="CA920" s="195"/>
      <c r="CB920" s="195"/>
      <c r="CC920" s="195"/>
      <c r="CD920" s="195"/>
      <c r="CE920" s="195"/>
      <c r="CF920" s="195"/>
      <c r="CG920" s="195"/>
      <c r="CH920" s="195"/>
    </row>
    <row r="921" spans="1:86" ht="12.75">
      <c r="A921" s="195"/>
      <c r="B921" s="195"/>
      <c r="C921" s="195"/>
      <c r="D921" s="195"/>
      <c r="E921" s="195"/>
      <c r="F921" s="195"/>
      <c r="G921" s="195"/>
      <c r="H921" s="195"/>
      <c r="I921" s="195"/>
      <c r="J921" s="195"/>
      <c r="L921" s="195"/>
      <c r="M921" s="195"/>
      <c r="N921" s="195"/>
      <c r="O921" s="195"/>
      <c r="P921" s="195"/>
      <c r="Q921" s="195"/>
      <c r="R921" s="195"/>
      <c r="S921" s="195"/>
      <c r="T921" s="195"/>
      <c r="U921" s="195"/>
      <c r="V921" s="195"/>
      <c r="W921" s="195"/>
      <c r="X921" s="195"/>
      <c r="Y921" s="195"/>
      <c r="Z921" s="195"/>
      <c r="AA921" s="195"/>
      <c r="AB921" s="195"/>
      <c r="AC921" s="195"/>
      <c r="AD921" s="195"/>
      <c r="AE921" s="195"/>
      <c r="AF921" s="195"/>
      <c r="AG921" s="195"/>
      <c r="AH921" s="195"/>
      <c r="AI921" s="195"/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  <c r="AW921" s="195"/>
      <c r="AX921" s="195"/>
      <c r="AY921" s="195"/>
      <c r="AZ921" s="195"/>
      <c r="BA921" s="195"/>
      <c r="BB921" s="195"/>
      <c r="BC921" s="195"/>
      <c r="BD921" s="195"/>
      <c r="BE921" s="195"/>
      <c r="BF921" s="195"/>
      <c r="BG921" s="195"/>
      <c r="BH921" s="195"/>
      <c r="BI921" s="195"/>
      <c r="BJ921" s="195"/>
      <c r="BK921" s="195"/>
      <c r="BL921" s="195"/>
      <c r="BM921" s="195"/>
      <c r="BN921" s="195"/>
      <c r="BO921" s="195"/>
      <c r="BP921" s="195"/>
      <c r="BQ921" s="195"/>
      <c r="BR921" s="195"/>
      <c r="BS921" s="195"/>
      <c r="BT921" s="195"/>
      <c r="BU921" s="195"/>
      <c r="BV921" s="195"/>
      <c r="BW921" s="195"/>
      <c r="BX921" s="195"/>
      <c r="BY921" s="195"/>
      <c r="BZ921" s="195"/>
      <c r="CA921" s="195"/>
      <c r="CB921" s="195"/>
      <c r="CC921" s="195"/>
      <c r="CD921" s="195"/>
      <c r="CE921" s="195"/>
      <c r="CF921" s="195"/>
      <c r="CG921" s="195"/>
      <c r="CH921" s="195"/>
    </row>
    <row r="922" spans="1:86" ht="12.75">
      <c r="A922" s="195"/>
      <c r="B922" s="195"/>
      <c r="C922" s="195"/>
      <c r="D922" s="195"/>
      <c r="E922" s="195"/>
      <c r="F922" s="195"/>
      <c r="G922" s="195"/>
      <c r="H922" s="195"/>
      <c r="I922" s="195"/>
      <c r="J922" s="195"/>
      <c r="L922" s="195"/>
      <c r="M922" s="195"/>
      <c r="N922" s="195"/>
      <c r="O922" s="195"/>
      <c r="P922" s="195"/>
      <c r="Q922" s="195"/>
      <c r="R922" s="195"/>
      <c r="S922" s="195"/>
      <c r="T922" s="195"/>
      <c r="U922" s="195"/>
      <c r="V922" s="195"/>
      <c r="W922" s="195"/>
      <c r="X922" s="195"/>
      <c r="Y922" s="195"/>
      <c r="Z922" s="195"/>
      <c r="AA922" s="195"/>
      <c r="AB922" s="195"/>
      <c r="AC922" s="195"/>
      <c r="AD922" s="195"/>
      <c r="AE922" s="195"/>
      <c r="AF922" s="195"/>
      <c r="AG922" s="195"/>
      <c r="AH922" s="195"/>
      <c r="AI922" s="195"/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  <c r="AW922" s="195"/>
      <c r="AX922" s="195"/>
      <c r="AY922" s="195"/>
      <c r="AZ922" s="195"/>
      <c r="BA922" s="195"/>
      <c r="BB922" s="195"/>
      <c r="BC922" s="195"/>
      <c r="BD922" s="195"/>
      <c r="BE922" s="195"/>
      <c r="BF922" s="195"/>
      <c r="BG922" s="195"/>
      <c r="BH922" s="195"/>
      <c r="BI922" s="195"/>
      <c r="BJ922" s="195"/>
      <c r="BK922" s="195"/>
      <c r="BL922" s="195"/>
      <c r="BM922" s="195"/>
      <c r="BN922" s="195"/>
      <c r="BO922" s="195"/>
      <c r="BP922" s="195"/>
      <c r="BQ922" s="195"/>
      <c r="BR922" s="195"/>
      <c r="BS922" s="195"/>
      <c r="BT922" s="195"/>
      <c r="BU922" s="195"/>
      <c r="BV922" s="195"/>
      <c r="BW922" s="195"/>
      <c r="BX922" s="195"/>
      <c r="BY922" s="195"/>
      <c r="BZ922" s="195"/>
      <c r="CA922" s="195"/>
      <c r="CB922" s="195"/>
      <c r="CC922" s="195"/>
      <c r="CD922" s="195"/>
      <c r="CE922" s="195"/>
      <c r="CF922" s="195"/>
      <c r="CG922" s="195"/>
      <c r="CH922" s="195"/>
    </row>
    <row r="923" spans="1:86" ht="12.75">
      <c r="A923" s="195"/>
      <c r="B923" s="195"/>
      <c r="C923" s="195"/>
      <c r="D923" s="195"/>
      <c r="E923" s="195"/>
      <c r="F923" s="195"/>
      <c r="G923" s="195"/>
      <c r="H923" s="195"/>
      <c r="I923" s="195"/>
      <c r="J923" s="195"/>
      <c r="L923" s="195"/>
      <c r="M923" s="195"/>
      <c r="N923" s="195"/>
      <c r="O923" s="195"/>
      <c r="P923" s="195"/>
      <c r="Q923" s="195"/>
      <c r="R923" s="195"/>
      <c r="S923" s="195"/>
      <c r="T923" s="195"/>
      <c r="U923" s="195"/>
      <c r="V923" s="195"/>
      <c r="W923" s="195"/>
      <c r="X923" s="195"/>
      <c r="Y923" s="195"/>
      <c r="Z923" s="195"/>
      <c r="AA923" s="195"/>
      <c r="AB923" s="195"/>
      <c r="AC923" s="195"/>
      <c r="AD923" s="195"/>
      <c r="AE923" s="195"/>
      <c r="AF923" s="195"/>
      <c r="AG923" s="195"/>
      <c r="AH923" s="195"/>
      <c r="AI923" s="195"/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  <c r="AW923" s="195"/>
      <c r="AX923" s="195"/>
      <c r="AY923" s="195"/>
      <c r="AZ923" s="195"/>
      <c r="BA923" s="195"/>
      <c r="BB923" s="195"/>
      <c r="BC923" s="195"/>
      <c r="BD923" s="195"/>
      <c r="BE923" s="195"/>
      <c r="BF923" s="195"/>
      <c r="BG923" s="195"/>
      <c r="BH923" s="195"/>
      <c r="BI923" s="195"/>
      <c r="BJ923" s="195"/>
      <c r="BK923" s="195"/>
      <c r="BL923" s="195"/>
      <c r="BM923" s="195"/>
      <c r="BN923" s="195"/>
      <c r="BO923" s="195"/>
      <c r="BP923" s="195"/>
      <c r="BQ923" s="195"/>
      <c r="BR923" s="195"/>
      <c r="BS923" s="195"/>
      <c r="BT923" s="195"/>
      <c r="BU923" s="195"/>
      <c r="BV923" s="195"/>
      <c r="BW923" s="195"/>
      <c r="BX923" s="195"/>
      <c r="BY923" s="195"/>
      <c r="BZ923" s="195"/>
      <c r="CA923" s="195"/>
      <c r="CB923" s="195"/>
      <c r="CC923" s="195"/>
      <c r="CD923" s="195"/>
      <c r="CE923" s="195"/>
      <c r="CF923" s="195"/>
      <c r="CG923" s="195"/>
      <c r="CH923" s="195"/>
    </row>
    <row r="924" spans="1:86" ht="12.75">
      <c r="A924" s="195"/>
      <c r="B924" s="195"/>
      <c r="C924" s="195"/>
      <c r="D924" s="195"/>
      <c r="E924" s="195"/>
      <c r="F924" s="195"/>
      <c r="G924" s="195"/>
      <c r="H924" s="195"/>
      <c r="I924" s="195"/>
      <c r="J924" s="195"/>
      <c r="L924" s="195"/>
      <c r="M924" s="195"/>
      <c r="N924" s="195"/>
      <c r="O924" s="195"/>
      <c r="P924" s="195"/>
      <c r="Q924" s="195"/>
      <c r="R924" s="195"/>
      <c r="S924" s="195"/>
      <c r="T924" s="195"/>
      <c r="U924" s="195"/>
      <c r="V924" s="195"/>
      <c r="W924" s="195"/>
      <c r="X924" s="195"/>
      <c r="Y924" s="195"/>
      <c r="Z924" s="195"/>
      <c r="AA924" s="195"/>
      <c r="AB924" s="195"/>
      <c r="AC924" s="195"/>
      <c r="AD924" s="195"/>
      <c r="AE924" s="195"/>
      <c r="AF924" s="195"/>
      <c r="AG924" s="195"/>
      <c r="AH924" s="195"/>
      <c r="AI924" s="195"/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  <c r="AW924" s="195"/>
      <c r="AX924" s="195"/>
      <c r="AY924" s="195"/>
      <c r="AZ924" s="195"/>
      <c r="BA924" s="195"/>
      <c r="BB924" s="195"/>
      <c r="BC924" s="195"/>
      <c r="BD924" s="195"/>
      <c r="BE924" s="195"/>
      <c r="BF924" s="195"/>
      <c r="BG924" s="195"/>
      <c r="BH924" s="195"/>
      <c r="BI924" s="195"/>
      <c r="BJ924" s="195"/>
      <c r="BK924" s="195"/>
      <c r="BL924" s="195"/>
      <c r="BM924" s="195"/>
      <c r="BN924" s="195"/>
      <c r="BO924" s="195"/>
      <c r="BP924" s="195"/>
      <c r="BQ924" s="195"/>
      <c r="BR924" s="195"/>
      <c r="BS924" s="195"/>
      <c r="BT924" s="195"/>
      <c r="BU924" s="195"/>
      <c r="BV924" s="195"/>
      <c r="BW924" s="195"/>
      <c r="BX924" s="195"/>
      <c r="BY924" s="195"/>
      <c r="BZ924" s="195"/>
      <c r="CA924" s="195"/>
      <c r="CB924" s="195"/>
      <c r="CC924" s="195"/>
      <c r="CD924" s="195"/>
      <c r="CE924" s="195"/>
      <c r="CF924" s="195"/>
      <c r="CG924" s="195"/>
      <c r="CH924" s="195"/>
    </row>
    <row r="925" spans="1:86" ht="12.75">
      <c r="A925" s="195"/>
      <c r="B925" s="195"/>
      <c r="C925" s="195"/>
      <c r="D925" s="195"/>
      <c r="E925" s="195"/>
      <c r="F925" s="195"/>
      <c r="G925" s="195"/>
      <c r="H925" s="195"/>
      <c r="I925" s="195"/>
      <c r="J925" s="195"/>
      <c r="L925" s="195"/>
      <c r="M925" s="195"/>
      <c r="N925" s="195"/>
      <c r="O925" s="195"/>
      <c r="P925" s="195"/>
      <c r="Q925" s="195"/>
      <c r="R925" s="195"/>
      <c r="S925" s="195"/>
      <c r="T925" s="195"/>
      <c r="U925" s="195"/>
      <c r="V925" s="195"/>
      <c r="W925" s="195"/>
      <c r="X925" s="195"/>
      <c r="Y925" s="195"/>
      <c r="Z925" s="195"/>
      <c r="AA925" s="195"/>
      <c r="AB925" s="195"/>
      <c r="AC925" s="195"/>
      <c r="AD925" s="195"/>
      <c r="AE925" s="195"/>
      <c r="AF925" s="195"/>
      <c r="AG925" s="195"/>
      <c r="AH925" s="195"/>
      <c r="AI925" s="195"/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  <c r="AW925" s="195"/>
      <c r="AX925" s="195"/>
      <c r="AY925" s="195"/>
      <c r="AZ925" s="195"/>
      <c r="BA925" s="195"/>
      <c r="BB925" s="195"/>
      <c r="BC925" s="195"/>
      <c r="BD925" s="195"/>
      <c r="BE925" s="195"/>
      <c r="BF925" s="195"/>
      <c r="BG925" s="195"/>
      <c r="BH925" s="195"/>
      <c r="BI925" s="195"/>
      <c r="BJ925" s="195"/>
      <c r="BK925" s="195"/>
      <c r="BL925" s="195"/>
      <c r="BM925" s="195"/>
      <c r="BN925" s="195"/>
      <c r="BO925" s="195"/>
      <c r="BP925" s="195"/>
      <c r="BQ925" s="195"/>
      <c r="BR925" s="195"/>
      <c r="BS925" s="195"/>
      <c r="BT925" s="195"/>
      <c r="BU925" s="195"/>
      <c r="BV925" s="195"/>
      <c r="BW925" s="195"/>
      <c r="BX925" s="195"/>
      <c r="BY925" s="195"/>
      <c r="BZ925" s="195"/>
      <c r="CA925" s="195"/>
      <c r="CB925" s="195"/>
      <c r="CC925" s="195"/>
      <c r="CD925" s="195"/>
      <c r="CE925" s="195"/>
      <c r="CF925" s="195"/>
      <c r="CG925" s="195"/>
      <c r="CH925" s="195"/>
    </row>
    <row r="926" spans="1:86" ht="12.75">
      <c r="A926" s="195"/>
      <c r="B926" s="195"/>
      <c r="C926" s="195"/>
      <c r="D926" s="195"/>
      <c r="E926" s="195"/>
      <c r="F926" s="195"/>
      <c r="G926" s="195"/>
      <c r="H926" s="195"/>
      <c r="I926" s="195"/>
      <c r="J926" s="195"/>
      <c r="L926" s="195"/>
      <c r="M926" s="195"/>
      <c r="N926" s="195"/>
      <c r="O926" s="195"/>
      <c r="P926" s="195"/>
      <c r="Q926" s="195"/>
      <c r="R926" s="195"/>
      <c r="S926" s="195"/>
      <c r="T926" s="195"/>
      <c r="U926" s="195"/>
      <c r="V926" s="195"/>
      <c r="W926" s="195"/>
      <c r="X926" s="195"/>
      <c r="Y926" s="195"/>
      <c r="Z926" s="195"/>
      <c r="AA926" s="195"/>
      <c r="AB926" s="195"/>
      <c r="AC926" s="195"/>
      <c r="AD926" s="195"/>
      <c r="AE926" s="195"/>
      <c r="AF926" s="195"/>
      <c r="AG926" s="195"/>
      <c r="AH926" s="195"/>
      <c r="AI926" s="195"/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  <c r="AW926" s="195"/>
      <c r="AX926" s="195"/>
      <c r="AY926" s="195"/>
      <c r="AZ926" s="195"/>
      <c r="BA926" s="195"/>
      <c r="BB926" s="195"/>
      <c r="BC926" s="195"/>
      <c r="BD926" s="195"/>
      <c r="BE926" s="195"/>
      <c r="BF926" s="195"/>
      <c r="BG926" s="195"/>
      <c r="BH926" s="195"/>
      <c r="BI926" s="195"/>
      <c r="BJ926" s="195"/>
      <c r="BK926" s="195"/>
      <c r="BL926" s="195"/>
      <c r="BM926" s="195"/>
      <c r="BN926" s="195"/>
      <c r="BO926" s="195"/>
      <c r="BP926" s="195"/>
      <c r="BQ926" s="195"/>
      <c r="BR926" s="195"/>
      <c r="BS926" s="195"/>
      <c r="BT926" s="195"/>
      <c r="BU926" s="195"/>
      <c r="BV926" s="195"/>
      <c r="BW926" s="195"/>
      <c r="BX926" s="195"/>
      <c r="BY926" s="195"/>
      <c r="BZ926" s="195"/>
      <c r="CA926" s="195"/>
      <c r="CB926" s="195"/>
      <c r="CC926" s="195"/>
      <c r="CD926" s="195"/>
      <c r="CE926" s="195"/>
      <c r="CF926" s="195"/>
      <c r="CG926" s="195"/>
      <c r="CH926" s="195"/>
    </row>
    <row r="927" spans="1:86" ht="12.75">
      <c r="A927" s="195"/>
      <c r="B927" s="195"/>
      <c r="C927" s="195"/>
      <c r="D927" s="195"/>
      <c r="E927" s="195"/>
      <c r="F927" s="195"/>
      <c r="G927" s="195"/>
      <c r="H927" s="195"/>
      <c r="I927" s="195"/>
      <c r="J927" s="195"/>
      <c r="L927" s="195"/>
      <c r="M927" s="195"/>
      <c r="N927" s="195"/>
      <c r="O927" s="195"/>
      <c r="P927" s="195"/>
      <c r="Q927" s="195"/>
      <c r="R927" s="195"/>
      <c r="S927" s="195"/>
      <c r="T927" s="195"/>
      <c r="U927" s="195"/>
      <c r="V927" s="195"/>
      <c r="W927" s="195"/>
      <c r="X927" s="195"/>
      <c r="Y927" s="195"/>
      <c r="Z927" s="195"/>
      <c r="AA927" s="195"/>
      <c r="AB927" s="195"/>
      <c r="AC927" s="195"/>
      <c r="AD927" s="195"/>
      <c r="AE927" s="195"/>
      <c r="AF927" s="195"/>
      <c r="AG927" s="195"/>
      <c r="AH927" s="195"/>
      <c r="AI927" s="195"/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  <c r="AW927" s="195"/>
      <c r="AX927" s="195"/>
      <c r="AY927" s="195"/>
      <c r="AZ927" s="195"/>
      <c r="BA927" s="195"/>
      <c r="BB927" s="195"/>
      <c r="BC927" s="195"/>
      <c r="BD927" s="195"/>
      <c r="BE927" s="195"/>
      <c r="BF927" s="195"/>
      <c r="BG927" s="195"/>
      <c r="BH927" s="195"/>
      <c r="BI927" s="195"/>
      <c r="BJ927" s="195"/>
      <c r="BK927" s="195"/>
      <c r="BL927" s="195"/>
      <c r="BM927" s="195"/>
      <c r="BN927" s="195"/>
      <c r="BO927" s="195"/>
      <c r="BP927" s="195"/>
      <c r="BQ927" s="195"/>
      <c r="BR927" s="195"/>
      <c r="BS927" s="195"/>
      <c r="BT927" s="195"/>
      <c r="BU927" s="195"/>
      <c r="BV927" s="195"/>
      <c r="BW927" s="195"/>
      <c r="BX927" s="195"/>
      <c r="BY927" s="195"/>
      <c r="BZ927" s="195"/>
      <c r="CA927" s="195"/>
      <c r="CB927" s="195"/>
      <c r="CC927" s="195"/>
      <c r="CD927" s="195"/>
      <c r="CE927" s="195"/>
      <c r="CF927" s="195"/>
      <c r="CG927" s="195"/>
      <c r="CH927" s="195"/>
    </row>
    <row r="928" spans="1:86" ht="12.75">
      <c r="A928" s="195"/>
      <c r="B928" s="195"/>
      <c r="C928" s="195"/>
      <c r="D928" s="195"/>
      <c r="E928" s="195"/>
      <c r="F928" s="195"/>
      <c r="G928" s="195"/>
      <c r="H928" s="195"/>
      <c r="I928" s="195"/>
      <c r="J928" s="195"/>
      <c r="L928" s="195"/>
      <c r="M928" s="195"/>
      <c r="N928" s="195"/>
      <c r="O928" s="195"/>
      <c r="P928" s="195"/>
      <c r="Q928" s="195"/>
      <c r="R928" s="195"/>
      <c r="S928" s="195"/>
      <c r="T928" s="195"/>
      <c r="U928" s="195"/>
      <c r="V928" s="195"/>
      <c r="W928" s="195"/>
      <c r="X928" s="195"/>
      <c r="Y928" s="195"/>
      <c r="Z928" s="195"/>
      <c r="AA928" s="195"/>
      <c r="AB928" s="195"/>
      <c r="AC928" s="195"/>
      <c r="AD928" s="195"/>
      <c r="AE928" s="195"/>
      <c r="AF928" s="195"/>
      <c r="AG928" s="195"/>
      <c r="AH928" s="195"/>
      <c r="AI928" s="195"/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  <c r="AW928" s="195"/>
      <c r="AX928" s="195"/>
      <c r="AY928" s="195"/>
      <c r="AZ928" s="195"/>
      <c r="BA928" s="195"/>
      <c r="BB928" s="195"/>
      <c r="BC928" s="195"/>
      <c r="BD928" s="195"/>
      <c r="BE928" s="195"/>
      <c r="BF928" s="195"/>
      <c r="BG928" s="195"/>
      <c r="BH928" s="195"/>
      <c r="BI928" s="195"/>
      <c r="BJ928" s="195"/>
      <c r="BK928" s="195"/>
      <c r="BL928" s="195"/>
      <c r="BM928" s="195"/>
      <c r="BN928" s="195"/>
      <c r="BO928" s="195"/>
      <c r="BP928" s="195"/>
      <c r="BQ928" s="195"/>
      <c r="BR928" s="195"/>
      <c r="BS928" s="195"/>
      <c r="BT928" s="195"/>
      <c r="BU928" s="195"/>
      <c r="BV928" s="195"/>
      <c r="BW928" s="195"/>
      <c r="BX928" s="195"/>
      <c r="BY928" s="195"/>
      <c r="BZ928" s="195"/>
      <c r="CA928" s="195"/>
      <c r="CB928" s="195"/>
      <c r="CC928" s="195"/>
      <c r="CD928" s="195"/>
      <c r="CE928" s="195"/>
      <c r="CF928" s="195"/>
      <c r="CG928" s="195"/>
      <c r="CH928" s="195"/>
    </row>
    <row r="929" spans="1:86" ht="12.75">
      <c r="A929" s="195"/>
      <c r="B929" s="195"/>
      <c r="C929" s="195"/>
      <c r="D929" s="195"/>
      <c r="E929" s="195"/>
      <c r="F929" s="195"/>
      <c r="G929" s="195"/>
      <c r="H929" s="195"/>
      <c r="I929" s="195"/>
      <c r="J929" s="195"/>
      <c r="L929" s="195"/>
      <c r="M929" s="195"/>
      <c r="N929" s="195"/>
      <c r="O929" s="195"/>
      <c r="P929" s="195"/>
      <c r="Q929" s="195"/>
      <c r="R929" s="195"/>
      <c r="S929" s="195"/>
      <c r="T929" s="195"/>
      <c r="U929" s="195"/>
      <c r="V929" s="195"/>
      <c r="W929" s="195"/>
      <c r="X929" s="195"/>
      <c r="Y929" s="195"/>
      <c r="Z929" s="195"/>
      <c r="AA929" s="195"/>
      <c r="AB929" s="195"/>
      <c r="AC929" s="195"/>
      <c r="AD929" s="195"/>
      <c r="AE929" s="195"/>
      <c r="AF929" s="195"/>
      <c r="AG929" s="195"/>
      <c r="AH929" s="195"/>
      <c r="AI929" s="195"/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  <c r="AW929" s="195"/>
      <c r="AX929" s="195"/>
      <c r="AY929" s="195"/>
      <c r="AZ929" s="195"/>
      <c r="BA929" s="195"/>
      <c r="BB929" s="195"/>
      <c r="BC929" s="195"/>
      <c r="BD929" s="195"/>
      <c r="BE929" s="195"/>
      <c r="BF929" s="195"/>
      <c r="BG929" s="195"/>
      <c r="BH929" s="195"/>
      <c r="BI929" s="195"/>
      <c r="BJ929" s="195"/>
      <c r="BK929" s="195"/>
      <c r="BL929" s="195"/>
      <c r="BM929" s="195"/>
      <c r="BN929" s="195"/>
      <c r="BO929" s="195"/>
      <c r="BP929" s="195"/>
      <c r="BQ929" s="195"/>
      <c r="BR929" s="195"/>
      <c r="BS929" s="195"/>
      <c r="BT929" s="195"/>
      <c r="BU929" s="195"/>
      <c r="BV929" s="195"/>
      <c r="BW929" s="195"/>
      <c r="BX929" s="195"/>
      <c r="BY929" s="195"/>
      <c r="BZ929" s="195"/>
      <c r="CA929" s="195"/>
      <c r="CB929" s="195"/>
      <c r="CC929" s="195"/>
      <c r="CD929" s="195"/>
      <c r="CE929" s="195"/>
      <c r="CF929" s="195"/>
      <c r="CG929" s="195"/>
      <c r="CH929" s="195"/>
    </row>
    <row r="930" spans="1:86" ht="12.75">
      <c r="A930" s="195"/>
      <c r="B930" s="195"/>
      <c r="C930" s="195"/>
      <c r="D930" s="195"/>
      <c r="E930" s="195"/>
      <c r="F930" s="195"/>
      <c r="G930" s="195"/>
      <c r="H930" s="195"/>
      <c r="I930" s="195"/>
      <c r="J930" s="195"/>
      <c r="L930" s="195"/>
      <c r="M930" s="195"/>
      <c r="N930" s="195"/>
      <c r="O930" s="195"/>
      <c r="P930" s="195"/>
      <c r="Q930" s="195"/>
      <c r="R930" s="195"/>
      <c r="S930" s="195"/>
      <c r="T930" s="195"/>
      <c r="U930" s="195"/>
      <c r="V930" s="195"/>
      <c r="W930" s="195"/>
      <c r="X930" s="195"/>
      <c r="Y930" s="195"/>
      <c r="Z930" s="195"/>
      <c r="AA930" s="195"/>
      <c r="AB930" s="195"/>
      <c r="AC930" s="195"/>
      <c r="AD930" s="195"/>
      <c r="AE930" s="195"/>
      <c r="AF930" s="195"/>
      <c r="AG930" s="195"/>
      <c r="AH930" s="195"/>
      <c r="AI930" s="195"/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  <c r="AW930" s="195"/>
      <c r="AX930" s="195"/>
      <c r="AY930" s="195"/>
      <c r="AZ930" s="195"/>
      <c r="BA930" s="195"/>
      <c r="BB930" s="195"/>
      <c r="BC930" s="195"/>
      <c r="BD930" s="195"/>
      <c r="BE930" s="195"/>
      <c r="BF930" s="195"/>
      <c r="BG930" s="195"/>
      <c r="BH930" s="195"/>
      <c r="BI930" s="195"/>
      <c r="BJ930" s="195"/>
      <c r="BK930" s="195"/>
      <c r="BL930" s="195"/>
      <c r="BM930" s="195"/>
      <c r="BN930" s="195"/>
      <c r="BO930" s="195"/>
      <c r="BP930" s="195"/>
      <c r="BQ930" s="195"/>
      <c r="BR930" s="195"/>
      <c r="BS930" s="195"/>
      <c r="BT930" s="195"/>
      <c r="BU930" s="195"/>
      <c r="BV930" s="195"/>
      <c r="BW930" s="195"/>
      <c r="BX930" s="195"/>
      <c r="BY930" s="195"/>
      <c r="BZ930" s="195"/>
      <c r="CA930" s="195"/>
      <c r="CB930" s="195"/>
      <c r="CC930" s="195"/>
      <c r="CD930" s="195"/>
      <c r="CE930" s="195"/>
      <c r="CF930" s="195"/>
      <c r="CG930" s="195"/>
      <c r="CH930" s="195"/>
    </row>
    <row r="931" spans="1:86" ht="12.75">
      <c r="A931" s="195"/>
      <c r="B931" s="195"/>
      <c r="C931" s="195"/>
      <c r="D931" s="195"/>
      <c r="E931" s="195"/>
      <c r="F931" s="195"/>
      <c r="G931" s="195"/>
      <c r="H931" s="195"/>
      <c r="I931" s="195"/>
      <c r="J931" s="195"/>
      <c r="L931" s="195"/>
      <c r="M931" s="195"/>
      <c r="N931" s="195"/>
      <c r="O931" s="195"/>
      <c r="P931" s="195"/>
      <c r="Q931" s="195"/>
      <c r="R931" s="195"/>
      <c r="S931" s="195"/>
      <c r="T931" s="195"/>
      <c r="U931" s="195"/>
      <c r="V931" s="195"/>
      <c r="W931" s="195"/>
      <c r="X931" s="195"/>
      <c r="Y931" s="195"/>
      <c r="Z931" s="195"/>
      <c r="AA931" s="195"/>
      <c r="AB931" s="195"/>
      <c r="AC931" s="195"/>
      <c r="AD931" s="195"/>
      <c r="AE931" s="195"/>
      <c r="AF931" s="195"/>
      <c r="AG931" s="195"/>
      <c r="AH931" s="195"/>
      <c r="AI931" s="195"/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  <c r="AW931" s="195"/>
      <c r="AX931" s="195"/>
      <c r="AY931" s="195"/>
      <c r="AZ931" s="195"/>
      <c r="BA931" s="195"/>
      <c r="BB931" s="195"/>
      <c r="BC931" s="195"/>
      <c r="BD931" s="195"/>
      <c r="BE931" s="195"/>
      <c r="BF931" s="195"/>
      <c r="BG931" s="195"/>
      <c r="BH931" s="195"/>
      <c r="BI931" s="195"/>
      <c r="BJ931" s="195"/>
      <c r="BK931" s="195"/>
      <c r="BL931" s="195"/>
      <c r="BM931" s="195"/>
      <c r="BN931" s="195"/>
      <c r="BO931" s="195"/>
      <c r="BP931" s="195"/>
      <c r="BQ931" s="195"/>
      <c r="BR931" s="195"/>
      <c r="BS931" s="195"/>
      <c r="BT931" s="195"/>
      <c r="BU931" s="195"/>
      <c r="BV931" s="195"/>
      <c r="BW931" s="195"/>
      <c r="BX931" s="195"/>
      <c r="BY931" s="195"/>
      <c r="BZ931" s="195"/>
      <c r="CA931" s="195"/>
      <c r="CB931" s="195"/>
      <c r="CC931" s="195"/>
      <c r="CD931" s="195"/>
      <c r="CE931" s="195"/>
      <c r="CF931" s="195"/>
      <c r="CG931" s="195"/>
      <c r="CH931" s="195"/>
    </row>
    <row r="932" spans="1:86" ht="12.75">
      <c r="A932" s="195"/>
      <c r="B932" s="195"/>
      <c r="C932" s="195"/>
      <c r="D932" s="195"/>
      <c r="E932" s="195"/>
      <c r="F932" s="195"/>
      <c r="G932" s="195"/>
      <c r="H932" s="195"/>
      <c r="I932" s="195"/>
      <c r="J932" s="195"/>
      <c r="L932" s="195"/>
      <c r="M932" s="195"/>
      <c r="N932" s="195"/>
      <c r="O932" s="195"/>
      <c r="P932" s="195"/>
      <c r="Q932" s="195"/>
      <c r="R932" s="195"/>
      <c r="S932" s="195"/>
      <c r="T932" s="195"/>
      <c r="U932" s="195"/>
      <c r="V932" s="195"/>
      <c r="W932" s="195"/>
      <c r="X932" s="195"/>
      <c r="Y932" s="195"/>
      <c r="Z932" s="195"/>
      <c r="AA932" s="195"/>
      <c r="AB932" s="195"/>
      <c r="AC932" s="195"/>
      <c r="AD932" s="195"/>
      <c r="AE932" s="195"/>
      <c r="AF932" s="195"/>
      <c r="AG932" s="195"/>
      <c r="AH932" s="195"/>
      <c r="AI932" s="195"/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  <c r="AW932" s="195"/>
      <c r="AX932" s="195"/>
      <c r="AY932" s="195"/>
      <c r="AZ932" s="195"/>
      <c r="BA932" s="195"/>
      <c r="BB932" s="195"/>
      <c r="BC932" s="195"/>
      <c r="BD932" s="195"/>
      <c r="BE932" s="195"/>
      <c r="BF932" s="195"/>
      <c r="BG932" s="195"/>
      <c r="BH932" s="195"/>
      <c r="BI932" s="195"/>
      <c r="BJ932" s="195"/>
      <c r="BK932" s="195"/>
      <c r="BL932" s="195"/>
      <c r="BM932" s="195"/>
      <c r="BN932" s="195"/>
      <c r="BO932" s="195"/>
      <c r="BP932" s="195"/>
      <c r="BQ932" s="195"/>
      <c r="BR932" s="195"/>
      <c r="BS932" s="195"/>
      <c r="BT932" s="195"/>
      <c r="BU932" s="195"/>
      <c r="BV932" s="195"/>
      <c r="BW932" s="195"/>
      <c r="BX932" s="195"/>
      <c r="BY932" s="195"/>
      <c r="BZ932" s="195"/>
      <c r="CA932" s="195"/>
      <c r="CB932" s="195"/>
      <c r="CC932" s="195"/>
      <c r="CD932" s="195"/>
      <c r="CE932" s="195"/>
      <c r="CF932" s="195"/>
      <c r="CG932" s="195"/>
      <c r="CH932" s="195"/>
    </row>
    <row r="933" spans="1:86" ht="12.75">
      <c r="A933" s="195"/>
      <c r="B933" s="195"/>
      <c r="C933" s="195"/>
      <c r="D933" s="195"/>
      <c r="E933" s="195"/>
      <c r="F933" s="195"/>
      <c r="G933" s="195"/>
      <c r="H933" s="195"/>
      <c r="I933" s="195"/>
      <c r="J933" s="195"/>
      <c r="L933" s="195"/>
      <c r="M933" s="195"/>
      <c r="N933" s="195"/>
      <c r="O933" s="195"/>
      <c r="P933" s="195"/>
      <c r="Q933" s="195"/>
      <c r="R933" s="195"/>
      <c r="S933" s="195"/>
      <c r="T933" s="195"/>
      <c r="U933" s="195"/>
      <c r="V933" s="195"/>
      <c r="W933" s="195"/>
      <c r="X933" s="195"/>
      <c r="Y933" s="195"/>
      <c r="Z933" s="195"/>
      <c r="AA933" s="195"/>
      <c r="AB933" s="195"/>
      <c r="AC933" s="195"/>
      <c r="AD933" s="195"/>
      <c r="AE933" s="195"/>
      <c r="AF933" s="195"/>
      <c r="AG933" s="195"/>
      <c r="AH933" s="195"/>
      <c r="AI933" s="195"/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  <c r="AW933" s="195"/>
      <c r="AX933" s="195"/>
      <c r="AY933" s="195"/>
      <c r="AZ933" s="195"/>
      <c r="BA933" s="195"/>
      <c r="BB933" s="195"/>
      <c r="BC933" s="195"/>
      <c r="BD933" s="195"/>
      <c r="BE933" s="195"/>
      <c r="BF933" s="195"/>
      <c r="BG933" s="195"/>
      <c r="BH933" s="195"/>
      <c r="BI933" s="195"/>
      <c r="BJ933" s="195"/>
      <c r="BK933" s="195"/>
      <c r="BL933" s="195"/>
      <c r="BM933" s="195"/>
      <c r="BN933" s="195"/>
      <c r="BO933" s="195"/>
      <c r="BP933" s="195"/>
      <c r="BQ933" s="195"/>
      <c r="BR933" s="195"/>
      <c r="BS933" s="195"/>
      <c r="BT933" s="195"/>
      <c r="BU933" s="195"/>
      <c r="BV933" s="195"/>
      <c r="BW933" s="195"/>
      <c r="BX933" s="195"/>
      <c r="BY933" s="195"/>
      <c r="BZ933" s="195"/>
      <c r="CA933" s="195"/>
      <c r="CB933" s="195"/>
      <c r="CC933" s="195"/>
      <c r="CD933" s="195"/>
      <c r="CE933" s="195"/>
      <c r="CF933" s="195"/>
      <c r="CG933" s="195"/>
      <c r="CH933" s="195"/>
    </row>
    <row r="934" spans="1:86" ht="12.75">
      <c r="A934" s="195"/>
      <c r="B934" s="195"/>
      <c r="C934" s="195"/>
      <c r="D934" s="195"/>
      <c r="E934" s="195"/>
      <c r="F934" s="195"/>
      <c r="G934" s="195"/>
      <c r="H934" s="195"/>
      <c r="I934" s="195"/>
      <c r="J934" s="195"/>
      <c r="L934" s="195"/>
      <c r="M934" s="195"/>
      <c r="N934" s="195"/>
      <c r="O934" s="195"/>
      <c r="P934" s="195"/>
      <c r="Q934" s="195"/>
      <c r="R934" s="195"/>
      <c r="S934" s="195"/>
      <c r="T934" s="195"/>
      <c r="U934" s="195"/>
      <c r="V934" s="195"/>
      <c r="W934" s="195"/>
      <c r="X934" s="195"/>
      <c r="Y934" s="195"/>
      <c r="Z934" s="195"/>
      <c r="AA934" s="195"/>
      <c r="AB934" s="195"/>
      <c r="AC934" s="195"/>
      <c r="AD934" s="195"/>
      <c r="AE934" s="195"/>
      <c r="AF934" s="195"/>
      <c r="AG934" s="195"/>
      <c r="AH934" s="195"/>
      <c r="AI934" s="195"/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  <c r="AW934" s="195"/>
      <c r="AX934" s="195"/>
      <c r="AY934" s="195"/>
      <c r="AZ934" s="195"/>
      <c r="BA934" s="195"/>
      <c r="BB934" s="195"/>
      <c r="BC934" s="195"/>
      <c r="BD934" s="195"/>
      <c r="BE934" s="195"/>
      <c r="BF934" s="195"/>
      <c r="BG934" s="195"/>
      <c r="BH934" s="195"/>
      <c r="BI934" s="195"/>
      <c r="BJ934" s="195"/>
      <c r="BK934" s="195"/>
      <c r="BL934" s="195"/>
      <c r="BM934" s="195"/>
      <c r="BN934" s="195"/>
      <c r="BO934" s="195"/>
      <c r="BP934" s="195"/>
      <c r="BQ934" s="195"/>
      <c r="BR934" s="195"/>
      <c r="BS934" s="195"/>
      <c r="BT934" s="195"/>
      <c r="BU934" s="195"/>
      <c r="BV934" s="195"/>
      <c r="BW934" s="195"/>
      <c r="BX934" s="195"/>
      <c r="BY934" s="195"/>
      <c r="BZ934" s="195"/>
      <c r="CA934" s="195"/>
      <c r="CB934" s="195"/>
      <c r="CC934" s="195"/>
      <c r="CD934" s="195"/>
      <c r="CE934" s="195"/>
      <c r="CF934" s="195"/>
      <c r="CG934" s="195"/>
      <c r="CH934" s="195"/>
    </row>
    <row r="935" spans="1:86" ht="12.75">
      <c r="A935" s="195"/>
      <c r="B935" s="195"/>
      <c r="C935" s="195"/>
      <c r="D935" s="195"/>
      <c r="E935" s="195"/>
      <c r="F935" s="195"/>
      <c r="G935" s="195"/>
      <c r="H935" s="195"/>
      <c r="I935" s="195"/>
      <c r="J935" s="195"/>
      <c r="L935" s="195"/>
      <c r="M935" s="195"/>
      <c r="N935" s="195"/>
      <c r="O935" s="195"/>
      <c r="P935" s="195"/>
      <c r="Q935" s="195"/>
      <c r="R935" s="195"/>
      <c r="S935" s="195"/>
      <c r="T935" s="195"/>
      <c r="U935" s="195"/>
      <c r="V935" s="195"/>
      <c r="W935" s="195"/>
      <c r="X935" s="195"/>
      <c r="Y935" s="195"/>
      <c r="Z935" s="195"/>
      <c r="AA935" s="195"/>
      <c r="AB935" s="195"/>
      <c r="AC935" s="195"/>
      <c r="AD935" s="195"/>
      <c r="AE935" s="195"/>
      <c r="AF935" s="195"/>
      <c r="AG935" s="195"/>
      <c r="AH935" s="195"/>
      <c r="AI935" s="195"/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  <c r="AW935" s="195"/>
      <c r="AX935" s="195"/>
      <c r="AY935" s="195"/>
      <c r="AZ935" s="195"/>
      <c r="BA935" s="195"/>
      <c r="BB935" s="195"/>
      <c r="BC935" s="195"/>
      <c r="BD935" s="195"/>
      <c r="BE935" s="195"/>
      <c r="BF935" s="195"/>
      <c r="BG935" s="195"/>
      <c r="BH935" s="195"/>
      <c r="BI935" s="195"/>
      <c r="BJ935" s="195"/>
      <c r="BK935" s="195"/>
      <c r="BL935" s="195"/>
      <c r="BM935" s="195"/>
      <c r="BN935" s="195"/>
      <c r="BO935" s="195"/>
      <c r="BP935" s="195"/>
      <c r="BQ935" s="195"/>
      <c r="BR935" s="195"/>
      <c r="BS935" s="195"/>
      <c r="BT935" s="195"/>
      <c r="BU935" s="195"/>
      <c r="BV935" s="195"/>
      <c r="BW935" s="195"/>
      <c r="BX935" s="195"/>
      <c r="BY935" s="195"/>
      <c r="BZ935" s="195"/>
      <c r="CA935" s="195"/>
      <c r="CB935" s="195"/>
      <c r="CC935" s="195"/>
      <c r="CD935" s="195"/>
      <c r="CE935" s="195"/>
      <c r="CF935" s="195"/>
      <c r="CG935" s="195"/>
      <c r="CH935" s="195"/>
    </row>
    <row r="936" spans="1:86" ht="12.75">
      <c r="A936" s="195"/>
      <c r="B936" s="195"/>
      <c r="C936" s="195"/>
      <c r="D936" s="195"/>
      <c r="E936" s="195"/>
      <c r="F936" s="195"/>
      <c r="G936" s="195"/>
      <c r="H936" s="195"/>
      <c r="I936" s="195"/>
      <c r="J936" s="195"/>
      <c r="L936" s="195"/>
      <c r="M936" s="195"/>
      <c r="N936" s="195"/>
      <c r="O936" s="195"/>
      <c r="P936" s="195"/>
      <c r="Q936" s="195"/>
      <c r="R936" s="195"/>
      <c r="S936" s="195"/>
      <c r="T936" s="195"/>
      <c r="U936" s="195"/>
      <c r="V936" s="195"/>
      <c r="W936" s="195"/>
      <c r="X936" s="195"/>
      <c r="Y936" s="195"/>
      <c r="Z936" s="195"/>
      <c r="AA936" s="195"/>
      <c r="AB936" s="195"/>
      <c r="AC936" s="195"/>
      <c r="AD936" s="195"/>
      <c r="AE936" s="195"/>
      <c r="AF936" s="195"/>
      <c r="AG936" s="195"/>
      <c r="AH936" s="195"/>
      <c r="AI936" s="195"/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  <c r="AW936" s="195"/>
      <c r="AX936" s="195"/>
      <c r="AY936" s="195"/>
      <c r="AZ936" s="195"/>
      <c r="BA936" s="195"/>
      <c r="BB936" s="195"/>
      <c r="BC936" s="195"/>
      <c r="BD936" s="195"/>
      <c r="BE936" s="195"/>
      <c r="BF936" s="195"/>
      <c r="BG936" s="195"/>
      <c r="BH936" s="195"/>
      <c r="BI936" s="195"/>
      <c r="BJ936" s="195"/>
      <c r="BK936" s="195"/>
      <c r="BL936" s="195"/>
      <c r="BM936" s="195"/>
      <c r="BN936" s="195"/>
      <c r="BO936" s="195"/>
      <c r="BP936" s="195"/>
      <c r="BQ936" s="195"/>
      <c r="BR936" s="195"/>
      <c r="BS936" s="195"/>
      <c r="BT936" s="195"/>
      <c r="BU936" s="195"/>
      <c r="BV936" s="195"/>
      <c r="BW936" s="195"/>
      <c r="BX936" s="195"/>
      <c r="BY936" s="195"/>
      <c r="BZ936" s="195"/>
      <c r="CA936" s="195"/>
      <c r="CB936" s="195"/>
      <c r="CC936" s="195"/>
      <c r="CD936" s="195"/>
      <c r="CE936" s="195"/>
      <c r="CF936" s="195"/>
      <c r="CG936" s="195"/>
      <c r="CH936" s="195"/>
    </row>
    <row r="937" spans="1:86" ht="12.75">
      <c r="A937" s="195"/>
      <c r="B937" s="195"/>
      <c r="C937" s="195"/>
      <c r="D937" s="195"/>
      <c r="E937" s="195"/>
      <c r="F937" s="195"/>
      <c r="G937" s="195"/>
      <c r="H937" s="195"/>
      <c r="I937" s="195"/>
      <c r="J937" s="195"/>
      <c r="L937" s="195"/>
      <c r="M937" s="195"/>
      <c r="N937" s="195"/>
      <c r="O937" s="195"/>
      <c r="P937" s="195"/>
      <c r="Q937" s="195"/>
      <c r="R937" s="195"/>
      <c r="S937" s="195"/>
      <c r="T937" s="195"/>
      <c r="U937" s="195"/>
      <c r="V937" s="195"/>
      <c r="W937" s="195"/>
      <c r="X937" s="195"/>
      <c r="Y937" s="195"/>
      <c r="Z937" s="195"/>
      <c r="AA937" s="195"/>
      <c r="AB937" s="195"/>
      <c r="AC937" s="195"/>
      <c r="AD937" s="195"/>
      <c r="AE937" s="195"/>
      <c r="AF937" s="195"/>
      <c r="AG937" s="195"/>
      <c r="AH937" s="195"/>
      <c r="AI937" s="195"/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  <c r="AW937" s="195"/>
      <c r="AX937" s="195"/>
      <c r="AY937" s="195"/>
      <c r="AZ937" s="195"/>
      <c r="BA937" s="195"/>
      <c r="BB937" s="195"/>
      <c r="BC937" s="195"/>
      <c r="BD937" s="195"/>
      <c r="BE937" s="195"/>
      <c r="BF937" s="195"/>
      <c r="BG937" s="195"/>
      <c r="BH937" s="195"/>
      <c r="BI937" s="195"/>
      <c r="BJ937" s="195"/>
      <c r="BK937" s="195"/>
      <c r="BL937" s="195"/>
      <c r="BM937" s="195"/>
      <c r="BN937" s="195"/>
      <c r="BO937" s="195"/>
      <c r="BP937" s="195"/>
      <c r="BQ937" s="195"/>
      <c r="BR937" s="195"/>
      <c r="BS937" s="195"/>
      <c r="BT937" s="195"/>
      <c r="BU937" s="195"/>
      <c r="BV937" s="195"/>
      <c r="BW937" s="195"/>
      <c r="BX937" s="195"/>
      <c r="BY937" s="195"/>
      <c r="BZ937" s="195"/>
      <c r="CA937" s="195"/>
      <c r="CB937" s="195"/>
      <c r="CC937" s="195"/>
      <c r="CD937" s="195"/>
      <c r="CE937" s="195"/>
      <c r="CF937" s="195"/>
      <c r="CG937" s="195"/>
      <c r="CH937" s="195"/>
    </row>
    <row r="938" spans="1:86" ht="12.75">
      <c r="A938" s="195"/>
      <c r="B938" s="195"/>
      <c r="C938" s="195"/>
      <c r="D938" s="195"/>
      <c r="E938" s="195"/>
      <c r="F938" s="195"/>
      <c r="G938" s="195"/>
      <c r="H938" s="195"/>
      <c r="I938" s="195"/>
      <c r="J938" s="195"/>
      <c r="L938" s="195"/>
      <c r="M938" s="195"/>
      <c r="N938" s="195"/>
      <c r="O938" s="195"/>
      <c r="P938" s="195"/>
      <c r="Q938" s="195"/>
      <c r="R938" s="195"/>
      <c r="S938" s="195"/>
      <c r="T938" s="195"/>
      <c r="U938" s="195"/>
      <c r="V938" s="195"/>
      <c r="W938" s="195"/>
      <c r="X938" s="195"/>
      <c r="Y938" s="195"/>
      <c r="Z938" s="195"/>
      <c r="AA938" s="195"/>
      <c r="AB938" s="195"/>
      <c r="AC938" s="195"/>
      <c r="AD938" s="195"/>
      <c r="AE938" s="195"/>
      <c r="AF938" s="195"/>
      <c r="AG938" s="195"/>
      <c r="AH938" s="195"/>
      <c r="AI938" s="195"/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  <c r="AW938" s="195"/>
      <c r="AX938" s="195"/>
      <c r="AY938" s="195"/>
      <c r="AZ938" s="195"/>
      <c r="BA938" s="195"/>
      <c r="BB938" s="195"/>
      <c r="BC938" s="195"/>
      <c r="BD938" s="195"/>
      <c r="BE938" s="195"/>
      <c r="BF938" s="195"/>
      <c r="BG938" s="195"/>
      <c r="BH938" s="195"/>
      <c r="BI938" s="195"/>
      <c r="BJ938" s="195"/>
      <c r="BK938" s="195"/>
      <c r="BL938" s="195"/>
      <c r="BM938" s="195"/>
      <c r="BN938" s="195"/>
      <c r="BO938" s="195"/>
      <c r="BP938" s="195"/>
      <c r="BQ938" s="195"/>
      <c r="BR938" s="195"/>
      <c r="BS938" s="195"/>
      <c r="BT938" s="195"/>
      <c r="BU938" s="195"/>
      <c r="BV938" s="195"/>
      <c r="BW938" s="195"/>
      <c r="BX938" s="195"/>
      <c r="BY938" s="195"/>
      <c r="BZ938" s="195"/>
      <c r="CA938" s="195"/>
      <c r="CB938" s="195"/>
      <c r="CC938" s="195"/>
      <c r="CD938" s="195"/>
      <c r="CE938" s="195"/>
      <c r="CF938" s="195"/>
      <c r="CG938" s="195"/>
      <c r="CH938" s="195"/>
    </row>
    <row r="939" spans="1:86" ht="12.75">
      <c r="A939" s="195"/>
      <c r="B939" s="195"/>
      <c r="C939" s="195"/>
      <c r="D939" s="195"/>
      <c r="E939" s="195"/>
      <c r="F939" s="195"/>
      <c r="G939" s="195"/>
      <c r="H939" s="195"/>
      <c r="I939" s="195"/>
      <c r="J939" s="195"/>
      <c r="L939" s="195"/>
      <c r="M939" s="195"/>
      <c r="N939" s="195"/>
      <c r="O939" s="195"/>
      <c r="P939" s="195"/>
      <c r="Q939" s="195"/>
      <c r="R939" s="195"/>
      <c r="S939" s="195"/>
      <c r="T939" s="195"/>
      <c r="U939" s="195"/>
      <c r="V939" s="195"/>
      <c r="W939" s="195"/>
      <c r="X939" s="195"/>
      <c r="Y939" s="195"/>
      <c r="Z939" s="195"/>
      <c r="AA939" s="195"/>
      <c r="AB939" s="195"/>
      <c r="AC939" s="195"/>
      <c r="AD939" s="195"/>
      <c r="AE939" s="195"/>
      <c r="AF939" s="195"/>
      <c r="AG939" s="195"/>
      <c r="AH939" s="195"/>
      <c r="AI939" s="195"/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  <c r="AW939" s="195"/>
      <c r="AX939" s="195"/>
      <c r="AY939" s="195"/>
      <c r="AZ939" s="195"/>
      <c r="BA939" s="195"/>
      <c r="BB939" s="195"/>
      <c r="BC939" s="195"/>
      <c r="BD939" s="195"/>
      <c r="BE939" s="195"/>
      <c r="BF939" s="195"/>
      <c r="BG939" s="195"/>
      <c r="BH939" s="195"/>
      <c r="BI939" s="195"/>
      <c r="BJ939" s="195"/>
      <c r="BK939" s="195"/>
      <c r="BL939" s="195"/>
      <c r="BM939" s="195"/>
      <c r="BN939" s="195"/>
      <c r="BO939" s="195"/>
      <c r="BP939" s="195"/>
      <c r="BQ939" s="195"/>
      <c r="BR939" s="195"/>
      <c r="BS939" s="195"/>
      <c r="BT939" s="195"/>
      <c r="BU939" s="195"/>
      <c r="BV939" s="195"/>
      <c r="BW939" s="195"/>
      <c r="BX939" s="195"/>
      <c r="BY939" s="195"/>
      <c r="BZ939" s="195"/>
      <c r="CA939" s="195"/>
      <c r="CB939" s="195"/>
      <c r="CC939" s="195"/>
      <c r="CD939" s="195"/>
      <c r="CE939" s="195"/>
      <c r="CF939" s="195"/>
      <c r="CG939" s="195"/>
      <c r="CH939" s="195"/>
    </row>
    <row r="940" spans="1:86" ht="12.75">
      <c r="A940" s="195"/>
      <c r="B940" s="195"/>
      <c r="C940" s="195"/>
      <c r="D940" s="195"/>
      <c r="E940" s="195"/>
      <c r="F940" s="195"/>
      <c r="G940" s="195"/>
      <c r="H940" s="195"/>
      <c r="I940" s="195"/>
      <c r="J940" s="195"/>
      <c r="L940" s="195"/>
      <c r="M940" s="195"/>
      <c r="N940" s="195"/>
      <c r="O940" s="195"/>
      <c r="P940" s="195"/>
      <c r="Q940" s="195"/>
      <c r="R940" s="195"/>
      <c r="S940" s="195"/>
      <c r="T940" s="195"/>
      <c r="U940" s="195"/>
      <c r="V940" s="195"/>
      <c r="W940" s="195"/>
      <c r="X940" s="195"/>
      <c r="Y940" s="195"/>
      <c r="Z940" s="195"/>
      <c r="AA940" s="195"/>
      <c r="AB940" s="195"/>
      <c r="AC940" s="195"/>
      <c r="AD940" s="195"/>
      <c r="AE940" s="195"/>
      <c r="AF940" s="195"/>
      <c r="AG940" s="195"/>
      <c r="AH940" s="195"/>
      <c r="AI940" s="195"/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  <c r="AW940" s="195"/>
      <c r="AX940" s="195"/>
      <c r="AY940" s="195"/>
      <c r="AZ940" s="195"/>
      <c r="BA940" s="195"/>
      <c r="BB940" s="195"/>
      <c r="BC940" s="195"/>
      <c r="BD940" s="195"/>
      <c r="BE940" s="195"/>
      <c r="BF940" s="195"/>
      <c r="BG940" s="195"/>
      <c r="BH940" s="195"/>
      <c r="BI940" s="195"/>
      <c r="BJ940" s="195"/>
      <c r="BK940" s="195"/>
      <c r="BL940" s="195"/>
      <c r="BM940" s="195"/>
      <c r="BN940" s="195"/>
      <c r="BO940" s="195"/>
      <c r="BP940" s="195"/>
      <c r="BQ940" s="195"/>
      <c r="BR940" s="195"/>
      <c r="BS940" s="195"/>
      <c r="BT940" s="195"/>
      <c r="BU940" s="195"/>
      <c r="BV940" s="195"/>
      <c r="BW940" s="195"/>
      <c r="BX940" s="195"/>
      <c r="BY940" s="195"/>
      <c r="BZ940" s="195"/>
      <c r="CA940" s="195"/>
      <c r="CB940" s="195"/>
      <c r="CC940" s="195"/>
      <c r="CD940" s="195"/>
      <c r="CE940" s="195"/>
      <c r="CF940" s="195"/>
      <c r="CG940" s="195"/>
      <c r="CH940" s="195"/>
    </row>
    <row r="941" spans="1:86" ht="12.75">
      <c r="A941" s="195"/>
      <c r="B941" s="195"/>
      <c r="C941" s="195"/>
      <c r="D941" s="195"/>
      <c r="E941" s="195"/>
      <c r="F941" s="195"/>
      <c r="G941" s="195"/>
      <c r="H941" s="195"/>
      <c r="I941" s="195"/>
      <c r="J941" s="195"/>
      <c r="L941" s="195"/>
      <c r="M941" s="195"/>
      <c r="N941" s="195"/>
      <c r="O941" s="195"/>
      <c r="P941" s="195"/>
      <c r="Q941" s="195"/>
      <c r="R941" s="195"/>
      <c r="S941" s="195"/>
      <c r="T941" s="195"/>
      <c r="U941" s="195"/>
      <c r="V941" s="195"/>
      <c r="W941" s="195"/>
      <c r="X941" s="195"/>
      <c r="Y941" s="195"/>
      <c r="Z941" s="195"/>
      <c r="AA941" s="195"/>
      <c r="AB941" s="195"/>
      <c r="AC941" s="195"/>
      <c r="AD941" s="195"/>
      <c r="AE941" s="195"/>
      <c r="AF941" s="195"/>
      <c r="AG941" s="195"/>
      <c r="AH941" s="195"/>
      <c r="AI941" s="195"/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  <c r="AW941" s="195"/>
      <c r="AX941" s="195"/>
      <c r="AY941" s="195"/>
      <c r="AZ941" s="195"/>
      <c r="BA941" s="195"/>
      <c r="BB941" s="195"/>
      <c r="BC941" s="195"/>
      <c r="BD941" s="195"/>
      <c r="BE941" s="195"/>
      <c r="BF941" s="195"/>
      <c r="BG941" s="195"/>
      <c r="BH941" s="195"/>
      <c r="BI941" s="195"/>
      <c r="BJ941" s="195"/>
      <c r="BK941" s="195"/>
      <c r="BL941" s="195"/>
      <c r="BM941" s="195"/>
      <c r="BN941" s="195"/>
      <c r="BO941" s="195"/>
      <c r="BP941" s="195"/>
      <c r="BQ941" s="195"/>
      <c r="BR941" s="195"/>
      <c r="BS941" s="195"/>
      <c r="BT941" s="195"/>
      <c r="BU941" s="195"/>
      <c r="BV941" s="195"/>
      <c r="BW941" s="195"/>
      <c r="BX941" s="195"/>
      <c r="BY941" s="195"/>
      <c r="BZ941" s="195"/>
      <c r="CA941" s="195"/>
      <c r="CB941" s="195"/>
      <c r="CC941" s="195"/>
      <c r="CD941" s="195"/>
      <c r="CE941" s="195"/>
      <c r="CF941" s="195"/>
      <c r="CG941" s="195"/>
      <c r="CH941" s="195"/>
    </row>
    <row r="942" spans="1:86" ht="12.75">
      <c r="A942" s="195"/>
      <c r="B942" s="195"/>
      <c r="C942" s="195"/>
      <c r="D942" s="195"/>
      <c r="E942" s="195"/>
      <c r="F942" s="195"/>
      <c r="G942" s="195"/>
      <c r="H942" s="195"/>
      <c r="I942" s="195"/>
      <c r="J942" s="195"/>
      <c r="L942" s="195"/>
      <c r="M942" s="195"/>
      <c r="N942" s="195"/>
      <c r="O942" s="195"/>
      <c r="P942" s="195"/>
      <c r="Q942" s="195"/>
      <c r="R942" s="195"/>
      <c r="S942" s="195"/>
      <c r="T942" s="195"/>
      <c r="U942" s="195"/>
      <c r="V942" s="195"/>
      <c r="W942" s="195"/>
      <c r="X942" s="195"/>
      <c r="Y942" s="195"/>
      <c r="Z942" s="195"/>
      <c r="AA942" s="195"/>
      <c r="AB942" s="195"/>
      <c r="AC942" s="195"/>
      <c r="AD942" s="195"/>
      <c r="AE942" s="195"/>
      <c r="AF942" s="195"/>
      <c r="AG942" s="195"/>
      <c r="AH942" s="195"/>
      <c r="AI942" s="195"/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  <c r="AW942" s="195"/>
      <c r="AX942" s="195"/>
      <c r="AY942" s="195"/>
      <c r="AZ942" s="195"/>
      <c r="BA942" s="195"/>
      <c r="BB942" s="195"/>
      <c r="BC942" s="195"/>
      <c r="BD942" s="195"/>
      <c r="BE942" s="195"/>
      <c r="BF942" s="195"/>
      <c r="BG942" s="195"/>
      <c r="BH942" s="195"/>
      <c r="BI942" s="195"/>
      <c r="BJ942" s="195"/>
      <c r="BK942" s="195"/>
      <c r="BL942" s="195"/>
      <c r="BM942" s="195"/>
      <c r="BN942" s="195"/>
      <c r="BO942" s="195"/>
      <c r="BP942" s="195"/>
      <c r="BQ942" s="195"/>
      <c r="BR942" s="195"/>
      <c r="BS942" s="195"/>
      <c r="BT942" s="195"/>
      <c r="BU942" s="195"/>
      <c r="BV942" s="195"/>
      <c r="BW942" s="195"/>
      <c r="BX942" s="195"/>
      <c r="BY942" s="195"/>
      <c r="BZ942" s="195"/>
      <c r="CA942" s="195"/>
      <c r="CB942" s="195"/>
      <c r="CC942" s="195"/>
      <c r="CD942" s="195"/>
      <c r="CE942" s="195"/>
      <c r="CF942" s="195"/>
      <c r="CG942" s="195"/>
      <c r="CH942" s="195"/>
    </row>
    <row r="943" spans="1:86" ht="12.75">
      <c r="A943" s="195"/>
      <c r="B943" s="195"/>
      <c r="C943" s="195"/>
      <c r="D943" s="195"/>
      <c r="E943" s="195"/>
      <c r="F943" s="195"/>
      <c r="G943" s="195"/>
      <c r="H943" s="195"/>
      <c r="I943" s="195"/>
      <c r="J943" s="195"/>
      <c r="L943" s="195"/>
      <c r="M943" s="195"/>
      <c r="N943" s="195"/>
      <c r="O943" s="195"/>
      <c r="P943" s="195"/>
      <c r="Q943" s="195"/>
      <c r="R943" s="195"/>
      <c r="S943" s="195"/>
      <c r="T943" s="195"/>
      <c r="U943" s="195"/>
      <c r="V943" s="195"/>
      <c r="W943" s="195"/>
      <c r="X943" s="195"/>
      <c r="Y943" s="195"/>
      <c r="Z943" s="195"/>
      <c r="AA943" s="195"/>
      <c r="AB943" s="195"/>
      <c r="AC943" s="195"/>
      <c r="AD943" s="195"/>
      <c r="AE943" s="195"/>
      <c r="AF943" s="195"/>
      <c r="AG943" s="195"/>
      <c r="AH943" s="195"/>
      <c r="AI943" s="195"/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  <c r="AW943" s="195"/>
      <c r="AX943" s="195"/>
      <c r="AY943" s="195"/>
      <c r="AZ943" s="195"/>
      <c r="BA943" s="195"/>
      <c r="BB943" s="195"/>
      <c r="BC943" s="195"/>
      <c r="BD943" s="195"/>
      <c r="BE943" s="195"/>
      <c r="BF943" s="195"/>
      <c r="BG943" s="195"/>
      <c r="BH943" s="195"/>
      <c r="BI943" s="195"/>
      <c r="BJ943" s="195"/>
      <c r="BK943" s="195"/>
      <c r="BL943" s="195"/>
      <c r="BM943" s="195"/>
      <c r="BN943" s="195"/>
      <c r="BO943" s="195"/>
      <c r="BP943" s="195"/>
      <c r="BQ943" s="195"/>
      <c r="BR943" s="195"/>
      <c r="BS943" s="195"/>
      <c r="BT943" s="195"/>
      <c r="BU943" s="195"/>
      <c r="BV943" s="195"/>
      <c r="BW943" s="195"/>
      <c r="BX943" s="195"/>
      <c r="BY943" s="195"/>
      <c r="BZ943" s="195"/>
      <c r="CA943" s="195"/>
      <c r="CB943" s="195"/>
      <c r="CC943" s="195"/>
      <c r="CD943" s="195"/>
      <c r="CE943" s="195"/>
      <c r="CF943" s="195"/>
      <c r="CG943" s="195"/>
      <c r="CH943" s="195"/>
    </row>
    <row r="944" spans="1:86" ht="12.75">
      <c r="A944" s="195"/>
      <c r="B944" s="195"/>
      <c r="C944" s="195"/>
      <c r="D944" s="195"/>
      <c r="E944" s="195"/>
      <c r="F944" s="195"/>
      <c r="G944" s="195"/>
      <c r="H944" s="195"/>
      <c r="I944" s="195"/>
      <c r="J944" s="195"/>
      <c r="L944" s="195"/>
      <c r="M944" s="195"/>
      <c r="N944" s="195"/>
      <c r="O944" s="195"/>
      <c r="P944" s="195"/>
      <c r="Q944" s="195"/>
      <c r="R944" s="195"/>
      <c r="S944" s="195"/>
      <c r="T944" s="195"/>
      <c r="U944" s="195"/>
      <c r="V944" s="195"/>
      <c r="W944" s="195"/>
      <c r="X944" s="195"/>
      <c r="Y944" s="195"/>
      <c r="Z944" s="195"/>
      <c r="AA944" s="195"/>
      <c r="AB944" s="195"/>
      <c r="AC944" s="195"/>
      <c r="AD944" s="195"/>
      <c r="AE944" s="195"/>
      <c r="AF944" s="195"/>
      <c r="AG944" s="195"/>
      <c r="AH944" s="195"/>
      <c r="AI944" s="195"/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  <c r="AW944" s="195"/>
      <c r="AX944" s="195"/>
      <c r="AY944" s="195"/>
      <c r="AZ944" s="195"/>
      <c r="BA944" s="195"/>
      <c r="BB944" s="195"/>
      <c r="BC944" s="195"/>
      <c r="BD944" s="195"/>
      <c r="BE944" s="195"/>
      <c r="BF944" s="195"/>
      <c r="BG944" s="195"/>
      <c r="BH944" s="195"/>
      <c r="BI944" s="195"/>
      <c r="BJ944" s="195"/>
      <c r="BK944" s="195"/>
      <c r="BL944" s="195"/>
      <c r="BM944" s="195"/>
      <c r="BN944" s="195"/>
      <c r="BO944" s="195"/>
      <c r="BP944" s="195"/>
      <c r="BQ944" s="195"/>
      <c r="BR944" s="195"/>
      <c r="BS944" s="195"/>
      <c r="BT944" s="195"/>
      <c r="BU944" s="195"/>
      <c r="BV944" s="195"/>
      <c r="BW944" s="195"/>
      <c r="BX944" s="195"/>
      <c r="BY944" s="195"/>
      <c r="BZ944" s="195"/>
      <c r="CA944" s="195"/>
      <c r="CB944" s="195"/>
      <c r="CC944" s="195"/>
      <c r="CD944" s="195"/>
      <c r="CE944" s="195"/>
      <c r="CF944" s="195"/>
      <c r="CG944" s="195"/>
      <c r="CH944" s="195"/>
    </row>
    <row r="945" spans="1:86" ht="12.75">
      <c r="A945" s="195"/>
      <c r="B945" s="195"/>
      <c r="C945" s="195"/>
      <c r="D945" s="195"/>
      <c r="E945" s="195"/>
      <c r="F945" s="195"/>
      <c r="G945" s="195"/>
      <c r="H945" s="195"/>
      <c r="I945" s="195"/>
      <c r="J945" s="195"/>
      <c r="L945" s="195"/>
      <c r="M945" s="195"/>
      <c r="N945" s="195"/>
      <c r="O945" s="195"/>
      <c r="P945" s="195"/>
      <c r="Q945" s="195"/>
      <c r="R945" s="195"/>
      <c r="S945" s="195"/>
      <c r="T945" s="195"/>
      <c r="U945" s="195"/>
      <c r="V945" s="195"/>
      <c r="W945" s="195"/>
      <c r="X945" s="195"/>
      <c r="Y945" s="195"/>
      <c r="Z945" s="195"/>
      <c r="AA945" s="195"/>
      <c r="AB945" s="195"/>
      <c r="AC945" s="195"/>
      <c r="AD945" s="195"/>
      <c r="AE945" s="195"/>
      <c r="AF945" s="195"/>
      <c r="AG945" s="195"/>
      <c r="AH945" s="195"/>
      <c r="AI945" s="195"/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  <c r="AW945" s="195"/>
      <c r="AX945" s="195"/>
      <c r="AY945" s="195"/>
      <c r="AZ945" s="195"/>
      <c r="BA945" s="195"/>
      <c r="BB945" s="195"/>
      <c r="BC945" s="195"/>
      <c r="BD945" s="195"/>
      <c r="BE945" s="195"/>
      <c r="BF945" s="195"/>
      <c r="BG945" s="195"/>
      <c r="BH945" s="195"/>
      <c r="BI945" s="195"/>
      <c r="BJ945" s="195"/>
      <c r="BK945" s="195"/>
      <c r="BL945" s="195"/>
      <c r="BM945" s="195"/>
      <c r="BN945" s="195"/>
      <c r="BO945" s="195"/>
      <c r="BP945" s="195"/>
      <c r="BQ945" s="195"/>
      <c r="BR945" s="195"/>
      <c r="BS945" s="195"/>
      <c r="BT945" s="195"/>
      <c r="BU945" s="195"/>
      <c r="BV945" s="195"/>
      <c r="BW945" s="195"/>
      <c r="BX945" s="195"/>
      <c r="BY945" s="195"/>
      <c r="BZ945" s="195"/>
      <c r="CA945" s="195"/>
      <c r="CB945" s="195"/>
      <c r="CC945" s="195"/>
      <c r="CD945" s="195"/>
      <c r="CE945" s="195"/>
      <c r="CF945" s="195"/>
      <c r="CG945" s="195"/>
      <c r="CH945" s="195"/>
    </row>
    <row r="946" spans="1:86" ht="12.75">
      <c r="A946" s="195"/>
      <c r="B946" s="195"/>
      <c r="C946" s="195"/>
      <c r="D946" s="195"/>
      <c r="E946" s="195"/>
      <c r="F946" s="195"/>
      <c r="G946" s="195"/>
      <c r="H946" s="195"/>
      <c r="I946" s="195"/>
      <c r="J946" s="195"/>
      <c r="L946" s="195"/>
      <c r="M946" s="195"/>
      <c r="N946" s="195"/>
      <c r="O946" s="195"/>
      <c r="P946" s="195"/>
      <c r="Q946" s="195"/>
      <c r="R946" s="195"/>
      <c r="S946" s="195"/>
      <c r="T946" s="195"/>
      <c r="U946" s="195"/>
      <c r="V946" s="195"/>
      <c r="W946" s="195"/>
      <c r="X946" s="195"/>
      <c r="Y946" s="195"/>
      <c r="Z946" s="195"/>
      <c r="AA946" s="195"/>
      <c r="AB946" s="195"/>
      <c r="AC946" s="195"/>
      <c r="AD946" s="195"/>
      <c r="AE946" s="195"/>
      <c r="AF946" s="195"/>
      <c r="AG946" s="195"/>
      <c r="AH946" s="195"/>
      <c r="AI946" s="195"/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  <c r="AW946" s="195"/>
      <c r="AX946" s="195"/>
      <c r="AY946" s="195"/>
      <c r="AZ946" s="195"/>
      <c r="BA946" s="195"/>
      <c r="BB946" s="195"/>
      <c r="BC946" s="195"/>
      <c r="BD946" s="195"/>
      <c r="BE946" s="195"/>
      <c r="BF946" s="195"/>
      <c r="BG946" s="195"/>
      <c r="BH946" s="195"/>
      <c r="BI946" s="195"/>
      <c r="BJ946" s="195"/>
      <c r="BK946" s="195"/>
      <c r="BL946" s="195"/>
      <c r="BM946" s="195"/>
      <c r="BN946" s="195"/>
      <c r="BO946" s="195"/>
      <c r="BP946" s="195"/>
      <c r="BQ946" s="195"/>
      <c r="BR946" s="195"/>
      <c r="BS946" s="195"/>
      <c r="BT946" s="195"/>
      <c r="BU946" s="195"/>
      <c r="BV946" s="195"/>
      <c r="BW946" s="195"/>
      <c r="BX946" s="195"/>
      <c r="BY946" s="195"/>
      <c r="BZ946" s="195"/>
      <c r="CA946" s="195"/>
      <c r="CB946" s="195"/>
      <c r="CC946" s="195"/>
      <c r="CD946" s="195"/>
      <c r="CE946" s="195"/>
      <c r="CF946" s="195"/>
      <c r="CG946" s="195"/>
      <c r="CH946" s="195"/>
    </row>
    <row r="947" spans="1:86" ht="12.75">
      <c r="A947" s="195"/>
      <c r="B947" s="195"/>
      <c r="C947" s="195"/>
      <c r="D947" s="195"/>
      <c r="E947" s="195"/>
      <c r="F947" s="195"/>
      <c r="G947" s="195"/>
      <c r="H947" s="195"/>
      <c r="I947" s="195"/>
      <c r="J947" s="195"/>
      <c r="L947" s="195"/>
      <c r="M947" s="195"/>
      <c r="N947" s="195"/>
      <c r="O947" s="195"/>
      <c r="P947" s="195"/>
      <c r="Q947" s="195"/>
      <c r="R947" s="195"/>
      <c r="S947" s="195"/>
      <c r="T947" s="195"/>
      <c r="U947" s="195"/>
      <c r="V947" s="195"/>
      <c r="W947" s="195"/>
      <c r="X947" s="195"/>
      <c r="Y947" s="195"/>
      <c r="Z947" s="195"/>
      <c r="AA947" s="195"/>
      <c r="AB947" s="195"/>
      <c r="AC947" s="195"/>
      <c r="AD947" s="195"/>
      <c r="AE947" s="195"/>
      <c r="AF947" s="195"/>
      <c r="AG947" s="195"/>
      <c r="AH947" s="195"/>
      <c r="AI947" s="195"/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  <c r="AW947" s="195"/>
      <c r="AX947" s="195"/>
      <c r="AY947" s="195"/>
      <c r="AZ947" s="195"/>
      <c r="BA947" s="195"/>
      <c r="BB947" s="195"/>
      <c r="BC947" s="195"/>
      <c r="BD947" s="195"/>
      <c r="BE947" s="195"/>
      <c r="BF947" s="195"/>
      <c r="BG947" s="195"/>
      <c r="BH947" s="195"/>
      <c r="BI947" s="195"/>
      <c r="BJ947" s="195"/>
      <c r="BK947" s="195"/>
      <c r="BL947" s="195"/>
      <c r="BM947" s="195"/>
      <c r="BN947" s="195"/>
      <c r="BO947" s="195"/>
      <c r="BP947" s="195"/>
      <c r="BQ947" s="195"/>
      <c r="BR947" s="195"/>
      <c r="BS947" s="195"/>
      <c r="BT947" s="195"/>
      <c r="BU947" s="195"/>
      <c r="BV947" s="195"/>
      <c r="BW947" s="195"/>
      <c r="BX947" s="195"/>
      <c r="BY947" s="195"/>
      <c r="BZ947" s="195"/>
      <c r="CA947" s="195"/>
      <c r="CB947" s="195"/>
      <c r="CC947" s="195"/>
      <c r="CD947" s="195"/>
      <c r="CE947" s="195"/>
      <c r="CF947" s="195"/>
      <c r="CG947" s="195"/>
      <c r="CH947" s="195"/>
    </row>
    <row r="948" spans="1:86" ht="12.75">
      <c r="A948" s="195"/>
      <c r="B948" s="195"/>
      <c r="C948" s="195"/>
      <c r="D948" s="195"/>
      <c r="E948" s="195"/>
      <c r="F948" s="195"/>
      <c r="G948" s="195"/>
      <c r="H948" s="195"/>
      <c r="I948" s="195"/>
      <c r="J948" s="195"/>
      <c r="L948" s="195"/>
      <c r="M948" s="195"/>
      <c r="N948" s="195"/>
      <c r="O948" s="195"/>
      <c r="P948" s="195"/>
      <c r="Q948" s="195"/>
      <c r="R948" s="195"/>
      <c r="S948" s="195"/>
      <c r="T948" s="195"/>
      <c r="U948" s="195"/>
      <c r="V948" s="195"/>
      <c r="W948" s="195"/>
      <c r="X948" s="195"/>
      <c r="Y948" s="195"/>
      <c r="Z948" s="195"/>
      <c r="AA948" s="195"/>
      <c r="AB948" s="195"/>
      <c r="AC948" s="195"/>
      <c r="AD948" s="195"/>
      <c r="AE948" s="195"/>
      <c r="AF948" s="195"/>
      <c r="AG948" s="195"/>
      <c r="AH948" s="195"/>
      <c r="AI948" s="195"/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  <c r="AW948" s="195"/>
      <c r="AX948" s="195"/>
      <c r="AY948" s="195"/>
      <c r="AZ948" s="195"/>
      <c r="BA948" s="195"/>
      <c r="BB948" s="195"/>
      <c r="BC948" s="195"/>
      <c r="BD948" s="195"/>
      <c r="BE948" s="195"/>
      <c r="BF948" s="195"/>
      <c r="BG948" s="195"/>
      <c r="BH948" s="195"/>
      <c r="BI948" s="195"/>
      <c r="BJ948" s="195"/>
      <c r="BK948" s="195"/>
      <c r="BL948" s="195"/>
      <c r="BM948" s="195"/>
      <c r="BN948" s="195"/>
      <c r="BO948" s="195"/>
      <c r="BP948" s="195"/>
      <c r="BQ948" s="195"/>
      <c r="BR948" s="195"/>
      <c r="BS948" s="195"/>
      <c r="BT948" s="195"/>
      <c r="BU948" s="195"/>
      <c r="BV948" s="195"/>
      <c r="BW948" s="195"/>
      <c r="BX948" s="195"/>
      <c r="BY948" s="195"/>
      <c r="BZ948" s="195"/>
      <c r="CA948" s="195"/>
      <c r="CB948" s="195"/>
      <c r="CC948" s="195"/>
      <c r="CD948" s="195"/>
      <c r="CE948" s="195"/>
      <c r="CF948" s="195"/>
      <c r="CG948" s="195"/>
      <c r="CH948" s="195"/>
    </row>
    <row r="949" spans="1:86" ht="12.75">
      <c r="A949" s="195"/>
      <c r="B949" s="195"/>
      <c r="C949" s="195"/>
      <c r="D949" s="195"/>
      <c r="E949" s="195"/>
      <c r="F949" s="195"/>
      <c r="G949" s="195"/>
      <c r="H949" s="195"/>
      <c r="I949" s="195"/>
      <c r="J949" s="195"/>
      <c r="L949" s="195"/>
      <c r="M949" s="195"/>
      <c r="N949" s="195"/>
      <c r="O949" s="195"/>
      <c r="P949" s="195"/>
      <c r="Q949" s="195"/>
      <c r="R949" s="195"/>
      <c r="S949" s="195"/>
      <c r="T949" s="195"/>
      <c r="U949" s="195"/>
      <c r="V949" s="195"/>
      <c r="W949" s="195"/>
      <c r="X949" s="195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  <c r="AW949" s="195"/>
      <c r="AX949" s="195"/>
      <c r="AY949" s="195"/>
      <c r="AZ949" s="195"/>
      <c r="BA949" s="195"/>
      <c r="BB949" s="195"/>
      <c r="BC949" s="195"/>
      <c r="BD949" s="195"/>
      <c r="BE949" s="195"/>
      <c r="BF949" s="195"/>
      <c r="BG949" s="195"/>
      <c r="BH949" s="195"/>
      <c r="BI949" s="195"/>
      <c r="BJ949" s="195"/>
      <c r="BK949" s="195"/>
      <c r="BL949" s="195"/>
      <c r="BM949" s="195"/>
      <c r="BN949" s="195"/>
      <c r="BO949" s="195"/>
      <c r="BP949" s="195"/>
      <c r="BQ949" s="195"/>
      <c r="BR949" s="195"/>
      <c r="BS949" s="195"/>
      <c r="BT949" s="195"/>
      <c r="BU949" s="195"/>
      <c r="BV949" s="195"/>
      <c r="BW949" s="195"/>
      <c r="BX949" s="195"/>
      <c r="BY949" s="195"/>
      <c r="BZ949" s="195"/>
      <c r="CA949" s="195"/>
      <c r="CB949" s="195"/>
      <c r="CC949" s="195"/>
      <c r="CD949" s="195"/>
      <c r="CE949" s="195"/>
      <c r="CF949" s="195"/>
      <c r="CG949" s="195"/>
      <c r="CH949" s="195"/>
    </row>
    <row r="950" spans="1:86" ht="12.75">
      <c r="A950" s="195"/>
      <c r="B950" s="195"/>
      <c r="C950" s="195"/>
      <c r="D950" s="195"/>
      <c r="E950" s="195"/>
      <c r="F950" s="195"/>
      <c r="G950" s="195"/>
      <c r="H950" s="195"/>
      <c r="I950" s="195"/>
      <c r="J950" s="195"/>
      <c r="L950" s="195"/>
      <c r="M950" s="195"/>
      <c r="N950" s="195"/>
      <c r="O950" s="195"/>
      <c r="P950" s="195"/>
      <c r="Q950" s="195"/>
      <c r="R950" s="195"/>
      <c r="S950" s="195"/>
      <c r="T950" s="195"/>
      <c r="U950" s="195"/>
      <c r="V950" s="195"/>
      <c r="W950" s="195"/>
      <c r="X950" s="195"/>
      <c r="Y950" s="195"/>
      <c r="Z950" s="195"/>
      <c r="AA950" s="195"/>
      <c r="AB950" s="195"/>
      <c r="AC950" s="195"/>
      <c r="AD950" s="195"/>
      <c r="AE950" s="195"/>
      <c r="AF950" s="195"/>
      <c r="AG950" s="195"/>
      <c r="AH950" s="195"/>
      <c r="AI950" s="195"/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  <c r="AW950" s="195"/>
      <c r="AX950" s="195"/>
      <c r="AY950" s="195"/>
      <c r="AZ950" s="195"/>
      <c r="BA950" s="195"/>
      <c r="BB950" s="195"/>
      <c r="BC950" s="195"/>
      <c r="BD950" s="195"/>
      <c r="BE950" s="195"/>
      <c r="BF950" s="195"/>
      <c r="BG950" s="195"/>
      <c r="BH950" s="195"/>
      <c r="BI950" s="195"/>
      <c r="BJ950" s="195"/>
      <c r="BK950" s="195"/>
      <c r="BL950" s="195"/>
      <c r="BM950" s="195"/>
      <c r="BN950" s="195"/>
      <c r="BO950" s="195"/>
      <c r="BP950" s="195"/>
      <c r="BQ950" s="195"/>
      <c r="BR950" s="195"/>
      <c r="BS950" s="195"/>
      <c r="BT950" s="195"/>
      <c r="BU950" s="195"/>
      <c r="BV950" s="195"/>
      <c r="BW950" s="195"/>
      <c r="BX950" s="195"/>
      <c r="BY950" s="195"/>
      <c r="BZ950" s="195"/>
      <c r="CA950" s="195"/>
      <c r="CB950" s="195"/>
      <c r="CC950" s="195"/>
      <c r="CD950" s="195"/>
      <c r="CE950" s="195"/>
      <c r="CF950" s="195"/>
      <c r="CG950" s="195"/>
      <c r="CH950" s="195"/>
    </row>
    <row r="951" spans="1:86" ht="12.75">
      <c r="A951" s="195"/>
      <c r="B951" s="195"/>
      <c r="C951" s="195"/>
      <c r="D951" s="195"/>
      <c r="E951" s="195"/>
      <c r="F951" s="195"/>
      <c r="G951" s="195"/>
      <c r="H951" s="195"/>
      <c r="I951" s="195"/>
      <c r="J951" s="195"/>
      <c r="L951" s="195"/>
      <c r="M951" s="195"/>
      <c r="N951" s="195"/>
      <c r="O951" s="195"/>
      <c r="P951" s="195"/>
      <c r="Q951" s="195"/>
      <c r="R951" s="195"/>
      <c r="S951" s="195"/>
      <c r="T951" s="195"/>
      <c r="U951" s="195"/>
      <c r="V951" s="195"/>
      <c r="W951" s="195"/>
      <c r="X951" s="195"/>
      <c r="Y951" s="195"/>
      <c r="Z951" s="195"/>
      <c r="AA951" s="195"/>
      <c r="AB951" s="195"/>
      <c r="AC951" s="195"/>
      <c r="AD951" s="195"/>
      <c r="AE951" s="195"/>
      <c r="AF951" s="195"/>
      <c r="AG951" s="195"/>
      <c r="AH951" s="195"/>
      <c r="AI951" s="195"/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  <c r="AW951" s="195"/>
      <c r="AX951" s="195"/>
      <c r="AY951" s="195"/>
      <c r="AZ951" s="195"/>
      <c r="BA951" s="195"/>
      <c r="BB951" s="195"/>
      <c r="BC951" s="195"/>
      <c r="BD951" s="195"/>
      <c r="BE951" s="195"/>
      <c r="BF951" s="195"/>
      <c r="BG951" s="195"/>
      <c r="BH951" s="195"/>
      <c r="BI951" s="195"/>
      <c r="BJ951" s="195"/>
      <c r="BK951" s="195"/>
      <c r="BL951" s="195"/>
      <c r="BM951" s="195"/>
      <c r="BN951" s="195"/>
      <c r="BO951" s="195"/>
      <c r="BP951" s="195"/>
      <c r="BQ951" s="195"/>
      <c r="BR951" s="195"/>
      <c r="BS951" s="195"/>
      <c r="BT951" s="195"/>
      <c r="BU951" s="195"/>
      <c r="BV951" s="195"/>
      <c r="BW951" s="195"/>
      <c r="BX951" s="195"/>
      <c r="BY951" s="195"/>
      <c r="BZ951" s="195"/>
      <c r="CA951" s="195"/>
      <c r="CB951" s="195"/>
      <c r="CC951" s="195"/>
      <c r="CD951" s="195"/>
      <c r="CE951" s="195"/>
      <c r="CF951" s="195"/>
      <c r="CG951" s="195"/>
      <c r="CH951" s="195"/>
    </row>
    <row r="952" spans="1:86" ht="12.75">
      <c r="A952" s="195"/>
      <c r="B952" s="195"/>
      <c r="C952" s="195"/>
      <c r="D952" s="195"/>
      <c r="E952" s="195"/>
      <c r="F952" s="195"/>
      <c r="G952" s="195"/>
      <c r="H952" s="195"/>
      <c r="I952" s="195"/>
      <c r="J952" s="195"/>
      <c r="L952" s="195"/>
      <c r="M952" s="195"/>
      <c r="N952" s="195"/>
      <c r="O952" s="195"/>
      <c r="P952" s="195"/>
      <c r="Q952" s="195"/>
      <c r="R952" s="195"/>
      <c r="S952" s="195"/>
      <c r="T952" s="195"/>
      <c r="U952" s="195"/>
      <c r="V952" s="195"/>
      <c r="W952" s="195"/>
      <c r="X952" s="195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  <c r="AW952" s="195"/>
      <c r="AX952" s="195"/>
      <c r="AY952" s="195"/>
      <c r="AZ952" s="195"/>
      <c r="BA952" s="195"/>
      <c r="BB952" s="195"/>
      <c r="BC952" s="195"/>
      <c r="BD952" s="195"/>
      <c r="BE952" s="195"/>
      <c r="BF952" s="195"/>
      <c r="BG952" s="195"/>
      <c r="BH952" s="195"/>
      <c r="BI952" s="195"/>
      <c r="BJ952" s="195"/>
      <c r="BK952" s="195"/>
      <c r="BL952" s="195"/>
      <c r="BM952" s="195"/>
      <c r="BN952" s="195"/>
      <c r="BO952" s="195"/>
      <c r="BP952" s="195"/>
      <c r="BQ952" s="195"/>
      <c r="BR952" s="195"/>
      <c r="BS952" s="195"/>
      <c r="BT952" s="195"/>
      <c r="BU952" s="195"/>
      <c r="BV952" s="195"/>
      <c r="BW952" s="195"/>
      <c r="BX952" s="195"/>
      <c r="BY952" s="195"/>
      <c r="BZ952" s="195"/>
      <c r="CA952" s="195"/>
      <c r="CB952" s="195"/>
      <c r="CC952" s="195"/>
      <c r="CD952" s="195"/>
      <c r="CE952" s="195"/>
      <c r="CF952" s="195"/>
      <c r="CG952" s="195"/>
      <c r="CH952" s="195"/>
    </row>
    <row r="953" spans="1:86" ht="12.75">
      <c r="A953" s="195"/>
      <c r="B953" s="195"/>
      <c r="C953" s="195"/>
      <c r="D953" s="195"/>
      <c r="E953" s="195"/>
      <c r="F953" s="195"/>
      <c r="G953" s="195"/>
      <c r="H953" s="195"/>
      <c r="I953" s="195"/>
      <c r="J953" s="195"/>
      <c r="L953" s="195"/>
      <c r="M953" s="195"/>
      <c r="N953" s="195"/>
      <c r="O953" s="195"/>
      <c r="P953" s="195"/>
      <c r="Q953" s="195"/>
      <c r="R953" s="195"/>
      <c r="S953" s="195"/>
      <c r="T953" s="195"/>
      <c r="U953" s="195"/>
      <c r="V953" s="195"/>
      <c r="W953" s="195"/>
      <c r="X953" s="195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  <c r="AW953" s="195"/>
      <c r="AX953" s="195"/>
      <c r="AY953" s="195"/>
      <c r="AZ953" s="195"/>
      <c r="BA953" s="195"/>
      <c r="BB953" s="195"/>
      <c r="BC953" s="195"/>
      <c r="BD953" s="195"/>
      <c r="BE953" s="195"/>
      <c r="BF953" s="195"/>
      <c r="BG953" s="195"/>
      <c r="BH953" s="195"/>
      <c r="BI953" s="195"/>
      <c r="BJ953" s="195"/>
      <c r="BK953" s="195"/>
      <c r="BL953" s="195"/>
      <c r="BM953" s="195"/>
      <c r="BN953" s="195"/>
      <c r="BO953" s="195"/>
      <c r="BP953" s="195"/>
      <c r="BQ953" s="195"/>
      <c r="BR953" s="195"/>
      <c r="BS953" s="195"/>
      <c r="BT953" s="195"/>
      <c r="BU953" s="195"/>
      <c r="BV953" s="195"/>
      <c r="BW953" s="195"/>
      <c r="BX953" s="195"/>
      <c r="BY953" s="195"/>
      <c r="BZ953" s="195"/>
      <c r="CA953" s="195"/>
      <c r="CB953" s="195"/>
      <c r="CC953" s="195"/>
      <c r="CD953" s="195"/>
      <c r="CE953" s="195"/>
      <c r="CF953" s="195"/>
      <c r="CG953" s="195"/>
      <c r="CH953" s="195"/>
    </row>
    <row r="954" spans="1:86" ht="12.75">
      <c r="A954" s="195"/>
      <c r="B954" s="195"/>
      <c r="C954" s="195"/>
      <c r="D954" s="195"/>
      <c r="E954" s="195"/>
      <c r="F954" s="195"/>
      <c r="G954" s="195"/>
      <c r="H954" s="195"/>
      <c r="I954" s="195"/>
      <c r="J954" s="195"/>
      <c r="L954" s="195"/>
      <c r="M954" s="195"/>
      <c r="N954" s="195"/>
      <c r="O954" s="195"/>
      <c r="P954" s="195"/>
      <c r="Q954" s="195"/>
      <c r="R954" s="195"/>
      <c r="S954" s="195"/>
      <c r="T954" s="195"/>
      <c r="U954" s="195"/>
      <c r="V954" s="195"/>
      <c r="W954" s="195"/>
      <c r="X954" s="195"/>
      <c r="Y954" s="195"/>
      <c r="Z954" s="195"/>
      <c r="AA954" s="195"/>
      <c r="AB954" s="195"/>
      <c r="AC954" s="195"/>
      <c r="AD954" s="195"/>
      <c r="AE954" s="195"/>
      <c r="AF954" s="195"/>
      <c r="AG954" s="195"/>
      <c r="AH954" s="195"/>
      <c r="AI954" s="195"/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  <c r="AW954" s="195"/>
      <c r="AX954" s="195"/>
      <c r="AY954" s="195"/>
      <c r="AZ954" s="195"/>
      <c r="BA954" s="195"/>
      <c r="BB954" s="195"/>
      <c r="BC954" s="195"/>
      <c r="BD954" s="195"/>
      <c r="BE954" s="195"/>
      <c r="BF954" s="195"/>
      <c r="BG954" s="195"/>
      <c r="BH954" s="195"/>
      <c r="BI954" s="195"/>
      <c r="BJ954" s="195"/>
      <c r="BK954" s="195"/>
      <c r="BL954" s="195"/>
      <c r="BM954" s="195"/>
      <c r="BN954" s="195"/>
      <c r="BO954" s="195"/>
      <c r="BP954" s="195"/>
      <c r="BQ954" s="195"/>
      <c r="BR954" s="195"/>
      <c r="BS954" s="195"/>
      <c r="BT954" s="195"/>
      <c r="BU954" s="195"/>
      <c r="BV954" s="195"/>
      <c r="BW954" s="195"/>
      <c r="BX954" s="195"/>
      <c r="BY954" s="195"/>
      <c r="BZ954" s="195"/>
      <c r="CA954" s="195"/>
      <c r="CB954" s="195"/>
      <c r="CC954" s="195"/>
      <c r="CD954" s="195"/>
      <c r="CE954" s="195"/>
      <c r="CF954" s="195"/>
      <c r="CG954" s="195"/>
      <c r="CH954" s="195"/>
    </row>
    <row r="955" spans="1:86" ht="12.75">
      <c r="A955" s="195"/>
      <c r="B955" s="195"/>
      <c r="C955" s="195"/>
      <c r="D955" s="195"/>
      <c r="E955" s="195"/>
      <c r="F955" s="195"/>
      <c r="G955" s="195"/>
      <c r="H955" s="195"/>
      <c r="I955" s="195"/>
      <c r="J955" s="195"/>
      <c r="L955" s="195"/>
      <c r="M955" s="195"/>
      <c r="N955" s="195"/>
      <c r="O955" s="195"/>
      <c r="P955" s="195"/>
      <c r="Q955" s="195"/>
      <c r="R955" s="195"/>
      <c r="S955" s="195"/>
      <c r="T955" s="195"/>
      <c r="U955" s="195"/>
      <c r="V955" s="195"/>
      <c r="W955" s="195"/>
      <c r="X955" s="195"/>
      <c r="Y955" s="195"/>
      <c r="Z955" s="195"/>
      <c r="AA955" s="195"/>
      <c r="AB955" s="195"/>
      <c r="AC955" s="195"/>
      <c r="AD955" s="195"/>
      <c r="AE955" s="195"/>
      <c r="AF955" s="195"/>
      <c r="AG955" s="195"/>
      <c r="AH955" s="195"/>
      <c r="AI955" s="195"/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  <c r="AW955" s="195"/>
      <c r="AX955" s="195"/>
      <c r="AY955" s="195"/>
      <c r="AZ955" s="195"/>
      <c r="BA955" s="195"/>
      <c r="BB955" s="195"/>
      <c r="BC955" s="195"/>
      <c r="BD955" s="195"/>
      <c r="BE955" s="195"/>
      <c r="BF955" s="195"/>
      <c r="BG955" s="195"/>
      <c r="BH955" s="195"/>
      <c r="BI955" s="195"/>
      <c r="BJ955" s="195"/>
      <c r="BK955" s="195"/>
      <c r="BL955" s="195"/>
      <c r="BM955" s="195"/>
      <c r="BN955" s="195"/>
      <c r="BO955" s="195"/>
      <c r="BP955" s="195"/>
      <c r="BQ955" s="195"/>
      <c r="BR955" s="195"/>
      <c r="BS955" s="195"/>
      <c r="BT955" s="195"/>
      <c r="BU955" s="195"/>
      <c r="BV955" s="195"/>
      <c r="BW955" s="195"/>
      <c r="BX955" s="195"/>
      <c r="BY955" s="195"/>
      <c r="BZ955" s="195"/>
      <c r="CA955" s="195"/>
      <c r="CB955" s="195"/>
      <c r="CC955" s="195"/>
      <c r="CD955" s="195"/>
      <c r="CE955" s="195"/>
      <c r="CF955" s="195"/>
      <c r="CG955" s="195"/>
      <c r="CH955" s="195"/>
    </row>
    <row r="956" spans="1:86" ht="12.75">
      <c r="A956" s="195"/>
      <c r="B956" s="195"/>
      <c r="C956" s="195"/>
      <c r="D956" s="195"/>
      <c r="E956" s="195"/>
      <c r="F956" s="195"/>
      <c r="G956" s="195"/>
      <c r="H956" s="195"/>
      <c r="I956" s="195"/>
      <c r="J956" s="195"/>
      <c r="L956" s="195"/>
      <c r="M956" s="195"/>
      <c r="N956" s="195"/>
      <c r="O956" s="195"/>
      <c r="P956" s="195"/>
      <c r="Q956" s="195"/>
      <c r="R956" s="195"/>
      <c r="S956" s="195"/>
      <c r="T956" s="195"/>
      <c r="U956" s="195"/>
      <c r="V956" s="195"/>
      <c r="W956" s="195"/>
      <c r="X956" s="195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  <c r="AW956" s="195"/>
      <c r="AX956" s="195"/>
      <c r="AY956" s="195"/>
      <c r="AZ956" s="195"/>
      <c r="BA956" s="195"/>
      <c r="BB956" s="195"/>
      <c r="BC956" s="195"/>
      <c r="BD956" s="195"/>
      <c r="BE956" s="195"/>
      <c r="BF956" s="195"/>
      <c r="BG956" s="195"/>
      <c r="BH956" s="195"/>
      <c r="BI956" s="195"/>
      <c r="BJ956" s="195"/>
      <c r="BK956" s="195"/>
      <c r="BL956" s="195"/>
      <c r="BM956" s="195"/>
      <c r="BN956" s="195"/>
      <c r="BO956" s="195"/>
      <c r="BP956" s="195"/>
      <c r="BQ956" s="195"/>
      <c r="BR956" s="195"/>
      <c r="BS956" s="195"/>
      <c r="BT956" s="195"/>
      <c r="BU956" s="195"/>
      <c r="BV956" s="195"/>
      <c r="BW956" s="195"/>
      <c r="BX956" s="195"/>
      <c r="BY956" s="195"/>
      <c r="BZ956" s="195"/>
      <c r="CA956" s="195"/>
      <c r="CB956" s="195"/>
      <c r="CC956" s="195"/>
      <c r="CD956" s="195"/>
      <c r="CE956" s="195"/>
      <c r="CF956" s="195"/>
      <c r="CG956" s="195"/>
      <c r="CH956" s="195"/>
    </row>
    <row r="957" spans="1:86" ht="12.75">
      <c r="A957" s="195"/>
      <c r="B957" s="195"/>
      <c r="C957" s="195"/>
      <c r="D957" s="195"/>
      <c r="E957" s="195"/>
      <c r="F957" s="195"/>
      <c r="G957" s="195"/>
      <c r="H957" s="195"/>
      <c r="I957" s="195"/>
      <c r="J957" s="195"/>
      <c r="L957" s="195"/>
      <c r="M957" s="195"/>
      <c r="N957" s="195"/>
      <c r="O957" s="195"/>
      <c r="P957" s="195"/>
      <c r="Q957" s="195"/>
      <c r="R957" s="195"/>
      <c r="S957" s="195"/>
      <c r="T957" s="195"/>
      <c r="U957" s="195"/>
      <c r="V957" s="195"/>
      <c r="W957" s="195"/>
      <c r="X957" s="195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  <c r="AW957" s="195"/>
      <c r="AX957" s="195"/>
      <c r="AY957" s="195"/>
      <c r="AZ957" s="195"/>
      <c r="BA957" s="195"/>
      <c r="BB957" s="195"/>
      <c r="BC957" s="195"/>
      <c r="BD957" s="195"/>
      <c r="BE957" s="195"/>
      <c r="BF957" s="195"/>
      <c r="BG957" s="195"/>
      <c r="BH957" s="195"/>
      <c r="BI957" s="195"/>
      <c r="BJ957" s="195"/>
      <c r="BK957" s="195"/>
      <c r="BL957" s="195"/>
      <c r="BM957" s="195"/>
      <c r="BN957" s="195"/>
      <c r="BO957" s="195"/>
      <c r="BP957" s="195"/>
      <c r="BQ957" s="195"/>
      <c r="BR957" s="195"/>
      <c r="BS957" s="195"/>
      <c r="BT957" s="195"/>
      <c r="BU957" s="195"/>
      <c r="BV957" s="195"/>
      <c r="BW957" s="195"/>
      <c r="BX957" s="195"/>
      <c r="BY957" s="195"/>
      <c r="BZ957" s="195"/>
      <c r="CA957" s="195"/>
      <c r="CB957" s="195"/>
      <c r="CC957" s="195"/>
      <c r="CD957" s="195"/>
      <c r="CE957" s="195"/>
      <c r="CF957" s="195"/>
      <c r="CG957" s="195"/>
      <c r="CH957" s="195"/>
    </row>
    <row r="958" spans="1:86" ht="12.75">
      <c r="A958" s="195"/>
      <c r="B958" s="195"/>
      <c r="C958" s="195"/>
      <c r="D958" s="195"/>
      <c r="E958" s="195"/>
      <c r="F958" s="195"/>
      <c r="G958" s="195"/>
      <c r="H958" s="195"/>
      <c r="I958" s="195"/>
      <c r="J958" s="195"/>
      <c r="L958" s="195"/>
      <c r="M958" s="195"/>
      <c r="N958" s="195"/>
      <c r="O958" s="195"/>
      <c r="P958" s="195"/>
      <c r="Q958" s="195"/>
      <c r="R958" s="195"/>
      <c r="S958" s="195"/>
      <c r="T958" s="195"/>
      <c r="U958" s="195"/>
      <c r="V958" s="195"/>
      <c r="W958" s="195"/>
      <c r="X958" s="195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  <c r="AW958" s="195"/>
      <c r="AX958" s="195"/>
      <c r="AY958" s="195"/>
      <c r="AZ958" s="195"/>
      <c r="BA958" s="195"/>
      <c r="BB958" s="195"/>
      <c r="BC958" s="195"/>
      <c r="BD958" s="195"/>
      <c r="BE958" s="195"/>
      <c r="BF958" s="195"/>
      <c r="BG958" s="195"/>
      <c r="BH958" s="195"/>
      <c r="BI958" s="195"/>
      <c r="BJ958" s="195"/>
      <c r="BK958" s="195"/>
      <c r="BL958" s="195"/>
      <c r="BM958" s="195"/>
      <c r="BN958" s="195"/>
      <c r="BO958" s="195"/>
      <c r="BP958" s="195"/>
      <c r="BQ958" s="195"/>
      <c r="BR958" s="195"/>
      <c r="BS958" s="195"/>
      <c r="BT958" s="195"/>
      <c r="BU958" s="195"/>
      <c r="BV958" s="195"/>
      <c r="BW958" s="195"/>
      <c r="BX958" s="195"/>
      <c r="BY958" s="195"/>
      <c r="BZ958" s="195"/>
      <c r="CA958" s="195"/>
      <c r="CB958" s="195"/>
      <c r="CC958" s="195"/>
      <c r="CD958" s="195"/>
      <c r="CE958" s="195"/>
      <c r="CF958" s="195"/>
      <c r="CG958" s="195"/>
      <c r="CH958" s="195"/>
    </row>
    <row r="959" spans="1:86" ht="12.75">
      <c r="A959" s="195"/>
      <c r="B959" s="195"/>
      <c r="C959" s="195"/>
      <c r="D959" s="195"/>
      <c r="E959" s="195"/>
      <c r="F959" s="195"/>
      <c r="G959" s="195"/>
      <c r="H959" s="195"/>
      <c r="I959" s="195"/>
      <c r="J959" s="195"/>
      <c r="L959" s="195"/>
      <c r="M959" s="195"/>
      <c r="N959" s="195"/>
      <c r="O959" s="195"/>
      <c r="P959" s="195"/>
      <c r="Q959" s="195"/>
      <c r="R959" s="195"/>
      <c r="S959" s="195"/>
      <c r="T959" s="195"/>
      <c r="U959" s="195"/>
      <c r="V959" s="195"/>
      <c r="W959" s="195"/>
      <c r="X959" s="195"/>
      <c r="Y959" s="195"/>
      <c r="Z959" s="195"/>
      <c r="AA959" s="195"/>
      <c r="AB959" s="195"/>
      <c r="AC959" s="195"/>
      <c r="AD959" s="195"/>
      <c r="AE959" s="195"/>
      <c r="AF959" s="195"/>
      <c r="AG959" s="195"/>
      <c r="AH959" s="195"/>
      <c r="AI959" s="195"/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  <c r="AW959" s="195"/>
      <c r="AX959" s="195"/>
      <c r="AY959" s="195"/>
      <c r="AZ959" s="195"/>
      <c r="BA959" s="195"/>
      <c r="BB959" s="195"/>
      <c r="BC959" s="195"/>
      <c r="BD959" s="195"/>
      <c r="BE959" s="195"/>
      <c r="BF959" s="195"/>
      <c r="BG959" s="195"/>
      <c r="BH959" s="195"/>
      <c r="BI959" s="195"/>
      <c r="BJ959" s="195"/>
      <c r="BK959" s="195"/>
      <c r="BL959" s="195"/>
      <c r="BM959" s="195"/>
      <c r="BN959" s="195"/>
      <c r="BO959" s="195"/>
      <c r="BP959" s="195"/>
      <c r="BQ959" s="195"/>
      <c r="BR959" s="195"/>
      <c r="BS959" s="195"/>
      <c r="BT959" s="195"/>
      <c r="BU959" s="195"/>
      <c r="BV959" s="195"/>
      <c r="BW959" s="195"/>
      <c r="BX959" s="195"/>
      <c r="BY959" s="195"/>
      <c r="BZ959" s="195"/>
      <c r="CA959" s="195"/>
      <c r="CB959" s="195"/>
      <c r="CC959" s="195"/>
      <c r="CD959" s="195"/>
      <c r="CE959" s="195"/>
      <c r="CF959" s="195"/>
      <c r="CG959" s="195"/>
      <c r="CH959" s="195"/>
    </row>
    <row r="960" spans="1:86" ht="12.75">
      <c r="A960" s="195"/>
      <c r="B960" s="195"/>
      <c r="C960" s="195"/>
      <c r="D960" s="195"/>
      <c r="E960" s="195"/>
      <c r="F960" s="195"/>
      <c r="G960" s="195"/>
      <c r="H960" s="195"/>
      <c r="I960" s="195"/>
      <c r="J960" s="195"/>
      <c r="L960" s="195"/>
      <c r="M960" s="195"/>
      <c r="N960" s="195"/>
      <c r="O960" s="195"/>
      <c r="P960" s="195"/>
      <c r="Q960" s="195"/>
      <c r="R960" s="195"/>
      <c r="S960" s="195"/>
      <c r="T960" s="195"/>
      <c r="U960" s="195"/>
      <c r="V960" s="195"/>
      <c r="W960" s="195"/>
      <c r="X960" s="195"/>
      <c r="Y960" s="195"/>
      <c r="Z960" s="195"/>
      <c r="AA960" s="195"/>
      <c r="AB960" s="195"/>
      <c r="AC960" s="195"/>
      <c r="AD960" s="195"/>
      <c r="AE960" s="195"/>
      <c r="AF960" s="195"/>
      <c r="AG960" s="195"/>
      <c r="AH960" s="195"/>
      <c r="AI960" s="195"/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  <c r="AW960" s="195"/>
      <c r="AX960" s="195"/>
      <c r="AY960" s="195"/>
      <c r="AZ960" s="195"/>
      <c r="BA960" s="195"/>
      <c r="BB960" s="195"/>
      <c r="BC960" s="195"/>
      <c r="BD960" s="195"/>
      <c r="BE960" s="195"/>
      <c r="BF960" s="195"/>
      <c r="BG960" s="195"/>
      <c r="BH960" s="195"/>
      <c r="BI960" s="195"/>
      <c r="BJ960" s="195"/>
      <c r="BK960" s="195"/>
      <c r="BL960" s="195"/>
      <c r="BM960" s="195"/>
      <c r="BN960" s="195"/>
      <c r="BO960" s="195"/>
      <c r="BP960" s="195"/>
      <c r="BQ960" s="195"/>
      <c r="BR960" s="195"/>
      <c r="BS960" s="195"/>
      <c r="BT960" s="195"/>
      <c r="BU960" s="195"/>
      <c r="BV960" s="195"/>
      <c r="BW960" s="195"/>
      <c r="BX960" s="195"/>
      <c r="BY960" s="195"/>
      <c r="BZ960" s="195"/>
      <c r="CA960" s="195"/>
      <c r="CB960" s="195"/>
      <c r="CC960" s="195"/>
      <c r="CD960" s="195"/>
      <c r="CE960" s="195"/>
      <c r="CF960" s="195"/>
      <c r="CG960" s="195"/>
      <c r="CH960" s="195"/>
    </row>
    <row r="961" spans="1:86" ht="12.75">
      <c r="A961" s="195"/>
      <c r="B961" s="195"/>
      <c r="C961" s="195"/>
      <c r="D961" s="195"/>
      <c r="E961" s="195"/>
      <c r="F961" s="195"/>
      <c r="G961" s="195"/>
      <c r="H961" s="195"/>
      <c r="I961" s="195"/>
      <c r="J961" s="195"/>
      <c r="L961" s="195"/>
      <c r="M961" s="195"/>
      <c r="N961" s="195"/>
      <c r="O961" s="195"/>
      <c r="P961" s="195"/>
      <c r="Q961" s="195"/>
      <c r="R961" s="195"/>
      <c r="S961" s="195"/>
      <c r="T961" s="195"/>
      <c r="U961" s="195"/>
      <c r="V961" s="195"/>
      <c r="W961" s="195"/>
      <c r="X961" s="195"/>
      <c r="Y961" s="195"/>
      <c r="Z961" s="195"/>
      <c r="AA961" s="195"/>
      <c r="AB961" s="195"/>
      <c r="AC961" s="195"/>
      <c r="AD961" s="195"/>
      <c r="AE961" s="195"/>
      <c r="AF961" s="195"/>
      <c r="AG961" s="195"/>
      <c r="AH961" s="195"/>
      <c r="AI961" s="195"/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  <c r="AW961" s="195"/>
      <c r="AX961" s="195"/>
      <c r="AY961" s="195"/>
      <c r="AZ961" s="195"/>
      <c r="BA961" s="195"/>
      <c r="BB961" s="195"/>
      <c r="BC961" s="195"/>
      <c r="BD961" s="195"/>
      <c r="BE961" s="195"/>
      <c r="BF961" s="195"/>
      <c r="BG961" s="195"/>
      <c r="BH961" s="195"/>
      <c r="BI961" s="195"/>
      <c r="BJ961" s="195"/>
      <c r="BK961" s="195"/>
      <c r="BL961" s="195"/>
      <c r="BM961" s="195"/>
      <c r="BN961" s="195"/>
      <c r="BO961" s="195"/>
      <c r="BP961" s="195"/>
      <c r="BQ961" s="195"/>
      <c r="BR961" s="195"/>
      <c r="BS961" s="195"/>
      <c r="BT961" s="195"/>
      <c r="BU961" s="195"/>
      <c r="BV961" s="195"/>
      <c r="BW961" s="195"/>
      <c r="BX961" s="195"/>
      <c r="BY961" s="195"/>
      <c r="BZ961" s="195"/>
      <c r="CA961" s="195"/>
      <c r="CB961" s="195"/>
      <c r="CC961" s="195"/>
      <c r="CD961" s="195"/>
      <c r="CE961" s="195"/>
      <c r="CF961" s="195"/>
      <c r="CG961" s="195"/>
      <c r="CH961" s="195"/>
    </row>
    <row r="962" spans="1:86" ht="12.75">
      <c r="A962" s="195"/>
      <c r="B962" s="195"/>
      <c r="C962" s="195"/>
      <c r="D962" s="195"/>
      <c r="E962" s="195"/>
      <c r="F962" s="195"/>
      <c r="G962" s="195"/>
      <c r="H962" s="195"/>
      <c r="I962" s="195"/>
      <c r="J962" s="195"/>
      <c r="L962" s="195"/>
      <c r="M962" s="195"/>
      <c r="N962" s="195"/>
      <c r="O962" s="195"/>
      <c r="P962" s="195"/>
      <c r="Q962" s="195"/>
      <c r="R962" s="195"/>
      <c r="S962" s="195"/>
      <c r="T962" s="195"/>
      <c r="U962" s="195"/>
      <c r="V962" s="195"/>
      <c r="W962" s="195"/>
      <c r="X962" s="195"/>
      <c r="Y962" s="195"/>
      <c r="Z962" s="195"/>
      <c r="AA962" s="195"/>
      <c r="AB962" s="195"/>
      <c r="AC962" s="195"/>
      <c r="AD962" s="195"/>
      <c r="AE962" s="195"/>
      <c r="AF962" s="195"/>
      <c r="AG962" s="195"/>
      <c r="AH962" s="195"/>
      <c r="AI962" s="195"/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  <c r="AW962" s="195"/>
      <c r="AX962" s="195"/>
      <c r="AY962" s="195"/>
      <c r="AZ962" s="195"/>
      <c r="BA962" s="195"/>
      <c r="BB962" s="195"/>
      <c r="BC962" s="195"/>
      <c r="BD962" s="195"/>
      <c r="BE962" s="195"/>
      <c r="BF962" s="195"/>
      <c r="BG962" s="195"/>
      <c r="BH962" s="195"/>
      <c r="BI962" s="195"/>
      <c r="BJ962" s="195"/>
      <c r="BK962" s="195"/>
      <c r="BL962" s="195"/>
      <c r="BM962" s="195"/>
      <c r="BN962" s="195"/>
      <c r="BO962" s="195"/>
      <c r="BP962" s="195"/>
      <c r="BQ962" s="195"/>
      <c r="BR962" s="195"/>
      <c r="BS962" s="195"/>
      <c r="BT962" s="195"/>
      <c r="BU962" s="195"/>
      <c r="BV962" s="195"/>
      <c r="BW962" s="195"/>
      <c r="BX962" s="195"/>
      <c r="BY962" s="195"/>
      <c r="BZ962" s="195"/>
      <c r="CA962" s="195"/>
      <c r="CB962" s="195"/>
      <c r="CC962" s="195"/>
      <c r="CD962" s="195"/>
      <c r="CE962" s="195"/>
      <c r="CF962" s="195"/>
      <c r="CG962" s="195"/>
      <c r="CH962" s="195"/>
    </row>
    <row r="963" spans="1:86" ht="12.75">
      <c r="A963" s="195"/>
      <c r="B963" s="195"/>
      <c r="C963" s="195"/>
      <c r="D963" s="195"/>
      <c r="E963" s="195"/>
      <c r="F963" s="195"/>
      <c r="G963" s="195"/>
      <c r="H963" s="195"/>
      <c r="I963" s="195"/>
      <c r="J963" s="195"/>
      <c r="L963" s="195"/>
      <c r="M963" s="195"/>
      <c r="N963" s="195"/>
      <c r="O963" s="195"/>
      <c r="P963" s="195"/>
      <c r="Q963" s="195"/>
      <c r="R963" s="195"/>
      <c r="S963" s="195"/>
      <c r="T963" s="195"/>
      <c r="U963" s="195"/>
      <c r="V963" s="195"/>
      <c r="W963" s="195"/>
      <c r="X963" s="195"/>
      <c r="Y963" s="195"/>
      <c r="Z963" s="195"/>
      <c r="AA963" s="195"/>
      <c r="AB963" s="195"/>
      <c r="AC963" s="195"/>
      <c r="AD963" s="195"/>
      <c r="AE963" s="195"/>
      <c r="AF963" s="195"/>
      <c r="AG963" s="195"/>
      <c r="AH963" s="195"/>
      <c r="AI963" s="195"/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  <c r="AW963" s="195"/>
      <c r="AX963" s="195"/>
      <c r="AY963" s="195"/>
      <c r="AZ963" s="195"/>
      <c r="BA963" s="195"/>
      <c r="BB963" s="195"/>
      <c r="BC963" s="195"/>
      <c r="BD963" s="195"/>
      <c r="BE963" s="195"/>
      <c r="BF963" s="195"/>
      <c r="BG963" s="195"/>
      <c r="BH963" s="195"/>
      <c r="BI963" s="195"/>
      <c r="BJ963" s="195"/>
      <c r="BK963" s="195"/>
      <c r="BL963" s="195"/>
      <c r="BM963" s="195"/>
      <c r="BN963" s="195"/>
      <c r="BO963" s="195"/>
      <c r="BP963" s="195"/>
      <c r="BQ963" s="195"/>
      <c r="BR963" s="195"/>
      <c r="BS963" s="195"/>
      <c r="BT963" s="195"/>
      <c r="BU963" s="195"/>
      <c r="BV963" s="195"/>
      <c r="BW963" s="195"/>
      <c r="BX963" s="195"/>
      <c r="BY963" s="195"/>
      <c r="BZ963" s="195"/>
      <c r="CA963" s="195"/>
      <c r="CB963" s="195"/>
      <c r="CC963" s="195"/>
      <c r="CD963" s="195"/>
      <c r="CE963" s="195"/>
      <c r="CF963" s="195"/>
      <c r="CG963" s="195"/>
      <c r="CH963" s="195"/>
    </row>
    <row r="964" spans="1:86" ht="12.75">
      <c r="A964" s="195"/>
      <c r="B964" s="195"/>
      <c r="C964" s="195"/>
      <c r="D964" s="195"/>
      <c r="E964" s="195"/>
      <c r="F964" s="195"/>
      <c r="G964" s="195"/>
      <c r="H964" s="195"/>
      <c r="I964" s="195"/>
      <c r="J964" s="195"/>
      <c r="L964" s="195"/>
      <c r="M964" s="195"/>
      <c r="N964" s="195"/>
      <c r="O964" s="195"/>
      <c r="P964" s="195"/>
      <c r="Q964" s="195"/>
      <c r="R964" s="195"/>
      <c r="S964" s="195"/>
      <c r="T964" s="195"/>
      <c r="U964" s="195"/>
      <c r="V964" s="195"/>
      <c r="W964" s="195"/>
      <c r="X964" s="195"/>
      <c r="Y964" s="195"/>
      <c r="Z964" s="195"/>
      <c r="AA964" s="195"/>
      <c r="AB964" s="195"/>
      <c r="AC964" s="195"/>
      <c r="AD964" s="195"/>
      <c r="AE964" s="195"/>
      <c r="AF964" s="195"/>
      <c r="AG964" s="195"/>
      <c r="AH964" s="195"/>
      <c r="AI964" s="195"/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  <c r="AW964" s="195"/>
      <c r="AX964" s="195"/>
      <c r="AY964" s="195"/>
      <c r="AZ964" s="195"/>
      <c r="BA964" s="195"/>
      <c r="BB964" s="195"/>
      <c r="BC964" s="195"/>
      <c r="BD964" s="195"/>
      <c r="BE964" s="195"/>
      <c r="BF964" s="195"/>
      <c r="BG964" s="195"/>
      <c r="BH964" s="195"/>
      <c r="BI964" s="195"/>
      <c r="BJ964" s="195"/>
      <c r="BK964" s="195"/>
      <c r="BL964" s="195"/>
      <c r="BM964" s="195"/>
      <c r="BN964" s="195"/>
      <c r="BO964" s="195"/>
      <c r="BP964" s="195"/>
      <c r="BQ964" s="195"/>
      <c r="BR964" s="195"/>
      <c r="BS964" s="195"/>
      <c r="BT964" s="195"/>
      <c r="BU964" s="195"/>
      <c r="BV964" s="195"/>
      <c r="BW964" s="195"/>
      <c r="BX964" s="195"/>
      <c r="BY964" s="195"/>
      <c r="BZ964" s="195"/>
      <c r="CA964" s="195"/>
      <c r="CB964" s="195"/>
      <c r="CC964" s="195"/>
      <c r="CD964" s="195"/>
      <c r="CE964" s="195"/>
      <c r="CF964" s="195"/>
      <c r="CG964" s="195"/>
      <c r="CH964" s="195"/>
    </row>
    <row r="965" spans="1:86" ht="12.75">
      <c r="A965" s="195"/>
      <c r="B965" s="195"/>
      <c r="C965" s="195"/>
      <c r="D965" s="195"/>
      <c r="E965" s="195"/>
      <c r="F965" s="195"/>
      <c r="G965" s="195"/>
      <c r="H965" s="195"/>
      <c r="I965" s="195"/>
      <c r="J965" s="195"/>
      <c r="L965" s="195"/>
      <c r="M965" s="195"/>
      <c r="N965" s="195"/>
      <c r="O965" s="195"/>
      <c r="P965" s="195"/>
      <c r="Q965" s="195"/>
      <c r="R965" s="195"/>
      <c r="S965" s="195"/>
      <c r="T965" s="195"/>
      <c r="U965" s="195"/>
      <c r="V965" s="195"/>
      <c r="W965" s="195"/>
      <c r="X965" s="195"/>
      <c r="Y965" s="195"/>
      <c r="Z965" s="195"/>
      <c r="AA965" s="195"/>
      <c r="AB965" s="195"/>
      <c r="AC965" s="195"/>
      <c r="AD965" s="195"/>
      <c r="AE965" s="195"/>
      <c r="AF965" s="195"/>
      <c r="AG965" s="195"/>
      <c r="AH965" s="195"/>
      <c r="AI965" s="195"/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  <c r="AW965" s="195"/>
      <c r="AX965" s="195"/>
      <c r="AY965" s="195"/>
      <c r="AZ965" s="195"/>
      <c r="BA965" s="195"/>
      <c r="BB965" s="195"/>
      <c r="BC965" s="195"/>
      <c r="BD965" s="195"/>
      <c r="BE965" s="195"/>
      <c r="BF965" s="195"/>
      <c r="BG965" s="195"/>
      <c r="BH965" s="195"/>
      <c r="BI965" s="195"/>
      <c r="BJ965" s="195"/>
      <c r="BK965" s="195"/>
      <c r="BL965" s="195"/>
      <c r="BM965" s="195"/>
      <c r="BN965" s="195"/>
      <c r="BO965" s="195"/>
      <c r="BP965" s="195"/>
      <c r="BQ965" s="195"/>
      <c r="BR965" s="195"/>
      <c r="BS965" s="195"/>
      <c r="BT965" s="195"/>
      <c r="BU965" s="195"/>
      <c r="BV965" s="195"/>
      <c r="BW965" s="195"/>
      <c r="BX965" s="195"/>
      <c r="BY965" s="195"/>
      <c r="BZ965" s="195"/>
      <c r="CA965" s="195"/>
      <c r="CB965" s="195"/>
      <c r="CC965" s="195"/>
      <c r="CD965" s="195"/>
      <c r="CE965" s="195"/>
      <c r="CF965" s="195"/>
      <c r="CG965" s="195"/>
      <c r="CH965" s="195"/>
    </row>
    <row r="966" spans="1:86" ht="12.75">
      <c r="A966" s="195"/>
      <c r="B966" s="195"/>
      <c r="C966" s="195"/>
      <c r="D966" s="195"/>
      <c r="E966" s="195"/>
      <c r="F966" s="195"/>
      <c r="G966" s="195"/>
      <c r="H966" s="195"/>
      <c r="I966" s="195"/>
      <c r="J966" s="195"/>
      <c r="L966" s="195"/>
      <c r="M966" s="195"/>
      <c r="N966" s="195"/>
      <c r="O966" s="195"/>
      <c r="P966" s="195"/>
      <c r="Q966" s="195"/>
      <c r="R966" s="195"/>
      <c r="S966" s="195"/>
      <c r="T966" s="195"/>
      <c r="U966" s="195"/>
      <c r="V966" s="195"/>
      <c r="W966" s="195"/>
      <c r="X966" s="195"/>
      <c r="Y966" s="195"/>
      <c r="Z966" s="195"/>
      <c r="AA966" s="195"/>
      <c r="AB966" s="195"/>
      <c r="AC966" s="195"/>
      <c r="AD966" s="195"/>
      <c r="AE966" s="195"/>
      <c r="AF966" s="195"/>
      <c r="AG966" s="195"/>
      <c r="AH966" s="195"/>
      <c r="AI966" s="195"/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  <c r="AW966" s="195"/>
      <c r="AX966" s="195"/>
      <c r="AY966" s="195"/>
      <c r="AZ966" s="195"/>
      <c r="BA966" s="195"/>
      <c r="BB966" s="195"/>
      <c r="BC966" s="195"/>
      <c r="BD966" s="195"/>
      <c r="BE966" s="195"/>
      <c r="BF966" s="195"/>
      <c r="BG966" s="195"/>
      <c r="BH966" s="195"/>
      <c r="BI966" s="195"/>
      <c r="BJ966" s="195"/>
      <c r="BK966" s="195"/>
      <c r="BL966" s="195"/>
      <c r="BM966" s="195"/>
      <c r="BN966" s="195"/>
      <c r="BO966" s="195"/>
      <c r="BP966" s="195"/>
      <c r="BQ966" s="195"/>
      <c r="BR966" s="195"/>
      <c r="BS966" s="195"/>
      <c r="BT966" s="195"/>
      <c r="BU966" s="195"/>
      <c r="BV966" s="195"/>
      <c r="BW966" s="195"/>
      <c r="BX966" s="195"/>
      <c r="BY966" s="195"/>
      <c r="BZ966" s="195"/>
      <c r="CA966" s="195"/>
      <c r="CB966" s="195"/>
      <c r="CC966" s="195"/>
      <c r="CD966" s="195"/>
      <c r="CE966" s="195"/>
      <c r="CF966" s="195"/>
      <c r="CG966" s="195"/>
      <c r="CH966" s="195"/>
    </row>
    <row r="967" spans="1:86" ht="12.75">
      <c r="A967" s="195"/>
      <c r="B967" s="195"/>
      <c r="C967" s="195"/>
      <c r="D967" s="195"/>
      <c r="E967" s="195"/>
      <c r="F967" s="195"/>
      <c r="G967" s="195"/>
      <c r="H967" s="195"/>
      <c r="I967" s="195"/>
      <c r="J967" s="195"/>
      <c r="L967" s="195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  <c r="AA967" s="195"/>
      <c r="AB967" s="195"/>
      <c r="AC967" s="195"/>
      <c r="AD967" s="195"/>
      <c r="AE967" s="195"/>
      <c r="AF967" s="195"/>
      <c r="AG967" s="195"/>
      <c r="AH967" s="195"/>
      <c r="AI967" s="195"/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  <c r="AW967" s="195"/>
      <c r="AX967" s="195"/>
      <c r="AY967" s="195"/>
      <c r="AZ967" s="195"/>
      <c r="BA967" s="195"/>
      <c r="BB967" s="195"/>
      <c r="BC967" s="195"/>
      <c r="BD967" s="195"/>
      <c r="BE967" s="195"/>
      <c r="BF967" s="195"/>
      <c r="BG967" s="195"/>
      <c r="BH967" s="195"/>
      <c r="BI967" s="195"/>
      <c r="BJ967" s="195"/>
      <c r="BK967" s="195"/>
      <c r="BL967" s="195"/>
      <c r="BM967" s="195"/>
      <c r="BN967" s="195"/>
      <c r="BO967" s="195"/>
      <c r="BP967" s="195"/>
      <c r="BQ967" s="195"/>
      <c r="BR967" s="195"/>
      <c r="BS967" s="195"/>
      <c r="BT967" s="195"/>
      <c r="BU967" s="195"/>
      <c r="BV967" s="195"/>
      <c r="BW967" s="195"/>
      <c r="BX967" s="195"/>
      <c r="BY967" s="195"/>
      <c r="BZ967" s="195"/>
      <c r="CA967" s="195"/>
      <c r="CB967" s="195"/>
      <c r="CC967" s="195"/>
      <c r="CD967" s="195"/>
      <c r="CE967" s="195"/>
      <c r="CF967" s="195"/>
      <c r="CG967" s="195"/>
      <c r="CH967" s="195"/>
    </row>
    <row r="968" spans="1:86" ht="12.75">
      <c r="A968" s="195"/>
      <c r="B968" s="195"/>
      <c r="C968" s="195"/>
      <c r="D968" s="195"/>
      <c r="E968" s="195"/>
      <c r="F968" s="195"/>
      <c r="G968" s="195"/>
      <c r="H968" s="195"/>
      <c r="I968" s="195"/>
      <c r="J968" s="195"/>
      <c r="L968" s="195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  <c r="AA968" s="195"/>
      <c r="AB968" s="195"/>
      <c r="AC968" s="195"/>
      <c r="AD968" s="195"/>
      <c r="AE968" s="195"/>
      <c r="AF968" s="195"/>
      <c r="AG968" s="195"/>
      <c r="AH968" s="195"/>
      <c r="AI968" s="195"/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  <c r="AW968" s="195"/>
      <c r="AX968" s="195"/>
      <c r="AY968" s="195"/>
      <c r="AZ968" s="195"/>
      <c r="BA968" s="195"/>
      <c r="BB968" s="195"/>
      <c r="BC968" s="195"/>
      <c r="BD968" s="195"/>
      <c r="BE968" s="195"/>
      <c r="BF968" s="195"/>
      <c r="BG968" s="195"/>
      <c r="BH968" s="195"/>
      <c r="BI968" s="195"/>
      <c r="BJ968" s="195"/>
      <c r="BK968" s="195"/>
      <c r="BL968" s="195"/>
      <c r="BM968" s="195"/>
      <c r="BN968" s="195"/>
      <c r="BO968" s="195"/>
      <c r="BP968" s="195"/>
      <c r="BQ968" s="195"/>
      <c r="BR968" s="195"/>
      <c r="BS968" s="195"/>
      <c r="BT968" s="195"/>
      <c r="BU968" s="195"/>
      <c r="BV968" s="195"/>
      <c r="BW968" s="195"/>
      <c r="BX968" s="195"/>
      <c r="BY968" s="195"/>
      <c r="BZ968" s="195"/>
      <c r="CA968" s="195"/>
      <c r="CB968" s="195"/>
      <c r="CC968" s="195"/>
      <c r="CD968" s="195"/>
      <c r="CE968" s="195"/>
      <c r="CF968" s="195"/>
      <c r="CG968" s="195"/>
      <c r="CH968" s="195"/>
    </row>
    <row r="969" spans="1:86" ht="12.75">
      <c r="A969" s="195"/>
      <c r="B969" s="195"/>
      <c r="C969" s="195"/>
      <c r="D969" s="195"/>
      <c r="E969" s="195"/>
      <c r="F969" s="195"/>
      <c r="G969" s="195"/>
      <c r="H969" s="195"/>
      <c r="I969" s="195"/>
      <c r="J969" s="195"/>
      <c r="L969" s="195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  <c r="AA969" s="195"/>
      <c r="AB969" s="195"/>
      <c r="AC969" s="195"/>
      <c r="AD969" s="195"/>
      <c r="AE969" s="195"/>
      <c r="AF969" s="195"/>
      <c r="AG969" s="195"/>
      <c r="AH969" s="195"/>
      <c r="AI969" s="195"/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  <c r="AW969" s="195"/>
      <c r="AX969" s="195"/>
      <c r="AY969" s="195"/>
      <c r="AZ969" s="195"/>
      <c r="BA969" s="195"/>
      <c r="BB969" s="195"/>
      <c r="BC969" s="195"/>
      <c r="BD969" s="195"/>
      <c r="BE969" s="195"/>
      <c r="BF969" s="195"/>
      <c r="BG969" s="195"/>
      <c r="BH969" s="195"/>
      <c r="BI969" s="195"/>
      <c r="BJ969" s="195"/>
      <c r="BK969" s="195"/>
      <c r="BL969" s="195"/>
      <c r="BM969" s="195"/>
      <c r="BN969" s="195"/>
      <c r="BO969" s="195"/>
      <c r="BP969" s="195"/>
      <c r="BQ969" s="195"/>
      <c r="BR969" s="195"/>
      <c r="BS969" s="195"/>
      <c r="BT969" s="195"/>
      <c r="BU969" s="195"/>
      <c r="BV969" s="195"/>
      <c r="BW969" s="195"/>
      <c r="BX969" s="195"/>
      <c r="BY969" s="195"/>
      <c r="BZ969" s="195"/>
      <c r="CA969" s="195"/>
      <c r="CB969" s="195"/>
      <c r="CC969" s="195"/>
      <c r="CD969" s="195"/>
      <c r="CE969" s="195"/>
      <c r="CF969" s="195"/>
      <c r="CG969" s="195"/>
      <c r="CH969" s="195"/>
    </row>
    <row r="970" spans="1:86" ht="12.75">
      <c r="A970" s="195"/>
      <c r="B970" s="195"/>
      <c r="C970" s="195"/>
      <c r="D970" s="195"/>
      <c r="E970" s="195"/>
      <c r="F970" s="195"/>
      <c r="G970" s="195"/>
      <c r="H970" s="195"/>
      <c r="I970" s="195"/>
      <c r="J970" s="195"/>
      <c r="L970" s="195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  <c r="AA970" s="195"/>
      <c r="AB970" s="195"/>
      <c r="AC970" s="195"/>
      <c r="AD970" s="195"/>
      <c r="AE970" s="195"/>
      <c r="AF970" s="195"/>
      <c r="AG970" s="195"/>
      <c r="AH970" s="195"/>
      <c r="AI970" s="195"/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  <c r="AW970" s="195"/>
      <c r="AX970" s="195"/>
      <c r="AY970" s="195"/>
      <c r="AZ970" s="195"/>
      <c r="BA970" s="195"/>
      <c r="BB970" s="195"/>
      <c r="BC970" s="195"/>
      <c r="BD970" s="195"/>
      <c r="BE970" s="195"/>
      <c r="BF970" s="195"/>
      <c r="BG970" s="195"/>
      <c r="BH970" s="195"/>
      <c r="BI970" s="195"/>
      <c r="BJ970" s="195"/>
      <c r="BK970" s="195"/>
      <c r="BL970" s="195"/>
      <c r="BM970" s="195"/>
      <c r="BN970" s="195"/>
      <c r="BO970" s="195"/>
      <c r="BP970" s="195"/>
      <c r="BQ970" s="195"/>
      <c r="BR970" s="195"/>
      <c r="BS970" s="195"/>
      <c r="BT970" s="195"/>
      <c r="BU970" s="195"/>
      <c r="BV970" s="195"/>
      <c r="BW970" s="195"/>
      <c r="BX970" s="195"/>
      <c r="BY970" s="195"/>
      <c r="BZ970" s="195"/>
      <c r="CA970" s="195"/>
      <c r="CB970" s="195"/>
      <c r="CC970" s="195"/>
      <c r="CD970" s="195"/>
      <c r="CE970" s="195"/>
      <c r="CF970" s="195"/>
      <c r="CG970" s="195"/>
      <c r="CH970" s="195"/>
    </row>
    <row r="971" spans="1:86" ht="12.75">
      <c r="A971" s="195"/>
      <c r="B971" s="195"/>
      <c r="C971" s="195"/>
      <c r="D971" s="195"/>
      <c r="E971" s="195"/>
      <c r="F971" s="195"/>
      <c r="G971" s="195"/>
      <c r="H971" s="195"/>
      <c r="I971" s="195"/>
      <c r="J971" s="195"/>
      <c r="L971" s="195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  <c r="AA971" s="195"/>
      <c r="AB971" s="195"/>
      <c r="AC971" s="195"/>
      <c r="AD971" s="195"/>
      <c r="AE971" s="195"/>
      <c r="AF971" s="195"/>
      <c r="AG971" s="195"/>
      <c r="AH971" s="195"/>
      <c r="AI971" s="195"/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  <c r="AW971" s="195"/>
      <c r="AX971" s="195"/>
      <c r="AY971" s="195"/>
      <c r="AZ971" s="195"/>
      <c r="BA971" s="195"/>
      <c r="BB971" s="195"/>
      <c r="BC971" s="195"/>
      <c r="BD971" s="195"/>
      <c r="BE971" s="195"/>
      <c r="BF971" s="195"/>
      <c r="BG971" s="195"/>
      <c r="BH971" s="195"/>
      <c r="BI971" s="195"/>
      <c r="BJ971" s="195"/>
      <c r="BK971" s="195"/>
      <c r="BL971" s="195"/>
      <c r="BM971" s="195"/>
      <c r="BN971" s="195"/>
      <c r="BO971" s="195"/>
      <c r="BP971" s="195"/>
      <c r="BQ971" s="195"/>
      <c r="BR971" s="195"/>
      <c r="BS971" s="195"/>
      <c r="BT971" s="195"/>
      <c r="BU971" s="195"/>
      <c r="BV971" s="195"/>
      <c r="BW971" s="195"/>
      <c r="BX971" s="195"/>
      <c r="BY971" s="195"/>
      <c r="BZ971" s="195"/>
      <c r="CA971" s="195"/>
      <c r="CB971" s="195"/>
      <c r="CC971" s="195"/>
      <c r="CD971" s="195"/>
      <c r="CE971" s="195"/>
      <c r="CF971" s="195"/>
      <c r="CG971" s="195"/>
      <c r="CH971" s="195"/>
    </row>
    <row r="972" spans="1:86" ht="12.75">
      <c r="A972" s="195"/>
      <c r="B972" s="195"/>
      <c r="C972" s="195"/>
      <c r="D972" s="195"/>
      <c r="E972" s="195"/>
      <c r="F972" s="195"/>
      <c r="G972" s="195"/>
      <c r="H972" s="195"/>
      <c r="I972" s="195"/>
      <c r="J972" s="195"/>
      <c r="L972" s="195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  <c r="AA972" s="195"/>
      <c r="AB972" s="195"/>
      <c r="AC972" s="195"/>
      <c r="AD972" s="195"/>
      <c r="AE972" s="195"/>
      <c r="AF972" s="195"/>
      <c r="AG972" s="195"/>
      <c r="AH972" s="195"/>
      <c r="AI972" s="195"/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  <c r="AW972" s="195"/>
      <c r="AX972" s="195"/>
      <c r="AY972" s="195"/>
      <c r="AZ972" s="195"/>
      <c r="BA972" s="195"/>
      <c r="BB972" s="195"/>
      <c r="BC972" s="195"/>
      <c r="BD972" s="195"/>
      <c r="BE972" s="195"/>
      <c r="BF972" s="195"/>
      <c r="BG972" s="195"/>
      <c r="BH972" s="195"/>
      <c r="BI972" s="195"/>
      <c r="BJ972" s="195"/>
      <c r="BK972" s="195"/>
      <c r="BL972" s="195"/>
      <c r="BM972" s="195"/>
      <c r="BN972" s="195"/>
      <c r="BO972" s="195"/>
      <c r="BP972" s="195"/>
      <c r="BQ972" s="195"/>
      <c r="BR972" s="195"/>
      <c r="BS972" s="195"/>
      <c r="BT972" s="195"/>
      <c r="BU972" s="195"/>
      <c r="BV972" s="195"/>
      <c r="BW972" s="195"/>
      <c r="BX972" s="195"/>
      <c r="BY972" s="195"/>
      <c r="BZ972" s="195"/>
      <c r="CA972" s="195"/>
      <c r="CB972" s="195"/>
      <c r="CC972" s="195"/>
      <c r="CD972" s="195"/>
      <c r="CE972" s="195"/>
      <c r="CF972" s="195"/>
      <c r="CG972" s="195"/>
      <c r="CH972" s="195"/>
    </row>
    <row r="973" spans="1:86" ht="12.75">
      <c r="A973" s="195"/>
      <c r="B973" s="195"/>
      <c r="C973" s="195"/>
      <c r="D973" s="195"/>
      <c r="E973" s="195"/>
      <c r="F973" s="195"/>
      <c r="G973" s="195"/>
      <c r="H973" s="195"/>
      <c r="I973" s="195"/>
      <c r="J973" s="195"/>
      <c r="L973" s="195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  <c r="AW973" s="195"/>
      <c r="AX973" s="195"/>
      <c r="AY973" s="195"/>
      <c r="AZ973" s="195"/>
      <c r="BA973" s="195"/>
      <c r="BB973" s="195"/>
      <c r="BC973" s="195"/>
      <c r="BD973" s="195"/>
      <c r="BE973" s="195"/>
      <c r="BF973" s="195"/>
      <c r="BG973" s="195"/>
      <c r="BH973" s="195"/>
      <c r="BI973" s="195"/>
      <c r="BJ973" s="195"/>
      <c r="BK973" s="195"/>
      <c r="BL973" s="195"/>
      <c r="BM973" s="195"/>
      <c r="BN973" s="195"/>
      <c r="BO973" s="195"/>
      <c r="BP973" s="195"/>
      <c r="BQ973" s="195"/>
      <c r="BR973" s="195"/>
      <c r="BS973" s="195"/>
      <c r="BT973" s="195"/>
      <c r="BU973" s="195"/>
      <c r="BV973" s="195"/>
      <c r="BW973" s="195"/>
      <c r="BX973" s="195"/>
      <c r="BY973" s="195"/>
      <c r="BZ973" s="195"/>
      <c r="CA973" s="195"/>
      <c r="CB973" s="195"/>
      <c r="CC973" s="195"/>
      <c r="CD973" s="195"/>
      <c r="CE973" s="195"/>
      <c r="CF973" s="195"/>
      <c r="CG973" s="195"/>
      <c r="CH973" s="195"/>
    </row>
    <row r="974" spans="1:86" ht="12.75">
      <c r="A974" s="195"/>
      <c r="B974" s="195"/>
      <c r="C974" s="195"/>
      <c r="D974" s="195"/>
      <c r="E974" s="195"/>
      <c r="F974" s="195"/>
      <c r="G974" s="195"/>
      <c r="H974" s="195"/>
      <c r="I974" s="195"/>
      <c r="J974" s="195"/>
      <c r="L974" s="195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  <c r="AW974" s="195"/>
      <c r="AX974" s="195"/>
      <c r="AY974" s="195"/>
      <c r="AZ974" s="195"/>
      <c r="BA974" s="195"/>
      <c r="BB974" s="195"/>
      <c r="BC974" s="195"/>
      <c r="BD974" s="195"/>
      <c r="BE974" s="195"/>
      <c r="BF974" s="195"/>
      <c r="BG974" s="195"/>
      <c r="BH974" s="195"/>
      <c r="BI974" s="195"/>
      <c r="BJ974" s="195"/>
      <c r="BK974" s="195"/>
      <c r="BL974" s="195"/>
      <c r="BM974" s="195"/>
      <c r="BN974" s="195"/>
      <c r="BO974" s="195"/>
      <c r="BP974" s="195"/>
      <c r="BQ974" s="195"/>
      <c r="BR974" s="195"/>
      <c r="BS974" s="195"/>
      <c r="BT974" s="195"/>
      <c r="BU974" s="195"/>
      <c r="BV974" s="195"/>
      <c r="BW974" s="195"/>
      <c r="BX974" s="195"/>
      <c r="BY974" s="195"/>
      <c r="BZ974" s="195"/>
      <c r="CA974" s="195"/>
      <c r="CB974" s="195"/>
      <c r="CC974" s="195"/>
      <c r="CD974" s="195"/>
      <c r="CE974" s="195"/>
      <c r="CF974" s="195"/>
      <c r="CG974" s="195"/>
      <c r="CH974" s="195"/>
    </row>
    <row r="975" spans="1:86" ht="12.75">
      <c r="A975" s="195"/>
      <c r="B975" s="195"/>
      <c r="C975" s="195"/>
      <c r="D975" s="195"/>
      <c r="E975" s="195"/>
      <c r="F975" s="195"/>
      <c r="G975" s="195"/>
      <c r="H975" s="195"/>
      <c r="I975" s="195"/>
      <c r="J975" s="195"/>
      <c r="L975" s="195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  <c r="AW975" s="195"/>
      <c r="AX975" s="195"/>
      <c r="AY975" s="195"/>
      <c r="AZ975" s="195"/>
      <c r="BA975" s="195"/>
      <c r="BB975" s="195"/>
      <c r="BC975" s="195"/>
      <c r="BD975" s="195"/>
      <c r="BE975" s="195"/>
      <c r="BF975" s="195"/>
      <c r="BG975" s="195"/>
      <c r="BH975" s="195"/>
      <c r="BI975" s="195"/>
      <c r="BJ975" s="195"/>
      <c r="BK975" s="195"/>
      <c r="BL975" s="195"/>
      <c r="BM975" s="195"/>
      <c r="BN975" s="195"/>
      <c r="BO975" s="195"/>
      <c r="BP975" s="195"/>
      <c r="BQ975" s="195"/>
      <c r="BR975" s="195"/>
      <c r="BS975" s="195"/>
      <c r="BT975" s="195"/>
      <c r="BU975" s="195"/>
      <c r="BV975" s="195"/>
      <c r="BW975" s="195"/>
      <c r="BX975" s="195"/>
      <c r="BY975" s="195"/>
      <c r="BZ975" s="195"/>
      <c r="CA975" s="195"/>
      <c r="CB975" s="195"/>
      <c r="CC975" s="195"/>
      <c r="CD975" s="195"/>
      <c r="CE975" s="195"/>
      <c r="CF975" s="195"/>
      <c r="CG975" s="195"/>
      <c r="CH975" s="195"/>
    </row>
    <row r="976" spans="1:86" ht="12.75">
      <c r="A976" s="195"/>
      <c r="B976" s="195"/>
      <c r="C976" s="195"/>
      <c r="D976" s="195"/>
      <c r="E976" s="195"/>
      <c r="F976" s="195"/>
      <c r="G976" s="195"/>
      <c r="H976" s="195"/>
      <c r="I976" s="195"/>
      <c r="J976" s="195"/>
      <c r="L976" s="195"/>
      <c r="M976" s="195"/>
      <c r="N976" s="195"/>
      <c r="O976" s="195"/>
      <c r="P976" s="195"/>
      <c r="Q976" s="195"/>
      <c r="R976" s="195"/>
      <c r="S976" s="195"/>
      <c r="T976" s="195"/>
      <c r="U976" s="195"/>
      <c r="V976" s="195"/>
      <c r="W976" s="195"/>
      <c r="X976" s="195"/>
      <c r="Y976" s="195"/>
      <c r="Z976" s="195"/>
      <c r="AA976" s="195"/>
      <c r="AB976" s="195"/>
      <c r="AC976" s="195"/>
      <c r="AD976" s="195"/>
      <c r="AE976" s="195"/>
      <c r="AF976" s="195"/>
      <c r="AG976" s="195"/>
      <c r="AH976" s="195"/>
      <c r="AI976" s="195"/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  <c r="AW976" s="195"/>
      <c r="AX976" s="195"/>
      <c r="AY976" s="195"/>
      <c r="AZ976" s="195"/>
      <c r="BA976" s="195"/>
      <c r="BB976" s="195"/>
      <c r="BC976" s="195"/>
      <c r="BD976" s="195"/>
      <c r="BE976" s="195"/>
      <c r="BF976" s="195"/>
      <c r="BG976" s="195"/>
      <c r="BH976" s="195"/>
      <c r="BI976" s="195"/>
      <c r="BJ976" s="195"/>
      <c r="BK976" s="195"/>
      <c r="BL976" s="195"/>
      <c r="BM976" s="195"/>
      <c r="BN976" s="195"/>
      <c r="BO976" s="195"/>
      <c r="BP976" s="195"/>
      <c r="BQ976" s="195"/>
      <c r="BR976" s="195"/>
      <c r="BS976" s="195"/>
      <c r="BT976" s="195"/>
      <c r="BU976" s="195"/>
      <c r="BV976" s="195"/>
      <c r="BW976" s="195"/>
      <c r="BX976" s="195"/>
      <c r="BY976" s="195"/>
      <c r="BZ976" s="195"/>
      <c r="CA976" s="195"/>
      <c r="CB976" s="195"/>
      <c r="CC976" s="195"/>
      <c r="CD976" s="195"/>
      <c r="CE976" s="195"/>
      <c r="CF976" s="195"/>
      <c r="CG976" s="195"/>
      <c r="CH976" s="195"/>
    </row>
    <row r="977" spans="1:86" ht="12.75">
      <c r="A977" s="195"/>
      <c r="B977" s="195"/>
      <c r="C977" s="195"/>
      <c r="D977" s="195"/>
      <c r="E977" s="195"/>
      <c r="F977" s="195"/>
      <c r="G977" s="195"/>
      <c r="H977" s="195"/>
      <c r="I977" s="195"/>
      <c r="J977" s="195"/>
      <c r="L977" s="195"/>
      <c r="M977" s="195"/>
      <c r="N977" s="195"/>
      <c r="O977" s="195"/>
      <c r="P977" s="195"/>
      <c r="Q977" s="195"/>
      <c r="R977" s="195"/>
      <c r="S977" s="195"/>
      <c r="T977" s="195"/>
      <c r="U977" s="195"/>
      <c r="V977" s="195"/>
      <c r="W977" s="195"/>
      <c r="X977" s="195"/>
      <c r="Y977" s="195"/>
      <c r="Z977" s="195"/>
      <c r="AA977" s="195"/>
      <c r="AB977" s="195"/>
      <c r="AC977" s="195"/>
      <c r="AD977" s="195"/>
      <c r="AE977" s="195"/>
      <c r="AF977" s="195"/>
      <c r="AG977" s="195"/>
      <c r="AH977" s="195"/>
      <c r="AI977" s="195"/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  <c r="AW977" s="195"/>
      <c r="AX977" s="195"/>
      <c r="AY977" s="195"/>
      <c r="AZ977" s="195"/>
      <c r="BA977" s="195"/>
      <c r="BB977" s="195"/>
      <c r="BC977" s="195"/>
      <c r="BD977" s="195"/>
      <c r="BE977" s="195"/>
      <c r="BF977" s="195"/>
      <c r="BG977" s="195"/>
      <c r="BH977" s="195"/>
      <c r="BI977" s="195"/>
      <c r="BJ977" s="195"/>
      <c r="BK977" s="195"/>
      <c r="BL977" s="195"/>
      <c r="BM977" s="195"/>
      <c r="BN977" s="195"/>
      <c r="BO977" s="195"/>
      <c r="BP977" s="195"/>
      <c r="BQ977" s="195"/>
      <c r="BR977" s="195"/>
      <c r="BS977" s="195"/>
      <c r="BT977" s="195"/>
      <c r="BU977" s="195"/>
      <c r="BV977" s="195"/>
      <c r="BW977" s="195"/>
      <c r="BX977" s="195"/>
      <c r="BY977" s="195"/>
      <c r="BZ977" s="195"/>
      <c r="CA977" s="195"/>
      <c r="CB977" s="195"/>
      <c r="CC977" s="195"/>
      <c r="CD977" s="195"/>
      <c r="CE977" s="195"/>
      <c r="CF977" s="195"/>
      <c r="CG977" s="195"/>
      <c r="CH977" s="195"/>
    </row>
    <row r="978" spans="1:86" ht="12.75">
      <c r="A978" s="195"/>
      <c r="B978" s="195"/>
      <c r="C978" s="195"/>
      <c r="D978" s="195"/>
      <c r="E978" s="195"/>
      <c r="F978" s="195"/>
      <c r="G978" s="195"/>
      <c r="H978" s="195"/>
      <c r="I978" s="195"/>
      <c r="J978" s="195"/>
      <c r="L978" s="195"/>
      <c r="M978" s="195"/>
      <c r="N978" s="195"/>
      <c r="O978" s="195"/>
      <c r="P978" s="195"/>
      <c r="Q978" s="195"/>
      <c r="R978" s="195"/>
      <c r="S978" s="195"/>
      <c r="T978" s="195"/>
      <c r="U978" s="195"/>
      <c r="V978" s="195"/>
      <c r="W978" s="195"/>
      <c r="X978" s="195"/>
      <c r="Y978" s="195"/>
      <c r="Z978" s="195"/>
      <c r="AA978" s="195"/>
      <c r="AB978" s="195"/>
      <c r="AC978" s="195"/>
      <c r="AD978" s="195"/>
      <c r="AE978" s="195"/>
      <c r="AF978" s="195"/>
      <c r="AG978" s="195"/>
      <c r="AH978" s="195"/>
      <c r="AI978" s="195"/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  <c r="AW978" s="195"/>
      <c r="AX978" s="195"/>
      <c r="AY978" s="195"/>
      <c r="AZ978" s="195"/>
      <c r="BA978" s="195"/>
      <c r="BB978" s="195"/>
      <c r="BC978" s="195"/>
      <c r="BD978" s="195"/>
      <c r="BE978" s="195"/>
      <c r="BF978" s="195"/>
      <c r="BG978" s="195"/>
      <c r="BH978" s="195"/>
      <c r="BI978" s="195"/>
      <c r="BJ978" s="195"/>
      <c r="BK978" s="195"/>
      <c r="BL978" s="195"/>
      <c r="BM978" s="195"/>
      <c r="BN978" s="195"/>
      <c r="BO978" s="195"/>
      <c r="BP978" s="195"/>
      <c r="BQ978" s="195"/>
      <c r="BR978" s="195"/>
      <c r="BS978" s="195"/>
      <c r="BT978" s="195"/>
      <c r="BU978" s="195"/>
      <c r="BV978" s="195"/>
      <c r="BW978" s="195"/>
      <c r="BX978" s="195"/>
      <c r="BY978" s="195"/>
      <c r="BZ978" s="195"/>
      <c r="CA978" s="195"/>
      <c r="CB978" s="195"/>
      <c r="CC978" s="195"/>
      <c r="CD978" s="195"/>
      <c r="CE978" s="195"/>
      <c r="CF978" s="195"/>
      <c r="CG978" s="195"/>
      <c r="CH978" s="195"/>
    </row>
    <row r="979" spans="1:86" ht="12.75">
      <c r="A979" s="195"/>
      <c r="B979" s="195"/>
      <c r="C979" s="195"/>
      <c r="D979" s="195"/>
      <c r="E979" s="195"/>
      <c r="F979" s="195"/>
      <c r="G979" s="195"/>
      <c r="H979" s="195"/>
      <c r="I979" s="195"/>
      <c r="J979" s="195"/>
      <c r="L979" s="195"/>
      <c r="M979" s="195"/>
      <c r="N979" s="195"/>
      <c r="O979" s="195"/>
      <c r="P979" s="195"/>
      <c r="Q979" s="195"/>
      <c r="R979" s="195"/>
      <c r="S979" s="195"/>
      <c r="T979" s="195"/>
      <c r="U979" s="195"/>
      <c r="V979" s="195"/>
      <c r="W979" s="195"/>
      <c r="X979" s="195"/>
      <c r="Y979" s="195"/>
      <c r="Z979" s="195"/>
      <c r="AA979" s="195"/>
      <c r="AB979" s="195"/>
      <c r="AC979" s="195"/>
      <c r="AD979" s="195"/>
      <c r="AE979" s="195"/>
      <c r="AF979" s="195"/>
      <c r="AG979" s="195"/>
      <c r="AH979" s="195"/>
      <c r="AI979" s="195"/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  <c r="AW979" s="195"/>
      <c r="AX979" s="195"/>
      <c r="AY979" s="195"/>
      <c r="AZ979" s="195"/>
      <c r="BA979" s="195"/>
      <c r="BB979" s="195"/>
      <c r="BC979" s="195"/>
      <c r="BD979" s="195"/>
      <c r="BE979" s="195"/>
      <c r="BF979" s="195"/>
      <c r="BG979" s="195"/>
      <c r="BH979" s="195"/>
      <c r="BI979" s="195"/>
      <c r="BJ979" s="195"/>
      <c r="BK979" s="195"/>
      <c r="BL979" s="195"/>
      <c r="BM979" s="195"/>
      <c r="BN979" s="195"/>
      <c r="BO979" s="195"/>
      <c r="BP979" s="195"/>
      <c r="BQ979" s="195"/>
      <c r="BR979" s="195"/>
      <c r="BS979" s="195"/>
      <c r="BT979" s="195"/>
      <c r="BU979" s="195"/>
      <c r="BV979" s="195"/>
      <c r="BW979" s="195"/>
      <c r="BX979" s="195"/>
      <c r="BY979" s="195"/>
      <c r="BZ979" s="195"/>
      <c r="CA979" s="195"/>
      <c r="CB979" s="195"/>
      <c r="CC979" s="195"/>
      <c r="CD979" s="195"/>
      <c r="CE979" s="195"/>
      <c r="CF979" s="195"/>
      <c r="CG979" s="195"/>
      <c r="CH979" s="195"/>
    </row>
    <row r="980" spans="1:86" ht="12.75">
      <c r="A980" s="195"/>
      <c r="B980" s="195"/>
      <c r="C980" s="195"/>
      <c r="D980" s="195"/>
      <c r="E980" s="195"/>
      <c r="F980" s="195"/>
      <c r="G980" s="195"/>
      <c r="H980" s="195"/>
      <c r="I980" s="195"/>
      <c r="J980" s="195"/>
      <c r="L980" s="195"/>
      <c r="M980" s="195"/>
      <c r="N980" s="195"/>
      <c r="O980" s="195"/>
      <c r="P980" s="195"/>
      <c r="Q980" s="195"/>
      <c r="R980" s="195"/>
      <c r="S980" s="195"/>
      <c r="T980" s="195"/>
      <c r="U980" s="195"/>
      <c r="V980" s="195"/>
      <c r="W980" s="195"/>
      <c r="X980" s="195"/>
      <c r="Y980" s="195"/>
      <c r="Z980" s="195"/>
      <c r="AA980" s="195"/>
      <c r="AB980" s="195"/>
      <c r="AC980" s="195"/>
      <c r="AD980" s="195"/>
      <c r="AE980" s="195"/>
      <c r="AF980" s="195"/>
      <c r="AG980" s="195"/>
      <c r="AH980" s="195"/>
      <c r="AI980" s="195"/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  <c r="AW980" s="195"/>
      <c r="AX980" s="195"/>
      <c r="AY980" s="195"/>
      <c r="AZ980" s="195"/>
      <c r="BA980" s="195"/>
      <c r="BB980" s="195"/>
      <c r="BC980" s="195"/>
      <c r="BD980" s="195"/>
      <c r="BE980" s="195"/>
      <c r="BF980" s="195"/>
      <c r="BG980" s="195"/>
      <c r="BH980" s="195"/>
      <c r="BI980" s="195"/>
      <c r="BJ980" s="195"/>
      <c r="BK980" s="195"/>
      <c r="BL980" s="195"/>
      <c r="BM980" s="195"/>
      <c r="BN980" s="195"/>
      <c r="BO980" s="195"/>
      <c r="BP980" s="195"/>
      <c r="BQ980" s="195"/>
      <c r="BR980" s="195"/>
      <c r="BS980" s="195"/>
      <c r="BT980" s="195"/>
      <c r="BU980" s="195"/>
      <c r="BV980" s="195"/>
      <c r="BW980" s="195"/>
      <c r="BX980" s="195"/>
      <c r="BY980" s="195"/>
      <c r="BZ980" s="195"/>
      <c r="CA980" s="195"/>
      <c r="CB980" s="195"/>
      <c r="CC980" s="195"/>
      <c r="CD980" s="195"/>
      <c r="CE980" s="195"/>
      <c r="CF980" s="195"/>
      <c r="CG980" s="195"/>
      <c r="CH980" s="195"/>
    </row>
    <row r="981" spans="1:86" ht="12.75">
      <c r="A981" s="195"/>
      <c r="B981" s="195"/>
      <c r="C981" s="195"/>
      <c r="D981" s="195"/>
      <c r="E981" s="195"/>
      <c r="F981" s="195"/>
      <c r="G981" s="195"/>
      <c r="H981" s="195"/>
      <c r="I981" s="195"/>
      <c r="J981" s="195"/>
      <c r="L981" s="195"/>
      <c r="M981" s="195"/>
      <c r="N981" s="195"/>
      <c r="O981" s="195"/>
      <c r="P981" s="195"/>
      <c r="Q981" s="195"/>
      <c r="R981" s="195"/>
      <c r="S981" s="195"/>
      <c r="T981" s="195"/>
      <c r="U981" s="195"/>
      <c r="V981" s="195"/>
      <c r="W981" s="195"/>
      <c r="X981" s="195"/>
      <c r="Y981" s="195"/>
      <c r="Z981" s="195"/>
      <c r="AA981" s="195"/>
      <c r="AB981" s="195"/>
      <c r="AC981" s="195"/>
      <c r="AD981" s="195"/>
      <c r="AE981" s="195"/>
      <c r="AF981" s="195"/>
      <c r="AG981" s="195"/>
      <c r="AH981" s="195"/>
      <c r="AI981" s="195"/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  <c r="AW981" s="195"/>
      <c r="AX981" s="195"/>
      <c r="AY981" s="195"/>
      <c r="AZ981" s="195"/>
      <c r="BA981" s="195"/>
      <c r="BB981" s="195"/>
      <c r="BC981" s="195"/>
      <c r="BD981" s="195"/>
      <c r="BE981" s="195"/>
      <c r="BF981" s="195"/>
      <c r="BG981" s="195"/>
      <c r="BH981" s="195"/>
      <c r="BI981" s="195"/>
      <c r="BJ981" s="195"/>
      <c r="BK981" s="195"/>
      <c r="BL981" s="195"/>
      <c r="BM981" s="195"/>
      <c r="BN981" s="195"/>
      <c r="BO981" s="195"/>
      <c r="BP981" s="195"/>
      <c r="BQ981" s="195"/>
      <c r="BR981" s="195"/>
      <c r="BS981" s="195"/>
      <c r="BT981" s="195"/>
      <c r="BU981" s="195"/>
      <c r="BV981" s="195"/>
      <c r="BW981" s="195"/>
      <c r="BX981" s="195"/>
      <c r="BY981" s="195"/>
      <c r="BZ981" s="195"/>
      <c r="CA981" s="195"/>
      <c r="CB981" s="195"/>
      <c r="CC981" s="195"/>
      <c r="CD981" s="195"/>
      <c r="CE981" s="195"/>
      <c r="CF981" s="195"/>
      <c r="CG981" s="195"/>
      <c r="CH981" s="195"/>
    </row>
    <row r="982" spans="1:86" ht="12.75">
      <c r="A982" s="195"/>
      <c r="B982" s="195"/>
      <c r="C982" s="195"/>
      <c r="D982" s="195"/>
      <c r="E982" s="195"/>
      <c r="F982" s="195"/>
      <c r="G982" s="195"/>
      <c r="H982" s="195"/>
      <c r="I982" s="195"/>
      <c r="J982" s="195"/>
      <c r="L982" s="195"/>
      <c r="M982" s="195"/>
      <c r="N982" s="195"/>
      <c r="O982" s="195"/>
      <c r="P982" s="195"/>
      <c r="Q982" s="195"/>
      <c r="R982" s="195"/>
      <c r="S982" s="195"/>
      <c r="T982" s="195"/>
      <c r="U982" s="195"/>
      <c r="V982" s="195"/>
      <c r="W982" s="195"/>
      <c r="X982" s="195"/>
      <c r="Y982" s="195"/>
      <c r="Z982" s="195"/>
      <c r="AA982" s="195"/>
      <c r="AB982" s="195"/>
      <c r="AC982" s="195"/>
      <c r="AD982" s="195"/>
      <c r="AE982" s="195"/>
      <c r="AF982" s="195"/>
      <c r="AG982" s="195"/>
      <c r="AH982" s="195"/>
      <c r="AI982" s="195"/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  <c r="AW982" s="195"/>
      <c r="AX982" s="195"/>
      <c r="AY982" s="195"/>
      <c r="AZ982" s="195"/>
      <c r="BA982" s="195"/>
      <c r="BB982" s="195"/>
      <c r="BC982" s="195"/>
      <c r="BD982" s="195"/>
      <c r="BE982" s="195"/>
      <c r="BF982" s="195"/>
      <c r="BG982" s="195"/>
      <c r="BH982" s="195"/>
      <c r="BI982" s="195"/>
      <c r="BJ982" s="195"/>
      <c r="BK982" s="195"/>
      <c r="BL982" s="195"/>
      <c r="BM982" s="195"/>
      <c r="BN982" s="195"/>
      <c r="BO982" s="195"/>
      <c r="BP982" s="195"/>
      <c r="BQ982" s="195"/>
      <c r="BR982" s="195"/>
      <c r="BS982" s="195"/>
      <c r="BT982" s="195"/>
      <c r="BU982" s="195"/>
      <c r="BV982" s="195"/>
      <c r="BW982" s="195"/>
      <c r="BX982" s="195"/>
      <c r="BY982" s="195"/>
      <c r="BZ982" s="195"/>
      <c r="CA982" s="195"/>
      <c r="CB982" s="195"/>
      <c r="CC982" s="195"/>
      <c r="CD982" s="195"/>
      <c r="CE982" s="195"/>
      <c r="CF982" s="195"/>
      <c r="CG982" s="195"/>
      <c r="CH982" s="195"/>
    </row>
    <row r="983" spans="1:86" ht="12.75">
      <c r="A983" s="195"/>
      <c r="B983" s="195"/>
      <c r="C983" s="195"/>
      <c r="D983" s="195"/>
      <c r="E983" s="195"/>
      <c r="F983" s="195"/>
      <c r="G983" s="195"/>
      <c r="H983" s="195"/>
      <c r="I983" s="195"/>
      <c r="J983" s="195"/>
      <c r="L983" s="195"/>
      <c r="M983" s="195"/>
      <c r="N983" s="195"/>
      <c r="O983" s="195"/>
      <c r="P983" s="195"/>
      <c r="Q983" s="195"/>
      <c r="R983" s="195"/>
      <c r="S983" s="195"/>
      <c r="T983" s="195"/>
      <c r="U983" s="195"/>
      <c r="V983" s="195"/>
      <c r="W983" s="195"/>
      <c r="X983" s="195"/>
      <c r="Y983" s="195"/>
      <c r="Z983" s="195"/>
      <c r="AA983" s="195"/>
      <c r="AB983" s="195"/>
      <c r="AC983" s="195"/>
      <c r="AD983" s="195"/>
      <c r="AE983" s="195"/>
      <c r="AF983" s="195"/>
      <c r="AG983" s="195"/>
      <c r="AH983" s="195"/>
      <c r="AI983" s="195"/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  <c r="AW983" s="195"/>
      <c r="AX983" s="195"/>
      <c r="AY983" s="195"/>
      <c r="AZ983" s="195"/>
      <c r="BA983" s="195"/>
      <c r="BB983" s="195"/>
      <c r="BC983" s="195"/>
      <c r="BD983" s="195"/>
      <c r="BE983" s="195"/>
      <c r="BF983" s="195"/>
      <c r="BG983" s="195"/>
      <c r="BH983" s="195"/>
      <c r="BI983" s="195"/>
      <c r="BJ983" s="195"/>
      <c r="BK983" s="195"/>
      <c r="BL983" s="195"/>
      <c r="BM983" s="195"/>
      <c r="BN983" s="195"/>
      <c r="BO983" s="195"/>
      <c r="BP983" s="195"/>
      <c r="BQ983" s="195"/>
      <c r="BR983" s="195"/>
      <c r="BS983" s="195"/>
      <c r="BT983" s="195"/>
      <c r="BU983" s="195"/>
      <c r="BV983" s="195"/>
      <c r="BW983" s="195"/>
      <c r="BX983" s="195"/>
      <c r="BY983" s="195"/>
      <c r="BZ983" s="195"/>
      <c r="CA983" s="195"/>
      <c r="CB983" s="195"/>
      <c r="CC983" s="195"/>
      <c r="CD983" s="195"/>
      <c r="CE983" s="195"/>
      <c r="CF983" s="195"/>
      <c r="CG983" s="195"/>
      <c r="CH983" s="195"/>
    </row>
    <row r="984" spans="1:86" ht="12.75">
      <c r="A984" s="195"/>
      <c r="B984" s="195"/>
      <c r="C984" s="195"/>
      <c r="D984" s="195"/>
      <c r="E984" s="195"/>
      <c r="F984" s="195"/>
      <c r="G984" s="195"/>
      <c r="H984" s="195"/>
      <c r="I984" s="195"/>
      <c r="J984" s="195"/>
      <c r="L984" s="195"/>
      <c r="M984" s="195"/>
      <c r="N984" s="195"/>
      <c r="O984" s="195"/>
      <c r="P984" s="195"/>
      <c r="Q984" s="195"/>
      <c r="R984" s="195"/>
      <c r="S984" s="195"/>
      <c r="T984" s="195"/>
      <c r="U984" s="195"/>
      <c r="V984" s="195"/>
      <c r="W984" s="195"/>
      <c r="X984" s="195"/>
      <c r="Y984" s="195"/>
      <c r="Z984" s="195"/>
      <c r="AA984" s="195"/>
      <c r="AB984" s="195"/>
      <c r="AC984" s="195"/>
      <c r="AD984" s="195"/>
      <c r="AE984" s="195"/>
      <c r="AF984" s="195"/>
      <c r="AG984" s="195"/>
      <c r="AH984" s="195"/>
      <c r="AI984" s="195"/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  <c r="AW984" s="195"/>
      <c r="AX984" s="195"/>
      <c r="AY984" s="195"/>
      <c r="AZ984" s="195"/>
      <c r="BA984" s="195"/>
      <c r="BB984" s="195"/>
      <c r="BC984" s="195"/>
      <c r="BD984" s="195"/>
      <c r="BE984" s="195"/>
      <c r="BF984" s="195"/>
      <c r="BG984" s="195"/>
      <c r="BH984" s="195"/>
      <c r="BI984" s="195"/>
      <c r="BJ984" s="195"/>
      <c r="BK984" s="195"/>
      <c r="BL984" s="195"/>
      <c r="BM984" s="195"/>
      <c r="BN984" s="195"/>
      <c r="BO984" s="195"/>
      <c r="BP984" s="195"/>
      <c r="BQ984" s="195"/>
      <c r="BR984" s="195"/>
      <c r="BS984" s="195"/>
      <c r="BT984" s="195"/>
      <c r="BU984" s="195"/>
      <c r="BV984" s="195"/>
      <c r="BW984" s="195"/>
      <c r="BX984" s="195"/>
      <c r="BY984" s="195"/>
      <c r="BZ984" s="195"/>
      <c r="CA984" s="195"/>
      <c r="CB984" s="195"/>
      <c r="CC984" s="195"/>
      <c r="CD984" s="195"/>
      <c r="CE984" s="195"/>
      <c r="CF984" s="195"/>
      <c r="CG984" s="195"/>
      <c r="CH984" s="195"/>
    </row>
    <row r="985" spans="1:86" ht="12.75">
      <c r="A985" s="195"/>
      <c r="B985" s="195"/>
      <c r="C985" s="195"/>
      <c r="D985" s="195"/>
      <c r="E985" s="195"/>
      <c r="F985" s="195"/>
      <c r="G985" s="195"/>
      <c r="H985" s="195"/>
      <c r="I985" s="195"/>
      <c r="J985" s="195"/>
      <c r="L985" s="195"/>
      <c r="M985" s="195"/>
      <c r="N985" s="195"/>
      <c r="O985" s="195"/>
      <c r="P985" s="195"/>
      <c r="Q985" s="195"/>
      <c r="R985" s="195"/>
      <c r="S985" s="195"/>
      <c r="T985" s="195"/>
      <c r="U985" s="195"/>
      <c r="V985" s="195"/>
      <c r="W985" s="195"/>
      <c r="X985" s="195"/>
      <c r="Y985" s="195"/>
      <c r="Z985" s="195"/>
      <c r="AA985" s="195"/>
      <c r="AB985" s="195"/>
      <c r="AC985" s="195"/>
      <c r="AD985" s="195"/>
      <c r="AE985" s="195"/>
      <c r="AF985" s="195"/>
      <c r="AG985" s="195"/>
      <c r="AH985" s="195"/>
      <c r="AI985" s="195"/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  <c r="AW985" s="195"/>
      <c r="AX985" s="195"/>
      <c r="AY985" s="195"/>
      <c r="AZ985" s="195"/>
      <c r="BA985" s="195"/>
      <c r="BB985" s="195"/>
      <c r="BC985" s="195"/>
      <c r="BD985" s="195"/>
      <c r="BE985" s="195"/>
      <c r="BF985" s="195"/>
      <c r="BG985" s="195"/>
      <c r="BH985" s="195"/>
      <c r="BI985" s="195"/>
      <c r="BJ985" s="195"/>
      <c r="BK985" s="195"/>
      <c r="BL985" s="195"/>
      <c r="BM985" s="195"/>
      <c r="BN985" s="195"/>
      <c r="BO985" s="195"/>
      <c r="BP985" s="195"/>
      <c r="BQ985" s="195"/>
      <c r="BR985" s="195"/>
      <c r="BS985" s="195"/>
      <c r="BT985" s="195"/>
      <c r="BU985" s="195"/>
      <c r="BV985" s="195"/>
      <c r="BW985" s="195"/>
      <c r="BX985" s="195"/>
      <c r="BY985" s="195"/>
      <c r="BZ985" s="195"/>
      <c r="CA985" s="195"/>
      <c r="CB985" s="195"/>
      <c r="CC985" s="195"/>
      <c r="CD985" s="195"/>
      <c r="CE985" s="195"/>
      <c r="CF985" s="195"/>
      <c r="CG985" s="195"/>
      <c r="CH985" s="195"/>
    </row>
    <row r="986" spans="1:86" ht="12.75">
      <c r="A986" s="195"/>
      <c r="B986" s="195"/>
      <c r="C986" s="195"/>
      <c r="D986" s="195"/>
      <c r="E986" s="195"/>
      <c r="F986" s="195"/>
      <c r="G986" s="195"/>
      <c r="H986" s="195"/>
      <c r="I986" s="195"/>
      <c r="J986" s="195"/>
      <c r="L986" s="195"/>
      <c r="M986" s="195"/>
      <c r="N986" s="195"/>
      <c r="O986" s="195"/>
      <c r="P986" s="195"/>
      <c r="Q986" s="195"/>
      <c r="R986" s="195"/>
      <c r="S986" s="195"/>
      <c r="T986" s="195"/>
      <c r="U986" s="195"/>
      <c r="V986" s="195"/>
      <c r="W986" s="195"/>
      <c r="X986" s="195"/>
      <c r="Y986" s="195"/>
      <c r="Z986" s="195"/>
      <c r="AA986" s="195"/>
      <c r="AB986" s="195"/>
      <c r="AC986" s="195"/>
      <c r="AD986" s="195"/>
      <c r="AE986" s="195"/>
      <c r="AF986" s="195"/>
      <c r="AG986" s="195"/>
      <c r="AH986" s="195"/>
      <c r="AI986" s="195"/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  <c r="AW986" s="195"/>
      <c r="AX986" s="195"/>
      <c r="AY986" s="195"/>
      <c r="AZ986" s="195"/>
      <c r="BA986" s="195"/>
      <c r="BB986" s="195"/>
      <c r="BC986" s="195"/>
      <c r="BD986" s="195"/>
      <c r="BE986" s="195"/>
      <c r="BF986" s="195"/>
      <c r="BG986" s="195"/>
      <c r="BH986" s="195"/>
      <c r="BI986" s="195"/>
      <c r="BJ986" s="195"/>
      <c r="BK986" s="195"/>
      <c r="BL986" s="195"/>
      <c r="BM986" s="195"/>
      <c r="BN986" s="195"/>
      <c r="BO986" s="195"/>
      <c r="BP986" s="195"/>
      <c r="BQ986" s="195"/>
      <c r="BR986" s="195"/>
      <c r="BS986" s="195"/>
      <c r="BT986" s="195"/>
      <c r="BU986" s="195"/>
      <c r="BV986" s="195"/>
      <c r="BW986" s="195"/>
      <c r="BX986" s="195"/>
      <c r="BY986" s="195"/>
      <c r="BZ986" s="195"/>
      <c r="CA986" s="195"/>
      <c r="CB986" s="195"/>
      <c r="CC986" s="195"/>
      <c r="CD986" s="195"/>
      <c r="CE986" s="195"/>
      <c r="CF986" s="195"/>
      <c r="CG986" s="195"/>
      <c r="CH986" s="195"/>
    </row>
    <row r="987" spans="1:86" ht="12.75">
      <c r="A987" s="195"/>
      <c r="B987" s="195"/>
      <c r="C987" s="195"/>
      <c r="D987" s="195"/>
      <c r="E987" s="195"/>
      <c r="F987" s="195"/>
      <c r="G987" s="195"/>
      <c r="H987" s="195"/>
      <c r="I987" s="195"/>
      <c r="J987" s="195"/>
      <c r="L987" s="195"/>
      <c r="M987" s="195"/>
      <c r="N987" s="195"/>
      <c r="O987" s="195"/>
      <c r="P987" s="195"/>
      <c r="Q987" s="195"/>
      <c r="R987" s="195"/>
      <c r="S987" s="195"/>
      <c r="T987" s="195"/>
      <c r="U987" s="195"/>
      <c r="V987" s="195"/>
      <c r="W987" s="195"/>
      <c r="X987" s="195"/>
      <c r="Y987" s="195"/>
      <c r="Z987" s="195"/>
      <c r="AA987" s="195"/>
      <c r="AB987" s="195"/>
      <c r="AC987" s="195"/>
      <c r="AD987" s="195"/>
      <c r="AE987" s="195"/>
      <c r="AF987" s="195"/>
      <c r="AG987" s="195"/>
      <c r="AH987" s="195"/>
      <c r="AI987" s="195"/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  <c r="AW987" s="195"/>
      <c r="AX987" s="195"/>
      <c r="AY987" s="195"/>
      <c r="AZ987" s="195"/>
      <c r="BA987" s="195"/>
      <c r="BB987" s="195"/>
      <c r="BC987" s="195"/>
      <c r="BD987" s="195"/>
      <c r="BE987" s="195"/>
      <c r="BF987" s="195"/>
      <c r="BG987" s="195"/>
      <c r="BH987" s="195"/>
      <c r="BI987" s="195"/>
      <c r="BJ987" s="195"/>
      <c r="BK987" s="195"/>
      <c r="BL987" s="195"/>
      <c r="BM987" s="195"/>
      <c r="BN987" s="195"/>
      <c r="BO987" s="195"/>
      <c r="BP987" s="195"/>
      <c r="BQ987" s="195"/>
      <c r="BR987" s="195"/>
      <c r="BS987" s="195"/>
      <c r="BT987" s="195"/>
      <c r="BU987" s="195"/>
      <c r="BV987" s="195"/>
      <c r="BW987" s="195"/>
      <c r="BX987" s="195"/>
      <c r="BY987" s="195"/>
      <c r="BZ987" s="195"/>
      <c r="CA987" s="195"/>
      <c r="CB987" s="195"/>
      <c r="CC987" s="195"/>
      <c r="CD987" s="195"/>
      <c r="CE987" s="195"/>
      <c r="CF987" s="195"/>
      <c r="CG987" s="195"/>
      <c r="CH987" s="195"/>
    </row>
    <row r="988" spans="1:86" ht="12.75">
      <c r="A988" s="195"/>
      <c r="B988" s="195"/>
      <c r="C988" s="195"/>
      <c r="D988" s="195"/>
      <c r="E988" s="195"/>
      <c r="F988" s="195"/>
      <c r="G988" s="195"/>
      <c r="H988" s="195"/>
      <c r="I988" s="195"/>
      <c r="J988" s="195"/>
      <c r="L988" s="195"/>
      <c r="M988" s="195"/>
      <c r="N988" s="195"/>
      <c r="O988" s="195"/>
      <c r="P988" s="195"/>
      <c r="Q988" s="195"/>
      <c r="R988" s="195"/>
      <c r="S988" s="195"/>
      <c r="T988" s="195"/>
      <c r="U988" s="195"/>
      <c r="V988" s="195"/>
      <c r="W988" s="195"/>
      <c r="X988" s="195"/>
      <c r="Y988" s="195"/>
      <c r="Z988" s="195"/>
      <c r="AA988" s="195"/>
      <c r="AB988" s="195"/>
      <c r="AC988" s="195"/>
      <c r="AD988" s="195"/>
      <c r="AE988" s="195"/>
      <c r="AF988" s="195"/>
      <c r="AG988" s="195"/>
      <c r="AH988" s="195"/>
      <c r="AI988" s="195"/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  <c r="AW988" s="195"/>
      <c r="AX988" s="195"/>
      <c r="AY988" s="195"/>
      <c r="AZ988" s="195"/>
      <c r="BA988" s="195"/>
      <c r="BB988" s="195"/>
      <c r="BC988" s="195"/>
      <c r="BD988" s="195"/>
      <c r="BE988" s="195"/>
      <c r="BF988" s="195"/>
      <c r="BG988" s="195"/>
      <c r="BH988" s="195"/>
      <c r="BI988" s="195"/>
      <c r="BJ988" s="195"/>
      <c r="BK988" s="195"/>
      <c r="BL988" s="195"/>
      <c r="BM988" s="195"/>
      <c r="BN988" s="195"/>
      <c r="BO988" s="195"/>
      <c r="BP988" s="195"/>
      <c r="BQ988" s="195"/>
      <c r="BR988" s="195"/>
      <c r="BS988" s="195"/>
      <c r="BT988" s="195"/>
      <c r="BU988" s="195"/>
      <c r="BV988" s="195"/>
      <c r="BW988" s="195"/>
      <c r="BX988" s="195"/>
      <c r="BY988" s="195"/>
      <c r="BZ988" s="195"/>
      <c r="CA988" s="195"/>
      <c r="CB988" s="195"/>
      <c r="CC988" s="195"/>
      <c r="CD988" s="195"/>
      <c r="CE988" s="195"/>
      <c r="CF988" s="195"/>
      <c r="CG988" s="195"/>
      <c r="CH988" s="195"/>
    </row>
    <row r="989" spans="1:86" ht="12.75">
      <c r="A989" s="195"/>
      <c r="B989" s="195"/>
      <c r="C989" s="195"/>
      <c r="D989" s="195"/>
      <c r="E989" s="195"/>
      <c r="F989" s="195"/>
      <c r="G989" s="195"/>
      <c r="H989" s="195"/>
      <c r="I989" s="195"/>
      <c r="J989" s="195"/>
      <c r="L989" s="195"/>
      <c r="M989" s="195"/>
      <c r="N989" s="195"/>
      <c r="O989" s="195"/>
      <c r="P989" s="195"/>
      <c r="Q989" s="195"/>
      <c r="R989" s="195"/>
      <c r="S989" s="195"/>
      <c r="T989" s="195"/>
      <c r="U989" s="195"/>
      <c r="V989" s="195"/>
      <c r="W989" s="195"/>
      <c r="X989" s="195"/>
      <c r="Y989" s="195"/>
      <c r="Z989" s="195"/>
      <c r="AA989" s="195"/>
      <c r="AB989" s="195"/>
      <c r="AC989" s="195"/>
      <c r="AD989" s="195"/>
      <c r="AE989" s="195"/>
      <c r="AF989" s="195"/>
      <c r="AG989" s="195"/>
      <c r="AH989" s="195"/>
      <c r="AI989" s="195"/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  <c r="AW989" s="195"/>
      <c r="AX989" s="195"/>
      <c r="AY989" s="195"/>
      <c r="AZ989" s="195"/>
      <c r="BA989" s="195"/>
      <c r="BB989" s="195"/>
      <c r="BC989" s="195"/>
      <c r="BD989" s="195"/>
      <c r="BE989" s="195"/>
      <c r="BF989" s="195"/>
      <c r="BG989" s="195"/>
      <c r="BH989" s="195"/>
      <c r="BI989" s="195"/>
      <c r="BJ989" s="195"/>
      <c r="BK989" s="195"/>
      <c r="BL989" s="195"/>
      <c r="BM989" s="195"/>
      <c r="BN989" s="195"/>
      <c r="BO989" s="195"/>
      <c r="BP989" s="195"/>
      <c r="BQ989" s="195"/>
      <c r="BR989" s="195"/>
      <c r="BS989" s="195"/>
      <c r="BT989" s="195"/>
      <c r="BU989" s="195"/>
      <c r="BV989" s="195"/>
      <c r="BW989" s="195"/>
      <c r="BX989" s="195"/>
      <c r="BY989" s="195"/>
      <c r="BZ989" s="195"/>
      <c r="CA989" s="195"/>
      <c r="CB989" s="195"/>
      <c r="CC989" s="195"/>
      <c r="CD989" s="195"/>
      <c r="CE989" s="195"/>
      <c r="CF989" s="195"/>
      <c r="CG989" s="195"/>
      <c r="CH989" s="195"/>
    </row>
    <row r="990" spans="1:86" ht="12.75">
      <c r="A990" s="195"/>
      <c r="B990" s="195"/>
      <c r="C990" s="195"/>
      <c r="D990" s="195"/>
      <c r="E990" s="195"/>
      <c r="F990" s="195"/>
      <c r="G990" s="195"/>
      <c r="H990" s="195"/>
      <c r="I990" s="195"/>
      <c r="J990" s="195"/>
      <c r="L990" s="195"/>
      <c r="M990" s="195"/>
      <c r="N990" s="195"/>
      <c r="O990" s="195"/>
      <c r="P990" s="195"/>
      <c r="Q990" s="195"/>
      <c r="R990" s="195"/>
      <c r="S990" s="195"/>
      <c r="T990" s="195"/>
      <c r="U990" s="195"/>
      <c r="V990" s="195"/>
      <c r="W990" s="195"/>
      <c r="X990" s="195"/>
      <c r="Y990" s="195"/>
      <c r="Z990" s="195"/>
      <c r="AA990" s="195"/>
      <c r="AB990" s="195"/>
      <c r="AC990" s="195"/>
      <c r="AD990" s="195"/>
      <c r="AE990" s="195"/>
      <c r="AF990" s="195"/>
      <c r="AG990" s="195"/>
      <c r="AH990" s="195"/>
      <c r="AI990" s="195"/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  <c r="AW990" s="195"/>
      <c r="AX990" s="195"/>
      <c r="AY990" s="195"/>
      <c r="AZ990" s="195"/>
      <c r="BA990" s="195"/>
      <c r="BB990" s="195"/>
      <c r="BC990" s="195"/>
      <c r="BD990" s="195"/>
      <c r="BE990" s="195"/>
      <c r="BF990" s="195"/>
      <c r="BG990" s="195"/>
      <c r="BH990" s="195"/>
      <c r="BI990" s="195"/>
      <c r="BJ990" s="195"/>
      <c r="BK990" s="195"/>
      <c r="BL990" s="195"/>
      <c r="BM990" s="195"/>
      <c r="BN990" s="195"/>
      <c r="BO990" s="195"/>
      <c r="BP990" s="195"/>
      <c r="BQ990" s="195"/>
      <c r="BR990" s="195"/>
      <c r="BS990" s="195"/>
      <c r="BT990" s="195"/>
      <c r="BU990" s="195"/>
      <c r="BV990" s="195"/>
      <c r="BW990" s="195"/>
      <c r="BX990" s="195"/>
      <c r="BY990" s="195"/>
      <c r="BZ990" s="195"/>
      <c r="CA990" s="195"/>
      <c r="CB990" s="195"/>
      <c r="CC990" s="195"/>
      <c r="CD990" s="195"/>
      <c r="CE990" s="195"/>
      <c r="CF990" s="195"/>
      <c r="CG990" s="195"/>
      <c r="CH990" s="195"/>
    </row>
    <row r="991" spans="1:86" ht="12.75">
      <c r="A991" s="195"/>
      <c r="B991" s="195"/>
      <c r="C991" s="195"/>
      <c r="D991" s="195"/>
      <c r="E991" s="195"/>
      <c r="F991" s="195"/>
      <c r="G991" s="195"/>
      <c r="H991" s="195"/>
      <c r="I991" s="195"/>
      <c r="J991" s="195"/>
      <c r="L991" s="195"/>
      <c r="M991" s="195"/>
      <c r="N991" s="195"/>
      <c r="O991" s="195"/>
      <c r="P991" s="195"/>
      <c r="Q991" s="195"/>
      <c r="R991" s="195"/>
      <c r="S991" s="195"/>
      <c r="T991" s="195"/>
      <c r="U991" s="195"/>
      <c r="V991" s="195"/>
      <c r="W991" s="195"/>
      <c r="X991" s="195"/>
      <c r="Y991" s="195"/>
      <c r="Z991" s="195"/>
      <c r="AA991" s="195"/>
      <c r="AB991" s="195"/>
      <c r="AC991" s="195"/>
      <c r="AD991" s="195"/>
      <c r="AE991" s="195"/>
      <c r="AF991" s="195"/>
      <c r="AG991" s="195"/>
      <c r="AH991" s="195"/>
      <c r="AI991" s="195"/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  <c r="AW991" s="195"/>
      <c r="AX991" s="195"/>
      <c r="AY991" s="195"/>
      <c r="AZ991" s="195"/>
      <c r="BA991" s="195"/>
      <c r="BB991" s="195"/>
      <c r="BC991" s="195"/>
      <c r="BD991" s="195"/>
      <c r="BE991" s="195"/>
      <c r="BF991" s="195"/>
      <c r="BG991" s="195"/>
      <c r="BH991" s="195"/>
      <c r="BI991" s="195"/>
      <c r="BJ991" s="195"/>
      <c r="BK991" s="195"/>
      <c r="BL991" s="195"/>
      <c r="BM991" s="195"/>
      <c r="BN991" s="195"/>
      <c r="BO991" s="195"/>
      <c r="BP991" s="195"/>
      <c r="BQ991" s="195"/>
      <c r="BR991" s="195"/>
      <c r="BS991" s="195"/>
      <c r="BT991" s="195"/>
      <c r="BU991" s="195"/>
      <c r="BV991" s="195"/>
      <c r="BW991" s="195"/>
      <c r="BX991" s="195"/>
      <c r="BY991" s="195"/>
      <c r="BZ991" s="195"/>
      <c r="CA991" s="195"/>
      <c r="CB991" s="195"/>
      <c r="CC991" s="195"/>
      <c r="CD991" s="195"/>
      <c r="CE991" s="195"/>
      <c r="CF991" s="195"/>
      <c r="CG991" s="195"/>
      <c r="CH991" s="195"/>
    </row>
    <row r="992" spans="1:86" ht="12.75">
      <c r="A992" s="195"/>
      <c r="B992" s="195"/>
      <c r="C992" s="195"/>
      <c r="D992" s="195"/>
      <c r="E992" s="195"/>
      <c r="F992" s="195"/>
      <c r="G992" s="195"/>
      <c r="H992" s="195"/>
      <c r="I992" s="195"/>
      <c r="J992" s="195"/>
      <c r="L992" s="195"/>
      <c r="M992" s="195"/>
      <c r="N992" s="195"/>
      <c r="O992" s="195"/>
      <c r="P992" s="195"/>
      <c r="Q992" s="195"/>
      <c r="R992" s="195"/>
      <c r="S992" s="195"/>
      <c r="T992" s="195"/>
      <c r="U992" s="195"/>
      <c r="V992" s="195"/>
      <c r="W992" s="195"/>
      <c r="X992" s="195"/>
      <c r="Y992" s="195"/>
      <c r="Z992" s="195"/>
      <c r="AA992" s="195"/>
      <c r="AB992" s="195"/>
      <c r="AC992" s="195"/>
      <c r="AD992" s="195"/>
      <c r="AE992" s="195"/>
      <c r="AF992" s="195"/>
      <c r="AG992" s="195"/>
      <c r="AH992" s="195"/>
      <c r="AI992" s="195"/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  <c r="AW992" s="195"/>
      <c r="AX992" s="195"/>
      <c r="AY992" s="195"/>
      <c r="AZ992" s="195"/>
      <c r="BA992" s="195"/>
      <c r="BB992" s="195"/>
      <c r="BC992" s="195"/>
      <c r="BD992" s="195"/>
      <c r="BE992" s="195"/>
      <c r="BF992" s="195"/>
      <c r="BG992" s="195"/>
      <c r="BH992" s="195"/>
      <c r="BI992" s="195"/>
      <c r="BJ992" s="195"/>
      <c r="BK992" s="195"/>
      <c r="BL992" s="195"/>
      <c r="BM992" s="195"/>
      <c r="BN992" s="195"/>
      <c r="BO992" s="195"/>
      <c r="BP992" s="195"/>
      <c r="BQ992" s="195"/>
      <c r="BR992" s="195"/>
      <c r="BS992" s="195"/>
      <c r="BT992" s="195"/>
      <c r="BU992" s="195"/>
      <c r="BV992" s="195"/>
      <c r="BW992" s="195"/>
      <c r="BX992" s="195"/>
      <c r="BY992" s="195"/>
      <c r="BZ992" s="195"/>
      <c r="CA992" s="195"/>
      <c r="CB992" s="195"/>
      <c r="CC992" s="195"/>
      <c r="CD992" s="195"/>
      <c r="CE992" s="195"/>
      <c r="CF992" s="195"/>
      <c r="CG992" s="195"/>
      <c r="CH992" s="195"/>
    </row>
    <row r="993" spans="1:86" ht="12.75">
      <c r="A993" s="195"/>
      <c r="B993" s="195"/>
      <c r="C993" s="195"/>
      <c r="D993" s="195"/>
      <c r="E993" s="195"/>
      <c r="F993" s="195"/>
      <c r="G993" s="195"/>
      <c r="H993" s="195"/>
      <c r="I993" s="195"/>
      <c r="J993" s="195"/>
      <c r="L993" s="195"/>
      <c r="M993" s="195"/>
      <c r="N993" s="195"/>
      <c r="O993" s="195"/>
      <c r="P993" s="195"/>
      <c r="Q993" s="195"/>
      <c r="R993" s="195"/>
      <c r="S993" s="195"/>
      <c r="T993" s="195"/>
      <c r="U993" s="195"/>
      <c r="V993" s="195"/>
      <c r="W993" s="195"/>
      <c r="X993" s="195"/>
      <c r="Y993" s="195"/>
      <c r="Z993" s="195"/>
      <c r="AA993" s="195"/>
      <c r="AB993" s="195"/>
      <c r="AC993" s="195"/>
      <c r="AD993" s="195"/>
      <c r="AE993" s="195"/>
      <c r="AF993" s="195"/>
      <c r="AG993" s="195"/>
      <c r="AH993" s="195"/>
      <c r="AI993" s="195"/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  <c r="AW993" s="195"/>
      <c r="AX993" s="195"/>
      <c r="AY993" s="195"/>
      <c r="AZ993" s="195"/>
      <c r="BA993" s="195"/>
      <c r="BB993" s="195"/>
      <c r="BC993" s="195"/>
      <c r="BD993" s="195"/>
      <c r="BE993" s="195"/>
      <c r="BF993" s="195"/>
      <c r="BG993" s="195"/>
      <c r="BH993" s="195"/>
      <c r="BI993" s="195"/>
      <c r="BJ993" s="195"/>
      <c r="BK993" s="195"/>
      <c r="BL993" s="195"/>
      <c r="BM993" s="195"/>
      <c r="BN993" s="195"/>
      <c r="BO993" s="195"/>
      <c r="BP993" s="195"/>
      <c r="BQ993" s="195"/>
      <c r="BR993" s="195"/>
      <c r="BS993" s="195"/>
      <c r="BT993" s="195"/>
      <c r="BU993" s="195"/>
      <c r="BV993" s="195"/>
      <c r="BW993" s="195"/>
      <c r="BX993" s="195"/>
      <c r="BY993" s="195"/>
      <c r="BZ993" s="195"/>
      <c r="CA993" s="195"/>
      <c r="CB993" s="195"/>
      <c r="CC993" s="195"/>
      <c r="CD993" s="195"/>
      <c r="CE993" s="195"/>
      <c r="CF993" s="195"/>
      <c r="CG993" s="195"/>
      <c r="CH993" s="195"/>
    </row>
    <row r="994" spans="1:86" ht="12.75">
      <c r="A994" s="195"/>
      <c r="B994" s="195"/>
      <c r="C994" s="195"/>
      <c r="D994" s="195"/>
      <c r="E994" s="195"/>
      <c r="F994" s="195"/>
      <c r="G994" s="195"/>
      <c r="H994" s="195"/>
      <c r="I994" s="195"/>
      <c r="J994" s="195"/>
      <c r="L994" s="195"/>
      <c r="M994" s="195"/>
      <c r="N994" s="195"/>
      <c r="O994" s="195"/>
      <c r="P994" s="195"/>
      <c r="Q994" s="195"/>
      <c r="R994" s="195"/>
      <c r="S994" s="195"/>
      <c r="T994" s="195"/>
      <c r="U994" s="195"/>
      <c r="V994" s="195"/>
      <c r="W994" s="195"/>
      <c r="X994" s="195"/>
      <c r="Y994" s="195"/>
      <c r="Z994" s="195"/>
      <c r="AA994" s="195"/>
      <c r="AB994" s="195"/>
      <c r="AC994" s="195"/>
      <c r="AD994" s="195"/>
      <c r="AE994" s="195"/>
      <c r="AF994" s="195"/>
      <c r="AG994" s="195"/>
      <c r="AH994" s="195"/>
      <c r="AI994" s="195"/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  <c r="AW994" s="195"/>
      <c r="AX994" s="195"/>
      <c r="AY994" s="195"/>
      <c r="AZ994" s="195"/>
      <c r="BA994" s="195"/>
      <c r="BB994" s="195"/>
      <c r="BC994" s="195"/>
      <c r="BD994" s="195"/>
      <c r="BE994" s="195"/>
      <c r="BF994" s="195"/>
      <c r="BG994" s="195"/>
      <c r="BH994" s="195"/>
      <c r="BI994" s="195"/>
      <c r="BJ994" s="195"/>
      <c r="BK994" s="195"/>
      <c r="BL994" s="195"/>
      <c r="BM994" s="195"/>
      <c r="BN994" s="195"/>
      <c r="BO994" s="195"/>
      <c r="BP994" s="195"/>
      <c r="BQ994" s="195"/>
      <c r="BR994" s="195"/>
      <c r="BS994" s="195"/>
      <c r="BT994" s="195"/>
      <c r="BU994" s="195"/>
      <c r="BV994" s="195"/>
      <c r="BW994" s="195"/>
      <c r="BX994" s="195"/>
      <c r="BY994" s="195"/>
      <c r="BZ994" s="195"/>
      <c r="CA994" s="195"/>
      <c r="CB994" s="195"/>
      <c r="CC994" s="195"/>
      <c r="CD994" s="195"/>
      <c r="CE994" s="195"/>
      <c r="CF994" s="195"/>
      <c r="CG994" s="195"/>
      <c r="CH994" s="195"/>
    </row>
    <row r="995" spans="1:86" ht="12.75">
      <c r="A995" s="195"/>
      <c r="B995" s="195"/>
      <c r="C995" s="195"/>
      <c r="D995" s="195"/>
      <c r="E995" s="195"/>
      <c r="F995" s="195"/>
      <c r="G995" s="195"/>
      <c r="H995" s="195"/>
      <c r="I995" s="195"/>
      <c r="J995" s="195"/>
      <c r="L995" s="195"/>
      <c r="M995" s="195"/>
      <c r="N995" s="195"/>
      <c r="O995" s="195"/>
      <c r="P995" s="195"/>
      <c r="Q995" s="195"/>
      <c r="R995" s="195"/>
      <c r="S995" s="195"/>
      <c r="T995" s="195"/>
      <c r="U995" s="195"/>
      <c r="V995" s="195"/>
      <c r="W995" s="195"/>
      <c r="X995" s="195"/>
      <c r="Y995" s="195"/>
      <c r="Z995" s="195"/>
      <c r="AA995" s="195"/>
      <c r="AB995" s="195"/>
      <c r="AC995" s="195"/>
      <c r="AD995" s="195"/>
      <c r="AE995" s="195"/>
      <c r="AF995" s="195"/>
      <c r="AG995" s="195"/>
      <c r="AH995" s="195"/>
      <c r="AI995" s="195"/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  <c r="AW995" s="195"/>
      <c r="AX995" s="195"/>
      <c r="AY995" s="195"/>
      <c r="AZ995" s="195"/>
      <c r="BA995" s="195"/>
      <c r="BB995" s="195"/>
      <c r="BC995" s="195"/>
      <c r="BD995" s="195"/>
      <c r="BE995" s="195"/>
      <c r="BF995" s="195"/>
      <c r="BG995" s="195"/>
      <c r="BH995" s="195"/>
      <c r="BI995" s="195"/>
      <c r="BJ995" s="195"/>
      <c r="BK995" s="195"/>
      <c r="BL995" s="195"/>
      <c r="BM995" s="195"/>
      <c r="BN995" s="195"/>
      <c r="BO995" s="195"/>
      <c r="BP995" s="195"/>
      <c r="BQ995" s="195"/>
      <c r="BR995" s="195"/>
      <c r="BS995" s="195"/>
      <c r="BT995" s="195"/>
      <c r="BU995" s="195"/>
      <c r="BV995" s="195"/>
      <c r="BW995" s="195"/>
      <c r="BX995" s="195"/>
      <c r="BY995" s="195"/>
      <c r="BZ995" s="195"/>
      <c r="CA995" s="195"/>
      <c r="CB995" s="195"/>
      <c r="CC995" s="195"/>
      <c r="CD995" s="195"/>
      <c r="CE995" s="195"/>
      <c r="CF995" s="195"/>
      <c r="CG995" s="195"/>
      <c r="CH995" s="195"/>
    </row>
    <row r="996" spans="1:86" ht="12.75">
      <c r="A996" s="195"/>
      <c r="B996" s="195"/>
      <c r="C996" s="195"/>
      <c r="D996" s="195"/>
      <c r="E996" s="195"/>
      <c r="F996" s="195"/>
      <c r="G996" s="195"/>
      <c r="H996" s="195"/>
      <c r="I996" s="195"/>
      <c r="J996" s="195"/>
      <c r="L996" s="195"/>
      <c r="M996" s="195"/>
      <c r="N996" s="195"/>
      <c r="O996" s="195"/>
      <c r="P996" s="195"/>
      <c r="Q996" s="195"/>
      <c r="R996" s="195"/>
      <c r="S996" s="195"/>
      <c r="T996" s="195"/>
      <c r="U996" s="195"/>
      <c r="V996" s="195"/>
      <c r="W996" s="195"/>
      <c r="X996" s="195"/>
      <c r="Y996" s="195"/>
      <c r="Z996" s="195"/>
      <c r="AA996" s="195"/>
      <c r="AB996" s="195"/>
      <c r="AC996" s="195"/>
      <c r="AD996" s="195"/>
      <c r="AE996" s="195"/>
      <c r="AF996" s="195"/>
      <c r="AG996" s="195"/>
      <c r="AH996" s="195"/>
      <c r="AI996" s="195"/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  <c r="AW996" s="195"/>
      <c r="AX996" s="195"/>
      <c r="AY996" s="195"/>
      <c r="AZ996" s="195"/>
      <c r="BA996" s="195"/>
      <c r="BB996" s="195"/>
      <c r="BC996" s="195"/>
      <c r="BD996" s="195"/>
      <c r="BE996" s="195"/>
      <c r="BF996" s="195"/>
      <c r="BG996" s="195"/>
      <c r="BH996" s="195"/>
      <c r="BI996" s="195"/>
      <c r="BJ996" s="195"/>
      <c r="BK996" s="195"/>
      <c r="BL996" s="195"/>
      <c r="BM996" s="195"/>
      <c r="BN996" s="195"/>
      <c r="BO996" s="195"/>
      <c r="BP996" s="195"/>
      <c r="BQ996" s="195"/>
      <c r="BR996" s="195"/>
      <c r="BS996" s="195"/>
      <c r="BT996" s="195"/>
      <c r="BU996" s="195"/>
      <c r="BV996" s="195"/>
      <c r="BW996" s="195"/>
      <c r="BX996" s="195"/>
      <c r="BY996" s="195"/>
      <c r="BZ996" s="195"/>
      <c r="CA996" s="195"/>
      <c r="CB996" s="195"/>
      <c r="CC996" s="195"/>
      <c r="CD996" s="195"/>
      <c r="CE996" s="195"/>
      <c r="CF996" s="195"/>
      <c r="CG996" s="195"/>
      <c r="CH996" s="195"/>
    </row>
    <row r="997" spans="1:86" ht="12.75">
      <c r="A997" s="195"/>
      <c r="B997" s="195"/>
      <c r="C997" s="195"/>
      <c r="D997" s="195"/>
      <c r="E997" s="195"/>
      <c r="F997" s="195"/>
      <c r="G997" s="195"/>
      <c r="H997" s="195"/>
      <c r="I997" s="195"/>
      <c r="J997" s="195"/>
      <c r="L997" s="195"/>
      <c r="M997" s="195"/>
      <c r="N997" s="195"/>
      <c r="O997" s="195"/>
      <c r="P997" s="195"/>
      <c r="Q997" s="195"/>
      <c r="R997" s="195"/>
      <c r="S997" s="195"/>
      <c r="T997" s="195"/>
      <c r="U997" s="195"/>
      <c r="V997" s="195"/>
      <c r="W997" s="195"/>
      <c r="X997" s="195"/>
      <c r="Y997" s="195"/>
      <c r="Z997" s="195"/>
      <c r="AA997" s="195"/>
      <c r="AB997" s="195"/>
      <c r="AC997" s="195"/>
      <c r="AD997" s="195"/>
      <c r="AE997" s="195"/>
      <c r="AF997" s="195"/>
      <c r="AG997" s="195"/>
      <c r="AH997" s="195"/>
      <c r="AI997" s="195"/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  <c r="AW997" s="195"/>
      <c r="AX997" s="195"/>
      <c r="AY997" s="195"/>
      <c r="AZ997" s="195"/>
      <c r="BA997" s="195"/>
      <c r="BB997" s="195"/>
      <c r="BC997" s="195"/>
      <c r="BD997" s="195"/>
      <c r="BE997" s="195"/>
      <c r="BF997" s="195"/>
      <c r="BG997" s="195"/>
      <c r="BH997" s="195"/>
      <c r="BI997" s="195"/>
      <c r="BJ997" s="195"/>
      <c r="BK997" s="195"/>
      <c r="BL997" s="195"/>
      <c r="BM997" s="195"/>
      <c r="BN997" s="195"/>
      <c r="BO997" s="195"/>
      <c r="BP997" s="195"/>
      <c r="BQ997" s="195"/>
      <c r="BR997" s="195"/>
      <c r="BS997" s="195"/>
      <c r="BT997" s="195"/>
      <c r="BU997" s="195"/>
      <c r="BV997" s="195"/>
      <c r="BW997" s="195"/>
      <c r="BX997" s="195"/>
      <c r="BY997" s="195"/>
      <c r="BZ997" s="195"/>
      <c r="CA997" s="195"/>
      <c r="CB997" s="195"/>
      <c r="CC997" s="195"/>
      <c r="CD997" s="195"/>
      <c r="CE997" s="195"/>
      <c r="CF997" s="195"/>
      <c r="CG997" s="195"/>
      <c r="CH997" s="195"/>
    </row>
    <row r="998" spans="1:86" ht="12.75">
      <c r="A998" s="195"/>
      <c r="B998" s="195"/>
      <c r="C998" s="195"/>
      <c r="D998" s="195"/>
      <c r="E998" s="195"/>
      <c r="F998" s="195"/>
      <c r="G998" s="195"/>
      <c r="H998" s="195"/>
      <c r="I998" s="195"/>
      <c r="J998" s="195"/>
      <c r="L998" s="195"/>
      <c r="M998" s="195"/>
      <c r="N998" s="195"/>
      <c r="O998" s="195"/>
      <c r="P998" s="195"/>
      <c r="Q998" s="195"/>
      <c r="R998" s="195"/>
      <c r="S998" s="195"/>
      <c r="T998" s="195"/>
      <c r="U998" s="195"/>
      <c r="V998" s="195"/>
      <c r="W998" s="195"/>
      <c r="X998" s="195"/>
      <c r="Y998" s="195"/>
      <c r="Z998" s="195"/>
      <c r="AA998" s="195"/>
      <c r="AB998" s="195"/>
      <c r="AC998" s="195"/>
      <c r="AD998" s="195"/>
      <c r="AE998" s="195"/>
      <c r="AF998" s="195"/>
      <c r="AG998" s="195"/>
      <c r="AH998" s="195"/>
      <c r="AI998" s="195"/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  <c r="AW998" s="195"/>
      <c r="AX998" s="195"/>
      <c r="AY998" s="195"/>
      <c r="AZ998" s="195"/>
      <c r="BA998" s="195"/>
      <c r="BB998" s="195"/>
      <c r="BC998" s="195"/>
      <c r="BD998" s="195"/>
      <c r="BE998" s="195"/>
      <c r="BF998" s="195"/>
      <c r="BG998" s="195"/>
      <c r="BH998" s="195"/>
      <c r="BI998" s="195"/>
      <c r="BJ998" s="195"/>
      <c r="BK998" s="195"/>
      <c r="BL998" s="195"/>
      <c r="BM998" s="195"/>
      <c r="BN998" s="195"/>
      <c r="BO998" s="195"/>
      <c r="BP998" s="195"/>
      <c r="BQ998" s="195"/>
      <c r="BR998" s="195"/>
      <c r="BS998" s="195"/>
      <c r="BT998" s="195"/>
      <c r="BU998" s="195"/>
      <c r="BV998" s="195"/>
      <c r="BW998" s="195"/>
      <c r="BX998" s="195"/>
      <c r="BY998" s="195"/>
      <c r="BZ998" s="195"/>
      <c r="CA998" s="195"/>
      <c r="CB998" s="195"/>
      <c r="CC998" s="195"/>
      <c r="CD998" s="195"/>
      <c r="CE998" s="195"/>
      <c r="CF998" s="195"/>
      <c r="CG998" s="195"/>
      <c r="CH998" s="195"/>
    </row>
    <row r="999" spans="1:86" ht="12.75">
      <c r="A999" s="195"/>
      <c r="B999" s="195"/>
      <c r="C999" s="195"/>
      <c r="D999" s="195"/>
      <c r="E999" s="195"/>
      <c r="F999" s="195"/>
      <c r="G999" s="195"/>
      <c r="H999" s="195"/>
      <c r="I999" s="195"/>
      <c r="J999" s="195"/>
      <c r="L999" s="195"/>
      <c r="M999" s="195"/>
      <c r="N999" s="195"/>
      <c r="O999" s="195"/>
      <c r="P999" s="195"/>
      <c r="Q999" s="195"/>
      <c r="R999" s="195"/>
      <c r="S999" s="195"/>
      <c r="T999" s="195"/>
      <c r="U999" s="195"/>
      <c r="V999" s="195"/>
      <c r="W999" s="195"/>
      <c r="X999" s="195"/>
      <c r="Y999" s="195"/>
      <c r="Z999" s="195"/>
      <c r="AA999" s="195"/>
      <c r="AB999" s="195"/>
      <c r="AC999" s="195"/>
      <c r="AD999" s="195"/>
      <c r="AE999" s="195"/>
      <c r="AF999" s="195"/>
      <c r="AG999" s="195"/>
      <c r="AH999" s="195"/>
      <c r="AI999" s="195"/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  <c r="AW999" s="195"/>
      <c r="AX999" s="195"/>
      <c r="AY999" s="195"/>
      <c r="AZ999" s="195"/>
      <c r="BA999" s="195"/>
      <c r="BB999" s="195"/>
      <c r="BC999" s="195"/>
      <c r="BD999" s="195"/>
      <c r="BE999" s="195"/>
      <c r="BF999" s="195"/>
      <c r="BG999" s="195"/>
      <c r="BH999" s="195"/>
      <c r="BI999" s="195"/>
      <c r="BJ999" s="195"/>
      <c r="BK999" s="195"/>
      <c r="BL999" s="195"/>
      <c r="BM999" s="195"/>
      <c r="BN999" s="195"/>
      <c r="BO999" s="195"/>
      <c r="BP999" s="195"/>
      <c r="BQ999" s="195"/>
      <c r="BR999" s="195"/>
      <c r="BS999" s="195"/>
      <c r="BT999" s="195"/>
      <c r="BU999" s="195"/>
      <c r="BV999" s="195"/>
      <c r="BW999" s="195"/>
      <c r="BX999" s="195"/>
      <c r="BY999" s="195"/>
      <c r="BZ999" s="195"/>
      <c r="CA999" s="195"/>
      <c r="CB999" s="195"/>
      <c r="CC999" s="195"/>
      <c r="CD999" s="195"/>
      <c r="CE999" s="195"/>
      <c r="CF999" s="195"/>
      <c r="CG999" s="195"/>
      <c r="CH999" s="195"/>
    </row>
    <row r="1000" spans="1:86" ht="12.75">
      <c r="A1000" s="195"/>
      <c r="B1000" s="195"/>
      <c r="C1000" s="195"/>
      <c r="D1000" s="195"/>
      <c r="E1000" s="195"/>
      <c r="F1000" s="195"/>
      <c r="G1000" s="195"/>
      <c r="H1000" s="195"/>
      <c r="I1000" s="195"/>
      <c r="J1000" s="195"/>
      <c r="L1000" s="195"/>
      <c r="M1000" s="195"/>
      <c r="N1000" s="195"/>
      <c r="O1000" s="195"/>
      <c r="P1000" s="195"/>
      <c r="Q1000" s="195"/>
      <c r="R1000" s="195"/>
      <c r="S1000" s="195"/>
      <c r="T1000" s="195"/>
      <c r="U1000" s="195"/>
      <c r="V1000" s="195"/>
      <c r="W1000" s="195"/>
      <c r="X1000" s="195"/>
      <c r="Y1000" s="195"/>
      <c r="Z1000" s="195"/>
      <c r="AA1000" s="195"/>
      <c r="AB1000" s="195"/>
      <c r="AC1000" s="195"/>
      <c r="AD1000" s="195"/>
      <c r="AE1000" s="195"/>
      <c r="AF1000" s="195"/>
      <c r="AG1000" s="195"/>
      <c r="AH1000" s="195"/>
      <c r="AI1000" s="195"/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  <c r="AW1000" s="195"/>
      <c r="AX1000" s="195"/>
      <c r="AY1000" s="195"/>
      <c r="AZ1000" s="195"/>
      <c r="BA1000" s="195"/>
      <c r="BB1000" s="195"/>
      <c r="BC1000" s="195"/>
      <c r="BD1000" s="195"/>
      <c r="BE1000" s="195"/>
      <c r="BF1000" s="195"/>
      <c r="BG1000" s="195"/>
      <c r="BH1000" s="195"/>
      <c r="BI1000" s="195"/>
      <c r="BJ1000" s="195"/>
      <c r="BK1000" s="195"/>
      <c r="BL1000" s="195"/>
      <c r="BM1000" s="195"/>
      <c r="BN1000" s="195"/>
      <c r="BO1000" s="195"/>
      <c r="BP1000" s="195"/>
      <c r="BQ1000" s="195"/>
      <c r="BR1000" s="195"/>
      <c r="BS1000" s="195"/>
      <c r="BT1000" s="195"/>
      <c r="BU1000" s="195"/>
      <c r="BV1000" s="195"/>
      <c r="BW1000" s="195"/>
      <c r="BX1000" s="195"/>
      <c r="BY1000" s="195"/>
      <c r="BZ1000" s="195"/>
      <c r="CA1000" s="195"/>
      <c r="CB1000" s="195"/>
      <c r="CC1000" s="195"/>
      <c r="CD1000" s="195"/>
      <c r="CE1000" s="195"/>
      <c r="CF1000" s="195"/>
      <c r="CG1000" s="195"/>
      <c r="CH1000" s="195"/>
    </row>
    <row r="1001" spans="1:86" ht="12.75">
      <c r="A1001" s="195"/>
      <c r="B1001" s="195"/>
      <c r="C1001" s="195"/>
      <c r="D1001" s="195"/>
      <c r="E1001" s="195"/>
      <c r="F1001" s="195"/>
      <c r="G1001" s="195"/>
      <c r="H1001" s="195"/>
      <c r="I1001" s="195"/>
      <c r="J1001" s="195"/>
      <c r="L1001" s="195"/>
      <c r="M1001" s="195"/>
      <c r="N1001" s="195"/>
      <c r="O1001" s="195"/>
      <c r="P1001" s="195"/>
      <c r="Q1001" s="195"/>
      <c r="R1001" s="195"/>
      <c r="S1001" s="195"/>
      <c r="T1001" s="195"/>
      <c r="U1001" s="195"/>
      <c r="V1001" s="195"/>
      <c r="W1001" s="195"/>
      <c r="X1001" s="195"/>
      <c r="Y1001" s="195"/>
      <c r="Z1001" s="195"/>
      <c r="AA1001" s="195"/>
      <c r="AB1001" s="195"/>
      <c r="AC1001" s="195"/>
      <c r="AD1001" s="195"/>
      <c r="AE1001" s="195"/>
      <c r="AF1001" s="195"/>
      <c r="AG1001" s="195"/>
      <c r="AH1001" s="195"/>
      <c r="AI1001" s="195"/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  <c r="AW1001" s="195"/>
      <c r="AX1001" s="195"/>
      <c r="AY1001" s="195"/>
      <c r="AZ1001" s="195"/>
      <c r="BA1001" s="195"/>
      <c r="BB1001" s="195"/>
      <c r="BC1001" s="195"/>
      <c r="BD1001" s="195"/>
      <c r="BE1001" s="195"/>
      <c r="BF1001" s="195"/>
      <c r="BG1001" s="195"/>
      <c r="BH1001" s="195"/>
      <c r="BI1001" s="195"/>
      <c r="BJ1001" s="195"/>
      <c r="BK1001" s="195"/>
      <c r="BL1001" s="195"/>
      <c r="BM1001" s="195"/>
      <c r="BN1001" s="195"/>
      <c r="BO1001" s="195"/>
      <c r="BP1001" s="195"/>
      <c r="BQ1001" s="195"/>
      <c r="BR1001" s="195"/>
      <c r="BS1001" s="195"/>
      <c r="BT1001" s="195"/>
      <c r="BU1001" s="195"/>
      <c r="BV1001" s="195"/>
      <c r="BW1001" s="195"/>
      <c r="BX1001" s="195"/>
      <c r="BY1001" s="195"/>
      <c r="BZ1001" s="195"/>
      <c r="CA1001" s="195"/>
      <c r="CB1001" s="195"/>
      <c r="CC1001" s="195"/>
      <c r="CD1001" s="195"/>
      <c r="CE1001" s="195"/>
      <c r="CF1001" s="195"/>
      <c r="CG1001" s="195"/>
      <c r="CH1001" s="195"/>
    </row>
    <row r="1002" spans="1:86" ht="12.75">
      <c r="A1002" s="195"/>
      <c r="B1002" s="195"/>
      <c r="C1002" s="195"/>
      <c r="D1002" s="195"/>
      <c r="E1002" s="195"/>
      <c r="F1002" s="195"/>
      <c r="G1002" s="195"/>
      <c r="H1002" s="195"/>
      <c r="I1002" s="195"/>
      <c r="J1002" s="195"/>
      <c r="L1002" s="195"/>
      <c r="M1002" s="195"/>
      <c r="N1002" s="195"/>
      <c r="O1002" s="195"/>
      <c r="P1002" s="195"/>
      <c r="Q1002" s="195"/>
      <c r="R1002" s="195"/>
      <c r="S1002" s="195"/>
      <c r="T1002" s="195"/>
      <c r="U1002" s="195"/>
      <c r="V1002" s="195"/>
      <c r="W1002" s="195"/>
      <c r="X1002" s="195"/>
      <c r="Y1002" s="195"/>
      <c r="Z1002" s="195"/>
      <c r="AA1002" s="195"/>
      <c r="AB1002" s="195"/>
      <c r="AC1002" s="195"/>
      <c r="AD1002" s="195"/>
      <c r="AE1002" s="195"/>
      <c r="AF1002" s="195"/>
      <c r="AG1002" s="195"/>
      <c r="AH1002" s="195"/>
      <c r="AI1002" s="195"/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  <c r="AW1002" s="195"/>
      <c r="AX1002" s="195"/>
      <c r="AY1002" s="195"/>
      <c r="AZ1002" s="195"/>
      <c r="BA1002" s="195"/>
      <c r="BB1002" s="195"/>
      <c r="BC1002" s="195"/>
      <c r="BD1002" s="195"/>
      <c r="BE1002" s="195"/>
      <c r="BF1002" s="195"/>
      <c r="BG1002" s="195"/>
      <c r="BH1002" s="195"/>
      <c r="BI1002" s="195"/>
      <c r="BJ1002" s="195"/>
      <c r="BK1002" s="195"/>
      <c r="BL1002" s="195"/>
      <c r="BM1002" s="195"/>
      <c r="BN1002" s="195"/>
      <c r="BO1002" s="195"/>
      <c r="BP1002" s="195"/>
      <c r="BQ1002" s="195"/>
      <c r="BR1002" s="195"/>
      <c r="BS1002" s="195"/>
      <c r="BT1002" s="195"/>
      <c r="BU1002" s="195"/>
      <c r="BV1002" s="195"/>
      <c r="BW1002" s="195"/>
      <c r="BX1002" s="195"/>
      <c r="BY1002" s="195"/>
      <c r="BZ1002" s="195"/>
      <c r="CA1002" s="195"/>
      <c r="CB1002" s="195"/>
      <c r="CC1002" s="195"/>
      <c r="CD1002" s="195"/>
      <c r="CE1002" s="195"/>
      <c r="CF1002" s="195"/>
      <c r="CG1002" s="195"/>
      <c r="CH1002" s="195"/>
    </row>
    <row r="1003" spans="1:86" ht="12.75">
      <c r="A1003" s="195"/>
      <c r="B1003" s="195"/>
      <c r="C1003" s="195"/>
      <c r="D1003" s="195"/>
      <c r="E1003" s="195"/>
      <c r="F1003" s="195"/>
      <c r="G1003" s="195"/>
      <c r="H1003" s="195"/>
      <c r="I1003" s="195"/>
      <c r="J1003" s="195"/>
      <c r="L1003" s="195"/>
      <c r="M1003" s="195"/>
      <c r="N1003" s="195"/>
      <c r="O1003" s="195"/>
      <c r="P1003" s="195"/>
      <c r="Q1003" s="195"/>
      <c r="R1003" s="195"/>
      <c r="S1003" s="195"/>
      <c r="T1003" s="195"/>
      <c r="U1003" s="195"/>
      <c r="V1003" s="195"/>
      <c r="W1003" s="195"/>
      <c r="X1003" s="195"/>
      <c r="Y1003" s="195"/>
      <c r="Z1003" s="195"/>
      <c r="AA1003" s="195"/>
      <c r="AB1003" s="195"/>
      <c r="AC1003" s="195"/>
      <c r="AD1003" s="195"/>
      <c r="AE1003" s="195"/>
      <c r="AF1003" s="195"/>
      <c r="AG1003" s="195"/>
      <c r="AH1003" s="195"/>
      <c r="AI1003" s="195"/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  <c r="AW1003" s="195"/>
      <c r="AX1003" s="195"/>
      <c r="AY1003" s="195"/>
      <c r="AZ1003" s="195"/>
      <c r="BA1003" s="195"/>
      <c r="BB1003" s="195"/>
      <c r="BC1003" s="195"/>
      <c r="BD1003" s="195"/>
      <c r="BE1003" s="195"/>
      <c r="BF1003" s="195"/>
      <c r="BG1003" s="195"/>
      <c r="BH1003" s="195"/>
      <c r="BI1003" s="195"/>
      <c r="BJ1003" s="195"/>
      <c r="BK1003" s="195"/>
      <c r="BL1003" s="195"/>
      <c r="BM1003" s="195"/>
      <c r="BN1003" s="195"/>
      <c r="BO1003" s="195"/>
      <c r="BP1003" s="195"/>
      <c r="BQ1003" s="195"/>
      <c r="BR1003" s="195"/>
      <c r="BS1003" s="195"/>
      <c r="BT1003" s="195"/>
      <c r="BU1003" s="195"/>
      <c r="BV1003" s="195"/>
      <c r="BW1003" s="195"/>
      <c r="BX1003" s="195"/>
      <c r="BY1003" s="195"/>
      <c r="BZ1003" s="195"/>
      <c r="CA1003" s="195"/>
      <c r="CB1003" s="195"/>
      <c r="CC1003" s="195"/>
      <c r="CD1003" s="195"/>
      <c r="CE1003" s="195"/>
      <c r="CF1003" s="195"/>
      <c r="CG1003" s="195"/>
      <c r="CH1003" s="195"/>
    </row>
    <row r="1004" spans="1:86" ht="12.75">
      <c r="A1004" s="195"/>
      <c r="B1004" s="195"/>
      <c r="C1004" s="195"/>
      <c r="D1004" s="195"/>
      <c r="E1004" s="195"/>
      <c r="F1004" s="195"/>
      <c r="G1004" s="195"/>
      <c r="H1004" s="195"/>
      <c r="I1004" s="195"/>
      <c r="J1004" s="195"/>
      <c r="L1004" s="195"/>
      <c r="M1004" s="195"/>
      <c r="N1004" s="195"/>
      <c r="O1004" s="195"/>
      <c r="P1004" s="195"/>
      <c r="Q1004" s="195"/>
      <c r="R1004" s="195"/>
      <c r="S1004" s="195"/>
      <c r="T1004" s="195"/>
      <c r="U1004" s="195"/>
      <c r="V1004" s="195"/>
      <c r="W1004" s="195"/>
      <c r="X1004" s="195"/>
      <c r="Y1004" s="195"/>
      <c r="Z1004" s="195"/>
      <c r="AA1004" s="195"/>
      <c r="AB1004" s="195"/>
      <c r="AC1004" s="195"/>
      <c r="AD1004" s="195"/>
      <c r="AE1004" s="195"/>
      <c r="AF1004" s="195"/>
      <c r="AG1004" s="195"/>
      <c r="AH1004" s="195"/>
      <c r="AI1004" s="195"/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  <c r="AW1004" s="195"/>
      <c r="AX1004" s="195"/>
      <c r="AY1004" s="195"/>
      <c r="AZ1004" s="195"/>
      <c r="BA1004" s="195"/>
      <c r="BB1004" s="195"/>
      <c r="BC1004" s="195"/>
      <c r="BD1004" s="195"/>
      <c r="BE1004" s="195"/>
      <c r="BF1004" s="195"/>
      <c r="BG1004" s="195"/>
      <c r="BH1004" s="195"/>
      <c r="BI1004" s="195"/>
      <c r="BJ1004" s="195"/>
      <c r="BK1004" s="195"/>
      <c r="BL1004" s="195"/>
      <c r="BM1004" s="195"/>
      <c r="BN1004" s="195"/>
      <c r="BO1004" s="195"/>
      <c r="BP1004" s="195"/>
      <c r="BQ1004" s="195"/>
      <c r="BR1004" s="195"/>
      <c r="BS1004" s="195"/>
      <c r="BT1004" s="195"/>
      <c r="BU1004" s="195"/>
      <c r="BV1004" s="195"/>
      <c r="BW1004" s="195"/>
      <c r="BX1004" s="195"/>
      <c r="BY1004" s="195"/>
      <c r="BZ1004" s="195"/>
      <c r="CA1004" s="195"/>
      <c r="CB1004" s="195"/>
      <c r="CC1004" s="195"/>
      <c r="CD1004" s="195"/>
      <c r="CE1004" s="195"/>
      <c r="CF1004" s="195"/>
      <c r="CG1004" s="195"/>
      <c r="CH1004" s="195"/>
    </row>
    <row r="1005" spans="1:86" ht="12.75">
      <c r="A1005" s="195"/>
      <c r="B1005" s="195"/>
      <c r="C1005" s="195"/>
      <c r="D1005" s="195"/>
      <c r="E1005" s="195"/>
      <c r="F1005" s="195"/>
      <c r="G1005" s="195"/>
      <c r="H1005" s="195"/>
      <c r="I1005" s="195"/>
      <c r="J1005" s="195"/>
      <c r="L1005" s="195"/>
      <c r="M1005" s="195"/>
      <c r="N1005" s="195"/>
      <c r="O1005" s="195"/>
      <c r="P1005" s="195"/>
      <c r="Q1005" s="195"/>
      <c r="R1005" s="195"/>
      <c r="S1005" s="195"/>
      <c r="T1005" s="195"/>
      <c r="U1005" s="195"/>
      <c r="V1005" s="195"/>
      <c r="W1005" s="195"/>
      <c r="X1005" s="195"/>
      <c r="Y1005" s="195"/>
      <c r="Z1005" s="195"/>
      <c r="AA1005" s="195"/>
      <c r="AB1005" s="195"/>
      <c r="AC1005" s="195"/>
      <c r="AD1005" s="195"/>
      <c r="AE1005" s="195"/>
      <c r="AF1005" s="195"/>
      <c r="AG1005" s="195"/>
      <c r="AH1005" s="195"/>
      <c r="AI1005" s="195"/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  <c r="AW1005" s="195"/>
      <c r="AX1005" s="195"/>
      <c r="AY1005" s="195"/>
      <c r="AZ1005" s="195"/>
      <c r="BA1005" s="195"/>
      <c r="BB1005" s="195"/>
      <c r="BC1005" s="195"/>
      <c r="BD1005" s="195"/>
      <c r="BE1005" s="195"/>
      <c r="BF1005" s="195"/>
      <c r="BG1005" s="195"/>
      <c r="BH1005" s="195"/>
      <c r="BI1005" s="195"/>
      <c r="BJ1005" s="195"/>
      <c r="BK1005" s="195"/>
      <c r="BL1005" s="195"/>
      <c r="BM1005" s="195"/>
      <c r="BN1005" s="195"/>
      <c r="BO1005" s="195"/>
      <c r="BP1005" s="195"/>
      <c r="BQ1005" s="195"/>
      <c r="BR1005" s="195"/>
      <c r="BS1005" s="195"/>
      <c r="BT1005" s="195"/>
      <c r="BU1005" s="195"/>
      <c r="BV1005" s="195"/>
      <c r="BW1005" s="195"/>
      <c r="BX1005" s="195"/>
      <c r="BY1005" s="195"/>
      <c r="BZ1005" s="195"/>
      <c r="CA1005" s="195"/>
      <c r="CB1005" s="195"/>
      <c r="CC1005" s="195"/>
      <c r="CD1005" s="195"/>
      <c r="CE1005" s="195"/>
      <c r="CF1005" s="195"/>
      <c r="CG1005" s="195"/>
      <c r="CH1005" s="195"/>
    </row>
    <row r="1006" spans="1:86" ht="12.75">
      <c r="A1006" s="195"/>
      <c r="B1006" s="195"/>
      <c r="C1006" s="195"/>
      <c r="D1006" s="195"/>
      <c r="E1006" s="195"/>
      <c r="F1006" s="195"/>
      <c r="G1006" s="195"/>
      <c r="H1006" s="195"/>
      <c r="I1006" s="195"/>
      <c r="J1006" s="195"/>
      <c r="L1006" s="195"/>
      <c r="M1006" s="195"/>
      <c r="N1006" s="195"/>
      <c r="O1006" s="195"/>
      <c r="P1006" s="195"/>
      <c r="Q1006" s="195"/>
      <c r="R1006" s="195"/>
      <c r="S1006" s="195"/>
      <c r="T1006" s="195"/>
      <c r="U1006" s="195"/>
      <c r="V1006" s="195"/>
      <c r="W1006" s="195"/>
      <c r="X1006" s="195"/>
      <c r="Y1006" s="195"/>
      <c r="Z1006" s="195"/>
      <c r="AA1006" s="195"/>
      <c r="AB1006" s="195"/>
      <c r="AC1006" s="195"/>
      <c r="AD1006" s="195"/>
      <c r="AE1006" s="195"/>
      <c r="AF1006" s="195"/>
      <c r="AG1006" s="195"/>
      <c r="AH1006" s="195"/>
      <c r="AI1006" s="195"/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  <c r="AW1006" s="195"/>
      <c r="AX1006" s="195"/>
      <c r="AY1006" s="195"/>
      <c r="AZ1006" s="195"/>
      <c r="BA1006" s="195"/>
      <c r="BB1006" s="195"/>
      <c r="BC1006" s="195"/>
      <c r="BD1006" s="195"/>
      <c r="BE1006" s="195"/>
      <c r="BF1006" s="195"/>
      <c r="BG1006" s="195"/>
      <c r="BH1006" s="195"/>
      <c r="BI1006" s="195"/>
      <c r="BJ1006" s="195"/>
      <c r="BK1006" s="195"/>
      <c r="BL1006" s="195"/>
      <c r="BM1006" s="195"/>
      <c r="BN1006" s="195"/>
      <c r="BO1006" s="195"/>
      <c r="BP1006" s="195"/>
      <c r="BQ1006" s="195"/>
      <c r="BR1006" s="195"/>
      <c r="BS1006" s="195"/>
      <c r="BT1006" s="195"/>
      <c r="BU1006" s="195"/>
      <c r="BV1006" s="195"/>
      <c r="BW1006" s="195"/>
      <c r="BX1006" s="195"/>
      <c r="BY1006" s="195"/>
      <c r="BZ1006" s="195"/>
      <c r="CA1006" s="195"/>
      <c r="CB1006" s="195"/>
      <c r="CC1006" s="195"/>
      <c r="CD1006" s="195"/>
      <c r="CE1006" s="195"/>
      <c r="CF1006" s="195"/>
      <c r="CG1006" s="195"/>
      <c r="CH1006" s="195"/>
    </row>
    <row r="1007" spans="1:86" ht="12.75">
      <c r="A1007" s="195"/>
      <c r="B1007" s="195"/>
      <c r="C1007" s="195"/>
      <c r="D1007" s="195"/>
      <c r="E1007" s="195"/>
      <c r="F1007" s="195"/>
      <c r="G1007" s="195"/>
      <c r="H1007" s="195"/>
      <c r="I1007" s="195"/>
      <c r="J1007" s="195"/>
      <c r="L1007" s="195"/>
      <c r="M1007" s="195"/>
      <c r="N1007" s="195"/>
      <c r="O1007" s="195"/>
      <c r="P1007" s="195"/>
      <c r="Q1007" s="195"/>
      <c r="R1007" s="195"/>
      <c r="S1007" s="195"/>
      <c r="T1007" s="195"/>
      <c r="U1007" s="195"/>
      <c r="V1007" s="195"/>
      <c r="W1007" s="195"/>
      <c r="X1007" s="195"/>
      <c r="Y1007" s="195"/>
      <c r="Z1007" s="195"/>
      <c r="AA1007" s="195"/>
      <c r="AB1007" s="195"/>
      <c r="AC1007" s="195"/>
      <c r="AD1007" s="195"/>
      <c r="AE1007" s="195"/>
      <c r="AF1007" s="195"/>
      <c r="AG1007" s="195"/>
      <c r="AH1007" s="195"/>
      <c r="AI1007" s="195"/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  <c r="AW1007" s="195"/>
      <c r="AX1007" s="195"/>
      <c r="AY1007" s="195"/>
      <c r="AZ1007" s="195"/>
      <c r="BA1007" s="195"/>
      <c r="BB1007" s="195"/>
      <c r="BC1007" s="195"/>
      <c r="BD1007" s="195"/>
      <c r="BE1007" s="195"/>
      <c r="BF1007" s="195"/>
      <c r="BG1007" s="195"/>
      <c r="BH1007" s="195"/>
      <c r="BI1007" s="195"/>
      <c r="BJ1007" s="195"/>
      <c r="BK1007" s="195"/>
      <c r="BL1007" s="195"/>
      <c r="BM1007" s="195"/>
      <c r="BN1007" s="195"/>
      <c r="BO1007" s="195"/>
      <c r="BP1007" s="195"/>
      <c r="BQ1007" s="195"/>
      <c r="BR1007" s="195"/>
      <c r="BS1007" s="195"/>
      <c r="BT1007" s="195"/>
      <c r="BU1007" s="195"/>
      <c r="BV1007" s="195"/>
      <c r="BW1007" s="195"/>
      <c r="BX1007" s="195"/>
      <c r="BY1007" s="195"/>
      <c r="BZ1007" s="195"/>
      <c r="CA1007" s="195"/>
      <c r="CB1007" s="195"/>
      <c r="CC1007" s="195"/>
      <c r="CD1007" s="195"/>
      <c r="CE1007" s="195"/>
      <c r="CF1007" s="195"/>
      <c r="CG1007" s="195"/>
      <c r="CH1007" s="195"/>
    </row>
    <row r="1008" spans="1:86" ht="12.75">
      <c r="A1008" s="195"/>
      <c r="B1008" s="195"/>
      <c r="C1008" s="195"/>
      <c r="D1008" s="195"/>
      <c r="E1008" s="195"/>
      <c r="F1008" s="195"/>
      <c r="G1008" s="195"/>
      <c r="H1008" s="195"/>
      <c r="I1008" s="195"/>
      <c r="J1008" s="195"/>
      <c r="L1008" s="195"/>
      <c r="M1008" s="195"/>
      <c r="N1008" s="195"/>
      <c r="O1008" s="195"/>
      <c r="P1008" s="195"/>
      <c r="Q1008" s="195"/>
      <c r="R1008" s="195"/>
      <c r="S1008" s="195"/>
      <c r="T1008" s="195"/>
      <c r="U1008" s="195"/>
      <c r="V1008" s="195"/>
      <c r="W1008" s="195"/>
      <c r="X1008" s="195"/>
      <c r="Y1008" s="195"/>
      <c r="Z1008" s="195"/>
      <c r="AA1008" s="195"/>
      <c r="AB1008" s="195"/>
      <c r="AC1008" s="195"/>
      <c r="AD1008" s="195"/>
      <c r="AE1008" s="195"/>
      <c r="AF1008" s="195"/>
      <c r="AG1008" s="195"/>
      <c r="AH1008" s="195"/>
      <c r="AI1008" s="195"/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  <c r="AW1008" s="195"/>
      <c r="AX1008" s="195"/>
      <c r="AY1008" s="195"/>
      <c r="AZ1008" s="195"/>
      <c r="BA1008" s="195"/>
      <c r="BB1008" s="195"/>
      <c r="BC1008" s="195"/>
      <c r="BD1008" s="195"/>
      <c r="BE1008" s="195"/>
      <c r="BF1008" s="195"/>
      <c r="BG1008" s="195"/>
      <c r="BH1008" s="195"/>
      <c r="BI1008" s="195"/>
      <c r="BJ1008" s="195"/>
      <c r="BK1008" s="195"/>
      <c r="BL1008" s="195"/>
      <c r="BM1008" s="195"/>
      <c r="BN1008" s="195"/>
      <c r="BO1008" s="195"/>
      <c r="BP1008" s="195"/>
      <c r="BQ1008" s="195"/>
      <c r="BR1008" s="195"/>
      <c r="BS1008" s="195"/>
      <c r="BT1008" s="195"/>
      <c r="BU1008" s="195"/>
      <c r="BV1008" s="195"/>
      <c r="BW1008" s="195"/>
      <c r="BX1008" s="195"/>
      <c r="BY1008" s="195"/>
      <c r="BZ1008" s="195"/>
      <c r="CA1008" s="195"/>
      <c r="CB1008" s="195"/>
      <c r="CC1008" s="195"/>
      <c r="CD1008" s="195"/>
      <c r="CE1008" s="195"/>
      <c r="CF1008" s="195"/>
      <c r="CG1008" s="195"/>
      <c r="CH1008" s="195"/>
    </row>
    <row r="1009" spans="1:86" ht="12.75">
      <c r="A1009" s="195"/>
      <c r="B1009" s="195"/>
      <c r="C1009" s="195"/>
      <c r="D1009" s="195"/>
      <c r="E1009" s="195"/>
      <c r="F1009" s="195"/>
      <c r="G1009" s="195"/>
      <c r="H1009" s="195"/>
      <c r="I1009" s="195"/>
      <c r="J1009" s="195"/>
      <c r="L1009" s="195"/>
      <c r="M1009" s="195"/>
      <c r="N1009" s="195"/>
      <c r="O1009" s="195"/>
      <c r="P1009" s="195"/>
      <c r="Q1009" s="195"/>
      <c r="R1009" s="195"/>
      <c r="S1009" s="195"/>
      <c r="T1009" s="195"/>
      <c r="U1009" s="195"/>
      <c r="V1009" s="195"/>
      <c r="W1009" s="195"/>
      <c r="X1009" s="195"/>
      <c r="Y1009" s="195"/>
      <c r="Z1009" s="195"/>
      <c r="AA1009" s="195"/>
      <c r="AB1009" s="195"/>
      <c r="AC1009" s="195"/>
      <c r="AD1009" s="195"/>
      <c r="AE1009" s="195"/>
      <c r="AF1009" s="195"/>
      <c r="AG1009" s="195"/>
      <c r="AH1009" s="195"/>
      <c r="AI1009" s="195"/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  <c r="AW1009" s="195"/>
      <c r="AX1009" s="195"/>
      <c r="AY1009" s="195"/>
      <c r="AZ1009" s="195"/>
      <c r="BA1009" s="195"/>
      <c r="BB1009" s="195"/>
      <c r="BC1009" s="195"/>
      <c r="BD1009" s="195"/>
      <c r="BE1009" s="195"/>
      <c r="BF1009" s="195"/>
      <c r="BG1009" s="195"/>
      <c r="BH1009" s="195"/>
      <c r="BI1009" s="195"/>
      <c r="BJ1009" s="195"/>
      <c r="BK1009" s="195"/>
      <c r="BL1009" s="195"/>
      <c r="BM1009" s="195"/>
      <c r="BN1009" s="195"/>
      <c r="BO1009" s="195"/>
      <c r="BP1009" s="195"/>
      <c r="BQ1009" s="195"/>
      <c r="BR1009" s="195"/>
      <c r="BS1009" s="195"/>
      <c r="BT1009" s="195"/>
      <c r="BU1009" s="195"/>
      <c r="BV1009" s="195"/>
      <c r="BW1009" s="195"/>
      <c r="BX1009" s="195"/>
      <c r="BY1009" s="195"/>
      <c r="BZ1009" s="195"/>
      <c r="CA1009" s="195"/>
      <c r="CB1009" s="195"/>
      <c r="CC1009" s="195"/>
      <c r="CD1009" s="195"/>
      <c r="CE1009" s="195"/>
      <c r="CF1009" s="195"/>
      <c r="CG1009" s="195"/>
      <c r="CH1009" s="195"/>
    </row>
    <row r="1010" spans="1:86" ht="12.75">
      <c r="A1010" s="195"/>
      <c r="B1010" s="195"/>
      <c r="C1010" s="195"/>
      <c r="D1010" s="195"/>
      <c r="E1010" s="195"/>
      <c r="F1010" s="195"/>
      <c r="G1010" s="195"/>
      <c r="H1010" s="195"/>
      <c r="I1010" s="195"/>
      <c r="J1010" s="195"/>
      <c r="L1010" s="195"/>
      <c r="M1010" s="195"/>
      <c r="N1010" s="195"/>
      <c r="O1010" s="195"/>
      <c r="P1010" s="195"/>
      <c r="Q1010" s="195"/>
      <c r="R1010" s="195"/>
      <c r="S1010" s="195"/>
      <c r="T1010" s="195"/>
      <c r="U1010" s="195"/>
      <c r="V1010" s="195"/>
      <c r="W1010" s="195"/>
      <c r="X1010" s="195"/>
      <c r="Y1010" s="195"/>
      <c r="Z1010" s="195"/>
      <c r="AA1010" s="195"/>
      <c r="AB1010" s="195"/>
      <c r="AC1010" s="195"/>
      <c r="AD1010" s="195"/>
      <c r="AE1010" s="195"/>
      <c r="AF1010" s="195"/>
      <c r="AG1010" s="195"/>
      <c r="AH1010" s="195"/>
      <c r="AI1010" s="195"/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  <c r="AW1010" s="195"/>
      <c r="AX1010" s="195"/>
      <c r="AY1010" s="195"/>
      <c r="AZ1010" s="195"/>
      <c r="BA1010" s="195"/>
      <c r="BB1010" s="195"/>
      <c r="BC1010" s="195"/>
      <c r="BD1010" s="195"/>
      <c r="BE1010" s="195"/>
      <c r="BF1010" s="195"/>
      <c r="BG1010" s="195"/>
      <c r="BH1010" s="195"/>
      <c r="BI1010" s="195"/>
      <c r="BJ1010" s="195"/>
      <c r="BK1010" s="195"/>
      <c r="BL1010" s="195"/>
      <c r="BM1010" s="195"/>
      <c r="BN1010" s="195"/>
      <c r="BO1010" s="195"/>
      <c r="BP1010" s="195"/>
      <c r="BQ1010" s="195"/>
      <c r="BR1010" s="195"/>
      <c r="BS1010" s="195"/>
      <c r="BT1010" s="195"/>
      <c r="BU1010" s="195"/>
      <c r="BV1010" s="195"/>
      <c r="BW1010" s="195"/>
      <c r="BX1010" s="195"/>
      <c r="BY1010" s="195"/>
      <c r="BZ1010" s="195"/>
      <c r="CA1010" s="195"/>
      <c r="CB1010" s="195"/>
      <c r="CC1010" s="195"/>
      <c r="CD1010" s="195"/>
      <c r="CE1010" s="195"/>
      <c r="CF1010" s="195"/>
      <c r="CG1010" s="195"/>
      <c r="CH1010" s="195"/>
    </row>
    <row r="1011" spans="1:86" ht="12.75">
      <c r="A1011" s="195"/>
      <c r="B1011" s="195"/>
      <c r="C1011" s="195"/>
      <c r="D1011" s="195"/>
      <c r="E1011" s="195"/>
      <c r="F1011" s="195"/>
      <c r="G1011" s="195"/>
      <c r="H1011" s="195"/>
      <c r="I1011" s="195"/>
      <c r="J1011" s="195"/>
      <c r="L1011" s="195"/>
      <c r="M1011" s="195"/>
      <c r="N1011" s="195"/>
      <c r="O1011" s="195"/>
      <c r="P1011" s="195"/>
      <c r="Q1011" s="195"/>
      <c r="R1011" s="195"/>
      <c r="S1011" s="195"/>
      <c r="T1011" s="195"/>
      <c r="U1011" s="195"/>
      <c r="V1011" s="195"/>
      <c r="W1011" s="195"/>
      <c r="X1011" s="195"/>
      <c r="Y1011" s="195"/>
      <c r="Z1011" s="195"/>
      <c r="AA1011" s="195"/>
      <c r="AB1011" s="195"/>
      <c r="AC1011" s="195"/>
      <c r="AD1011" s="195"/>
      <c r="AE1011" s="195"/>
      <c r="AF1011" s="195"/>
      <c r="AG1011" s="195"/>
      <c r="AH1011" s="195"/>
      <c r="AI1011" s="195"/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  <c r="AW1011" s="195"/>
      <c r="AX1011" s="195"/>
      <c r="AY1011" s="195"/>
      <c r="AZ1011" s="195"/>
      <c r="BA1011" s="195"/>
      <c r="BB1011" s="195"/>
      <c r="BC1011" s="195"/>
      <c r="BD1011" s="195"/>
      <c r="BE1011" s="195"/>
      <c r="BF1011" s="195"/>
      <c r="BG1011" s="195"/>
      <c r="BH1011" s="195"/>
      <c r="BI1011" s="195"/>
      <c r="BJ1011" s="195"/>
      <c r="BK1011" s="195"/>
      <c r="BL1011" s="195"/>
      <c r="BM1011" s="195"/>
      <c r="BN1011" s="195"/>
      <c r="BO1011" s="195"/>
      <c r="BP1011" s="195"/>
      <c r="BQ1011" s="195"/>
      <c r="BR1011" s="195"/>
      <c r="BS1011" s="195"/>
      <c r="BT1011" s="195"/>
      <c r="BU1011" s="195"/>
      <c r="BV1011" s="195"/>
      <c r="BW1011" s="195"/>
      <c r="BX1011" s="195"/>
      <c r="BY1011" s="195"/>
      <c r="BZ1011" s="195"/>
      <c r="CA1011" s="195"/>
      <c r="CB1011" s="195"/>
      <c r="CC1011" s="195"/>
      <c r="CD1011" s="195"/>
      <c r="CE1011" s="195"/>
      <c r="CF1011" s="195"/>
      <c r="CG1011" s="195"/>
      <c r="CH1011" s="195"/>
    </row>
    <row r="1012" spans="1:86" ht="12.75">
      <c r="A1012" s="195"/>
      <c r="B1012" s="195"/>
      <c r="C1012" s="195"/>
      <c r="D1012" s="195"/>
      <c r="E1012" s="195"/>
      <c r="F1012" s="195"/>
      <c r="G1012" s="195"/>
      <c r="H1012" s="195"/>
      <c r="I1012" s="195"/>
      <c r="J1012" s="195"/>
      <c r="L1012" s="195"/>
      <c r="M1012" s="195"/>
      <c r="N1012" s="195"/>
      <c r="O1012" s="195"/>
      <c r="P1012" s="195"/>
      <c r="Q1012" s="195"/>
      <c r="R1012" s="195"/>
      <c r="S1012" s="195"/>
      <c r="T1012" s="195"/>
      <c r="U1012" s="195"/>
      <c r="V1012" s="195"/>
      <c r="W1012" s="195"/>
      <c r="X1012" s="195"/>
      <c r="Y1012" s="195"/>
      <c r="Z1012" s="195"/>
      <c r="AA1012" s="195"/>
      <c r="AB1012" s="195"/>
      <c r="AC1012" s="195"/>
      <c r="AD1012" s="195"/>
      <c r="AE1012" s="195"/>
      <c r="AF1012" s="195"/>
      <c r="AG1012" s="195"/>
      <c r="AH1012" s="195"/>
      <c r="AI1012" s="195"/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  <c r="AW1012" s="195"/>
      <c r="AX1012" s="195"/>
      <c r="AY1012" s="195"/>
      <c r="AZ1012" s="195"/>
      <c r="BA1012" s="195"/>
      <c r="BB1012" s="195"/>
      <c r="BC1012" s="195"/>
      <c r="BD1012" s="195"/>
      <c r="BE1012" s="195"/>
      <c r="BF1012" s="195"/>
      <c r="BG1012" s="195"/>
      <c r="BH1012" s="195"/>
      <c r="BI1012" s="195"/>
      <c r="BJ1012" s="195"/>
      <c r="BK1012" s="195"/>
      <c r="BL1012" s="195"/>
      <c r="BM1012" s="195"/>
      <c r="BN1012" s="195"/>
      <c r="BO1012" s="195"/>
      <c r="BP1012" s="195"/>
      <c r="BQ1012" s="195"/>
      <c r="BR1012" s="195"/>
      <c r="BS1012" s="195"/>
      <c r="BT1012" s="195"/>
      <c r="BU1012" s="195"/>
      <c r="BV1012" s="195"/>
      <c r="BW1012" s="195"/>
      <c r="BX1012" s="195"/>
      <c r="BY1012" s="195"/>
      <c r="BZ1012" s="195"/>
      <c r="CA1012" s="195"/>
      <c r="CB1012" s="195"/>
      <c r="CC1012" s="195"/>
      <c r="CD1012" s="195"/>
      <c r="CE1012" s="195"/>
      <c r="CF1012" s="195"/>
      <c r="CG1012" s="195"/>
      <c r="CH1012" s="195"/>
    </row>
    <row r="1013" spans="1:86" ht="12.75">
      <c r="A1013" s="195"/>
      <c r="B1013" s="195"/>
      <c r="C1013" s="195"/>
      <c r="D1013" s="195"/>
      <c r="E1013" s="195"/>
      <c r="F1013" s="195"/>
      <c r="G1013" s="195"/>
      <c r="H1013" s="195"/>
      <c r="I1013" s="195"/>
      <c r="J1013" s="195"/>
      <c r="L1013" s="195"/>
      <c r="M1013" s="195"/>
      <c r="N1013" s="195"/>
      <c r="O1013" s="195"/>
      <c r="P1013" s="195"/>
      <c r="Q1013" s="195"/>
      <c r="R1013" s="195"/>
      <c r="S1013" s="195"/>
      <c r="T1013" s="195"/>
      <c r="U1013" s="195"/>
      <c r="V1013" s="195"/>
      <c r="W1013" s="195"/>
      <c r="X1013" s="195"/>
      <c r="Y1013" s="195"/>
      <c r="Z1013" s="195"/>
      <c r="AA1013" s="195"/>
      <c r="AB1013" s="195"/>
      <c r="AC1013" s="195"/>
      <c r="AD1013" s="195"/>
      <c r="AE1013" s="195"/>
      <c r="AF1013" s="195"/>
      <c r="AG1013" s="195"/>
      <c r="AH1013" s="195"/>
      <c r="AI1013" s="195"/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  <c r="AW1013" s="195"/>
      <c r="AX1013" s="195"/>
      <c r="AY1013" s="195"/>
      <c r="AZ1013" s="195"/>
      <c r="BA1013" s="195"/>
      <c r="BB1013" s="195"/>
      <c r="BC1013" s="195"/>
      <c r="BD1013" s="195"/>
      <c r="BE1013" s="195"/>
      <c r="BF1013" s="195"/>
      <c r="BG1013" s="195"/>
      <c r="BH1013" s="195"/>
      <c r="BI1013" s="195"/>
      <c r="BJ1013" s="195"/>
      <c r="BK1013" s="195"/>
      <c r="BL1013" s="195"/>
      <c r="BM1013" s="195"/>
      <c r="BN1013" s="195"/>
      <c r="BO1013" s="195"/>
      <c r="BP1013" s="195"/>
      <c r="BQ1013" s="195"/>
      <c r="BR1013" s="195"/>
      <c r="BS1013" s="195"/>
      <c r="BT1013" s="195"/>
      <c r="BU1013" s="195"/>
      <c r="BV1013" s="195"/>
      <c r="BW1013" s="195"/>
      <c r="BX1013" s="195"/>
      <c r="BY1013" s="195"/>
      <c r="BZ1013" s="195"/>
      <c r="CA1013" s="195"/>
      <c r="CB1013" s="195"/>
      <c r="CC1013" s="195"/>
      <c r="CD1013" s="195"/>
      <c r="CE1013" s="195"/>
      <c r="CF1013" s="195"/>
      <c r="CG1013" s="195"/>
      <c r="CH1013" s="195"/>
    </row>
    <row r="1014" spans="1:86" ht="12.75">
      <c r="A1014" s="195"/>
      <c r="B1014" s="195"/>
      <c r="C1014" s="195"/>
      <c r="D1014" s="195"/>
      <c r="E1014" s="195"/>
      <c r="F1014" s="195"/>
      <c r="G1014" s="195"/>
      <c r="H1014" s="195"/>
      <c r="I1014" s="195"/>
      <c r="J1014" s="195"/>
      <c r="L1014" s="195"/>
      <c r="M1014" s="195"/>
      <c r="N1014" s="195"/>
      <c r="O1014" s="195"/>
      <c r="P1014" s="195"/>
      <c r="Q1014" s="195"/>
      <c r="R1014" s="195"/>
      <c r="S1014" s="195"/>
      <c r="T1014" s="195"/>
      <c r="U1014" s="195"/>
      <c r="V1014" s="195"/>
      <c r="W1014" s="195"/>
      <c r="X1014" s="195"/>
      <c r="Y1014" s="195"/>
      <c r="Z1014" s="195"/>
      <c r="AA1014" s="195"/>
      <c r="AB1014" s="195"/>
      <c r="AC1014" s="195"/>
      <c r="AD1014" s="195"/>
      <c r="AE1014" s="195"/>
      <c r="AF1014" s="195"/>
      <c r="AG1014" s="195"/>
      <c r="AH1014" s="195"/>
      <c r="AI1014" s="195"/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  <c r="AW1014" s="195"/>
      <c r="AX1014" s="195"/>
      <c r="AY1014" s="195"/>
      <c r="AZ1014" s="195"/>
      <c r="BA1014" s="195"/>
      <c r="BB1014" s="195"/>
      <c r="BC1014" s="195"/>
      <c r="BD1014" s="195"/>
      <c r="BE1014" s="195"/>
      <c r="BF1014" s="195"/>
      <c r="BG1014" s="195"/>
      <c r="BH1014" s="195"/>
      <c r="BI1014" s="195"/>
      <c r="BJ1014" s="195"/>
      <c r="BK1014" s="195"/>
      <c r="BL1014" s="195"/>
      <c r="BM1014" s="195"/>
      <c r="BN1014" s="195"/>
      <c r="BO1014" s="195"/>
      <c r="BP1014" s="195"/>
      <c r="BQ1014" s="195"/>
      <c r="BR1014" s="195"/>
      <c r="BS1014" s="195"/>
      <c r="BT1014" s="195"/>
      <c r="BU1014" s="195"/>
      <c r="BV1014" s="195"/>
      <c r="BW1014" s="195"/>
      <c r="BX1014" s="195"/>
      <c r="BY1014" s="195"/>
      <c r="BZ1014" s="195"/>
      <c r="CA1014" s="195"/>
      <c r="CB1014" s="195"/>
      <c r="CC1014" s="195"/>
      <c r="CD1014" s="195"/>
      <c r="CE1014" s="195"/>
      <c r="CF1014" s="195"/>
      <c r="CG1014" s="195"/>
      <c r="CH1014" s="195"/>
    </row>
    <row r="1015" spans="1:86" ht="12.75">
      <c r="A1015" s="195"/>
      <c r="B1015" s="195"/>
      <c r="C1015" s="195"/>
      <c r="D1015" s="195"/>
      <c r="E1015" s="195"/>
      <c r="F1015" s="195"/>
      <c r="G1015" s="195"/>
      <c r="H1015" s="195"/>
      <c r="I1015" s="195"/>
      <c r="J1015" s="195"/>
      <c r="L1015" s="195"/>
      <c r="M1015" s="195"/>
      <c r="N1015" s="195"/>
      <c r="O1015" s="195"/>
      <c r="P1015" s="195"/>
      <c r="Q1015" s="195"/>
      <c r="R1015" s="195"/>
      <c r="S1015" s="195"/>
      <c r="T1015" s="195"/>
      <c r="U1015" s="195"/>
      <c r="V1015" s="195"/>
      <c r="W1015" s="195"/>
      <c r="X1015" s="195"/>
      <c r="Y1015" s="195"/>
      <c r="Z1015" s="195"/>
      <c r="AA1015" s="195"/>
      <c r="AB1015" s="195"/>
      <c r="AC1015" s="195"/>
      <c r="AD1015" s="195"/>
      <c r="AE1015" s="195"/>
      <c r="AF1015" s="195"/>
      <c r="AG1015" s="195"/>
      <c r="AH1015" s="195"/>
      <c r="AI1015" s="195"/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  <c r="AW1015" s="195"/>
      <c r="AX1015" s="195"/>
      <c r="AY1015" s="195"/>
      <c r="AZ1015" s="195"/>
      <c r="BA1015" s="195"/>
      <c r="BB1015" s="195"/>
      <c r="BC1015" s="195"/>
      <c r="BD1015" s="195"/>
      <c r="BE1015" s="195"/>
      <c r="BF1015" s="195"/>
      <c r="BG1015" s="195"/>
      <c r="BH1015" s="195"/>
      <c r="BI1015" s="195"/>
      <c r="BJ1015" s="195"/>
      <c r="BK1015" s="195"/>
      <c r="BL1015" s="195"/>
      <c r="BM1015" s="195"/>
      <c r="BN1015" s="195"/>
      <c r="BO1015" s="195"/>
      <c r="BP1015" s="195"/>
      <c r="BQ1015" s="195"/>
      <c r="BR1015" s="195"/>
      <c r="BS1015" s="195"/>
      <c r="BT1015" s="195"/>
      <c r="BU1015" s="195"/>
      <c r="BV1015" s="195"/>
      <c r="BW1015" s="195"/>
      <c r="BX1015" s="195"/>
      <c r="BY1015" s="195"/>
      <c r="BZ1015" s="195"/>
      <c r="CA1015" s="195"/>
      <c r="CB1015" s="195"/>
      <c r="CC1015" s="195"/>
      <c r="CD1015" s="195"/>
      <c r="CE1015" s="195"/>
      <c r="CF1015" s="195"/>
      <c r="CG1015" s="195"/>
      <c r="CH1015" s="195"/>
    </row>
    <row r="1016" spans="1:86" ht="12.75">
      <c r="A1016" s="195"/>
      <c r="B1016" s="195"/>
      <c r="C1016" s="195"/>
      <c r="D1016" s="195"/>
      <c r="E1016" s="195"/>
      <c r="F1016" s="195"/>
      <c r="G1016" s="195"/>
      <c r="H1016" s="195"/>
      <c r="I1016" s="195"/>
      <c r="J1016" s="195"/>
      <c r="L1016" s="195"/>
      <c r="M1016" s="195"/>
      <c r="N1016" s="195"/>
      <c r="O1016" s="195"/>
      <c r="P1016" s="195"/>
      <c r="Q1016" s="195"/>
      <c r="R1016" s="195"/>
      <c r="S1016" s="195"/>
      <c r="T1016" s="195"/>
      <c r="U1016" s="195"/>
      <c r="V1016" s="195"/>
      <c r="W1016" s="195"/>
      <c r="X1016" s="195"/>
      <c r="Y1016" s="195"/>
      <c r="Z1016" s="195"/>
      <c r="AA1016" s="195"/>
      <c r="AB1016" s="195"/>
      <c r="AC1016" s="195"/>
      <c r="AD1016" s="195"/>
      <c r="AE1016" s="195"/>
      <c r="AF1016" s="195"/>
      <c r="AG1016" s="195"/>
      <c r="AH1016" s="195"/>
      <c r="AI1016" s="195"/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  <c r="AW1016" s="195"/>
      <c r="AX1016" s="195"/>
      <c r="AY1016" s="195"/>
      <c r="AZ1016" s="195"/>
      <c r="BA1016" s="195"/>
      <c r="BB1016" s="195"/>
      <c r="BC1016" s="195"/>
      <c r="BD1016" s="195"/>
      <c r="BE1016" s="195"/>
      <c r="BF1016" s="195"/>
      <c r="BG1016" s="195"/>
      <c r="BH1016" s="195"/>
      <c r="BI1016" s="195"/>
      <c r="BJ1016" s="195"/>
      <c r="BK1016" s="195"/>
      <c r="BL1016" s="195"/>
      <c r="BM1016" s="195"/>
      <c r="BN1016" s="195"/>
      <c r="BO1016" s="195"/>
      <c r="BP1016" s="195"/>
      <c r="BQ1016" s="195"/>
      <c r="BR1016" s="195"/>
      <c r="BS1016" s="195"/>
      <c r="BT1016" s="195"/>
      <c r="BU1016" s="195"/>
      <c r="BV1016" s="195"/>
      <c r="BW1016" s="195"/>
      <c r="BX1016" s="195"/>
      <c r="BY1016" s="195"/>
      <c r="BZ1016" s="195"/>
      <c r="CA1016" s="195"/>
      <c r="CB1016" s="195"/>
      <c r="CC1016" s="195"/>
      <c r="CD1016" s="195"/>
      <c r="CE1016" s="195"/>
      <c r="CF1016" s="195"/>
      <c r="CG1016" s="195"/>
      <c r="CH1016" s="195"/>
    </row>
    <row r="1017" spans="1:86" ht="12.75">
      <c r="A1017" s="195"/>
      <c r="B1017" s="195"/>
      <c r="C1017" s="195"/>
      <c r="D1017" s="195"/>
      <c r="E1017" s="195"/>
      <c r="F1017" s="195"/>
      <c r="G1017" s="195"/>
      <c r="H1017" s="195"/>
      <c r="I1017" s="195"/>
      <c r="J1017" s="195"/>
      <c r="L1017" s="195"/>
      <c r="M1017" s="195"/>
      <c r="N1017" s="195"/>
      <c r="O1017" s="195"/>
      <c r="P1017" s="195"/>
      <c r="Q1017" s="195"/>
      <c r="R1017" s="195"/>
      <c r="S1017" s="195"/>
      <c r="T1017" s="195"/>
      <c r="U1017" s="195"/>
      <c r="V1017" s="195"/>
      <c r="W1017" s="195"/>
      <c r="X1017" s="195"/>
      <c r="Y1017" s="195"/>
      <c r="Z1017" s="195"/>
      <c r="AA1017" s="195"/>
      <c r="AB1017" s="195"/>
      <c r="AC1017" s="195"/>
      <c r="AD1017" s="195"/>
      <c r="AE1017" s="195"/>
      <c r="AF1017" s="195"/>
      <c r="AG1017" s="195"/>
      <c r="AH1017" s="195"/>
      <c r="AI1017" s="195"/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  <c r="AW1017" s="195"/>
      <c r="AX1017" s="195"/>
      <c r="AY1017" s="195"/>
      <c r="AZ1017" s="195"/>
      <c r="BA1017" s="195"/>
      <c r="BB1017" s="195"/>
      <c r="BC1017" s="195"/>
      <c r="BD1017" s="195"/>
      <c r="BE1017" s="195"/>
      <c r="BF1017" s="195"/>
      <c r="BG1017" s="195"/>
      <c r="BH1017" s="195"/>
      <c r="BI1017" s="195"/>
      <c r="BJ1017" s="195"/>
      <c r="BK1017" s="195"/>
      <c r="BL1017" s="195"/>
      <c r="BM1017" s="195"/>
      <c r="BN1017" s="195"/>
      <c r="BO1017" s="195"/>
      <c r="BP1017" s="195"/>
      <c r="BQ1017" s="195"/>
      <c r="BR1017" s="195"/>
      <c r="BS1017" s="195"/>
      <c r="BT1017" s="195"/>
      <c r="BU1017" s="195"/>
      <c r="BV1017" s="195"/>
      <c r="BW1017" s="195"/>
      <c r="BX1017" s="195"/>
      <c r="BY1017" s="195"/>
      <c r="BZ1017" s="195"/>
      <c r="CA1017" s="195"/>
      <c r="CB1017" s="195"/>
      <c r="CC1017" s="195"/>
      <c r="CD1017" s="195"/>
      <c r="CE1017" s="195"/>
      <c r="CF1017" s="195"/>
      <c r="CG1017" s="195"/>
      <c r="CH1017" s="195"/>
    </row>
    <row r="1018" spans="1:86" ht="12.75">
      <c r="A1018" s="195"/>
      <c r="B1018" s="195"/>
      <c r="C1018" s="195"/>
      <c r="D1018" s="195"/>
      <c r="E1018" s="195"/>
      <c r="F1018" s="195"/>
      <c r="G1018" s="195"/>
      <c r="H1018" s="195"/>
      <c r="I1018" s="195"/>
      <c r="J1018" s="195"/>
      <c r="L1018" s="195"/>
      <c r="M1018" s="195"/>
      <c r="N1018" s="195"/>
      <c r="O1018" s="195"/>
      <c r="P1018" s="195"/>
      <c r="Q1018" s="195"/>
      <c r="R1018" s="195"/>
      <c r="S1018" s="195"/>
      <c r="T1018" s="195"/>
      <c r="U1018" s="195"/>
      <c r="V1018" s="195"/>
      <c r="W1018" s="195"/>
      <c r="X1018" s="195"/>
      <c r="Y1018" s="195"/>
      <c r="Z1018" s="195"/>
      <c r="AA1018" s="195"/>
      <c r="AB1018" s="195"/>
      <c r="AC1018" s="195"/>
      <c r="AD1018" s="195"/>
      <c r="AE1018" s="195"/>
      <c r="AF1018" s="195"/>
      <c r="AG1018" s="195"/>
      <c r="AH1018" s="195"/>
      <c r="AI1018" s="195"/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  <c r="AW1018" s="195"/>
      <c r="AX1018" s="195"/>
      <c r="AY1018" s="195"/>
      <c r="AZ1018" s="195"/>
      <c r="BA1018" s="195"/>
      <c r="BB1018" s="195"/>
      <c r="BC1018" s="195"/>
      <c r="BD1018" s="195"/>
      <c r="BE1018" s="195"/>
      <c r="BF1018" s="195"/>
      <c r="BG1018" s="195"/>
      <c r="BH1018" s="195"/>
      <c r="BI1018" s="195"/>
      <c r="BJ1018" s="195"/>
      <c r="BK1018" s="195"/>
      <c r="BL1018" s="195"/>
      <c r="BM1018" s="195"/>
      <c r="BN1018" s="195"/>
      <c r="BO1018" s="195"/>
      <c r="BP1018" s="195"/>
      <c r="BQ1018" s="195"/>
      <c r="BR1018" s="195"/>
      <c r="BS1018" s="195"/>
      <c r="BT1018" s="195"/>
      <c r="BU1018" s="195"/>
      <c r="BV1018" s="195"/>
      <c r="BW1018" s="195"/>
      <c r="BX1018" s="195"/>
      <c r="BY1018" s="195"/>
      <c r="BZ1018" s="195"/>
      <c r="CA1018" s="195"/>
      <c r="CB1018" s="195"/>
      <c r="CC1018" s="195"/>
      <c r="CD1018" s="195"/>
      <c r="CE1018" s="195"/>
      <c r="CF1018" s="195"/>
      <c r="CG1018" s="195"/>
      <c r="CH1018" s="195"/>
    </row>
    <row r="1019" spans="1:86" ht="12.75">
      <c r="A1019" s="195"/>
      <c r="B1019" s="195"/>
      <c r="C1019" s="195"/>
      <c r="D1019" s="195"/>
      <c r="E1019" s="195"/>
      <c r="F1019" s="195"/>
      <c r="G1019" s="195"/>
      <c r="H1019" s="195"/>
      <c r="I1019" s="195"/>
      <c r="J1019" s="195"/>
      <c r="L1019" s="195"/>
      <c r="M1019" s="195"/>
      <c r="N1019" s="195"/>
      <c r="O1019" s="195"/>
      <c r="P1019" s="195"/>
      <c r="Q1019" s="195"/>
      <c r="R1019" s="195"/>
      <c r="S1019" s="195"/>
      <c r="T1019" s="195"/>
      <c r="U1019" s="195"/>
      <c r="V1019" s="195"/>
      <c r="W1019" s="195"/>
      <c r="X1019" s="195"/>
      <c r="Y1019" s="195"/>
      <c r="Z1019" s="195"/>
      <c r="AA1019" s="195"/>
      <c r="AB1019" s="195"/>
      <c r="AC1019" s="195"/>
      <c r="AD1019" s="195"/>
      <c r="AE1019" s="195"/>
      <c r="AF1019" s="195"/>
      <c r="AG1019" s="195"/>
      <c r="AH1019" s="195"/>
      <c r="AI1019" s="195"/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  <c r="AW1019" s="195"/>
      <c r="AX1019" s="195"/>
      <c r="AY1019" s="195"/>
      <c r="AZ1019" s="195"/>
      <c r="BA1019" s="195"/>
      <c r="BB1019" s="195"/>
      <c r="BC1019" s="195"/>
      <c r="BD1019" s="195"/>
      <c r="BE1019" s="195"/>
      <c r="BF1019" s="195"/>
      <c r="BG1019" s="195"/>
      <c r="BH1019" s="195"/>
      <c r="BI1019" s="195"/>
      <c r="BJ1019" s="195"/>
      <c r="BK1019" s="195"/>
      <c r="BL1019" s="195"/>
      <c r="BM1019" s="195"/>
      <c r="BN1019" s="195"/>
      <c r="BO1019" s="195"/>
      <c r="BP1019" s="195"/>
      <c r="BQ1019" s="195"/>
      <c r="BR1019" s="195"/>
      <c r="BS1019" s="195"/>
      <c r="BT1019" s="195"/>
      <c r="BU1019" s="195"/>
      <c r="BV1019" s="195"/>
      <c r="BW1019" s="195"/>
      <c r="BX1019" s="195"/>
      <c r="BY1019" s="195"/>
      <c r="BZ1019" s="195"/>
      <c r="CA1019" s="195"/>
      <c r="CB1019" s="195"/>
      <c r="CC1019" s="195"/>
      <c r="CD1019" s="195"/>
      <c r="CE1019" s="195"/>
      <c r="CF1019" s="195"/>
      <c r="CG1019" s="195"/>
      <c r="CH1019" s="195"/>
    </row>
    <row r="1020" spans="1:86" ht="12.75">
      <c r="A1020" s="195"/>
      <c r="B1020" s="195"/>
      <c r="C1020" s="195"/>
      <c r="D1020" s="195"/>
      <c r="E1020" s="195"/>
      <c r="F1020" s="195"/>
      <c r="G1020" s="195"/>
      <c r="H1020" s="195"/>
      <c r="I1020" s="195"/>
      <c r="J1020" s="195"/>
      <c r="L1020" s="195"/>
      <c r="M1020" s="195"/>
      <c r="N1020" s="195"/>
      <c r="O1020" s="195"/>
      <c r="P1020" s="195"/>
      <c r="Q1020" s="195"/>
      <c r="R1020" s="195"/>
      <c r="S1020" s="195"/>
      <c r="T1020" s="195"/>
      <c r="U1020" s="195"/>
      <c r="V1020" s="195"/>
      <c r="W1020" s="195"/>
      <c r="X1020" s="195"/>
      <c r="Y1020" s="195"/>
      <c r="Z1020" s="195"/>
      <c r="AA1020" s="195"/>
      <c r="AB1020" s="195"/>
      <c r="AC1020" s="195"/>
      <c r="AD1020" s="195"/>
      <c r="AE1020" s="195"/>
      <c r="AF1020" s="195"/>
      <c r="AG1020" s="195"/>
      <c r="AH1020" s="195"/>
      <c r="AI1020" s="195"/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  <c r="AW1020" s="195"/>
      <c r="AX1020" s="195"/>
      <c r="AY1020" s="195"/>
      <c r="AZ1020" s="195"/>
      <c r="BA1020" s="195"/>
      <c r="BB1020" s="195"/>
      <c r="BC1020" s="195"/>
      <c r="BD1020" s="195"/>
      <c r="BE1020" s="195"/>
      <c r="BF1020" s="195"/>
      <c r="BG1020" s="195"/>
      <c r="BH1020" s="195"/>
      <c r="BI1020" s="195"/>
      <c r="BJ1020" s="195"/>
      <c r="BK1020" s="195"/>
      <c r="BL1020" s="195"/>
      <c r="BM1020" s="195"/>
      <c r="BN1020" s="195"/>
      <c r="BO1020" s="195"/>
      <c r="BP1020" s="195"/>
      <c r="BQ1020" s="195"/>
      <c r="BR1020" s="195"/>
      <c r="BS1020" s="195"/>
      <c r="BT1020" s="195"/>
      <c r="BU1020" s="195"/>
      <c r="BV1020" s="195"/>
      <c r="BW1020" s="195"/>
      <c r="BX1020" s="195"/>
      <c r="BY1020" s="195"/>
      <c r="BZ1020" s="195"/>
      <c r="CA1020" s="195"/>
      <c r="CB1020" s="195"/>
      <c r="CC1020" s="195"/>
      <c r="CD1020" s="195"/>
      <c r="CE1020" s="195"/>
      <c r="CF1020" s="195"/>
      <c r="CG1020" s="195"/>
      <c r="CH1020" s="195"/>
    </row>
    <row r="1021" spans="1:86" ht="12.75">
      <c r="A1021" s="195"/>
      <c r="B1021" s="195"/>
      <c r="C1021" s="195"/>
      <c r="D1021" s="195"/>
      <c r="E1021" s="195"/>
      <c r="F1021" s="195"/>
      <c r="G1021" s="195"/>
      <c r="H1021" s="195"/>
      <c r="I1021" s="195"/>
      <c r="J1021" s="195"/>
      <c r="L1021" s="195"/>
      <c r="M1021" s="195"/>
      <c r="N1021" s="195"/>
      <c r="O1021" s="195"/>
      <c r="P1021" s="195"/>
      <c r="Q1021" s="195"/>
      <c r="R1021" s="195"/>
      <c r="S1021" s="195"/>
      <c r="T1021" s="195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  <c r="AW1021" s="195"/>
      <c r="AX1021" s="195"/>
      <c r="AY1021" s="195"/>
      <c r="AZ1021" s="195"/>
      <c r="BA1021" s="195"/>
      <c r="BB1021" s="195"/>
      <c r="BC1021" s="195"/>
      <c r="BD1021" s="195"/>
      <c r="BE1021" s="195"/>
      <c r="BF1021" s="195"/>
      <c r="BG1021" s="195"/>
      <c r="BH1021" s="195"/>
      <c r="BI1021" s="195"/>
      <c r="BJ1021" s="195"/>
      <c r="BK1021" s="195"/>
      <c r="BL1021" s="195"/>
      <c r="BM1021" s="195"/>
      <c r="BN1021" s="195"/>
      <c r="BO1021" s="195"/>
      <c r="BP1021" s="195"/>
      <c r="BQ1021" s="195"/>
      <c r="BR1021" s="195"/>
      <c r="BS1021" s="195"/>
      <c r="BT1021" s="195"/>
      <c r="BU1021" s="195"/>
      <c r="BV1021" s="195"/>
      <c r="BW1021" s="195"/>
      <c r="BX1021" s="195"/>
      <c r="BY1021" s="195"/>
      <c r="BZ1021" s="195"/>
      <c r="CA1021" s="195"/>
      <c r="CB1021" s="195"/>
      <c r="CC1021" s="195"/>
      <c r="CD1021" s="195"/>
      <c r="CE1021" s="195"/>
      <c r="CF1021" s="195"/>
      <c r="CG1021" s="195"/>
      <c r="CH1021" s="195"/>
    </row>
    <row r="1022" spans="1:86" ht="12.75">
      <c r="A1022" s="195"/>
      <c r="B1022" s="195"/>
      <c r="C1022" s="195"/>
      <c r="D1022" s="195"/>
      <c r="E1022" s="195"/>
      <c r="F1022" s="195"/>
      <c r="G1022" s="195"/>
      <c r="H1022" s="195"/>
      <c r="I1022" s="195"/>
      <c r="J1022" s="195"/>
      <c r="L1022" s="195"/>
      <c r="M1022" s="195"/>
      <c r="N1022" s="195"/>
      <c r="O1022" s="195"/>
      <c r="P1022" s="195"/>
      <c r="Q1022" s="195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  <c r="AW1022" s="195"/>
      <c r="AX1022" s="195"/>
      <c r="AY1022" s="195"/>
      <c r="AZ1022" s="195"/>
      <c r="BA1022" s="195"/>
      <c r="BB1022" s="195"/>
      <c r="BC1022" s="195"/>
      <c r="BD1022" s="195"/>
      <c r="BE1022" s="195"/>
      <c r="BF1022" s="195"/>
      <c r="BG1022" s="195"/>
      <c r="BH1022" s="195"/>
      <c r="BI1022" s="195"/>
      <c r="BJ1022" s="195"/>
      <c r="BK1022" s="195"/>
      <c r="BL1022" s="195"/>
      <c r="BM1022" s="195"/>
      <c r="BN1022" s="195"/>
      <c r="BO1022" s="195"/>
      <c r="BP1022" s="195"/>
      <c r="BQ1022" s="195"/>
      <c r="BR1022" s="195"/>
      <c r="BS1022" s="195"/>
      <c r="BT1022" s="195"/>
      <c r="BU1022" s="195"/>
      <c r="BV1022" s="195"/>
      <c r="BW1022" s="195"/>
      <c r="BX1022" s="195"/>
      <c r="BY1022" s="195"/>
      <c r="BZ1022" s="195"/>
      <c r="CA1022" s="195"/>
      <c r="CB1022" s="195"/>
      <c r="CC1022" s="195"/>
      <c r="CD1022" s="195"/>
      <c r="CE1022" s="195"/>
      <c r="CF1022" s="195"/>
      <c r="CG1022" s="195"/>
      <c r="CH1022" s="195"/>
    </row>
    <row r="1023" spans="1:86" ht="12.75">
      <c r="A1023" s="195"/>
      <c r="B1023" s="195"/>
      <c r="C1023" s="195"/>
      <c r="D1023" s="195"/>
      <c r="E1023" s="195"/>
      <c r="F1023" s="195"/>
      <c r="G1023" s="195"/>
      <c r="H1023" s="195"/>
      <c r="I1023" s="195"/>
      <c r="J1023" s="195"/>
      <c r="L1023" s="195"/>
      <c r="M1023" s="195"/>
      <c r="N1023" s="195"/>
      <c r="O1023" s="195"/>
      <c r="P1023" s="195"/>
      <c r="Q1023" s="195"/>
      <c r="R1023" s="195"/>
      <c r="S1023" s="195"/>
      <c r="T1023" s="195"/>
      <c r="U1023" s="195"/>
      <c r="V1023" s="195"/>
      <c r="W1023" s="195"/>
      <c r="X1023" s="195"/>
      <c r="Y1023" s="195"/>
      <c r="Z1023" s="195"/>
      <c r="AA1023" s="195"/>
      <c r="AB1023" s="195"/>
      <c r="AC1023" s="195"/>
      <c r="AD1023" s="195"/>
      <c r="AE1023" s="195"/>
      <c r="AF1023" s="195"/>
      <c r="AG1023" s="195"/>
      <c r="AH1023" s="195"/>
      <c r="AI1023" s="195"/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  <c r="AW1023" s="195"/>
      <c r="AX1023" s="195"/>
      <c r="AY1023" s="195"/>
      <c r="AZ1023" s="195"/>
      <c r="BA1023" s="195"/>
      <c r="BB1023" s="195"/>
      <c r="BC1023" s="195"/>
      <c r="BD1023" s="195"/>
      <c r="BE1023" s="195"/>
      <c r="BF1023" s="195"/>
      <c r="BG1023" s="195"/>
      <c r="BH1023" s="195"/>
      <c r="BI1023" s="195"/>
      <c r="BJ1023" s="195"/>
      <c r="BK1023" s="195"/>
      <c r="BL1023" s="195"/>
      <c r="BM1023" s="195"/>
      <c r="BN1023" s="195"/>
      <c r="BO1023" s="195"/>
      <c r="BP1023" s="195"/>
      <c r="BQ1023" s="195"/>
      <c r="BR1023" s="195"/>
      <c r="BS1023" s="195"/>
      <c r="BT1023" s="195"/>
      <c r="BU1023" s="195"/>
      <c r="BV1023" s="195"/>
      <c r="BW1023" s="195"/>
      <c r="BX1023" s="195"/>
      <c r="BY1023" s="195"/>
      <c r="BZ1023" s="195"/>
      <c r="CA1023" s="195"/>
      <c r="CB1023" s="195"/>
      <c r="CC1023" s="195"/>
      <c r="CD1023" s="195"/>
      <c r="CE1023" s="195"/>
      <c r="CF1023" s="195"/>
      <c r="CG1023" s="195"/>
      <c r="CH1023" s="195"/>
    </row>
    <row r="1024" spans="1:86" ht="12.75">
      <c r="A1024" s="195"/>
      <c r="B1024" s="195"/>
      <c r="C1024" s="195"/>
      <c r="D1024" s="195"/>
      <c r="E1024" s="195"/>
      <c r="F1024" s="195"/>
      <c r="G1024" s="195"/>
      <c r="H1024" s="195"/>
      <c r="I1024" s="195"/>
      <c r="J1024" s="195"/>
      <c r="L1024" s="195"/>
      <c r="M1024" s="195"/>
      <c r="N1024" s="195"/>
      <c r="O1024" s="195"/>
      <c r="P1024" s="195"/>
      <c r="Q1024" s="195"/>
      <c r="R1024" s="195"/>
      <c r="S1024" s="195"/>
      <c r="T1024" s="195"/>
      <c r="U1024" s="195"/>
      <c r="V1024" s="195"/>
      <c r="W1024" s="195"/>
      <c r="X1024" s="195"/>
      <c r="Y1024" s="195"/>
      <c r="Z1024" s="195"/>
      <c r="AA1024" s="195"/>
      <c r="AB1024" s="195"/>
      <c r="AC1024" s="195"/>
      <c r="AD1024" s="195"/>
      <c r="AE1024" s="195"/>
      <c r="AF1024" s="195"/>
      <c r="AG1024" s="195"/>
      <c r="AH1024" s="195"/>
      <c r="AI1024" s="195"/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  <c r="AW1024" s="195"/>
      <c r="AX1024" s="195"/>
      <c r="AY1024" s="195"/>
      <c r="AZ1024" s="195"/>
      <c r="BA1024" s="195"/>
      <c r="BB1024" s="195"/>
      <c r="BC1024" s="195"/>
      <c r="BD1024" s="195"/>
      <c r="BE1024" s="195"/>
      <c r="BF1024" s="195"/>
      <c r="BG1024" s="195"/>
      <c r="BH1024" s="195"/>
      <c r="BI1024" s="195"/>
      <c r="BJ1024" s="195"/>
      <c r="BK1024" s="195"/>
      <c r="BL1024" s="195"/>
      <c r="BM1024" s="195"/>
      <c r="BN1024" s="195"/>
      <c r="BO1024" s="195"/>
      <c r="BP1024" s="195"/>
      <c r="BQ1024" s="195"/>
      <c r="BR1024" s="195"/>
      <c r="BS1024" s="195"/>
      <c r="BT1024" s="195"/>
      <c r="BU1024" s="195"/>
      <c r="BV1024" s="195"/>
      <c r="BW1024" s="195"/>
      <c r="BX1024" s="195"/>
      <c r="BY1024" s="195"/>
      <c r="BZ1024" s="195"/>
      <c r="CA1024" s="195"/>
      <c r="CB1024" s="195"/>
      <c r="CC1024" s="195"/>
      <c r="CD1024" s="195"/>
      <c r="CE1024" s="195"/>
      <c r="CF1024" s="195"/>
      <c r="CG1024" s="195"/>
      <c r="CH1024" s="195"/>
    </row>
    <row r="1025" spans="1:86" ht="12.75">
      <c r="A1025" s="195"/>
      <c r="B1025" s="195"/>
      <c r="C1025" s="195"/>
      <c r="D1025" s="195"/>
      <c r="E1025" s="195"/>
      <c r="F1025" s="195"/>
      <c r="G1025" s="195"/>
      <c r="H1025" s="195"/>
      <c r="I1025" s="195"/>
      <c r="J1025" s="195"/>
      <c r="L1025" s="195"/>
      <c r="M1025" s="195"/>
      <c r="N1025" s="195"/>
      <c r="O1025" s="195"/>
      <c r="P1025" s="195"/>
      <c r="Q1025" s="195"/>
      <c r="R1025" s="195"/>
      <c r="S1025" s="195"/>
      <c r="T1025" s="195"/>
      <c r="U1025" s="195"/>
      <c r="V1025" s="195"/>
      <c r="W1025" s="195"/>
      <c r="X1025" s="195"/>
      <c r="Y1025" s="195"/>
      <c r="Z1025" s="195"/>
      <c r="AA1025" s="195"/>
      <c r="AB1025" s="195"/>
      <c r="AC1025" s="195"/>
      <c r="AD1025" s="195"/>
      <c r="AE1025" s="195"/>
      <c r="AF1025" s="195"/>
      <c r="AG1025" s="195"/>
      <c r="AH1025" s="195"/>
      <c r="AI1025" s="195"/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  <c r="AW1025" s="195"/>
      <c r="AX1025" s="195"/>
      <c r="AY1025" s="195"/>
      <c r="AZ1025" s="195"/>
      <c r="BA1025" s="195"/>
      <c r="BB1025" s="195"/>
      <c r="BC1025" s="195"/>
      <c r="BD1025" s="195"/>
      <c r="BE1025" s="195"/>
      <c r="BF1025" s="195"/>
      <c r="BG1025" s="195"/>
      <c r="BH1025" s="195"/>
      <c r="BI1025" s="195"/>
      <c r="BJ1025" s="195"/>
      <c r="BK1025" s="195"/>
      <c r="BL1025" s="195"/>
      <c r="BM1025" s="195"/>
      <c r="BN1025" s="195"/>
      <c r="BO1025" s="195"/>
      <c r="BP1025" s="195"/>
      <c r="BQ1025" s="195"/>
      <c r="BR1025" s="195"/>
      <c r="BS1025" s="195"/>
      <c r="BT1025" s="195"/>
      <c r="BU1025" s="195"/>
      <c r="BV1025" s="195"/>
      <c r="BW1025" s="195"/>
      <c r="BX1025" s="195"/>
      <c r="BY1025" s="195"/>
      <c r="BZ1025" s="195"/>
      <c r="CA1025" s="195"/>
      <c r="CB1025" s="195"/>
      <c r="CC1025" s="195"/>
      <c r="CD1025" s="195"/>
      <c r="CE1025" s="195"/>
      <c r="CF1025" s="195"/>
      <c r="CG1025" s="195"/>
      <c r="CH1025" s="195"/>
    </row>
    <row r="1026" spans="1:86" ht="12.75">
      <c r="A1026" s="195"/>
      <c r="B1026" s="195"/>
      <c r="C1026" s="195"/>
      <c r="D1026" s="195"/>
      <c r="E1026" s="195"/>
      <c r="F1026" s="195"/>
      <c r="G1026" s="195"/>
      <c r="H1026" s="195"/>
      <c r="I1026" s="195"/>
      <c r="J1026" s="195"/>
      <c r="L1026" s="195"/>
      <c r="M1026" s="195"/>
      <c r="N1026" s="195"/>
      <c r="O1026" s="195"/>
      <c r="P1026" s="195"/>
      <c r="Q1026" s="195"/>
      <c r="R1026" s="195"/>
      <c r="S1026" s="195"/>
      <c r="T1026" s="195"/>
      <c r="U1026" s="195"/>
      <c r="V1026" s="195"/>
      <c r="W1026" s="195"/>
      <c r="X1026" s="195"/>
      <c r="Y1026" s="195"/>
      <c r="Z1026" s="195"/>
      <c r="AA1026" s="195"/>
      <c r="AB1026" s="195"/>
      <c r="AC1026" s="195"/>
      <c r="AD1026" s="195"/>
      <c r="AE1026" s="195"/>
      <c r="AF1026" s="195"/>
      <c r="AG1026" s="195"/>
      <c r="AH1026" s="195"/>
      <c r="AI1026" s="195"/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  <c r="AW1026" s="195"/>
      <c r="AX1026" s="195"/>
      <c r="AY1026" s="195"/>
      <c r="AZ1026" s="195"/>
      <c r="BA1026" s="195"/>
      <c r="BB1026" s="195"/>
      <c r="BC1026" s="195"/>
      <c r="BD1026" s="195"/>
      <c r="BE1026" s="195"/>
      <c r="BF1026" s="195"/>
      <c r="BG1026" s="195"/>
      <c r="BH1026" s="195"/>
      <c r="BI1026" s="195"/>
      <c r="BJ1026" s="195"/>
      <c r="BK1026" s="195"/>
      <c r="BL1026" s="195"/>
      <c r="BM1026" s="195"/>
      <c r="BN1026" s="195"/>
      <c r="BO1026" s="195"/>
      <c r="BP1026" s="195"/>
      <c r="BQ1026" s="195"/>
      <c r="BR1026" s="195"/>
      <c r="BS1026" s="195"/>
      <c r="BT1026" s="195"/>
      <c r="BU1026" s="195"/>
      <c r="BV1026" s="195"/>
      <c r="BW1026" s="195"/>
      <c r="BX1026" s="195"/>
      <c r="BY1026" s="195"/>
      <c r="BZ1026" s="195"/>
      <c r="CA1026" s="195"/>
      <c r="CB1026" s="195"/>
      <c r="CC1026" s="195"/>
      <c r="CD1026" s="195"/>
      <c r="CE1026" s="195"/>
      <c r="CF1026" s="195"/>
      <c r="CG1026" s="195"/>
      <c r="CH1026" s="195"/>
    </row>
    <row r="1027" spans="1:86" ht="12.75">
      <c r="A1027" s="195"/>
      <c r="B1027" s="195"/>
      <c r="C1027" s="195"/>
      <c r="D1027" s="195"/>
      <c r="E1027" s="195"/>
      <c r="F1027" s="195"/>
      <c r="G1027" s="195"/>
      <c r="H1027" s="195"/>
      <c r="I1027" s="195"/>
      <c r="J1027" s="195"/>
      <c r="L1027" s="195"/>
      <c r="M1027" s="195"/>
      <c r="N1027" s="195"/>
      <c r="O1027" s="195"/>
      <c r="P1027" s="195"/>
      <c r="Q1027" s="195"/>
      <c r="R1027" s="195"/>
      <c r="S1027" s="195"/>
      <c r="T1027" s="195"/>
      <c r="U1027" s="195"/>
      <c r="V1027" s="195"/>
      <c r="W1027" s="195"/>
      <c r="X1027" s="195"/>
      <c r="Y1027" s="195"/>
      <c r="Z1027" s="195"/>
      <c r="AA1027" s="195"/>
      <c r="AB1027" s="195"/>
      <c r="AC1027" s="195"/>
      <c r="AD1027" s="195"/>
      <c r="AE1027" s="195"/>
      <c r="AF1027" s="195"/>
      <c r="AG1027" s="195"/>
      <c r="AH1027" s="195"/>
      <c r="AI1027" s="195"/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  <c r="AW1027" s="195"/>
      <c r="AX1027" s="195"/>
      <c r="AY1027" s="195"/>
      <c r="AZ1027" s="195"/>
      <c r="BA1027" s="195"/>
      <c r="BB1027" s="195"/>
      <c r="BC1027" s="195"/>
      <c r="BD1027" s="195"/>
      <c r="BE1027" s="195"/>
      <c r="BF1027" s="195"/>
      <c r="BG1027" s="195"/>
      <c r="BH1027" s="195"/>
      <c r="BI1027" s="195"/>
      <c r="BJ1027" s="195"/>
      <c r="BK1027" s="195"/>
      <c r="BL1027" s="195"/>
      <c r="BM1027" s="195"/>
      <c r="BN1027" s="195"/>
      <c r="BO1027" s="195"/>
      <c r="BP1027" s="195"/>
      <c r="BQ1027" s="195"/>
      <c r="BR1027" s="195"/>
      <c r="BS1027" s="195"/>
      <c r="BT1027" s="195"/>
      <c r="BU1027" s="195"/>
      <c r="BV1027" s="195"/>
      <c r="BW1027" s="195"/>
      <c r="BX1027" s="195"/>
      <c r="BY1027" s="195"/>
      <c r="BZ1027" s="195"/>
      <c r="CA1027" s="195"/>
      <c r="CB1027" s="195"/>
      <c r="CC1027" s="195"/>
      <c r="CD1027" s="195"/>
      <c r="CE1027" s="195"/>
      <c r="CF1027" s="195"/>
      <c r="CG1027" s="195"/>
      <c r="CH1027" s="195"/>
    </row>
    <row r="1028" spans="1:86" ht="12.75">
      <c r="A1028" s="195"/>
      <c r="B1028" s="195"/>
      <c r="C1028" s="195"/>
      <c r="D1028" s="195"/>
      <c r="E1028" s="195"/>
      <c r="F1028" s="195"/>
      <c r="G1028" s="195"/>
      <c r="H1028" s="195"/>
      <c r="I1028" s="195"/>
      <c r="J1028" s="195"/>
      <c r="L1028" s="195"/>
      <c r="M1028" s="195"/>
      <c r="N1028" s="195"/>
      <c r="O1028" s="195"/>
      <c r="P1028" s="195"/>
      <c r="Q1028" s="195"/>
      <c r="R1028" s="195"/>
      <c r="S1028" s="195"/>
      <c r="T1028" s="195"/>
      <c r="U1028" s="195"/>
      <c r="V1028" s="195"/>
      <c r="W1028" s="195"/>
      <c r="X1028" s="195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  <c r="AW1028" s="195"/>
      <c r="AX1028" s="195"/>
      <c r="AY1028" s="195"/>
      <c r="AZ1028" s="195"/>
      <c r="BA1028" s="195"/>
      <c r="BB1028" s="195"/>
      <c r="BC1028" s="195"/>
      <c r="BD1028" s="195"/>
      <c r="BE1028" s="195"/>
      <c r="BF1028" s="195"/>
      <c r="BG1028" s="195"/>
      <c r="BH1028" s="195"/>
      <c r="BI1028" s="195"/>
      <c r="BJ1028" s="195"/>
      <c r="BK1028" s="195"/>
      <c r="BL1028" s="195"/>
      <c r="BM1028" s="195"/>
      <c r="BN1028" s="195"/>
      <c r="BO1028" s="195"/>
      <c r="BP1028" s="195"/>
      <c r="BQ1028" s="195"/>
      <c r="BR1028" s="195"/>
      <c r="BS1028" s="195"/>
      <c r="BT1028" s="195"/>
      <c r="BU1028" s="195"/>
      <c r="BV1028" s="195"/>
      <c r="BW1028" s="195"/>
      <c r="BX1028" s="195"/>
      <c r="BY1028" s="195"/>
      <c r="BZ1028" s="195"/>
      <c r="CA1028" s="195"/>
      <c r="CB1028" s="195"/>
      <c r="CC1028" s="195"/>
      <c r="CD1028" s="195"/>
      <c r="CE1028" s="195"/>
      <c r="CF1028" s="195"/>
      <c r="CG1028" s="195"/>
      <c r="CH1028" s="195"/>
    </row>
    <row r="1029" spans="1:86" ht="12.75">
      <c r="A1029" s="195"/>
      <c r="B1029" s="195"/>
      <c r="C1029" s="195"/>
      <c r="D1029" s="195"/>
      <c r="E1029" s="195"/>
      <c r="F1029" s="195"/>
      <c r="G1029" s="195"/>
      <c r="H1029" s="195"/>
      <c r="I1029" s="195"/>
      <c r="J1029" s="195"/>
      <c r="L1029" s="195"/>
      <c r="M1029" s="195"/>
      <c r="N1029" s="195"/>
      <c r="O1029" s="195"/>
      <c r="P1029" s="195"/>
      <c r="Q1029" s="195"/>
      <c r="R1029" s="195"/>
      <c r="S1029" s="195"/>
      <c r="T1029" s="195"/>
      <c r="U1029" s="195"/>
      <c r="V1029" s="195"/>
      <c r="W1029" s="195"/>
      <c r="X1029" s="195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  <c r="AW1029" s="195"/>
      <c r="AX1029" s="195"/>
      <c r="AY1029" s="195"/>
      <c r="AZ1029" s="195"/>
      <c r="BA1029" s="195"/>
      <c r="BB1029" s="195"/>
      <c r="BC1029" s="195"/>
      <c r="BD1029" s="195"/>
      <c r="BE1029" s="195"/>
      <c r="BF1029" s="195"/>
      <c r="BG1029" s="195"/>
      <c r="BH1029" s="195"/>
      <c r="BI1029" s="195"/>
      <c r="BJ1029" s="195"/>
      <c r="BK1029" s="195"/>
      <c r="BL1029" s="195"/>
      <c r="BM1029" s="195"/>
      <c r="BN1029" s="195"/>
      <c r="BO1029" s="195"/>
      <c r="BP1029" s="195"/>
      <c r="BQ1029" s="195"/>
      <c r="BR1029" s="195"/>
      <c r="BS1029" s="195"/>
      <c r="BT1029" s="195"/>
      <c r="BU1029" s="195"/>
      <c r="BV1029" s="195"/>
      <c r="BW1029" s="195"/>
      <c r="BX1029" s="195"/>
      <c r="BY1029" s="195"/>
      <c r="BZ1029" s="195"/>
      <c r="CA1029" s="195"/>
      <c r="CB1029" s="195"/>
      <c r="CC1029" s="195"/>
      <c r="CD1029" s="195"/>
      <c r="CE1029" s="195"/>
      <c r="CF1029" s="195"/>
      <c r="CG1029" s="195"/>
      <c r="CH1029" s="195"/>
    </row>
    <row r="1030" spans="1:86" ht="12.75">
      <c r="A1030" s="195"/>
      <c r="B1030" s="195"/>
      <c r="C1030" s="195"/>
      <c r="D1030" s="195"/>
      <c r="E1030" s="195"/>
      <c r="F1030" s="195"/>
      <c r="G1030" s="195"/>
      <c r="H1030" s="195"/>
      <c r="I1030" s="195"/>
      <c r="J1030" s="195"/>
      <c r="L1030" s="195"/>
      <c r="M1030" s="195"/>
      <c r="N1030" s="195"/>
      <c r="O1030" s="195"/>
      <c r="P1030" s="195"/>
      <c r="Q1030" s="195"/>
      <c r="R1030" s="195"/>
      <c r="S1030" s="195"/>
      <c r="T1030" s="195"/>
      <c r="U1030" s="195"/>
      <c r="V1030" s="195"/>
      <c r="W1030" s="195"/>
      <c r="X1030" s="195"/>
      <c r="Y1030" s="195"/>
      <c r="Z1030" s="195"/>
      <c r="AA1030" s="195"/>
      <c r="AB1030" s="195"/>
      <c r="AC1030" s="195"/>
      <c r="AD1030" s="195"/>
      <c r="AE1030" s="195"/>
      <c r="AF1030" s="195"/>
      <c r="AG1030" s="195"/>
      <c r="AH1030" s="195"/>
      <c r="AI1030" s="195"/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  <c r="AW1030" s="195"/>
      <c r="AX1030" s="195"/>
      <c r="AY1030" s="195"/>
      <c r="AZ1030" s="195"/>
      <c r="BA1030" s="195"/>
      <c r="BB1030" s="195"/>
      <c r="BC1030" s="195"/>
      <c r="BD1030" s="195"/>
      <c r="BE1030" s="195"/>
      <c r="BF1030" s="195"/>
      <c r="BG1030" s="195"/>
      <c r="BH1030" s="195"/>
      <c r="BI1030" s="195"/>
      <c r="BJ1030" s="195"/>
      <c r="BK1030" s="195"/>
      <c r="BL1030" s="195"/>
      <c r="BM1030" s="195"/>
      <c r="BN1030" s="195"/>
      <c r="BO1030" s="195"/>
      <c r="BP1030" s="195"/>
      <c r="BQ1030" s="195"/>
      <c r="BR1030" s="195"/>
      <c r="BS1030" s="195"/>
      <c r="BT1030" s="195"/>
      <c r="BU1030" s="195"/>
      <c r="BV1030" s="195"/>
      <c r="BW1030" s="195"/>
      <c r="BX1030" s="195"/>
      <c r="BY1030" s="195"/>
      <c r="BZ1030" s="195"/>
      <c r="CA1030" s="195"/>
      <c r="CB1030" s="195"/>
      <c r="CC1030" s="195"/>
      <c r="CD1030" s="195"/>
      <c r="CE1030" s="195"/>
      <c r="CF1030" s="195"/>
      <c r="CG1030" s="195"/>
      <c r="CH1030" s="195"/>
    </row>
    <row r="1031" spans="1:86" ht="12.75">
      <c r="A1031" s="195"/>
      <c r="B1031" s="195"/>
      <c r="C1031" s="195"/>
      <c r="D1031" s="195"/>
      <c r="E1031" s="195"/>
      <c r="F1031" s="195"/>
      <c r="G1031" s="195"/>
      <c r="H1031" s="195"/>
      <c r="I1031" s="195"/>
      <c r="J1031" s="195"/>
      <c r="L1031" s="195"/>
      <c r="M1031" s="195"/>
      <c r="N1031" s="195"/>
      <c r="O1031" s="195"/>
      <c r="P1031" s="195"/>
      <c r="Q1031" s="195"/>
      <c r="R1031" s="195"/>
      <c r="S1031" s="195"/>
      <c r="T1031" s="195"/>
      <c r="U1031" s="195"/>
      <c r="V1031" s="195"/>
      <c r="W1031" s="195"/>
      <c r="X1031" s="195"/>
      <c r="Y1031" s="195"/>
      <c r="Z1031" s="195"/>
      <c r="AA1031" s="195"/>
      <c r="AB1031" s="195"/>
      <c r="AC1031" s="195"/>
      <c r="AD1031" s="195"/>
      <c r="AE1031" s="195"/>
      <c r="AF1031" s="195"/>
      <c r="AG1031" s="195"/>
      <c r="AH1031" s="195"/>
      <c r="AI1031" s="195"/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  <c r="AW1031" s="195"/>
      <c r="AX1031" s="195"/>
      <c r="AY1031" s="195"/>
      <c r="AZ1031" s="195"/>
      <c r="BA1031" s="195"/>
      <c r="BB1031" s="195"/>
      <c r="BC1031" s="195"/>
      <c r="BD1031" s="195"/>
      <c r="BE1031" s="195"/>
      <c r="BF1031" s="195"/>
      <c r="BG1031" s="195"/>
      <c r="BH1031" s="195"/>
      <c r="BI1031" s="195"/>
      <c r="BJ1031" s="195"/>
      <c r="BK1031" s="195"/>
      <c r="BL1031" s="195"/>
      <c r="BM1031" s="195"/>
      <c r="BN1031" s="195"/>
      <c r="BO1031" s="195"/>
      <c r="BP1031" s="195"/>
      <c r="BQ1031" s="195"/>
      <c r="BR1031" s="195"/>
      <c r="BS1031" s="195"/>
      <c r="BT1031" s="195"/>
      <c r="BU1031" s="195"/>
      <c r="BV1031" s="195"/>
      <c r="BW1031" s="195"/>
      <c r="BX1031" s="195"/>
      <c r="BY1031" s="195"/>
      <c r="BZ1031" s="195"/>
      <c r="CA1031" s="195"/>
      <c r="CB1031" s="195"/>
      <c r="CC1031" s="195"/>
      <c r="CD1031" s="195"/>
      <c r="CE1031" s="195"/>
      <c r="CF1031" s="195"/>
      <c r="CG1031" s="195"/>
      <c r="CH1031" s="195"/>
    </row>
    <row r="1032" spans="1:86" ht="12.75">
      <c r="A1032" s="195"/>
      <c r="B1032" s="195"/>
      <c r="C1032" s="195"/>
      <c r="D1032" s="195"/>
      <c r="E1032" s="195"/>
      <c r="F1032" s="195"/>
      <c r="G1032" s="195"/>
      <c r="H1032" s="195"/>
      <c r="I1032" s="195"/>
      <c r="J1032" s="195"/>
      <c r="L1032" s="195"/>
      <c r="M1032" s="195"/>
      <c r="N1032" s="195"/>
      <c r="O1032" s="195"/>
      <c r="P1032" s="195"/>
      <c r="Q1032" s="195"/>
      <c r="R1032" s="195"/>
      <c r="S1032" s="195"/>
      <c r="T1032" s="195"/>
      <c r="U1032" s="195"/>
      <c r="V1032" s="195"/>
      <c r="W1032" s="195"/>
      <c r="X1032" s="195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  <c r="AW1032" s="195"/>
      <c r="AX1032" s="195"/>
      <c r="AY1032" s="195"/>
      <c r="AZ1032" s="195"/>
      <c r="BA1032" s="195"/>
      <c r="BB1032" s="195"/>
      <c r="BC1032" s="195"/>
      <c r="BD1032" s="195"/>
      <c r="BE1032" s="195"/>
      <c r="BF1032" s="195"/>
      <c r="BG1032" s="195"/>
      <c r="BH1032" s="195"/>
      <c r="BI1032" s="195"/>
      <c r="BJ1032" s="195"/>
      <c r="BK1032" s="195"/>
      <c r="BL1032" s="195"/>
      <c r="BM1032" s="195"/>
      <c r="BN1032" s="195"/>
      <c r="BO1032" s="195"/>
      <c r="BP1032" s="195"/>
      <c r="BQ1032" s="195"/>
      <c r="BR1032" s="195"/>
      <c r="BS1032" s="195"/>
      <c r="BT1032" s="195"/>
      <c r="BU1032" s="195"/>
      <c r="BV1032" s="195"/>
      <c r="BW1032" s="195"/>
      <c r="BX1032" s="195"/>
      <c r="BY1032" s="195"/>
      <c r="BZ1032" s="195"/>
      <c r="CA1032" s="195"/>
      <c r="CB1032" s="195"/>
      <c r="CC1032" s="195"/>
      <c r="CD1032" s="195"/>
      <c r="CE1032" s="195"/>
      <c r="CF1032" s="195"/>
      <c r="CG1032" s="195"/>
      <c r="CH1032" s="195"/>
    </row>
    <row r="1033" spans="1:86" ht="12.75">
      <c r="A1033" s="195"/>
      <c r="B1033" s="195"/>
      <c r="C1033" s="195"/>
      <c r="D1033" s="195"/>
      <c r="E1033" s="195"/>
      <c r="F1033" s="195"/>
      <c r="G1033" s="195"/>
      <c r="H1033" s="195"/>
      <c r="I1033" s="195"/>
      <c r="J1033" s="195"/>
      <c r="L1033" s="195"/>
      <c r="M1033" s="195"/>
      <c r="N1033" s="195"/>
      <c r="O1033" s="195"/>
      <c r="P1033" s="195"/>
      <c r="Q1033" s="195"/>
      <c r="R1033" s="195"/>
      <c r="S1033" s="195"/>
      <c r="T1033" s="195"/>
      <c r="U1033" s="195"/>
      <c r="V1033" s="195"/>
      <c r="W1033" s="195"/>
      <c r="X1033" s="195"/>
      <c r="Y1033" s="195"/>
      <c r="Z1033" s="195"/>
      <c r="AA1033" s="195"/>
      <c r="AB1033" s="195"/>
      <c r="AC1033" s="195"/>
      <c r="AD1033" s="195"/>
      <c r="AE1033" s="195"/>
      <c r="AF1033" s="195"/>
      <c r="AG1033" s="195"/>
      <c r="AH1033" s="195"/>
      <c r="AI1033" s="195"/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  <c r="AW1033" s="195"/>
      <c r="AX1033" s="195"/>
      <c r="AY1033" s="195"/>
      <c r="AZ1033" s="195"/>
      <c r="BA1033" s="195"/>
      <c r="BB1033" s="195"/>
      <c r="BC1033" s="195"/>
      <c r="BD1033" s="195"/>
      <c r="BE1033" s="195"/>
      <c r="BF1033" s="195"/>
      <c r="BG1033" s="195"/>
      <c r="BH1033" s="195"/>
      <c r="BI1033" s="195"/>
      <c r="BJ1033" s="195"/>
      <c r="BK1033" s="195"/>
      <c r="BL1033" s="195"/>
      <c r="BM1033" s="195"/>
      <c r="BN1033" s="195"/>
      <c r="BO1033" s="195"/>
      <c r="BP1033" s="195"/>
      <c r="BQ1033" s="195"/>
      <c r="BR1033" s="195"/>
      <c r="BS1033" s="195"/>
      <c r="BT1033" s="195"/>
      <c r="BU1033" s="195"/>
      <c r="BV1033" s="195"/>
      <c r="BW1033" s="195"/>
      <c r="BX1033" s="195"/>
      <c r="BY1033" s="195"/>
      <c r="BZ1033" s="195"/>
      <c r="CA1033" s="195"/>
      <c r="CB1033" s="195"/>
      <c r="CC1033" s="195"/>
      <c r="CD1033" s="195"/>
      <c r="CE1033" s="195"/>
      <c r="CF1033" s="195"/>
      <c r="CG1033" s="195"/>
      <c r="CH1033" s="195"/>
    </row>
    <row r="1034" spans="1:86" ht="12.75">
      <c r="A1034" s="195"/>
      <c r="B1034" s="195"/>
      <c r="C1034" s="195"/>
      <c r="D1034" s="195"/>
      <c r="E1034" s="195"/>
      <c r="F1034" s="195"/>
      <c r="G1034" s="195"/>
      <c r="H1034" s="195"/>
      <c r="I1034" s="195"/>
      <c r="J1034" s="195"/>
      <c r="L1034" s="195"/>
      <c r="M1034" s="195"/>
      <c r="N1034" s="195"/>
      <c r="O1034" s="195"/>
      <c r="P1034" s="195"/>
      <c r="Q1034" s="195"/>
      <c r="R1034" s="195"/>
      <c r="S1034" s="195"/>
      <c r="T1034" s="195"/>
      <c r="U1034" s="195"/>
      <c r="V1034" s="195"/>
      <c r="W1034" s="195"/>
      <c r="X1034" s="195"/>
      <c r="Y1034" s="195"/>
      <c r="Z1034" s="195"/>
      <c r="AA1034" s="195"/>
      <c r="AB1034" s="195"/>
      <c r="AC1034" s="195"/>
      <c r="AD1034" s="195"/>
      <c r="AE1034" s="195"/>
      <c r="AF1034" s="195"/>
      <c r="AG1034" s="195"/>
      <c r="AH1034" s="195"/>
      <c r="AI1034" s="195"/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  <c r="AW1034" s="195"/>
      <c r="AX1034" s="195"/>
      <c r="AY1034" s="195"/>
      <c r="AZ1034" s="195"/>
      <c r="BA1034" s="195"/>
      <c r="BB1034" s="195"/>
      <c r="BC1034" s="195"/>
      <c r="BD1034" s="195"/>
      <c r="BE1034" s="195"/>
      <c r="BF1034" s="195"/>
      <c r="BG1034" s="195"/>
      <c r="BH1034" s="195"/>
      <c r="BI1034" s="195"/>
      <c r="BJ1034" s="195"/>
      <c r="BK1034" s="195"/>
      <c r="BL1034" s="195"/>
      <c r="BM1034" s="195"/>
      <c r="BN1034" s="195"/>
      <c r="BO1034" s="195"/>
      <c r="BP1034" s="195"/>
      <c r="BQ1034" s="195"/>
      <c r="BR1034" s="195"/>
      <c r="BS1034" s="195"/>
      <c r="BT1034" s="195"/>
      <c r="BU1034" s="195"/>
      <c r="BV1034" s="195"/>
      <c r="BW1034" s="195"/>
      <c r="BX1034" s="195"/>
      <c r="BY1034" s="195"/>
      <c r="BZ1034" s="195"/>
      <c r="CA1034" s="195"/>
      <c r="CB1034" s="195"/>
      <c r="CC1034" s="195"/>
      <c r="CD1034" s="195"/>
      <c r="CE1034" s="195"/>
      <c r="CF1034" s="195"/>
      <c r="CG1034" s="195"/>
      <c r="CH1034" s="195"/>
    </row>
    <row r="1035" spans="1:86" ht="12.75">
      <c r="A1035" s="195"/>
      <c r="B1035" s="195"/>
      <c r="C1035" s="195"/>
      <c r="D1035" s="195"/>
      <c r="E1035" s="195"/>
      <c r="F1035" s="195"/>
      <c r="G1035" s="195"/>
      <c r="H1035" s="195"/>
      <c r="I1035" s="195"/>
      <c r="J1035" s="195"/>
      <c r="L1035" s="195"/>
      <c r="M1035" s="195"/>
      <c r="N1035" s="195"/>
      <c r="O1035" s="195"/>
      <c r="P1035" s="195"/>
      <c r="Q1035" s="195"/>
      <c r="R1035" s="195"/>
      <c r="S1035" s="195"/>
      <c r="T1035" s="195"/>
      <c r="U1035" s="195"/>
      <c r="V1035" s="195"/>
      <c r="W1035" s="195"/>
      <c r="X1035" s="195"/>
      <c r="Y1035" s="195"/>
      <c r="Z1035" s="195"/>
      <c r="AA1035" s="195"/>
      <c r="AB1035" s="195"/>
      <c r="AC1035" s="195"/>
      <c r="AD1035" s="195"/>
      <c r="AE1035" s="195"/>
      <c r="AF1035" s="195"/>
      <c r="AG1035" s="195"/>
      <c r="AH1035" s="195"/>
      <c r="AI1035" s="195"/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  <c r="AW1035" s="195"/>
      <c r="AX1035" s="195"/>
      <c r="AY1035" s="195"/>
      <c r="AZ1035" s="195"/>
      <c r="BA1035" s="195"/>
      <c r="BB1035" s="195"/>
      <c r="BC1035" s="195"/>
      <c r="BD1035" s="195"/>
      <c r="BE1035" s="195"/>
      <c r="BF1035" s="195"/>
      <c r="BG1035" s="195"/>
      <c r="BH1035" s="195"/>
      <c r="BI1035" s="195"/>
      <c r="BJ1035" s="195"/>
      <c r="BK1035" s="195"/>
      <c r="BL1035" s="195"/>
      <c r="BM1035" s="195"/>
      <c r="BN1035" s="195"/>
      <c r="BO1035" s="195"/>
      <c r="BP1035" s="195"/>
      <c r="BQ1035" s="195"/>
      <c r="BR1035" s="195"/>
      <c r="BS1035" s="195"/>
      <c r="BT1035" s="195"/>
      <c r="BU1035" s="195"/>
      <c r="BV1035" s="195"/>
      <c r="BW1035" s="195"/>
      <c r="BX1035" s="195"/>
      <c r="BY1035" s="195"/>
      <c r="BZ1035" s="195"/>
      <c r="CA1035" s="195"/>
      <c r="CB1035" s="195"/>
      <c r="CC1035" s="195"/>
      <c r="CD1035" s="195"/>
      <c r="CE1035" s="195"/>
      <c r="CF1035" s="195"/>
      <c r="CG1035" s="195"/>
      <c r="CH1035" s="195"/>
    </row>
    <row r="1036" spans="1:86" ht="12.75">
      <c r="A1036" s="195"/>
      <c r="B1036" s="195"/>
      <c r="C1036" s="195"/>
      <c r="D1036" s="195"/>
      <c r="E1036" s="195"/>
      <c r="F1036" s="195"/>
      <c r="G1036" s="195"/>
      <c r="H1036" s="195"/>
      <c r="I1036" s="195"/>
      <c r="J1036" s="195"/>
      <c r="L1036" s="195"/>
      <c r="M1036" s="195"/>
      <c r="N1036" s="195"/>
      <c r="O1036" s="195"/>
      <c r="P1036" s="195"/>
      <c r="Q1036" s="195"/>
      <c r="R1036" s="195"/>
      <c r="S1036" s="195"/>
      <c r="T1036" s="195"/>
      <c r="U1036" s="195"/>
      <c r="V1036" s="195"/>
      <c r="W1036" s="195"/>
      <c r="X1036" s="195"/>
      <c r="Y1036" s="195"/>
      <c r="Z1036" s="195"/>
      <c r="AA1036" s="195"/>
      <c r="AB1036" s="195"/>
      <c r="AC1036" s="195"/>
      <c r="AD1036" s="195"/>
      <c r="AE1036" s="195"/>
      <c r="AF1036" s="195"/>
      <c r="AG1036" s="195"/>
      <c r="AH1036" s="195"/>
      <c r="AI1036" s="195"/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  <c r="AW1036" s="195"/>
      <c r="AX1036" s="195"/>
      <c r="AY1036" s="195"/>
      <c r="AZ1036" s="195"/>
      <c r="BA1036" s="195"/>
      <c r="BB1036" s="195"/>
      <c r="BC1036" s="195"/>
      <c r="BD1036" s="195"/>
      <c r="BE1036" s="195"/>
      <c r="BF1036" s="195"/>
      <c r="BG1036" s="195"/>
      <c r="BH1036" s="195"/>
      <c r="BI1036" s="195"/>
      <c r="BJ1036" s="195"/>
      <c r="BK1036" s="195"/>
      <c r="BL1036" s="195"/>
      <c r="BM1036" s="195"/>
      <c r="BN1036" s="195"/>
      <c r="BO1036" s="195"/>
      <c r="BP1036" s="195"/>
      <c r="BQ1036" s="195"/>
      <c r="BR1036" s="195"/>
      <c r="BS1036" s="195"/>
      <c r="BT1036" s="195"/>
      <c r="BU1036" s="195"/>
      <c r="BV1036" s="195"/>
      <c r="BW1036" s="195"/>
      <c r="BX1036" s="195"/>
      <c r="BY1036" s="195"/>
      <c r="BZ1036" s="195"/>
      <c r="CA1036" s="195"/>
      <c r="CB1036" s="195"/>
      <c r="CC1036" s="195"/>
      <c r="CD1036" s="195"/>
      <c r="CE1036" s="195"/>
      <c r="CF1036" s="195"/>
      <c r="CG1036" s="195"/>
      <c r="CH1036" s="195"/>
    </row>
    <row r="1037" spans="1:86" ht="12.75">
      <c r="A1037" s="195"/>
      <c r="B1037" s="195"/>
      <c r="C1037" s="195"/>
      <c r="D1037" s="195"/>
      <c r="E1037" s="195"/>
      <c r="F1037" s="195"/>
      <c r="G1037" s="195"/>
      <c r="H1037" s="195"/>
      <c r="I1037" s="195"/>
      <c r="J1037" s="195"/>
      <c r="L1037" s="195"/>
      <c r="M1037" s="195"/>
      <c r="N1037" s="195"/>
      <c r="O1037" s="195"/>
      <c r="P1037" s="195"/>
      <c r="Q1037" s="195"/>
      <c r="R1037" s="195"/>
      <c r="S1037" s="195"/>
      <c r="T1037" s="195"/>
      <c r="U1037" s="195"/>
      <c r="V1037" s="195"/>
      <c r="W1037" s="195"/>
      <c r="X1037" s="195"/>
      <c r="Y1037" s="195"/>
      <c r="Z1037" s="195"/>
      <c r="AA1037" s="195"/>
      <c r="AB1037" s="195"/>
      <c r="AC1037" s="195"/>
      <c r="AD1037" s="195"/>
      <c r="AE1037" s="195"/>
      <c r="AF1037" s="195"/>
      <c r="AG1037" s="195"/>
      <c r="AH1037" s="195"/>
      <c r="AI1037" s="195"/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  <c r="AW1037" s="195"/>
      <c r="AX1037" s="195"/>
      <c r="AY1037" s="195"/>
      <c r="AZ1037" s="195"/>
      <c r="BA1037" s="195"/>
      <c r="BB1037" s="195"/>
      <c r="BC1037" s="195"/>
      <c r="BD1037" s="195"/>
      <c r="BE1037" s="195"/>
      <c r="BF1037" s="195"/>
      <c r="BG1037" s="195"/>
      <c r="BH1037" s="195"/>
      <c r="BI1037" s="195"/>
      <c r="BJ1037" s="195"/>
      <c r="BK1037" s="195"/>
      <c r="BL1037" s="195"/>
      <c r="BM1037" s="195"/>
      <c r="BN1037" s="195"/>
      <c r="BO1037" s="195"/>
      <c r="BP1037" s="195"/>
      <c r="BQ1037" s="195"/>
      <c r="BR1037" s="195"/>
      <c r="BS1037" s="195"/>
      <c r="BT1037" s="195"/>
      <c r="BU1037" s="195"/>
      <c r="BV1037" s="195"/>
      <c r="BW1037" s="195"/>
      <c r="BX1037" s="195"/>
      <c r="BY1037" s="195"/>
      <c r="BZ1037" s="195"/>
      <c r="CA1037" s="195"/>
      <c r="CB1037" s="195"/>
      <c r="CC1037" s="195"/>
      <c r="CD1037" s="195"/>
      <c r="CE1037" s="195"/>
      <c r="CF1037" s="195"/>
      <c r="CG1037" s="195"/>
      <c r="CH1037" s="195"/>
    </row>
    <row r="1038" spans="1:86" ht="12.75">
      <c r="A1038" s="195"/>
      <c r="B1038" s="195"/>
      <c r="C1038" s="195"/>
      <c r="D1038" s="195"/>
      <c r="E1038" s="195"/>
      <c r="F1038" s="195"/>
      <c r="G1038" s="195"/>
      <c r="H1038" s="195"/>
      <c r="I1038" s="195"/>
      <c r="J1038" s="195"/>
      <c r="L1038" s="195"/>
      <c r="M1038" s="195"/>
      <c r="N1038" s="195"/>
      <c r="O1038" s="195"/>
      <c r="P1038" s="195"/>
      <c r="Q1038" s="195"/>
      <c r="R1038" s="195"/>
      <c r="S1038" s="195"/>
      <c r="T1038" s="195"/>
      <c r="U1038" s="195"/>
      <c r="V1038" s="195"/>
      <c r="W1038" s="195"/>
      <c r="X1038" s="195"/>
      <c r="Y1038" s="195"/>
      <c r="Z1038" s="195"/>
      <c r="AA1038" s="195"/>
      <c r="AB1038" s="195"/>
      <c r="AC1038" s="195"/>
      <c r="AD1038" s="195"/>
      <c r="AE1038" s="195"/>
      <c r="AF1038" s="195"/>
      <c r="AG1038" s="195"/>
      <c r="AH1038" s="195"/>
      <c r="AI1038" s="195"/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  <c r="AW1038" s="195"/>
      <c r="AX1038" s="195"/>
      <c r="AY1038" s="195"/>
      <c r="AZ1038" s="195"/>
      <c r="BA1038" s="195"/>
      <c r="BB1038" s="195"/>
      <c r="BC1038" s="195"/>
      <c r="BD1038" s="195"/>
      <c r="BE1038" s="195"/>
      <c r="BF1038" s="195"/>
      <c r="BG1038" s="195"/>
      <c r="BH1038" s="195"/>
      <c r="BI1038" s="195"/>
      <c r="BJ1038" s="195"/>
      <c r="BK1038" s="195"/>
      <c r="BL1038" s="195"/>
      <c r="BM1038" s="195"/>
      <c r="BN1038" s="195"/>
      <c r="BO1038" s="195"/>
      <c r="BP1038" s="195"/>
      <c r="BQ1038" s="195"/>
      <c r="BR1038" s="195"/>
      <c r="BS1038" s="195"/>
      <c r="BT1038" s="195"/>
      <c r="BU1038" s="195"/>
      <c r="BV1038" s="195"/>
      <c r="BW1038" s="195"/>
      <c r="BX1038" s="195"/>
      <c r="BY1038" s="195"/>
      <c r="BZ1038" s="195"/>
      <c r="CA1038" s="195"/>
      <c r="CB1038" s="195"/>
      <c r="CC1038" s="195"/>
      <c r="CD1038" s="195"/>
      <c r="CE1038" s="195"/>
      <c r="CF1038" s="195"/>
      <c r="CG1038" s="195"/>
      <c r="CH1038" s="195"/>
    </row>
    <row r="1039" spans="1:86" ht="12.75">
      <c r="A1039" s="195"/>
      <c r="B1039" s="195"/>
      <c r="C1039" s="195"/>
      <c r="D1039" s="195"/>
      <c r="E1039" s="195"/>
      <c r="F1039" s="195"/>
      <c r="G1039" s="195"/>
      <c r="H1039" s="195"/>
      <c r="I1039" s="195"/>
      <c r="J1039" s="195"/>
      <c r="L1039" s="195"/>
      <c r="M1039" s="195"/>
      <c r="N1039" s="195"/>
      <c r="O1039" s="195"/>
      <c r="P1039" s="195"/>
      <c r="Q1039" s="195"/>
      <c r="R1039" s="195"/>
      <c r="S1039" s="195"/>
      <c r="T1039" s="195"/>
      <c r="U1039" s="195"/>
      <c r="V1039" s="195"/>
      <c r="W1039" s="195"/>
      <c r="X1039" s="195"/>
      <c r="Y1039" s="195"/>
      <c r="Z1039" s="195"/>
      <c r="AA1039" s="195"/>
      <c r="AB1039" s="195"/>
      <c r="AC1039" s="195"/>
      <c r="AD1039" s="195"/>
      <c r="AE1039" s="195"/>
      <c r="AF1039" s="195"/>
      <c r="AG1039" s="195"/>
      <c r="AH1039" s="195"/>
      <c r="AI1039" s="195"/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  <c r="AW1039" s="195"/>
      <c r="AX1039" s="195"/>
      <c r="AY1039" s="195"/>
      <c r="AZ1039" s="195"/>
      <c r="BA1039" s="195"/>
      <c r="BB1039" s="195"/>
      <c r="BC1039" s="195"/>
      <c r="BD1039" s="195"/>
      <c r="BE1039" s="195"/>
      <c r="BF1039" s="195"/>
      <c r="BG1039" s="195"/>
      <c r="BH1039" s="195"/>
      <c r="BI1039" s="195"/>
      <c r="BJ1039" s="195"/>
      <c r="BK1039" s="195"/>
      <c r="BL1039" s="195"/>
      <c r="BM1039" s="195"/>
      <c r="BN1039" s="195"/>
      <c r="BO1039" s="195"/>
      <c r="BP1039" s="195"/>
      <c r="BQ1039" s="195"/>
      <c r="BR1039" s="195"/>
      <c r="BS1039" s="195"/>
      <c r="BT1039" s="195"/>
      <c r="BU1039" s="195"/>
      <c r="BV1039" s="195"/>
      <c r="BW1039" s="195"/>
      <c r="BX1039" s="195"/>
      <c r="BY1039" s="195"/>
      <c r="BZ1039" s="195"/>
      <c r="CA1039" s="195"/>
      <c r="CB1039" s="195"/>
      <c r="CC1039" s="195"/>
      <c r="CD1039" s="195"/>
      <c r="CE1039" s="195"/>
      <c r="CF1039" s="195"/>
      <c r="CG1039" s="195"/>
      <c r="CH1039" s="195"/>
    </row>
    <row r="1040" spans="1:86" ht="12.75">
      <c r="A1040" s="195"/>
      <c r="B1040" s="195"/>
      <c r="C1040" s="195"/>
      <c r="D1040" s="195"/>
      <c r="E1040" s="195"/>
      <c r="F1040" s="195"/>
      <c r="G1040" s="195"/>
      <c r="H1040" s="195"/>
      <c r="I1040" s="195"/>
      <c r="J1040" s="195"/>
      <c r="L1040" s="195"/>
      <c r="M1040" s="195"/>
      <c r="N1040" s="195"/>
      <c r="O1040" s="195"/>
      <c r="P1040" s="195"/>
      <c r="Q1040" s="195"/>
      <c r="R1040" s="195"/>
      <c r="S1040" s="195"/>
      <c r="T1040" s="195"/>
      <c r="U1040" s="195"/>
      <c r="V1040" s="195"/>
      <c r="W1040" s="195"/>
      <c r="X1040" s="195"/>
      <c r="Y1040" s="195"/>
      <c r="Z1040" s="195"/>
      <c r="AA1040" s="195"/>
      <c r="AB1040" s="195"/>
      <c r="AC1040" s="195"/>
      <c r="AD1040" s="195"/>
      <c r="AE1040" s="195"/>
      <c r="AF1040" s="195"/>
      <c r="AG1040" s="195"/>
      <c r="AH1040" s="195"/>
      <c r="AI1040" s="195"/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  <c r="AW1040" s="195"/>
      <c r="AX1040" s="195"/>
      <c r="AY1040" s="195"/>
      <c r="AZ1040" s="195"/>
      <c r="BA1040" s="195"/>
      <c r="BB1040" s="195"/>
      <c r="BC1040" s="195"/>
      <c r="BD1040" s="195"/>
      <c r="BE1040" s="195"/>
      <c r="BF1040" s="195"/>
      <c r="BG1040" s="195"/>
      <c r="BH1040" s="195"/>
      <c r="BI1040" s="195"/>
      <c r="BJ1040" s="195"/>
      <c r="BK1040" s="195"/>
      <c r="BL1040" s="195"/>
      <c r="BM1040" s="195"/>
      <c r="BN1040" s="195"/>
      <c r="BO1040" s="195"/>
      <c r="BP1040" s="195"/>
      <c r="BQ1040" s="195"/>
      <c r="BR1040" s="195"/>
      <c r="BS1040" s="195"/>
      <c r="BT1040" s="195"/>
      <c r="BU1040" s="195"/>
      <c r="BV1040" s="195"/>
      <c r="BW1040" s="195"/>
      <c r="BX1040" s="195"/>
      <c r="BY1040" s="195"/>
      <c r="BZ1040" s="195"/>
      <c r="CA1040" s="195"/>
      <c r="CB1040" s="195"/>
      <c r="CC1040" s="195"/>
      <c r="CD1040" s="195"/>
      <c r="CE1040" s="195"/>
      <c r="CF1040" s="195"/>
      <c r="CG1040" s="195"/>
      <c r="CH1040" s="195"/>
    </row>
    <row r="1041" spans="1:86" ht="12.75">
      <c r="A1041" s="195"/>
      <c r="B1041" s="195"/>
      <c r="C1041" s="195"/>
      <c r="D1041" s="195"/>
      <c r="E1041" s="195"/>
      <c r="F1041" s="195"/>
      <c r="G1041" s="195"/>
      <c r="H1041" s="195"/>
      <c r="I1041" s="195"/>
      <c r="J1041" s="195"/>
      <c r="L1041" s="195"/>
      <c r="M1041" s="195"/>
      <c r="N1041" s="195"/>
      <c r="O1041" s="195"/>
      <c r="P1041" s="195"/>
      <c r="Q1041" s="195"/>
      <c r="R1041" s="195"/>
      <c r="S1041" s="195"/>
      <c r="T1041" s="195"/>
      <c r="U1041" s="195"/>
      <c r="V1041" s="195"/>
      <c r="W1041" s="195"/>
      <c r="X1041" s="195"/>
      <c r="Y1041" s="195"/>
      <c r="Z1041" s="195"/>
      <c r="AA1041" s="195"/>
      <c r="AB1041" s="195"/>
      <c r="AC1041" s="195"/>
      <c r="AD1041" s="195"/>
      <c r="AE1041" s="195"/>
      <c r="AF1041" s="195"/>
      <c r="AG1041" s="195"/>
      <c r="AH1041" s="195"/>
      <c r="AI1041" s="195"/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  <c r="AW1041" s="195"/>
      <c r="AX1041" s="195"/>
      <c r="AY1041" s="195"/>
      <c r="AZ1041" s="195"/>
      <c r="BA1041" s="195"/>
      <c r="BB1041" s="195"/>
      <c r="BC1041" s="195"/>
      <c r="BD1041" s="195"/>
      <c r="BE1041" s="195"/>
      <c r="BF1041" s="195"/>
      <c r="BG1041" s="195"/>
      <c r="BH1041" s="195"/>
      <c r="BI1041" s="195"/>
      <c r="BJ1041" s="195"/>
      <c r="BK1041" s="195"/>
      <c r="BL1041" s="195"/>
      <c r="BM1041" s="195"/>
      <c r="BN1041" s="195"/>
      <c r="BO1041" s="195"/>
      <c r="BP1041" s="195"/>
      <c r="BQ1041" s="195"/>
      <c r="BR1041" s="195"/>
      <c r="BS1041" s="195"/>
      <c r="BT1041" s="195"/>
      <c r="BU1041" s="195"/>
      <c r="BV1041" s="195"/>
      <c r="BW1041" s="195"/>
      <c r="BX1041" s="195"/>
      <c r="BY1041" s="195"/>
      <c r="BZ1041" s="195"/>
      <c r="CA1041" s="195"/>
      <c r="CB1041" s="195"/>
      <c r="CC1041" s="195"/>
      <c r="CD1041" s="195"/>
      <c r="CE1041" s="195"/>
      <c r="CF1041" s="195"/>
      <c r="CG1041" s="195"/>
      <c r="CH1041" s="195"/>
    </row>
    <row r="1042" spans="1:86" ht="12.75">
      <c r="A1042" s="195"/>
      <c r="B1042" s="195"/>
      <c r="C1042" s="195"/>
      <c r="D1042" s="195"/>
      <c r="E1042" s="195"/>
      <c r="F1042" s="195"/>
      <c r="G1042" s="195"/>
      <c r="H1042" s="195"/>
      <c r="I1042" s="195"/>
      <c r="J1042" s="195"/>
      <c r="L1042" s="195"/>
      <c r="M1042" s="195"/>
      <c r="N1042" s="195"/>
      <c r="O1042" s="195"/>
      <c r="P1042" s="195"/>
      <c r="Q1042" s="195"/>
      <c r="R1042" s="195"/>
      <c r="S1042" s="195"/>
      <c r="T1042" s="195"/>
      <c r="U1042" s="195"/>
      <c r="V1042" s="195"/>
      <c r="W1042" s="195"/>
      <c r="X1042" s="195"/>
      <c r="Y1042" s="195"/>
      <c r="Z1042" s="195"/>
      <c r="AA1042" s="195"/>
      <c r="AB1042" s="195"/>
      <c r="AC1042" s="195"/>
      <c r="AD1042" s="195"/>
      <c r="AE1042" s="195"/>
      <c r="AF1042" s="195"/>
      <c r="AG1042" s="195"/>
      <c r="AH1042" s="195"/>
      <c r="AI1042" s="195"/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  <c r="AW1042" s="195"/>
      <c r="AX1042" s="195"/>
      <c r="AY1042" s="195"/>
      <c r="AZ1042" s="195"/>
      <c r="BA1042" s="195"/>
      <c r="BB1042" s="195"/>
      <c r="BC1042" s="195"/>
      <c r="BD1042" s="195"/>
      <c r="BE1042" s="195"/>
      <c r="BF1042" s="195"/>
      <c r="BG1042" s="195"/>
      <c r="BH1042" s="195"/>
      <c r="BI1042" s="195"/>
      <c r="BJ1042" s="195"/>
      <c r="BK1042" s="195"/>
      <c r="BL1042" s="195"/>
      <c r="BM1042" s="195"/>
      <c r="BN1042" s="195"/>
      <c r="BO1042" s="195"/>
      <c r="BP1042" s="195"/>
      <c r="BQ1042" s="195"/>
      <c r="BR1042" s="195"/>
      <c r="BS1042" s="195"/>
      <c r="BT1042" s="195"/>
      <c r="BU1042" s="195"/>
      <c r="BV1042" s="195"/>
      <c r="BW1042" s="195"/>
      <c r="BX1042" s="195"/>
      <c r="BY1042" s="195"/>
      <c r="BZ1042" s="195"/>
      <c r="CA1042" s="195"/>
      <c r="CB1042" s="195"/>
      <c r="CC1042" s="195"/>
      <c r="CD1042" s="195"/>
      <c r="CE1042" s="195"/>
      <c r="CF1042" s="195"/>
      <c r="CG1042" s="195"/>
      <c r="CH1042" s="195"/>
    </row>
    <row r="1043" spans="1:86" ht="12.75">
      <c r="A1043" s="195"/>
      <c r="B1043" s="195"/>
      <c r="C1043" s="195"/>
      <c r="D1043" s="195"/>
      <c r="E1043" s="195"/>
      <c r="F1043" s="195"/>
      <c r="G1043" s="195"/>
      <c r="H1043" s="195"/>
      <c r="I1043" s="195"/>
      <c r="J1043" s="195"/>
      <c r="L1043" s="195"/>
      <c r="M1043" s="195"/>
      <c r="N1043" s="195"/>
      <c r="O1043" s="195"/>
      <c r="P1043" s="195"/>
      <c r="Q1043" s="195"/>
      <c r="R1043" s="195"/>
      <c r="S1043" s="195"/>
      <c r="T1043" s="195"/>
      <c r="U1043" s="195"/>
      <c r="V1043" s="195"/>
      <c r="W1043" s="195"/>
      <c r="X1043" s="195"/>
      <c r="Y1043" s="195"/>
      <c r="Z1043" s="195"/>
      <c r="AA1043" s="195"/>
      <c r="AB1043" s="195"/>
      <c r="AC1043" s="195"/>
      <c r="AD1043" s="195"/>
      <c r="AE1043" s="195"/>
      <c r="AF1043" s="195"/>
      <c r="AG1043" s="195"/>
      <c r="AH1043" s="195"/>
      <c r="AI1043" s="195"/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  <c r="AW1043" s="195"/>
      <c r="AX1043" s="195"/>
      <c r="AY1043" s="195"/>
      <c r="AZ1043" s="195"/>
      <c r="BA1043" s="195"/>
      <c r="BB1043" s="195"/>
      <c r="BC1043" s="195"/>
      <c r="BD1043" s="195"/>
      <c r="BE1043" s="195"/>
      <c r="BF1043" s="195"/>
      <c r="BG1043" s="195"/>
      <c r="BH1043" s="195"/>
      <c r="BI1043" s="195"/>
      <c r="BJ1043" s="195"/>
      <c r="BK1043" s="195"/>
      <c r="BL1043" s="195"/>
      <c r="BM1043" s="195"/>
      <c r="BN1043" s="195"/>
      <c r="BO1043" s="195"/>
      <c r="BP1043" s="195"/>
      <c r="BQ1043" s="195"/>
      <c r="BR1043" s="195"/>
      <c r="BS1043" s="195"/>
      <c r="BT1043" s="195"/>
      <c r="BU1043" s="195"/>
      <c r="BV1043" s="195"/>
      <c r="BW1043" s="195"/>
      <c r="BX1043" s="195"/>
      <c r="BY1043" s="195"/>
      <c r="BZ1043" s="195"/>
      <c r="CA1043" s="195"/>
      <c r="CB1043" s="195"/>
      <c r="CC1043" s="195"/>
      <c r="CD1043" s="195"/>
      <c r="CE1043" s="195"/>
      <c r="CF1043" s="195"/>
      <c r="CG1043" s="195"/>
      <c r="CH1043" s="195"/>
    </row>
    <row r="1044" spans="1:86" ht="12.75">
      <c r="A1044" s="195"/>
      <c r="B1044" s="195"/>
      <c r="C1044" s="195"/>
      <c r="D1044" s="195"/>
      <c r="E1044" s="195"/>
      <c r="F1044" s="195"/>
      <c r="G1044" s="195"/>
      <c r="H1044" s="195"/>
      <c r="I1044" s="195"/>
      <c r="J1044" s="195"/>
      <c r="L1044" s="195"/>
      <c r="M1044" s="195"/>
      <c r="N1044" s="195"/>
      <c r="O1044" s="195"/>
      <c r="P1044" s="195"/>
      <c r="Q1044" s="195"/>
      <c r="R1044" s="195"/>
      <c r="S1044" s="195"/>
      <c r="T1044" s="195"/>
      <c r="U1044" s="195"/>
      <c r="V1044" s="195"/>
      <c r="W1044" s="195"/>
      <c r="X1044" s="195"/>
      <c r="Y1044" s="195"/>
      <c r="Z1044" s="195"/>
      <c r="AA1044" s="195"/>
      <c r="AB1044" s="195"/>
      <c r="AC1044" s="195"/>
      <c r="AD1044" s="195"/>
      <c r="AE1044" s="195"/>
      <c r="AF1044" s="195"/>
      <c r="AG1044" s="195"/>
      <c r="AH1044" s="195"/>
      <c r="AI1044" s="195"/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  <c r="AW1044" s="195"/>
      <c r="AX1044" s="195"/>
      <c r="AY1044" s="195"/>
      <c r="AZ1044" s="195"/>
      <c r="BA1044" s="195"/>
      <c r="BB1044" s="195"/>
      <c r="BC1044" s="195"/>
      <c r="BD1044" s="195"/>
      <c r="BE1044" s="195"/>
      <c r="BF1044" s="195"/>
      <c r="BG1044" s="195"/>
      <c r="BH1044" s="195"/>
      <c r="BI1044" s="195"/>
      <c r="BJ1044" s="195"/>
      <c r="BK1044" s="195"/>
      <c r="BL1044" s="195"/>
      <c r="BM1044" s="195"/>
      <c r="BN1044" s="195"/>
      <c r="BO1044" s="195"/>
      <c r="BP1044" s="195"/>
      <c r="BQ1044" s="195"/>
      <c r="BR1044" s="195"/>
      <c r="BS1044" s="195"/>
      <c r="BT1044" s="195"/>
      <c r="BU1044" s="195"/>
      <c r="BV1044" s="195"/>
      <c r="BW1044" s="195"/>
      <c r="BX1044" s="195"/>
      <c r="BY1044" s="195"/>
      <c r="BZ1044" s="195"/>
      <c r="CA1044" s="195"/>
      <c r="CB1044" s="195"/>
      <c r="CC1044" s="195"/>
      <c r="CD1044" s="195"/>
      <c r="CE1044" s="195"/>
      <c r="CF1044" s="195"/>
      <c r="CG1044" s="195"/>
      <c r="CH1044" s="195"/>
    </row>
    <row r="1045" spans="1:86" ht="12.75">
      <c r="A1045" s="195"/>
      <c r="B1045" s="195"/>
      <c r="C1045" s="195"/>
      <c r="D1045" s="195"/>
      <c r="E1045" s="195"/>
      <c r="F1045" s="195"/>
      <c r="G1045" s="195"/>
      <c r="H1045" s="195"/>
      <c r="I1045" s="195"/>
      <c r="J1045" s="195"/>
      <c r="L1045" s="195"/>
      <c r="M1045" s="195"/>
      <c r="N1045" s="195"/>
      <c r="O1045" s="195"/>
      <c r="P1045" s="195"/>
      <c r="Q1045" s="195"/>
      <c r="R1045" s="195"/>
      <c r="S1045" s="195"/>
      <c r="T1045" s="195"/>
      <c r="U1045" s="195"/>
      <c r="V1045" s="195"/>
      <c r="W1045" s="195"/>
      <c r="X1045" s="195"/>
      <c r="Y1045" s="195"/>
      <c r="Z1045" s="195"/>
      <c r="AA1045" s="195"/>
      <c r="AB1045" s="195"/>
      <c r="AC1045" s="195"/>
      <c r="AD1045" s="195"/>
      <c r="AE1045" s="195"/>
      <c r="AF1045" s="195"/>
      <c r="AG1045" s="195"/>
      <c r="AH1045" s="195"/>
      <c r="AI1045" s="195"/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  <c r="AW1045" s="195"/>
      <c r="AX1045" s="195"/>
      <c r="AY1045" s="195"/>
      <c r="AZ1045" s="195"/>
      <c r="BA1045" s="195"/>
      <c r="BB1045" s="195"/>
      <c r="BC1045" s="195"/>
      <c r="BD1045" s="195"/>
      <c r="BE1045" s="195"/>
      <c r="BF1045" s="195"/>
      <c r="BG1045" s="195"/>
      <c r="BH1045" s="195"/>
      <c r="BI1045" s="195"/>
      <c r="BJ1045" s="195"/>
      <c r="BK1045" s="195"/>
      <c r="BL1045" s="195"/>
      <c r="BM1045" s="195"/>
      <c r="BN1045" s="195"/>
      <c r="BO1045" s="195"/>
      <c r="BP1045" s="195"/>
      <c r="BQ1045" s="195"/>
      <c r="BR1045" s="195"/>
      <c r="BS1045" s="195"/>
      <c r="BT1045" s="195"/>
      <c r="BU1045" s="195"/>
      <c r="BV1045" s="195"/>
      <c r="BW1045" s="195"/>
      <c r="BX1045" s="195"/>
      <c r="BY1045" s="195"/>
      <c r="BZ1045" s="195"/>
      <c r="CA1045" s="195"/>
      <c r="CB1045" s="195"/>
      <c r="CC1045" s="195"/>
      <c r="CD1045" s="195"/>
      <c r="CE1045" s="195"/>
      <c r="CF1045" s="195"/>
      <c r="CG1045" s="195"/>
      <c r="CH1045" s="195"/>
    </row>
    <row r="1046" spans="1:86" ht="12.75">
      <c r="A1046" s="195"/>
      <c r="B1046" s="195"/>
      <c r="C1046" s="195"/>
      <c r="D1046" s="195"/>
      <c r="E1046" s="195"/>
      <c r="F1046" s="195"/>
      <c r="G1046" s="195"/>
      <c r="H1046" s="195"/>
      <c r="I1046" s="195"/>
      <c r="J1046" s="195"/>
      <c r="L1046" s="195"/>
      <c r="M1046" s="195"/>
      <c r="N1046" s="195"/>
      <c r="O1046" s="195"/>
      <c r="P1046" s="195"/>
      <c r="Q1046" s="195"/>
      <c r="R1046" s="195"/>
      <c r="S1046" s="195"/>
      <c r="T1046" s="195"/>
      <c r="U1046" s="195"/>
      <c r="V1046" s="195"/>
      <c r="W1046" s="195"/>
      <c r="X1046" s="195"/>
      <c r="Y1046" s="195"/>
      <c r="Z1046" s="195"/>
      <c r="AA1046" s="195"/>
      <c r="AB1046" s="195"/>
      <c r="AC1046" s="195"/>
      <c r="AD1046" s="195"/>
      <c r="AE1046" s="195"/>
      <c r="AF1046" s="195"/>
      <c r="AG1046" s="195"/>
      <c r="AH1046" s="195"/>
      <c r="AI1046" s="195"/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  <c r="AW1046" s="195"/>
      <c r="AX1046" s="195"/>
      <c r="AY1046" s="195"/>
      <c r="AZ1046" s="195"/>
      <c r="BA1046" s="195"/>
      <c r="BB1046" s="195"/>
      <c r="BC1046" s="195"/>
      <c r="BD1046" s="195"/>
      <c r="BE1046" s="195"/>
      <c r="BF1046" s="195"/>
      <c r="BG1046" s="195"/>
      <c r="BH1046" s="195"/>
      <c r="BI1046" s="195"/>
      <c r="BJ1046" s="195"/>
      <c r="BK1046" s="195"/>
      <c r="BL1046" s="195"/>
      <c r="BM1046" s="195"/>
      <c r="BN1046" s="195"/>
      <c r="BO1046" s="195"/>
      <c r="BP1046" s="195"/>
      <c r="BQ1046" s="195"/>
      <c r="BR1046" s="195"/>
      <c r="BS1046" s="195"/>
      <c r="BT1046" s="195"/>
      <c r="BU1046" s="195"/>
      <c r="BV1046" s="195"/>
      <c r="BW1046" s="195"/>
      <c r="BX1046" s="195"/>
      <c r="BY1046" s="195"/>
      <c r="BZ1046" s="195"/>
      <c r="CA1046" s="195"/>
      <c r="CB1046" s="195"/>
      <c r="CC1046" s="195"/>
      <c r="CD1046" s="195"/>
      <c r="CE1046" s="195"/>
      <c r="CF1046" s="195"/>
      <c r="CG1046" s="195"/>
      <c r="CH1046" s="195"/>
    </row>
    <row r="1047" spans="1:86" ht="12.75">
      <c r="A1047" s="195"/>
      <c r="B1047" s="195"/>
      <c r="C1047" s="195"/>
      <c r="D1047" s="195"/>
      <c r="E1047" s="195"/>
      <c r="F1047" s="195"/>
      <c r="G1047" s="195"/>
      <c r="H1047" s="195"/>
      <c r="I1047" s="195"/>
      <c r="J1047" s="195"/>
      <c r="L1047" s="195"/>
      <c r="M1047" s="195"/>
      <c r="N1047" s="195"/>
      <c r="O1047" s="195"/>
      <c r="P1047" s="195"/>
      <c r="Q1047" s="195"/>
      <c r="R1047" s="195"/>
      <c r="S1047" s="195"/>
      <c r="T1047" s="195"/>
      <c r="U1047" s="195"/>
      <c r="V1047" s="195"/>
      <c r="W1047" s="195"/>
      <c r="X1047" s="195"/>
      <c r="Y1047" s="195"/>
      <c r="Z1047" s="195"/>
      <c r="AA1047" s="195"/>
      <c r="AB1047" s="195"/>
      <c r="AC1047" s="195"/>
      <c r="AD1047" s="195"/>
      <c r="AE1047" s="195"/>
      <c r="AF1047" s="195"/>
      <c r="AG1047" s="195"/>
      <c r="AH1047" s="195"/>
      <c r="AI1047" s="195"/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  <c r="AW1047" s="195"/>
      <c r="AX1047" s="195"/>
      <c r="AY1047" s="195"/>
      <c r="AZ1047" s="195"/>
      <c r="BA1047" s="195"/>
      <c r="BB1047" s="195"/>
      <c r="BC1047" s="195"/>
      <c r="BD1047" s="195"/>
      <c r="BE1047" s="195"/>
      <c r="BF1047" s="195"/>
      <c r="BG1047" s="195"/>
      <c r="BH1047" s="195"/>
      <c r="BI1047" s="195"/>
      <c r="BJ1047" s="195"/>
      <c r="BK1047" s="195"/>
      <c r="BL1047" s="195"/>
      <c r="BM1047" s="195"/>
      <c r="BN1047" s="195"/>
      <c r="BO1047" s="195"/>
      <c r="BP1047" s="195"/>
      <c r="BQ1047" s="195"/>
      <c r="BR1047" s="195"/>
      <c r="BS1047" s="195"/>
      <c r="BT1047" s="195"/>
      <c r="BU1047" s="195"/>
      <c r="BV1047" s="195"/>
      <c r="BW1047" s="195"/>
      <c r="BX1047" s="195"/>
      <c r="BY1047" s="195"/>
      <c r="BZ1047" s="195"/>
      <c r="CA1047" s="195"/>
      <c r="CB1047" s="195"/>
      <c r="CC1047" s="195"/>
      <c r="CD1047" s="195"/>
      <c r="CE1047" s="195"/>
      <c r="CF1047" s="195"/>
      <c r="CG1047" s="195"/>
      <c r="CH1047" s="195"/>
    </row>
    <row r="1048" spans="1:86" ht="12.75">
      <c r="A1048" s="195"/>
      <c r="B1048" s="195"/>
      <c r="C1048" s="195"/>
      <c r="D1048" s="195"/>
      <c r="E1048" s="195"/>
      <c r="F1048" s="195"/>
      <c r="G1048" s="195"/>
      <c r="H1048" s="195"/>
      <c r="I1048" s="195"/>
      <c r="J1048" s="195"/>
      <c r="L1048" s="195"/>
      <c r="M1048" s="195"/>
      <c r="N1048" s="195"/>
      <c r="O1048" s="195"/>
      <c r="P1048" s="195"/>
      <c r="Q1048" s="195"/>
      <c r="R1048" s="195"/>
      <c r="S1048" s="195"/>
      <c r="T1048" s="195"/>
      <c r="U1048" s="195"/>
      <c r="V1048" s="195"/>
      <c r="W1048" s="195"/>
      <c r="X1048" s="195"/>
      <c r="Y1048" s="195"/>
      <c r="Z1048" s="195"/>
      <c r="AA1048" s="195"/>
      <c r="AB1048" s="195"/>
      <c r="AC1048" s="195"/>
      <c r="AD1048" s="195"/>
      <c r="AE1048" s="195"/>
      <c r="AF1048" s="195"/>
      <c r="AG1048" s="195"/>
      <c r="AH1048" s="195"/>
      <c r="AI1048" s="195"/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  <c r="AW1048" s="195"/>
      <c r="AX1048" s="195"/>
      <c r="AY1048" s="195"/>
      <c r="AZ1048" s="195"/>
      <c r="BA1048" s="195"/>
      <c r="BB1048" s="195"/>
      <c r="BC1048" s="195"/>
      <c r="BD1048" s="195"/>
      <c r="BE1048" s="195"/>
      <c r="BF1048" s="195"/>
      <c r="BG1048" s="195"/>
      <c r="BH1048" s="195"/>
      <c r="BI1048" s="195"/>
      <c r="BJ1048" s="195"/>
      <c r="BK1048" s="195"/>
      <c r="BL1048" s="195"/>
      <c r="BM1048" s="195"/>
      <c r="BN1048" s="195"/>
      <c r="BO1048" s="195"/>
      <c r="BP1048" s="195"/>
      <c r="BQ1048" s="195"/>
      <c r="BR1048" s="195"/>
      <c r="BS1048" s="195"/>
      <c r="BT1048" s="195"/>
      <c r="BU1048" s="195"/>
      <c r="BV1048" s="195"/>
      <c r="BW1048" s="195"/>
      <c r="BX1048" s="195"/>
      <c r="BY1048" s="195"/>
      <c r="BZ1048" s="195"/>
      <c r="CA1048" s="195"/>
      <c r="CB1048" s="195"/>
      <c r="CC1048" s="195"/>
      <c r="CD1048" s="195"/>
      <c r="CE1048" s="195"/>
      <c r="CF1048" s="195"/>
      <c r="CG1048" s="195"/>
      <c r="CH1048" s="195"/>
    </row>
    <row r="1049" spans="1:86" ht="12.75">
      <c r="A1049" s="195"/>
      <c r="B1049" s="195"/>
      <c r="C1049" s="195"/>
      <c r="D1049" s="195"/>
      <c r="E1049" s="195"/>
      <c r="F1049" s="195"/>
      <c r="G1049" s="195"/>
      <c r="H1049" s="195"/>
      <c r="I1049" s="195"/>
      <c r="J1049" s="195"/>
      <c r="L1049" s="195"/>
      <c r="M1049" s="195"/>
      <c r="N1049" s="195"/>
      <c r="O1049" s="195"/>
      <c r="P1049" s="195"/>
      <c r="Q1049" s="195"/>
      <c r="R1049" s="195"/>
      <c r="S1049" s="195"/>
      <c r="T1049" s="195"/>
      <c r="U1049" s="195"/>
      <c r="V1049" s="195"/>
      <c r="W1049" s="195"/>
      <c r="X1049" s="195"/>
      <c r="Y1049" s="195"/>
      <c r="Z1049" s="195"/>
      <c r="AA1049" s="195"/>
      <c r="AB1049" s="195"/>
      <c r="AC1049" s="195"/>
      <c r="AD1049" s="195"/>
      <c r="AE1049" s="195"/>
      <c r="AF1049" s="195"/>
      <c r="AG1049" s="195"/>
      <c r="AH1049" s="195"/>
      <c r="AI1049" s="195"/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  <c r="AW1049" s="195"/>
      <c r="AX1049" s="195"/>
      <c r="AY1049" s="195"/>
      <c r="AZ1049" s="195"/>
      <c r="BA1049" s="195"/>
      <c r="BB1049" s="195"/>
      <c r="BC1049" s="195"/>
      <c r="BD1049" s="195"/>
      <c r="BE1049" s="195"/>
      <c r="BF1049" s="195"/>
      <c r="BG1049" s="195"/>
      <c r="BH1049" s="195"/>
      <c r="BI1049" s="195"/>
      <c r="BJ1049" s="195"/>
      <c r="BK1049" s="195"/>
      <c r="BL1049" s="195"/>
      <c r="BM1049" s="195"/>
      <c r="BN1049" s="195"/>
      <c r="BO1049" s="195"/>
      <c r="BP1049" s="195"/>
      <c r="BQ1049" s="195"/>
      <c r="BR1049" s="195"/>
      <c r="BS1049" s="195"/>
      <c r="BT1049" s="195"/>
      <c r="BU1049" s="195"/>
      <c r="BV1049" s="195"/>
      <c r="BW1049" s="195"/>
      <c r="BX1049" s="195"/>
      <c r="BY1049" s="195"/>
      <c r="BZ1049" s="195"/>
      <c r="CA1049" s="195"/>
      <c r="CB1049" s="195"/>
      <c r="CC1049" s="195"/>
      <c r="CD1049" s="195"/>
      <c r="CE1049" s="195"/>
      <c r="CF1049" s="195"/>
      <c r="CG1049" s="195"/>
      <c r="CH1049" s="195"/>
    </row>
    <row r="1050" spans="1:86" ht="12.75">
      <c r="A1050" s="195"/>
      <c r="B1050" s="195"/>
      <c r="C1050" s="195"/>
      <c r="D1050" s="195"/>
      <c r="E1050" s="195"/>
      <c r="F1050" s="195"/>
      <c r="G1050" s="195"/>
      <c r="H1050" s="195"/>
      <c r="I1050" s="195"/>
      <c r="J1050" s="195"/>
      <c r="L1050" s="195"/>
      <c r="M1050" s="195"/>
      <c r="N1050" s="195"/>
      <c r="O1050" s="195"/>
      <c r="P1050" s="195"/>
      <c r="Q1050" s="195"/>
      <c r="R1050" s="195"/>
      <c r="S1050" s="195"/>
      <c r="T1050" s="195"/>
      <c r="U1050" s="195"/>
      <c r="V1050" s="195"/>
      <c r="W1050" s="195"/>
      <c r="X1050" s="195"/>
      <c r="Y1050" s="195"/>
      <c r="Z1050" s="195"/>
      <c r="AA1050" s="195"/>
      <c r="AB1050" s="195"/>
      <c r="AC1050" s="195"/>
      <c r="AD1050" s="195"/>
      <c r="AE1050" s="195"/>
      <c r="AF1050" s="195"/>
      <c r="AG1050" s="195"/>
      <c r="AH1050" s="195"/>
      <c r="AI1050" s="195"/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  <c r="AW1050" s="195"/>
      <c r="AX1050" s="195"/>
      <c r="AY1050" s="195"/>
      <c r="AZ1050" s="195"/>
      <c r="BA1050" s="195"/>
      <c r="BB1050" s="195"/>
      <c r="BC1050" s="195"/>
      <c r="BD1050" s="195"/>
      <c r="BE1050" s="195"/>
      <c r="BF1050" s="195"/>
      <c r="BG1050" s="195"/>
      <c r="BH1050" s="195"/>
      <c r="BI1050" s="195"/>
      <c r="BJ1050" s="195"/>
      <c r="BK1050" s="195"/>
      <c r="BL1050" s="195"/>
      <c r="BM1050" s="195"/>
      <c r="BN1050" s="195"/>
      <c r="BO1050" s="195"/>
      <c r="BP1050" s="195"/>
      <c r="BQ1050" s="195"/>
      <c r="BR1050" s="195"/>
      <c r="BS1050" s="195"/>
      <c r="BT1050" s="195"/>
      <c r="BU1050" s="195"/>
      <c r="BV1050" s="195"/>
      <c r="BW1050" s="195"/>
      <c r="BX1050" s="195"/>
      <c r="BY1050" s="195"/>
      <c r="BZ1050" s="195"/>
      <c r="CA1050" s="195"/>
      <c r="CB1050" s="195"/>
      <c r="CC1050" s="195"/>
      <c r="CD1050" s="195"/>
      <c r="CE1050" s="195"/>
      <c r="CF1050" s="195"/>
      <c r="CG1050" s="195"/>
      <c r="CH1050" s="195"/>
    </row>
    <row r="1051" spans="1:86" ht="12.75">
      <c r="A1051" s="195"/>
      <c r="B1051" s="195"/>
      <c r="C1051" s="195"/>
      <c r="D1051" s="195"/>
      <c r="E1051" s="195"/>
      <c r="F1051" s="195"/>
      <c r="G1051" s="195"/>
      <c r="H1051" s="195"/>
      <c r="I1051" s="195"/>
      <c r="J1051" s="195"/>
      <c r="L1051" s="195"/>
      <c r="M1051" s="195"/>
      <c r="N1051" s="195"/>
      <c r="O1051" s="195"/>
      <c r="P1051" s="195"/>
      <c r="Q1051" s="195"/>
      <c r="R1051" s="195"/>
      <c r="S1051" s="195"/>
      <c r="T1051" s="195"/>
      <c r="U1051" s="195"/>
      <c r="V1051" s="195"/>
      <c r="W1051" s="195"/>
      <c r="X1051" s="195"/>
      <c r="Y1051" s="195"/>
      <c r="Z1051" s="195"/>
      <c r="AA1051" s="195"/>
      <c r="AB1051" s="195"/>
      <c r="AC1051" s="195"/>
      <c r="AD1051" s="195"/>
      <c r="AE1051" s="195"/>
      <c r="AF1051" s="195"/>
      <c r="AG1051" s="195"/>
      <c r="AH1051" s="195"/>
      <c r="AI1051" s="195"/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  <c r="AW1051" s="195"/>
      <c r="AX1051" s="195"/>
      <c r="AY1051" s="195"/>
      <c r="AZ1051" s="195"/>
      <c r="BA1051" s="195"/>
      <c r="BB1051" s="195"/>
      <c r="BC1051" s="195"/>
      <c r="BD1051" s="195"/>
      <c r="BE1051" s="195"/>
      <c r="BF1051" s="195"/>
      <c r="BG1051" s="195"/>
      <c r="BH1051" s="195"/>
      <c r="BI1051" s="195"/>
      <c r="BJ1051" s="195"/>
      <c r="BK1051" s="195"/>
      <c r="BL1051" s="195"/>
      <c r="BM1051" s="195"/>
      <c r="BN1051" s="195"/>
      <c r="BO1051" s="195"/>
      <c r="BP1051" s="195"/>
      <c r="BQ1051" s="195"/>
      <c r="BR1051" s="195"/>
      <c r="BS1051" s="195"/>
      <c r="BT1051" s="195"/>
      <c r="BU1051" s="195"/>
      <c r="BV1051" s="195"/>
      <c r="BW1051" s="195"/>
      <c r="BX1051" s="195"/>
      <c r="BY1051" s="195"/>
      <c r="BZ1051" s="195"/>
      <c r="CA1051" s="195"/>
      <c r="CB1051" s="195"/>
      <c r="CC1051" s="195"/>
      <c r="CD1051" s="195"/>
      <c r="CE1051" s="195"/>
      <c r="CF1051" s="195"/>
      <c r="CG1051" s="195"/>
      <c r="CH1051" s="195"/>
    </row>
    <row r="1052" spans="1:86" ht="12.75">
      <c r="A1052" s="195"/>
      <c r="B1052" s="195"/>
      <c r="C1052" s="195"/>
      <c r="D1052" s="195"/>
      <c r="E1052" s="195"/>
      <c r="F1052" s="195"/>
      <c r="G1052" s="195"/>
      <c r="H1052" s="195"/>
      <c r="I1052" s="195"/>
      <c r="J1052" s="195"/>
      <c r="L1052" s="195"/>
      <c r="M1052" s="195"/>
      <c r="N1052" s="195"/>
      <c r="O1052" s="195"/>
      <c r="P1052" s="195"/>
      <c r="Q1052" s="195"/>
      <c r="R1052" s="195"/>
      <c r="S1052" s="195"/>
      <c r="T1052" s="195"/>
      <c r="U1052" s="195"/>
      <c r="V1052" s="195"/>
      <c r="W1052" s="195"/>
      <c r="X1052" s="195"/>
      <c r="Y1052" s="195"/>
      <c r="Z1052" s="195"/>
      <c r="AA1052" s="195"/>
      <c r="AB1052" s="195"/>
      <c r="AC1052" s="195"/>
      <c r="AD1052" s="195"/>
      <c r="AE1052" s="195"/>
      <c r="AF1052" s="195"/>
      <c r="AG1052" s="195"/>
      <c r="AH1052" s="195"/>
      <c r="AI1052" s="195"/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  <c r="AW1052" s="195"/>
      <c r="AX1052" s="195"/>
      <c r="AY1052" s="195"/>
      <c r="AZ1052" s="195"/>
      <c r="BA1052" s="195"/>
      <c r="BB1052" s="195"/>
      <c r="BC1052" s="195"/>
      <c r="BD1052" s="195"/>
      <c r="BE1052" s="195"/>
      <c r="BF1052" s="195"/>
      <c r="BG1052" s="195"/>
      <c r="BH1052" s="195"/>
      <c r="BI1052" s="195"/>
      <c r="BJ1052" s="195"/>
      <c r="BK1052" s="195"/>
      <c r="BL1052" s="195"/>
      <c r="BM1052" s="195"/>
      <c r="BN1052" s="195"/>
      <c r="BO1052" s="195"/>
      <c r="BP1052" s="195"/>
      <c r="BQ1052" s="195"/>
      <c r="BR1052" s="195"/>
      <c r="BS1052" s="195"/>
      <c r="BT1052" s="195"/>
      <c r="BU1052" s="195"/>
      <c r="BV1052" s="195"/>
      <c r="BW1052" s="195"/>
      <c r="BX1052" s="195"/>
      <c r="BY1052" s="195"/>
      <c r="BZ1052" s="195"/>
      <c r="CA1052" s="195"/>
      <c r="CB1052" s="195"/>
      <c r="CC1052" s="195"/>
      <c r="CD1052" s="195"/>
      <c r="CE1052" s="195"/>
      <c r="CF1052" s="195"/>
      <c r="CG1052" s="195"/>
      <c r="CH1052" s="195"/>
    </row>
    <row r="1053" spans="1:86" ht="12.75">
      <c r="A1053" s="195"/>
      <c r="B1053" s="195"/>
      <c r="C1053" s="195"/>
      <c r="D1053" s="195"/>
      <c r="E1053" s="195"/>
      <c r="F1053" s="195"/>
      <c r="G1053" s="195"/>
      <c r="H1053" s="195"/>
      <c r="I1053" s="195"/>
      <c r="J1053" s="195"/>
      <c r="L1053" s="195"/>
      <c r="M1053" s="195"/>
      <c r="N1053" s="195"/>
      <c r="O1053" s="195"/>
      <c r="P1053" s="195"/>
      <c r="Q1053" s="195"/>
      <c r="R1053" s="195"/>
      <c r="S1053" s="195"/>
      <c r="T1053" s="195"/>
      <c r="U1053" s="195"/>
      <c r="V1053" s="195"/>
      <c r="W1053" s="195"/>
      <c r="X1053" s="195"/>
      <c r="Y1053" s="195"/>
      <c r="Z1053" s="195"/>
      <c r="AA1053" s="195"/>
      <c r="AB1053" s="195"/>
      <c r="AC1053" s="195"/>
      <c r="AD1053" s="195"/>
      <c r="AE1053" s="195"/>
      <c r="AF1053" s="195"/>
      <c r="AG1053" s="195"/>
      <c r="AH1053" s="195"/>
      <c r="AI1053" s="195"/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  <c r="AW1053" s="195"/>
      <c r="AX1053" s="195"/>
      <c r="AY1053" s="195"/>
      <c r="AZ1053" s="195"/>
      <c r="BA1053" s="195"/>
      <c r="BB1053" s="195"/>
      <c r="BC1053" s="195"/>
      <c r="BD1053" s="195"/>
      <c r="BE1053" s="195"/>
      <c r="BF1053" s="195"/>
      <c r="BG1053" s="195"/>
      <c r="BH1053" s="195"/>
      <c r="BI1053" s="195"/>
      <c r="BJ1053" s="195"/>
      <c r="BK1053" s="195"/>
      <c r="BL1053" s="195"/>
      <c r="BM1053" s="195"/>
      <c r="BN1053" s="195"/>
      <c r="BO1053" s="195"/>
      <c r="BP1053" s="195"/>
      <c r="BQ1053" s="195"/>
      <c r="BR1053" s="195"/>
      <c r="BS1053" s="195"/>
      <c r="BT1053" s="195"/>
      <c r="BU1053" s="195"/>
      <c r="BV1053" s="195"/>
      <c r="BW1053" s="195"/>
      <c r="BX1053" s="195"/>
      <c r="BY1053" s="195"/>
      <c r="BZ1053" s="195"/>
      <c r="CA1053" s="195"/>
      <c r="CB1053" s="195"/>
      <c r="CC1053" s="195"/>
      <c r="CD1053" s="195"/>
      <c r="CE1053" s="195"/>
      <c r="CF1053" s="195"/>
      <c r="CG1053" s="195"/>
      <c r="CH1053" s="195"/>
    </row>
    <row r="1054" spans="1:86" ht="12.75">
      <c r="A1054" s="195"/>
      <c r="B1054" s="195"/>
      <c r="C1054" s="195"/>
      <c r="D1054" s="195"/>
      <c r="E1054" s="195"/>
      <c r="F1054" s="195"/>
      <c r="G1054" s="195"/>
      <c r="H1054" s="195"/>
      <c r="I1054" s="195"/>
      <c r="J1054" s="195"/>
      <c r="L1054" s="195"/>
      <c r="M1054" s="195"/>
      <c r="N1054" s="195"/>
      <c r="O1054" s="195"/>
      <c r="P1054" s="195"/>
      <c r="Q1054" s="195"/>
      <c r="R1054" s="195"/>
      <c r="S1054" s="195"/>
      <c r="T1054" s="195"/>
      <c r="U1054" s="195"/>
      <c r="V1054" s="195"/>
      <c r="W1054" s="195"/>
      <c r="X1054" s="195"/>
      <c r="Y1054" s="195"/>
      <c r="Z1054" s="195"/>
      <c r="AA1054" s="195"/>
      <c r="AB1054" s="195"/>
      <c r="AC1054" s="195"/>
      <c r="AD1054" s="195"/>
      <c r="AE1054" s="195"/>
      <c r="AF1054" s="195"/>
      <c r="AG1054" s="195"/>
      <c r="AH1054" s="195"/>
      <c r="AI1054" s="195"/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  <c r="AW1054" s="195"/>
      <c r="AX1054" s="195"/>
      <c r="AY1054" s="195"/>
      <c r="AZ1054" s="195"/>
      <c r="BA1054" s="195"/>
      <c r="BB1054" s="195"/>
      <c r="BC1054" s="195"/>
      <c r="BD1054" s="195"/>
      <c r="BE1054" s="195"/>
      <c r="BF1054" s="195"/>
      <c r="BG1054" s="195"/>
      <c r="BH1054" s="195"/>
      <c r="BI1054" s="195"/>
      <c r="BJ1054" s="195"/>
      <c r="BK1054" s="195"/>
      <c r="BL1054" s="195"/>
      <c r="BM1054" s="195"/>
      <c r="BN1054" s="195"/>
      <c r="BO1054" s="195"/>
      <c r="BP1054" s="195"/>
      <c r="BQ1054" s="195"/>
      <c r="BR1054" s="195"/>
      <c r="BS1054" s="195"/>
      <c r="BT1054" s="195"/>
      <c r="BU1054" s="195"/>
      <c r="BV1054" s="195"/>
      <c r="BW1054" s="195"/>
      <c r="BX1054" s="195"/>
      <c r="BY1054" s="195"/>
      <c r="BZ1054" s="195"/>
      <c r="CA1054" s="195"/>
      <c r="CB1054" s="195"/>
      <c r="CC1054" s="195"/>
      <c r="CD1054" s="195"/>
      <c r="CE1054" s="195"/>
      <c r="CF1054" s="195"/>
      <c r="CG1054" s="195"/>
      <c r="CH1054" s="195"/>
    </row>
    <row r="1055" spans="1:86" ht="12.75">
      <c r="A1055" s="195"/>
      <c r="B1055" s="195"/>
      <c r="C1055" s="195"/>
      <c r="D1055" s="195"/>
      <c r="E1055" s="195"/>
      <c r="F1055" s="195"/>
      <c r="G1055" s="195"/>
      <c r="H1055" s="195"/>
      <c r="I1055" s="195"/>
      <c r="J1055" s="195"/>
      <c r="L1055" s="195"/>
      <c r="M1055" s="195"/>
      <c r="N1055" s="195"/>
      <c r="O1055" s="195"/>
      <c r="P1055" s="195"/>
      <c r="Q1055" s="195"/>
      <c r="R1055" s="195"/>
      <c r="S1055" s="195"/>
      <c r="T1055" s="195"/>
      <c r="U1055" s="195"/>
      <c r="V1055" s="195"/>
      <c r="W1055" s="195"/>
      <c r="X1055" s="195"/>
      <c r="Y1055" s="195"/>
      <c r="Z1055" s="195"/>
      <c r="AA1055" s="195"/>
      <c r="AB1055" s="195"/>
      <c r="AC1055" s="195"/>
      <c r="AD1055" s="195"/>
      <c r="AE1055" s="195"/>
      <c r="AF1055" s="195"/>
      <c r="AG1055" s="195"/>
      <c r="AH1055" s="195"/>
      <c r="AI1055" s="195"/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  <c r="AW1055" s="195"/>
      <c r="AX1055" s="195"/>
      <c r="AY1055" s="195"/>
      <c r="AZ1055" s="195"/>
      <c r="BA1055" s="195"/>
      <c r="BB1055" s="195"/>
      <c r="BC1055" s="195"/>
      <c r="BD1055" s="195"/>
      <c r="BE1055" s="195"/>
      <c r="BF1055" s="195"/>
      <c r="BG1055" s="195"/>
      <c r="BH1055" s="195"/>
      <c r="BI1055" s="195"/>
      <c r="BJ1055" s="195"/>
      <c r="BK1055" s="195"/>
      <c r="BL1055" s="195"/>
      <c r="BM1055" s="195"/>
      <c r="BN1055" s="195"/>
      <c r="BO1055" s="195"/>
      <c r="BP1055" s="195"/>
      <c r="BQ1055" s="195"/>
      <c r="BR1055" s="195"/>
      <c r="BS1055" s="195"/>
      <c r="BT1055" s="195"/>
      <c r="BU1055" s="195"/>
      <c r="BV1055" s="195"/>
      <c r="BW1055" s="195"/>
      <c r="BX1055" s="195"/>
      <c r="BY1055" s="195"/>
      <c r="BZ1055" s="195"/>
      <c r="CA1055" s="195"/>
      <c r="CB1055" s="195"/>
      <c r="CC1055" s="195"/>
      <c r="CD1055" s="195"/>
      <c r="CE1055" s="195"/>
      <c r="CF1055" s="195"/>
      <c r="CG1055" s="195"/>
      <c r="CH1055" s="195"/>
    </row>
    <row r="1056" spans="1:86" ht="12.75">
      <c r="A1056" s="195"/>
      <c r="B1056" s="195"/>
      <c r="C1056" s="195"/>
      <c r="D1056" s="195"/>
      <c r="E1056" s="195"/>
      <c r="F1056" s="195"/>
      <c r="G1056" s="195"/>
      <c r="H1056" s="195"/>
      <c r="I1056" s="195"/>
      <c r="J1056" s="195"/>
      <c r="L1056" s="195"/>
      <c r="M1056" s="195"/>
      <c r="N1056" s="195"/>
      <c r="O1056" s="195"/>
      <c r="P1056" s="195"/>
      <c r="Q1056" s="195"/>
      <c r="R1056" s="195"/>
      <c r="S1056" s="195"/>
      <c r="T1056" s="195"/>
      <c r="U1056" s="195"/>
      <c r="V1056" s="195"/>
      <c r="W1056" s="195"/>
      <c r="X1056" s="195"/>
      <c r="Y1056" s="195"/>
      <c r="Z1056" s="195"/>
      <c r="AA1056" s="195"/>
      <c r="AB1056" s="195"/>
      <c r="AC1056" s="195"/>
      <c r="AD1056" s="195"/>
      <c r="AE1056" s="195"/>
      <c r="AF1056" s="195"/>
      <c r="AG1056" s="195"/>
      <c r="AH1056" s="195"/>
      <c r="AI1056" s="195"/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  <c r="AW1056" s="195"/>
      <c r="AX1056" s="195"/>
      <c r="AY1056" s="195"/>
      <c r="AZ1056" s="195"/>
      <c r="BA1056" s="195"/>
      <c r="BB1056" s="195"/>
      <c r="BC1056" s="195"/>
      <c r="BD1056" s="195"/>
      <c r="BE1056" s="195"/>
      <c r="BF1056" s="195"/>
      <c r="BG1056" s="195"/>
      <c r="BH1056" s="195"/>
      <c r="BI1056" s="195"/>
      <c r="BJ1056" s="195"/>
      <c r="BK1056" s="195"/>
      <c r="BL1056" s="195"/>
      <c r="BM1056" s="195"/>
      <c r="BN1056" s="195"/>
      <c r="BO1056" s="195"/>
      <c r="BP1056" s="195"/>
      <c r="BQ1056" s="195"/>
      <c r="BR1056" s="195"/>
      <c r="BS1056" s="195"/>
      <c r="BT1056" s="195"/>
      <c r="BU1056" s="195"/>
      <c r="BV1056" s="195"/>
      <c r="BW1056" s="195"/>
      <c r="BX1056" s="195"/>
      <c r="BY1056" s="195"/>
      <c r="BZ1056" s="195"/>
      <c r="CA1056" s="195"/>
      <c r="CB1056" s="195"/>
      <c r="CC1056" s="195"/>
      <c r="CD1056" s="195"/>
      <c r="CE1056" s="195"/>
      <c r="CF1056" s="195"/>
      <c r="CG1056" s="195"/>
      <c r="CH1056" s="195"/>
    </row>
    <row r="1057" spans="1:86" ht="12.75">
      <c r="A1057" s="195"/>
      <c r="B1057" s="195"/>
      <c r="C1057" s="195"/>
      <c r="D1057" s="195"/>
      <c r="E1057" s="195"/>
      <c r="F1057" s="195"/>
      <c r="G1057" s="195"/>
      <c r="H1057" s="195"/>
      <c r="I1057" s="195"/>
      <c r="J1057" s="195"/>
      <c r="L1057" s="195"/>
      <c r="M1057" s="195"/>
      <c r="N1057" s="195"/>
      <c r="O1057" s="195"/>
      <c r="P1057" s="195"/>
      <c r="Q1057" s="195"/>
      <c r="R1057" s="195"/>
      <c r="S1057" s="195"/>
      <c r="T1057" s="195"/>
      <c r="U1057" s="195"/>
      <c r="V1057" s="195"/>
      <c r="W1057" s="195"/>
      <c r="X1057" s="195"/>
      <c r="Y1057" s="195"/>
      <c r="Z1057" s="195"/>
      <c r="AA1057" s="195"/>
      <c r="AB1057" s="195"/>
      <c r="AC1057" s="195"/>
      <c r="AD1057" s="195"/>
      <c r="AE1057" s="195"/>
      <c r="AF1057" s="195"/>
      <c r="AG1057" s="195"/>
      <c r="AH1057" s="195"/>
      <c r="AI1057" s="195"/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  <c r="AW1057" s="195"/>
      <c r="AX1057" s="195"/>
      <c r="AY1057" s="195"/>
      <c r="AZ1057" s="195"/>
      <c r="BA1057" s="195"/>
      <c r="BB1057" s="195"/>
      <c r="BC1057" s="195"/>
      <c r="BD1057" s="195"/>
      <c r="BE1057" s="195"/>
      <c r="BF1057" s="195"/>
      <c r="BG1057" s="195"/>
      <c r="BH1057" s="195"/>
      <c r="BI1057" s="195"/>
      <c r="BJ1057" s="195"/>
      <c r="BK1057" s="195"/>
      <c r="BL1057" s="195"/>
      <c r="BM1057" s="195"/>
      <c r="BN1057" s="195"/>
      <c r="BO1057" s="195"/>
      <c r="BP1057" s="195"/>
      <c r="BQ1057" s="195"/>
      <c r="BR1057" s="195"/>
      <c r="BS1057" s="195"/>
      <c r="BT1057" s="195"/>
      <c r="BU1057" s="195"/>
      <c r="BV1057" s="195"/>
      <c r="BW1057" s="195"/>
      <c r="BX1057" s="195"/>
      <c r="BY1057" s="195"/>
      <c r="BZ1057" s="195"/>
      <c r="CA1057" s="195"/>
      <c r="CB1057" s="195"/>
      <c r="CC1057" s="195"/>
      <c r="CD1057" s="195"/>
      <c r="CE1057" s="195"/>
      <c r="CF1057" s="195"/>
      <c r="CG1057" s="195"/>
      <c r="CH1057" s="195"/>
    </row>
    <row r="1058" spans="1:86" ht="12.75">
      <c r="A1058" s="195"/>
      <c r="B1058" s="195"/>
      <c r="C1058" s="195"/>
      <c r="D1058" s="195"/>
      <c r="E1058" s="195"/>
      <c r="F1058" s="195"/>
      <c r="G1058" s="195"/>
      <c r="H1058" s="195"/>
      <c r="I1058" s="195"/>
      <c r="J1058" s="195"/>
      <c r="L1058" s="195"/>
      <c r="M1058" s="195"/>
      <c r="N1058" s="195"/>
      <c r="O1058" s="195"/>
      <c r="P1058" s="195"/>
      <c r="Q1058" s="195"/>
      <c r="R1058" s="195"/>
      <c r="S1058" s="195"/>
      <c r="T1058" s="195"/>
      <c r="U1058" s="195"/>
      <c r="V1058" s="195"/>
      <c r="W1058" s="195"/>
      <c r="X1058" s="195"/>
      <c r="Y1058" s="195"/>
      <c r="Z1058" s="195"/>
      <c r="AA1058" s="195"/>
      <c r="AB1058" s="195"/>
      <c r="AC1058" s="195"/>
      <c r="AD1058" s="195"/>
      <c r="AE1058" s="195"/>
      <c r="AF1058" s="195"/>
      <c r="AG1058" s="195"/>
      <c r="AH1058" s="195"/>
      <c r="AI1058" s="195"/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  <c r="AW1058" s="195"/>
      <c r="AX1058" s="195"/>
      <c r="AY1058" s="195"/>
      <c r="AZ1058" s="195"/>
      <c r="BA1058" s="195"/>
      <c r="BB1058" s="195"/>
      <c r="BC1058" s="195"/>
      <c r="BD1058" s="195"/>
      <c r="BE1058" s="195"/>
      <c r="BF1058" s="195"/>
      <c r="BG1058" s="195"/>
      <c r="BH1058" s="195"/>
      <c r="BI1058" s="195"/>
      <c r="BJ1058" s="195"/>
      <c r="BK1058" s="195"/>
      <c r="BL1058" s="195"/>
      <c r="BM1058" s="195"/>
      <c r="BN1058" s="195"/>
      <c r="BO1058" s="195"/>
      <c r="BP1058" s="195"/>
      <c r="BQ1058" s="195"/>
      <c r="BR1058" s="195"/>
      <c r="BS1058" s="195"/>
      <c r="BT1058" s="195"/>
      <c r="BU1058" s="195"/>
      <c r="BV1058" s="195"/>
      <c r="BW1058" s="195"/>
      <c r="BX1058" s="195"/>
      <c r="BY1058" s="195"/>
      <c r="BZ1058" s="195"/>
      <c r="CA1058" s="195"/>
      <c r="CB1058" s="195"/>
      <c r="CC1058" s="195"/>
      <c r="CD1058" s="195"/>
      <c r="CE1058" s="195"/>
      <c r="CF1058" s="195"/>
      <c r="CG1058" s="195"/>
      <c r="CH1058" s="195"/>
    </row>
    <row r="1059" spans="1:86" ht="12.75">
      <c r="A1059" s="195"/>
      <c r="B1059" s="195"/>
      <c r="C1059" s="195"/>
      <c r="D1059" s="195"/>
      <c r="E1059" s="195"/>
      <c r="F1059" s="195"/>
      <c r="G1059" s="195"/>
      <c r="H1059" s="195"/>
      <c r="I1059" s="195"/>
      <c r="J1059" s="195"/>
      <c r="L1059" s="195"/>
      <c r="M1059" s="195"/>
      <c r="N1059" s="195"/>
      <c r="O1059" s="195"/>
      <c r="P1059" s="195"/>
      <c r="Q1059" s="195"/>
      <c r="R1059" s="195"/>
      <c r="S1059" s="195"/>
      <c r="T1059" s="195"/>
      <c r="U1059" s="195"/>
      <c r="V1059" s="195"/>
      <c r="W1059" s="195"/>
      <c r="X1059" s="195"/>
      <c r="Y1059" s="195"/>
      <c r="Z1059" s="195"/>
      <c r="AA1059" s="195"/>
      <c r="AB1059" s="195"/>
      <c r="AC1059" s="195"/>
      <c r="AD1059" s="195"/>
      <c r="AE1059" s="195"/>
      <c r="AF1059" s="195"/>
      <c r="AG1059" s="195"/>
      <c r="AH1059" s="195"/>
      <c r="AI1059" s="195"/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  <c r="AW1059" s="195"/>
      <c r="AX1059" s="195"/>
      <c r="AY1059" s="195"/>
      <c r="AZ1059" s="195"/>
      <c r="BA1059" s="195"/>
      <c r="BB1059" s="195"/>
      <c r="BC1059" s="195"/>
      <c r="BD1059" s="195"/>
      <c r="BE1059" s="195"/>
      <c r="BF1059" s="195"/>
      <c r="BG1059" s="195"/>
      <c r="BH1059" s="195"/>
      <c r="BI1059" s="195"/>
      <c r="BJ1059" s="195"/>
      <c r="BK1059" s="195"/>
      <c r="BL1059" s="195"/>
      <c r="BM1059" s="195"/>
      <c r="BN1059" s="195"/>
      <c r="BO1059" s="195"/>
      <c r="BP1059" s="195"/>
      <c r="BQ1059" s="195"/>
      <c r="BR1059" s="195"/>
      <c r="BS1059" s="195"/>
      <c r="BT1059" s="195"/>
      <c r="BU1059" s="195"/>
      <c r="BV1059" s="195"/>
      <c r="BW1059" s="195"/>
      <c r="BX1059" s="195"/>
      <c r="BY1059" s="195"/>
      <c r="BZ1059" s="195"/>
      <c r="CA1059" s="195"/>
      <c r="CB1059" s="195"/>
      <c r="CC1059" s="195"/>
      <c r="CD1059" s="195"/>
      <c r="CE1059" s="195"/>
      <c r="CF1059" s="195"/>
      <c r="CG1059" s="195"/>
      <c r="CH1059" s="195"/>
    </row>
    <row r="1060" spans="1:86" ht="12.75">
      <c r="A1060" s="195"/>
      <c r="B1060" s="195"/>
      <c r="C1060" s="195"/>
      <c r="D1060" s="195"/>
      <c r="E1060" s="195"/>
      <c r="F1060" s="195"/>
      <c r="G1060" s="195"/>
      <c r="H1060" s="195"/>
      <c r="I1060" s="195"/>
      <c r="J1060" s="195"/>
      <c r="L1060" s="195"/>
      <c r="M1060" s="195"/>
      <c r="N1060" s="195"/>
      <c r="O1060" s="195"/>
      <c r="P1060" s="195"/>
      <c r="Q1060" s="195"/>
      <c r="R1060" s="195"/>
      <c r="S1060" s="195"/>
      <c r="T1060" s="195"/>
      <c r="U1060" s="195"/>
      <c r="V1060" s="195"/>
      <c r="W1060" s="195"/>
      <c r="X1060" s="195"/>
      <c r="Y1060" s="195"/>
      <c r="Z1060" s="195"/>
      <c r="AA1060" s="195"/>
      <c r="AB1060" s="195"/>
      <c r="AC1060" s="195"/>
      <c r="AD1060" s="195"/>
      <c r="AE1060" s="195"/>
      <c r="AF1060" s="195"/>
      <c r="AG1060" s="195"/>
      <c r="AH1060" s="195"/>
      <c r="AI1060" s="195"/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  <c r="AW1060" s="195"/>
      <c r="AX1060" s="195"/>
      <c r="AY1060" s="195"/>
      <c r="AZ1060" s="195"/>
      <c r="BA1060" s="195"/>
      <c r="BB1060" s="195"/>
      <c r="BC1060" s="195"/>
      <c r="BD1060" s="195"/>
      <c r="BE1060" s="195"/>
      <c r="BF1060" s="195"/>
      <c r="BG1060" s="195"/>
      <c r="BH1060" s="195"/>
      <c r="BI1060" s="195"/>
      <c r="BJ1060" s="195"/>
      <c r="BK1060" s="195"/>
      <c r="BL1060" s="195"/>
      <c r="BM1060" s="195"/>
      <c r="BN1060" s="195"/>
      <c r="BO1060" s="195"/>
      <c r="BP1060" s="195"/>
      <c r="BQ1060" s="195"/>
      <c r="BR1060" s="195"/>
      <c r="BS1060" s="195"/>
      <c r="BT1060" s="195"/>
      <c r="BU1060" s="195"/>
      <c r="BV1060" s="195"/>
      <c r="BW1060" s="195"/>
      <c r="BX1060" s="195"/>
      <c r="BY1060" s="195"/>
      <c r="BZ1060" s="195"/>
      <c r="CA1060" s="195"/>
      <c r="CB1060" s="195"/>
      <c r="CC1060" s="195"/>
      <c r="CD1060" s="195"/>
      <c r="CE1060" s="195"/>
      <c r="CF1060" s="195"/>
      <c r="CG1060" s="195"/>
      <c r="CH1060" s="195"/>
    </row>
    <row r="1061" spans="1:86" ht="12.75">
      <c r="A1061" s="195"/>
      <c r="B1061" s="195"/>
      <c r="C1061" s="195"/>
      <c r="D1061" s="195"/>
      <c r="E1061" s="195"/>
      <c r="F1061" s="195"/>
      <c r="G1061" s="195"/>
      <c r="H1061" s="195"/>
      <c r="I1061" s="195"/>
      <c r="J1061" s="195"/>
      <c r="L1061" s="195"/>
      <c r="M1061" s="195"/>
      <c r="N1061" s="195"/>
      <c r="O1061" s="195"/>
      <c r="P1061" s="195"/>
      <c r="Q1061" s="195"/>
      <c r="R1061" s="195"/>
      <c r="S1061" s="195"/>
      <c r="T1061" s="195"/>
      <c r="U1061" s="195"/>
      <c r="V1061" s="195"/>
      <c r="W1061" s="195"/>
      <c r="X1061" s="195"/>
      <c r="Y1061" s="195"/>
      <c r="Z1061" s="195"/>
      <c r="AA1061" s="195"/>
      <c r="AB1061" s="195"/>
      <c r="AC1061" s="195"/>
      <c r="AD1061" s="195"/>
      <c r="AE1061" s="195"/>
      <c r="AF1061" s="195"/>
      <c r="AG1061" s="195"/>
      <c r="AH1061" s="195"/>
      <c r="AI1061" s="195"/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  <c r="AW1061" s="195"/>
      <c r="AX1061" s="195"/>
      <c r="AY1061" s="195"/>
      <c r="AZ1061" s="195"/>
      <c r="BA1061" s="195"/>
      <c r="BB1061" s="195"/>
      <c r="BC1061" s="195"/>
      <c r="BD1061" s="195"/>
      <c r="BE1061" s="195"/>
      <c r="BF1061" s="195"/>
      <c r="BG1061" s="195"/>
      <c r="BH1061" s="195"/>
      <c r="BI1061" s="195"/>
      <c r="BJ1061" s="195"/>
      <c r="BK1061" s="195"/>
      <c r="BL1061" s="195"/>
      <c r="BM1061" s="195"/>
      <c r="BN1061" s="195"/>
      <c r="BO1061" s="195"/>
      <c r="BP1061" s="195"/>
      <c r="BQ1061" s="195"/>
      <c r="BR1061" s="195"/>
      <c r="BS1061" s="195"/>
      <c r="BT1061" s="195"/>
      <c r="BU1061" s="195"/>
      <c r="BV1061" s="195"/>
      <c r="BW1061" s="195"/>
      <c r="BX1061" s="195"/>
      <c r="BY1061" s="195"/>
      <c r="BZ1061" s="195"/>
      <c r="CA1061" s="195"/>
      <c r="CB1061" s="195"/>
      <c r="CC1061" s="195"/>
      <c r="CD1061" s="195"/>
      <c r="CE1061" s="195"/>
      <c r="CF1061" s="195"/>
      <c r="CG1061" s="195"/>
      <c r="CH1061" s="195"/>
    </row>
    <row r="1062" spans="1:86" ht="12.75">
      <c r="A1062" s="195"/>
      <c r="B1062" s="195"/>
      <c r="C1062" s="195"/>
      <c r="D1062" s="195"/>
      <c r="E1062" s="195"/>
      <c r="F1062" s="195"/>
      <c r="G1062" s="195"/>
      <c r="H1062" s="195"/>
      <c r="I1062" s="195"/>
      <c r="J1062" s="195"/>
      <c r="L1062" s="195"/>
      <c r="M1062" s="195"/>
      <c r="N1062" s="195"/>
      <c r="O1062" s="195"/>
      <c r="P1062" s="195"/>
      <c r="Q1062" s="195"/>
      <c r="R1062" s="195"/>
      <c r="S1062" s="195"/>
      <c r="T1062" s="195"/>
      <c r="U1062" s="195"/>
      <c r="V1062" s="195"/>
      <c r="W1062" s="195"/>
      <c r="X1062" s="195"/>
      <c r="Y1062" s="195"/>
      <c r="Z1062" s="195"/>
      <c r="AA1062" s="195"/>
      <c r="AB1062" s="195"/>
      <c r="AC1062" s="195"/>
      <c r="AD1062" s="195"/>
      <c r="AE1062" s="195"/>
      <c r="AF1062" s="195"/>
      <c r="AG1062" s="195"/>
      <c r="AH1062" s="195"/>
      <c r="AI1062" s="195"/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  <c r="AW1062" s="195"/>
      <c r="AX1062" s="195"/>
      <c r="AY1062" s="195"/>
      <c r="AZ1062" s="195"/>
      <c r="BA1062" s="195"/>
      <c r="BB1062" s="195"/>
      <c r="BC1062" s="195"/>
      <c r="BD1062" s="195"/>
      <c r="BE1062" s="195"/>
      <c r="BF1062" s="195"/>
      <c r="BG1062" s="195"/>
      <c r="BH1062" s="195"/>
      <c r="BI1062" s="195"/>
      <c r="BJ1062" s="195"/>
      <c r="BK1062" s="195"/>
      <c r="BL1062" s="195"/>
      <c r="BM1062" s="195"/>
      <c r="BN1062" s="195"/>
      <c r="BO1062" s="195"/>
      <c r="BP1062" s="195"/>
      <c r="BQ1062" s="195"/>
      <c r="BR1062" s="195"/>
      <c r="BS1062" s="195"/>
      <c r="BT1062" s="195"/>
      <c r="BU1062" s="195"/>
      <c r="BV1062" s="195"/>
      <c r="BW1062" s="195"/>
      <c r="BX1062" s="195"/>
      <c r="BY1062" s="195"/>
      <c r="BZ1062" s="195"/>
      <c r="CA1062" s="195"/>
      <c r="CB1062" s="195"/>
      <c r="CC1062" s="195"/>
      <c r="CD1062" s="195"/>
      <c r="CE1062" s="195"/>
      <c r="CF1062" s="195"/>
      <c r="CG1062" s="195"/>
      <c r="CH1062" s="195"/>
    </row>
    <row r="1063" spans="1:86" ht="12.75">
      <c r="A1063" s="195"/>
      <c r="B1063" s="195"/>
      <c r="C1063" s="195"/>
      <c r="D1063" s="195"/>
      <c r="E1063" s="195"/>
      <c r="F1063" s="195"/>
      <c r="G1063" s="195"/>
      <c r="H1063" s="195"/>
      <c r="I1063" s="195"/>
      <c r="J1063" s="195"/>
      <c r="L1063" s="195"/>
      <c r="M1063" s="195"/>
      <c r="N1063" s="195"/>
      <c r="O1063" s="195"/>
      <c r="P1063" s="195"/>
      <c r="Q1063" s="195"/>
      <c r="R1063" s="195"/>
      <c r="S1063" s="195"/>
      <c r="T1063" s="195"/>
      <c r="U1063" s="195"/>
      <c r="V1063" s="195"/>
      <c r="W1063" s="195"/>
      <c r="X1063" s="195"/>
      <c r="Y1063" s="195"/>
      <c r="Z1063" s="195"/>
      <c r="AA1063" s="195"/>
      <c r="AB1063" s="195"/>
      <c r="AC1063" s="195"/>
      <c r="AD1063" s="195"/>
      <c r="AE1063" s="195"/>
      <c r="AF1063" s="195"/>
      <c r="AG1063" s="195"/>
      <c r="AH1063" s="195"/>
      <c r="AI1063" s="195"/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  <c r="AW1063" s="195"/>
      <c r="AX1063" s="195"/>
      <c r="AY1063" s="195"/>
      <c r="AZ1063" s="195"/>
      <c r="BA1063" s="195"/>
      <c r="BB1063" s="195"/>
      <c r="BC1063" s="195"/>
      <c r="BD1063" s="195"/>
      <c r="BE1063" s="195"/>
      <c r="BF1063" s="195"/>
      <c r="BG1063" s="195"/>
      <c r="BH1063" s="195"/>
      <c r="BI1063" s="195"/>
      <c r="BJ1063" s="195"/>
      <c r="BK1063" s="195"/>
      <c r="BL1063" s="195"/>
      <c r="BM1063" s="195"/>
      <c r="BN1063" s="195"/>
      <c r="BO1063" s="195"/>
      <c r="BP1063" s="195"/>
      <c r="BQ1063" s="195"/>
      <c r="BR1063" s="195"/>
      <c r="BS1063" s="195"/>
      <c r="BT1063" s="195"/>
      <c r="BU1063" s="195"/>
      <c r="BV1063" s="195"/>
      <c r="BW1063" s="195"/>
      <c r="BX1063" s="195"/>
      <c r="BY1063" s="195"/>
      <c r="BZ1063" s="195"/>
      <c r="CA1063" s="195"/>
      <c r="CB1063" s="195"/>
      <c r="CC1063" s="195"/>
      <c r="CD1063" s="195"/>
      <c r="CE1063" s="195"/>
      <c r="CF1063" s="195"/>
      <c r="CG1063" s="195"/>
      <c r="CH1063" s="195"/>
    </row>
    <row r="1064" spans="1:86" ht="12.75">
      <c r="A1064" s="195"/>
      <c r="B1064" s="195"/>
      <c r="C1064" s="195"/>
      <c r="D1064" s="195"/>
      <c r="E1064" s="195"/>
      <c r="F1064" s="195"/>
      <c r="G1064" s="195"/>
      <c r="H1064" s="195"/>
      <c r="I1064" s="195"/>
      <c r="J1064" s="195"/>
      <c r="L1064" s="195"/>
      <c r="M1064" s="195"/>
      <c r="N1064" s="195"/>
      <c r="O1064" s="195"/>
      <c r="P1064" s="195"/>
      <c r="Q1064" s="195"/>
      <c r="R1064" s="195"/>
      <c r="S1064" s="195"/>
      <c r="T1064" s="195"/>
      <c r="U1064" s="195"/>
      <c r="V1064" s="195"/>
      <c r="W1064" s="195"/>
      <c r="X1064" s="195"/>
      <c r="Y1064" s="195"/>
      <c r="Z1064" s="195"/>
      <c r="AA1064" s="195"/>
      <c r="AB1064" s="195"/>
      <c r="AC1064" s="195"/>
      <c r="AD1064" s="195"/>
      <c r="AE1064" s="195"/>
      <c r="AF1064" s="195"/>
      <c r="AG1064" s="195"/>
      <c r="AH1064" s="195"/>
      <c r="AI1064" s="195"/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  <c r="AW1064" s="195"/>
      <c r="AX1064" s="195"/>
      <c r="AY1064" s="195"/>
      <c r="AZ1064" s="195"/>
      <c r="BA1064" s="195"/>
      <c r="BB1064" s="195"/>
      <c r="BC1064" s="195"/>
      <c r="BD1064" s="195"/>
      <c r="BE1064" s="195"/>
      <c r="BF1064" s="195"/>
      <c r="BG1064" s="195"/>
      <c r="BH1064" s="195"/>
      <c r="BI1064" s="195"/>
      <c r="BJ1064" s="195"/>
      <c r="BK1064" s="195"/>
      <c r="BL1064" s="195"/>
      <c r="BM1064" s="195"/>
      <c r="BN1064" s="195"/>
      <c r="BO1064" s="195"/>
      <c r="BP1064" s="195"/>
      <c r="BQ1064" s="195"/>
      <c r="BR1064" s="195"/>
      <c r="BS1064" s="195"/>
      <c r="BT1064" s="195"/>
      <c r="BU1064" s="195"/>
      <c r="BV1064" s="195"/>
      <c r="BW1064" s="195"/>
      <c r="BX1064" s="195"/>
      <c r="BY1064" s="195"/>
      <c r="BZ1064" s="195"/>
      <c r="CA1064" s="195"/>
      <c r="CB1064" s="195"/>
      <c r="CC1064" s="195"/>
      <c r="CD1064" s="195"/>
      <c r="CE1064" s="195"/>
      <c r="CF1064" s="195"/>
      <c r="CG1064" s="195"/>
      <c r="CH1064" s="195"/>
    </row>
    <row r="1065" spans="1:86" ht="12.75">
      <c r="A1065" s="195"/>
      <c r="B1065" s="195"/>
      <c r="C1065" s="195"/>
      <c r="D1065" s="195"/>
      <c r="E1065" s="195"/>
      <c r="F1065" s="195"/>
      <c r="G1065" s="195"/>
      <c r="H1065" s="195"/>
      <c r="I1065" s="195"/>
      <c r="J1065" s="195"/>
      <c r="L1065" s="195"/>
      <c r="M1065" s="195"/>
      <c r="N1065" s="195"/>
      <c r="O1065" s="195"/>
      <c r="P1065" s="195"/>
      <c r="Q1065" s="195"/>
      <c r="R1065" s="195"/>
      <c r="S1065" s="195"/>
      <c r="T1065" s="195"/>
      <c r="U1065" s="195"/>
      <c r="V1065" s="195"/>
      <c r="W1065" s="195"/>
      <c r="X1065" s="195"/>
      <c r="Y1065" s="195"/>
      <c r="Z1065" s="195"/>
      <c r="AA1065" s="195"/>
      <c r="AB1065" s="195"/>
      <c r="AC1065" s="195"/>
      <c r="AD1065" s="195"/>
      <c r="AE1065" s="195"/>
      <c r="AF1065" s="195"/>
      <c r="AG1065" s="195"/>
      <c r="AH1065" s="195"/>
      <c r="AI1065" s="195"/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  <c r="AW1065" s="195"/>
      <c r="AX1065" s="195"/>
      <c r="AY1065" s="195"/>
      <c r="AZ1065" s="195"/>
      <c r="BA1065" s="195"/>
      <c r="BB1065" s="195"/>
      <c r="BC1065" s="195"/>
      <c r="BD1065" s="195"/>
      <c r="BE1065" s="195"/>
      <c r="BF1065" s="195"/>
      <c r="BG1065" s="195"/>
      <c r="BH1065" s="195"/>
      <c r="BI1065" s="195"/>
      <c r="BJ1065" s="195"/>
      <c r="BK1065" s="195"/>
      <c r="BL1065" s="195"/>
      <c r="BM1065" s="195"/>
      <c r="BN1065" s="195"/>
      <c r="BO1065" s="195"/>
      <c r="BP1065" s="195"/>
      <c r="BQ1065" s="195"/>
      <c r="BR1065" s="195"/>
      <c r="BS1065" s="195"/>
      <c r="BT1065" s="195"/>
      <c r="BU1065" s="195"/>
      <c r="BV1065" s="195"/>
      <c r="BW1065" s="195"/>
      <c r="BX1065" s="195"/>
      <c r="BY1065" s="195"/>
      <c r="BZ1065" s="195"/>
      <c r="CA1065" s="195"/>
      <c r="CB1065" s="195"/>
      <c r="CC1065" s="195"/>
      <c r="CD1065" s="195"/>
      <c r="CE1065" s="195"/>
      <c r="CF1065" s="195"/>
      <c r="CG1065" s="195"/>
      <c r="CH1065" s="195"/>
    </row>
    <row r="1066" spans="1:86" ht="12.75">
      <c r="A1066" s="195"/>
      <c r="B1066" s="195"/>
      <c r="C1066" s="195"/>
      <c r="D1066" s="195"/>
      <c r="E1066" s="195"/>
      <c r="F1066" s="195"/>
      <c r="G1066" s="195"/>
      <c r="H1066" s="195"/>
      <c r="I1066" s="195"/>
      <c r="J1066" s="195"/>
      <c r="L1066" s="195"/>
      <c r="M1066" s="195"/>
      <c r="N1066" s="195"/>
      <c r="O1066" s="195"/>
      <c r="P1066" s="195"/>
      <c r="Q1066" s="195"/>
      <c r="R1066" s="195"/>
      <c r="S1066" s="195"/>
      <c r="T1066" s="195"/>
      <c r="U1066" s="195"/>
      <c r="V1066" s="195"/>
      <c r="W1066" s="195"/>
      <c r="X1066" s="195"/>
      <c r="Y1066" s="195"/>
      <c r="Z1066" s="195"/>
      <c r="AA1066" s="195"/>
      <c r="AB1066" s="195"/>
      <c r="AC1066" s="195"/>
      <c r="AD1066" s="195"/>
      <c r="AE1066" s="195"/>
      <c r="AF1066" s="195"/>
      <c r="AG1066" s="195"/>
      <c r="AH1066" s="195"/>
      <c r="AI1066" s="195"/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  <c r="AW1066" s="195"/>
      <c r="AX1066" s="195"/>
      <c r="AY1066" s="195"/>
      <c r="AZ1066" s="195"/>
      <c r="BA1066" s="195"/>
      <c r="BB1066" s="195"/>
      <c r="BC1066" s="195"/>
      <c r="BD1066" s="195"/>
      <c r="BE1066" s="195"/>
      <c r="BF1066" s="195"/>
      <c r="BG1066" s="195"/>
      <c r="BH1066" s="195"/>
      <c r="BI1066" s="195"/>
      <c r="BJ1066" s="195"/>
      <c r="BK1066" s="195"/>
      <c r="BL1066" s="195"/>
      <c r="BM1066" s="195"/>
      <c r="BN1066" s="195"/>
      <c r="BO1066" s="195"/>
      <c r="BP1066" s="195"/>
      <c r="BQ1066" s="195"/>
      <c r="BR1066" s="195"/>
      <c r="BS1066" s="195"/>
      <c r="BT1066" s="195"/>
      <c r="BU1066" s="195"/>
      <c r="BV1066" s="195"/>
      <c r="BW1066" s="195"/>
      <c r="BX1066" s="195"/>
      <c r="BY1066" s="195"/>
      <c r="BZ1066" s="195"/>
      <c r="CA1066" s="195"/>
      <c r="CB1066" s="195"/>
      <c r="CC1066" s="195"/>
      <c r="CD1066" s="195"/>
      <c r="CE1066" s="195"/>
      <c r="CF1066" s="195"/>
      <c r="CG1066" s="195"/>
      <c r="CH1066" s="195"/>
    </row>
    <row r="1067" spans="1:86" ht="12.75">
      <c r="A1067" s="195"/>
      <c r="B1067" s="195"/>
      <c r="C1067" s="195"/>
      <c r="D1067" s="195"/>
      <c r="E1067" s="195"/>
      <c r="F1067" s="195"/>
      <c r="G1067" s="195"/>
      <c r="H1067" s="195"/>
      <c r="I1067" s="195"/>
      <c r="J1067" s="195"/>
      <c r="L1067" s="195"/>
      <c r="M1067" s="195"/>
      <c r="N1067" s="195"/>
      <c r="O1067" s="195"/>
      <c r="P1067" s="195"/>
      <c r="Q1067" s="195"/>
      <c r="R1067" s="195"/>
      <c r="S1067" s="195"/>
      <c r="T1067" s="195"/>
      <c r="U1067" s="195"/>
      <c r="V1067" s="195"/>
      <c r="W1067" s="195"/>
      <c r="X1067" s="195"/>
      <c r="Y1067" s="195"/>
      <c r="Z1067" s="195"/>
      <c r="AA1067" s="195"/>
      <c r="AB1067" s="195"/>
      <c r="AC1067" s="195"/>
      <c r="AD1067" s="195"/>
      <c r="AE1067" s="195"/>
      <c r="AF1067" s="195"/>
      <c r="AG1067" s="195"/>
      <c r="AH1067" s="195"/>
      <c r="AI1067" s="195"/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  <c r="AW1067" s="195"/>
      <c r="AX1067" s="195"/>
      <c r="AY1067" s="195"/>
      <c r="AZ1067" s="195"/>
      <c r="BA1067" s="195"/>
      <c r="BB1067" s="195"/>
      <c r="BC1067" s="195"/>
      <c r="BD1067" s="195"/>
      <c r="BE1067" s="195"/>
      <c r="BF1067" s="195"/>
      <c r="BG1067" s="195"/>
      <c r="BH1067" s="195"/>
      <c r="BI1067" s="195"/>
      <c r="BJ1067" s="195"/>
      <c r="BK1067" s="195"/>
      <c r="BL1067" s="195"/>
      <c r="BM1067" s="195"/>
      <c r="BN1067" s="195"/>
      <c r="BO1067" s="195"/>
      <c r="BP1067" s="195"/>
      <c r="BQ1067" s="195"/>
      <c r="BR1067" s="195"/>
      <c r="BS1067" s="195"/>
      <c r="BT1067" s="195"/>
      <c r="BU1067" s="195"/>
      <c r="BV1067" s="195"/>
      <c r="BW1067" s="195"/>
      <c r="BX1067" s="195"/>
      <c r="BY1067" s="195"/>
      <c r="BZ1067" s="195"/>
      <c r="CA1067" s="195"/>
      <c r="CB1067" s="195"/>
      <c r="CC1067" s="195"/>
      <c r="CD1067" s="195"/>
      <c r="CE1067" s="195"/>
      <c r="CF1067" s="195"/>
      <c r="CG1067" s="195"/>
      <c r="CH1067" s="195"/>
    </row>
    <row r="1068" spans="1:86" ht="12.75">
      <c r="A1068" s="195"/>
      <c r="B1068" s="195"/>
      <c r="C1068" s="195"/>
      <c r="D1068" s="195"/>
      <c r="E1068" s="195"/>
      <c r="F1068" s="195"/>
      <c r="G1068" s="195"/>
      <c r="H1068" s="195"/>
      <c r="I1068" s="195"/>
      <c r="J1068" s="195"/>
      <c r="L1068" s="195"/>
      <c r="M1068" s="195"/>
      <c r="N1068" s="195"/>
      <c r="O1068" s="195"/>
      <c r="P1068" s="195"/>
      <c r="Q1068" s="195"/>
      <c r="R1068" s="195"/>
      <c r="S1068" s="195"/>
      <c r="T1068" s="195"/>
      <c r="U1068" s="195"/>
      <c r="V1068" s="195"/>
      <c r="W1068" s="195"/>
      <c r="X1068" s="195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  <c r="AW1068" s="195"/>
      <c r="AX1068" s="195"/>
      <c r="AY1068" s="195"/>
      <c r="AZ1068" s="195"/>
      <c r="BA1068" s="195"/>
      <c r="BB1068" s="195"/>
      <c r="BC1068" s="195"/>
      <c r="BD1068" s="195"/>
      <c r="BE1068" s="195"/>
      <c r="BF1068" s="195"/>
      <c r="BG1068" s="195"/>
      <c r="BH1068" s="195"/>
      <c r="BI1068" s="195"/>
      <c r="BJ1068" s="195"/>
      <c r="BK1068" s="195"/>
      <c r="BL1068" s="195"/>
      <c r="BM1068" s="195"/>
      <c r="BN1068" s="195"/>
      <c r="BO1068" s="195"/>
      <c r="BP1068" s="195"/>
      <c r="BQ1068" s="195"/>
      <c r="BR1068" s="195"/>
      <c r="BS1068" s="195"/>
      <c r="BT1068" s="195"/>
      <c r="BU1068" s="195"/>
      <c r="BV1068" s="195"/>
      <c r="BW1068" s="195"/>
      <c r="BX1068" s="195"/>
      <c r="BY1068" s="195"/>
      <c r="BZ1068" s="195"/>
      <c r="CA1068" s="195"/>
      <c r="CB1068" s="195"/>
      <c r="CC1068" s="195"/>
      <c r="CD1068" s="195"/>
      <c r="CE1068" s="195"/>
      <c r="CF1068" s="195"/>
      <c r="CG1068" s="195"/>
      <c r="CH1068" s="195"/>
    </row>
    <row r="1069" spans="1:86" ht="12.75">
      <c r="A1069" s="195"/>
      <c r="B1069" s="195"/>
      <c r="C1069" s="195"/>
      <c r="D1069" s="195"/>
      <c r="E1069" s="195"/>
      <c r="F1069" s="195"/>
      <c r="G1069" s="195"/>
      <c r="H1069" s="195"/>
      <c r="I1069" s="195"/>
      <c r="J1069" s="195"/>
      <c r="L1069" s="195"/>
      <c r="M1069" s="195"/>
      <c r="N1069" s="195"/>
      <c r="O1069" s="195"/>
      <c r="P1069" s="195"/>
      <c r="Q1069" s="195"/>
      <c r="R1069" s="195"/>
      <c r="S1069" s="195"/>
      <c r="T1069" s="195"/>
      <c r="U1069" s="195"/>
      <c r="V1069" s="195"/>
      <c r="W1069" s="195"/>
      <c r="X1069" s="195"/>
      <c r="Y1069" s="195"/>
      <c r="Z1069" s="195"/>
      <c r="AA1069" s="195"/>
      <c r="AB1069" s="195"/>
      <c r="AC1069" s="195"/>
      <c r="AD1069" s="195"/>
      <c r="AE1069" s="195"/>
      <c r="AF1069" s="195"/>
      <c r="AG1069" s="195"/>
      <c r="AH1069" s="195"/>
      <c r="AI1069" s="195"/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  <c r="AW1069" s="195"/>
      <c r="AX1069" s="195"/>
      <c r="AY1069" s="195"/>
      <c r="AZ1069" s="195"/>
      <c r="BA1069" s="195"/>
      <c r="BB1069" s="195"/>
      <c r="BC1069" s="195"/>
      <c r="BD1069" s="195"/>
      <c r="BE1069" s="195"/>
      <c r="BF1069" s="195"/>
      <c r="BG1069" s="195"/>
      <c r="BH1069" s="195"/>
      <c r="BI1069" s="195"/>
      <c r="BJ1069" s="195"/>
      <c r="BK1069" s="195"/>
      <c r="BL1069" s="195"/>
      <c r="BM1069" s="195"/>
      <c r="BN1069" s="195"/>
      <c r="BO1069" s="195"/>
      <c r="BP1069" s="195"/>
      <c r="BQ1069" s="195"/>
      <c r="BR1069" s="195"/>
      <c r="BS1069" s="195"/>
      <c r="BT1069" s="195"/>
      <c r="BU1069" s="195"/>
      <c r="BV1069" s="195"/>
      <c r="BW1069" s="195"/>
      <c r="BX1069" s="195"/>
      <c r="BY1069" s="195"/>
      <c r="BZ1069" s="195"/>
      <c r="CA1069" s="195"/>
      <c r="CB1069" s="195"/>
      <c r="CC1069" s="195"/>
      <c r="CD1069" s="195"/>
      <c r="CE1069" s="195"/>
      <c r="CF1069" s="195"/>
      <c r="CG1069" s="195"/>
      <c r="CH1069" s="195"/>
    </row>
    <row r="1070" spans="1:86" ht="12.75">
      <c r="A1070" s="195"/>
      <c r="B1070" s="195"/>
      <c r="C1070" s="195"/>
      <c r="D1070" s="195"/>
      <c r="E1070" s="195"/>
      <c r="F1070" s="195"/>
      <c r="G1070" s="195"/>
      <c r="H1070" s="195"/>
      <c r="I1070" s="195"/>
      <c r="J1070" s="195"/>
      <c r="L1070" s="195"/>
      <c r="M1070" s="195"/>
      <c r="N1070" s="195"/>
      <c r="O1070" s="195"/>
      <c r="P1070" s="195"/>
      <c r="Q1070" s="195"/>
      <c r="R1070" s="195"/>
      <c r="S1070" s="195"/>
      <c r="T1070" s="195"/>
      <c r="U1070" s="195"/>
      <c r="V1070" s="195"/>
      <c r="W1070" s="195"/>
      <c r="X1070" s="195"/>
      <c r="Y1070" s="195"/>
      <c r="Z1070" s="195"/>
      <c r="AA1070" s="195"/>
      <c r="AB1070" s="195"/>
      <c r="AC1070" s="195"/>
      <c r="AD1070" s="195"/>
      <c r="AE1070" s="195"/>
      <c r="AF1070" s="195"/>
      <c r="AG1070" s="195"/>
      <c r="AH1070" s="195"/>
      <c r="AI1070" s="195"/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  <c r="AW1070" s="195"/>
      <c r="AX1070" s="195"/>
      <c r="AY1070" s="195"/>
      <c r="AZ1070" s="195"/>
      <c r="BA1070" s="195"/>
      <c r="BB1070" s="195"/>
      <c r="BC1070" s="195"/>
      <c r="BD1070" s="195"/>
      <c r="BE1070" s="195"/>
      <c r="BF1070" s="195"/>
      <c r="BG1070" s="195"/>
      <c r="BH1070" s="195"/>
      <c r="BI1070" s="195"/>
      <c r="BJ1070" s="195"/>
      <c r="BK1070" s="195"/>
      <c r="BL1070" s="195"/>
      <c r="BM1070" s="195"/>
      <c r="BN1070" s="195"/>
      <c r="BO1070" s="195"/>
      <c r="BP1070" s="195"/>
      <c r="BQ1070" s="195"/>
      <c r="BR1070" s="195"/>
      <c r="BS1070" s="195"/>
      <c r="BT1070" s="195"/>
      <c r="BU1070" s="195"/>
      <c r="BV1070" s="195"/>
      <c r="BW1070" s="195"/>
      <c r="BX1070" s="195"/>
      <c r="BY1070" s="195"/>
      <c r="BZ1070" s="195"/>
      <c r="CA1070" s="195"/>
      <c r="CB1070" s="195"/>
      <c r="CC1070" s="195"/>
      <c r="CD1070" s="195"/>
      <c r="CE1070" s="195"/>
      <c r="CF1070" s="195"/>
      <c r="CG1070" s="195"/>
      <c r="CH1070" s="195"/>
    </row>
    <row r="1071" spans="1:86" ht="12.75">
      <c r="A1071" s="195"/>
      <c r="B1071" s="195"/>
      <c r="C1071" s="195"/>
      <c r="D1071" s="195"/>
      <c r="E1071" s="195"/>
      <c r="F1071" s="195"/>
      <c r="G1071" s="195"/>
      <c r="H1071" s="195"/>
      <c r="I1071" s="195"/>
      <c r="J1071" s="195"/>
      <c r="L1071" s="195"/>
      <c r="M1071" s="195"/>
      <c r="N1071" s="195"/>
      <c r="O1071" s="195"/>
      <c r="P1071" s="195"/>
      <c r="Q1071" s="195"/>
      <c r="R1071" s="195"/>
      <c r="S1071" s="195"/>
      <c r="T1071" s="195"/>
      <c r="U1071" s="195"/>
      <c r="V1071" s="195"/>
      <c r="W1071" s="195"/>
      <c r="X1071" s="195"/>
      <c r="Y1071" s="195"/>
      <c r="Z1071" s="195"/>
      <c r="AA1071" s="195"/>
      <c r="AB1071" s="195"/>
      <c r="AC1071" s="195"/>
      <c r="AD1071" s="195"/>
      <c r="AE1071" s="195"/>
      <c r="AF1071" s="195"/>
      <c r="AG1071" s="195"/>
      <c r="AH1071" s="195"/>
      <c r="AI1071" s="195"/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  <c r="AW1071" s="195"/>
      <c r="AX1071" s="195"/>
      <c r="AY1071" s="195"/>
      <c r="AZ1071" s="195"/>
      <c r="BA1071" s="195"/>
      <c r="BB1071" s="195"/>
      <c r="BC1071" s="195"/>
      <c r="BD1071" s="195"/>
      <c r="BE1071" s="195"/>
      <c r="BF1071" s="195"/>
      <c r="BG1071" s="195"/>
      <c r="BH1071" s="195"/>
      <c r="BI1071" s="195"/>
      <c r="BJ1071" s="195"/>
      <c r="BK1071" s="195"/>
      <c r="BL1071" s="195"/>
      <c r="BM1071" s="195"/>
      <c r="BN1071" s="195"/>
      <c r="BO1071" s="195"/>
      <c r="BP1071" s="195"/>
      <c r="BQ1071" s="195"/>
      <c r="BR1071" s="195"/>
      <c r="BS1071" s="195"/>
      <c r="BT1071" s="195"/>
      <c r="BU1071" s="195"/>
      <c r="BV1071" s="195"/>
      <c r="BW1071" s="195"/>
      <c r="BX1071" s="195"/>
      <c r="BY1071" s="195"/>
      <c r="BZ1071" s="195"/>
      <c r="CA1071" s="195"/>
      <c r="CB1071" s="195"/>
      <c r="CC1071" s="195"/>
      <c r="CD1071" s="195"/>
      <c r="CE1071" s="195"/>
      <c r="CF1071" s="195"/>
      <c r="CG1071" s="195"/>
      <c r="CH1071" s="195"/>
    </row>
    <row r="1072" spans="1:86" ht="12.75">
      <c r="A1072" s="195"/>
      <c r="B1072" s="195"/>
      <c r="C1072" s="195"/>
      <c r="D1072" s="195"/>
      <c r="E1072" s="195"/>
      <c r="F1072" s="195"/>
      <c r="G1072" s="195"/>
      <c r="H1072" s="195"/>
      <c r="I1072" s="195"/>
      <c r="J1072" s="195"/>
      <c r="L1072" s="195"/>
      <c r="M1072" s="195"/>
      <c r="N1072" s="195"/>
      <c r="O1072" s="195"/>
      <c r="P1072" s="195"/>
      <c r="Q1072" s="195"/>
      <c r="R1072" s="195"/>
      <c r="S1072" s="195"/>
      <c r="T1072" s="195"/>
      <c r="U1072" s="195"/>
      <c r="V1072" s="195"/>
      <c r="W1072" s="195"/>
      <c r="X1072" s="195"/>
      <c r="Y1072" s="195"/>
      <c r="Z1072" s="195"/>
      <c r="AA1072" s="195"/>
      <c r="AB1072" s="195"/>
      <c r="AC1072" s="195"/>
      <c r="AD1072" s="195"/>
      <c r="AE1072" s="195"/>
      <c r="AF1072" s="195"/>
      <c r="AG1072" s="195"/>
      <c r="AH1072" s="195"/>
      <c r="AI1072" s="195"/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  <c r="AW1072" s="195"/>
      <c r="AX1072" s="195"/>
      <c r="AY1072" s="195"/>
      <c r="AZ1072" s="195"/>
      <c r="BA1072" s="195"/>
      <c r="BB1072" s="195"/>
      <c r="BC1072" s="195"/>
      <c r="BD1072" s="195"/>
      <c r="BE1072" s="195"/>
      <c r="BF1072" s="195"/>
      <c r="BG1072" s="195"/>
      <c r="BH1072" s="195"/>
      <c r="BI1072" s="195"/>
      <c r="BJ1072" s="195"/>
      <c r="BK1072" s="195"/>
      <c r="BL1072" s="195"/>
      <c r="BM1072" s="195"/>
      <c r="BN1072" s="195"/>
      <c r="BO1072" s="195"/>
      <c r="BP1072" s="195"/>
      <c r="BQ1072" s="195"/>
      <c r="BR1072" s="195"/>
      <c r="BS1072" s="195"/>
      <c r="BT1072" s="195"/>
      <c r="BU1072" s="195"/>
      <c r="BV1072" s="195"/>
      <c r="BW1072" s="195"/>
      <c r="BX1072" s="195"/>
      <c r="BY1072" s="195"/>
      <c r="BZ1072" s="195"/>
      <c r="CA1072" s="195"/>
      <c r="CB1072" s="195"/>
      <c r="CC1072" s="195"/>
      <c r="CD1072" s="195"/>
      <c r="CE1072" s="195"/>
      <c r="CF1072" s="195"/>
      <c r="CG1072" s="195"/>
      <c r="CH1072" s="195"/>
    </row>
    <row r="1073" spans="1:86" ht="12.75">
      <c r="A1073" s="195"/>
      <c r="B1073" s="195"/>
      <c r="C1073" s="195"/>
      <c r="D1073" s="195"/>
      <c r="E1073" s="195"/>
      <c r="F1073" s="195"/>
      <c r="G1073" s="195"/>
      <c r="H1073" s="195"/>
      <c r="I1073" s="195"/>
      <c r="J1073" s="195"/>
      <c r="L1073" s="195"/>
      <c r="M1073" s="195"/>
      <c r="N1073" s="195"/>
      <c r="O1073" s="195"/>
      <c r="P1073" s="195"/>
      <c r="Q1073" s="195"/>
      <c r="R1073" s="195"/>
      <c r="S1073" s="195"/>
      <c r="T1073" s="195"/>
      <c r="U1073" s="195"/>
      <c r="V1073" s="195"/>
      <c r="W1073" s="195"/>
      <c r="X1073" s="195"/>
      <c r="Y1073" s="195"/>
      <c r="Z1073" s="195"/>
      <c r="AA1073" s="195"/>
      <c r="AB1073" s="195"/>
      <c r="AC1073" s="195"/>
      <c r="AD1073" s="195"/>
      <c r="AE1073" s="195"/>
      <c r="AF1073" s="195"/>
      <c r="AG1073" s="195"/>
      <c r="AH1073" s="195"/>
      <c r="AI1073" s="195"/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  <c r="AW1073" s="195"/>
      <c r="AX1073" s="195"/>
      <c r="AY1073" s="195"/>
      <c r="AZ1073" s="195"/>
      <c r="BA1073" s="195"/>
      <c r="BB1073" s="195"/>
      <c r="BC1073" s="195"/>
      <c r="BD1073" s="195"/>
      <c r="BE1073" s="195"/>
      <c r="BF1073" s="195"/>
      <c r="BG1073" s="195"/>
      <c r="BH1073" s="195"/>
      <c r="BI1073" s="195"/>
      <c r="BJ1073" s="195"/>
      <c r="BK1073" s="195"/>
      <c r="BL1073" s="195"/>
      <c r="BM1073" s="195"/>
      <c r="BN1073" s="195"/>
      <c r="BO1073" s="195"/>
      <c r="BP1073" s="195"/>
      <c r="BQ1073" s="195"/>
      <c r="BR1073" s="195"/>
      <c r="BS1073" s="195"/>
      <c r="BT1073" s="195"/>
      <c r="BU1073" s="195"/>
      <c r="BV1073" s="195"/>
      <c r="BW1073" s="195"/>
      <c r="BX1073" s="195"/>
      <c r="BY1073" s="195"/>
      <c r="BZ1073" s="195"/>
      <c r="CA1073" s="195"/>
      <c r="CB1073" s="195"/>
      <c r="CC1073" s="195"/>
      <c r="CD1073" s="195"/>
      <c r="CE1073" s="195"/>
      <c r="CF1073" s="195"/>
      <c r="CG1073" s="195"/>
      <c r="CH1073" s="195"/>
    </row>
    <row r="1074" spans="1:86" ht="12.75">
      <c r="A1074" s="195"/>
      <c r="B1074" s="195"/>
      <c r="C1074" s="195"/>
      <c r="D1074" s="195"/>
      <c r="E1074" s="195"/>
      <c r="F1074" s="195"/>
      <c r="G1074" s="195"/>
      <c r="H1074" s="195"/>
      <c r="I1074" s="195"/>
      <c r="J1074" s="195"/>
      <c r="L1074" s="195"/>
      <c r="M1074" s="195"/>
      <c r="N1074" s="195"/>
      <c r="O1074" s="195"/>
      <c r="P1074" s="195"/>
      <c r="Q1074" s="195"/>
      <c r="R1074" s="195"/>
      <c r="S1074" s="195"/>
      <c r="T1074" s="195"/>
      <c r="U1074" s="195"/>
      <c r="V1074" s="195"/>
      <c r="W1074" s="195"/>
      <c r="X1074" s="195"/>
      <c r="Y1074" s="195"/>
      <c r="Z1074" s="195"/>
      <c r="AA1074" s="195"/>
      <c r="AB1074" s="195"/>
      <c r="AC1074" s="195"/>
      <c r="AD1074" s="195"/>
      <c r="AE1074" s="195"/>
      <c r="AF1074" s="195"/>
      <c r="AG1074" s="195"/>
      <c r="AH1074" s="195"/>
      <c r="AI1074" s="195"/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  <c r="AW1074" s="195"/>
      <c r="AX1074" s="195"/>
      <c r="AY1074" s="195"/>
      <c r="AZ1074" s="195"/>
      <c r="BA1074" s="195"/>
      <c r="BB1074" s="195"/>
      <c r="BC1074" s="195"/>
      <c r="BD1074" s="195"/>
      <c r="BE1074" s="195"/>
      <c r="BF1074" s="195"/>
      <c r="BG1074" s="195"/>
      <c r="BH1074" s="195"/>
      <c r="BI1074" s="195"/>
      <c r="BJ1074" s="195"/>
      <c r="BK1074" s="195"/>
      <c r="BL1074" s="195"/>
      <c r="BM1074" s="195"/>
      <c r="BN1074" s="195"/>
      <c r="BO1074" s="195"/>
      <c r="BP1074" s="195"/>
      <c r="BQ1074" s="195"/>
      <c r="BR1074" s="195"/>
      <c r="BS1074" s="195"/>
      <c r="BT1074" s="195"/>
      <c r="BU1074" s="195"/>
      <c r="BV1074" s="195"/>
      <c r="BW1074" s="195"/>
      <c r="BX1074" s="195"/>
      <c r="BY1074" s="195"/>
      <c r="BZ1074" s="195"/>
      <c r="CA1074" s="195"/>
      <c r="CB1074" s="195"/>
      <c r="CC1074" s="195"/>
      <c r="CD1074" s="195"/>
      <c r="CE1074" s="195"/>
      <c r="CF1074" s="195"/>
      <c r="CG1074" s="195"/>
      <c r="CH1074" s="195"/>
    </row>
    <row r="1075" spans="1:86" ht="12.75">
      <c r="A1075" s="195"/>
      <c r="B1075" s="195"/>
      <c r="C1075" s="195"/>
      <c r="D1075" s="195"/>
      <c r="E1075" s="195"/>
      <c r="F1075" s="195"/>
      <c r="G1075" s="195"/>
      <c r="H1075" s="195"/>
      <c r="I1075" s="195"/>
      <c r="J1075" s="195"/>
      <c r="L1075" s="195"/>
      <c r="M1075" s="195"/>
      <c r="N1075" s="195"/>
      <c r="O1075" s="195"/>
      <c r="P1075" s="195"/>
      <c r="Q1075" s="195"/>
      <c r="R1075" s="195"/>
      <c r="S1075" s="195"/>
      <c r="T1075" s="195"/>
      <c r="U1075" s="195"/>
      <c r="V1075" s="195"/>
      <c r="W1075" s="195"/>
      <c r="X1075" s="195"/>
      <c r="Y1075" s="195"/>
      <c r="Z1075" s="195"/>
      <c r="AA1075" s="195"/>
      <c r="AB1075" s="195"/>
      <c r="AC1075" s="195"/>
      <c r="AD1075" s="195"/>
      <c r="AE1075" s="195"/>
      <c r="AF1075" s="195"/>
      <c r="AG1075" s="195"/>
      <c r="AH1075" s="195"/>
      <c r="AI1075" s="195"/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  <c r="AW1075" s="195"/>
      <c r="AX1075" s="195"/>
      <c r="AY1075" s="195"/>
      <c r="AZ1075" s="195"/>
      <c r="BA1075" s="195"/>
      <c r="BB1075" s="195"/>
      <c r="BC1075" s="195"/>
      <c r="BD1075" s="195"/>
      <c r="BE1075" s="195"/>
      <c r="BF1075" s="195"/>
      <c r="BG1075" s="195"/>
      <c r="BH1075" s="195"/>
      <c r="BI1075" s="195"/>
      <c r="BJ1075" s="195"/>
      <c r="BK1075" s="195"/>
      <c r="BL1075" s="195"/>
      <c r="BM1075" s="195"/>
      <c r="BN1075" s="195"/>
      <c r="BO1075" s="195"/>
      <c r="BP1075" s="195"/>
      <c r="BQ1075" s="195"/>
      <c r="BR1075" s="195"/>
      <c r="BS1075" s="195"/>
      <c r="BT1075" s="195"/>
      <c r="BU1075" s="195"/>
      <c r="BV1075" s="195"/>
      <c r="BW1075" s="195"/>
      <c r="BX1075" s="195"/>
      <c r="BY1075" s="195"/>
      <c r="BZ1075" s="195"/>
      <c r="CA1075" s="195"/>
      <c r="CB1075" s="195"/>
      <c r="CC1075" s="195"/>
      <c r="CD1075" s="195"/>
      <c r="CE1075" s="195"/>
      <c r="CF1075" s="195"/>
      <c r="CG1075" s="195"/>
      <c r="CH1075" s="195"/>
    </row>
    <row r="1076" spans="1:86" ht="12.75">
      <c r="A1076" s="195"/>
      <c r="B1076" s="195"/>
      <c r="C1076" s="195"/>
      <c r="D1076" s="195"/>
      <c r="E1076" s="195"/>
      <c r="F1076" s="195"/>
      <c r="G1076" s="195"/>
      <c r="H1076" s="195"/>
      <c r="I1076" s="195"/>
      <c r="J1076" s="195"/>
      <c r="L1076" s="195"/>
      <c r="M1076" s="195"/>
      <c r="N1076" s="195"/>
      <c r="O1076" s="195"/>
      <c r="P1076" s="195"/>
      <c r="Q1076" s="195"/>
      <c r="R1076" s="195"/>
      <c r="S1076" s="195"/>
      <c r="T1076" s="195"/>
      <c r="U1076" s="195"/>
      <c r="V1076" s="195"/>
      <c r="W1076" s="195"/>
      <c r="X1076" s="195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  <c r="AW1076" s="195"/>
      <c r="AX1076" s="195"/>
      <c r="AY1076" s="195"/>
      <c r="AZ1076" s="195"/>
      <c r="BA1076" s="195"/>
      <c r="BB1076" s="195"/>
      <c r="BC1076" s="195"/>
      <c r="BD1076" s="195"/>
      <c r="BE1076" s="195"/>
      <c r="BF1076" s="195"/>
      <c r="BG1076" s="195"/>
      <c r="BH1076" s="195"/>
      <c r="BI1076" s="195"/>
      <c r="BJ1076" s="195"/>
      <c r="BK1076" s="195"/>
      <c r="BL1076" s="195"/>
      <c r="BM1076" s="195"/>
      <c r="BN1076" s="195"/>
      <c r="BO1076" s="195"/>
      <c r="BP1076" s="195"/>
      <c r="BQ1076" s="195"/>
      <c r="BR1076" s="195"/>
      <c r="BS1076" s="195"/>
      <c r="BT1076" s="195"/>
      <c r="BU1076" s="195"/>
      <c r="BV1076" s="195"/>
      <c r="BW1076" s="195"/>
      <c r="BX1076" s="195"/>
      <c r="BY1076" s="195"/>
      <c r="BZ1076" s="195"/>
      <c r="CA1076" s="195"/>
      <c r="CB1076" s="195"/>
      <c r="CC1076" s="195"/>
      <c r="CD1076" s="195"/>
      <c r="CE1076" s="195"/>
      <c r="CF1076" s="195"/>
      <c r="CG1076" s="195"/>
      <c r="CH1076" s="195"/>
    </row>
    <row r="1077" spans="1:86" ht="12.75">
      <c r="A1077" s="195"/>
      <c r="B1077" s="195"/>
      <c r="C1077" s="195"/>
      <c r="D1077" s="195"/>
      <c r="E1077" s="195"/>
      <c r="F1077" s="195"/>
      <c r="G1077" s="195"/>
      <c r="H1077" s="195"/>
      <c r="I1077" s="195"/>
      <c r="J1077" s="195"/>
      <c r="L1077" s="195"/>
      <c r="M1077" s="195"/>
      <c r="N1077" s="195"/>
      <c r="O1077" s="195"/>
      <c r="P1077" s="195"/>
      <c r="Q1077" s="195"/>
      <c r="R1077" s="195"/>
      <c r="S1077" s="195"/>
      <c r="T1077" s="195"/>
      <c r="U1077" s="195"/>
      <c r="V1077" s="195"/>
      <c r="W1077" s="195"/>
      <c r="X1077" s="195"/>
      <c r="Y1077" s="195"/>
      <c r="Z1077" s="195"/>
      <c r="AA1077" s="195"/>
      <c r="AB1077" s="195"/>
      <c r="AC1077" s="195"/>
      <c r="AD1077" s="195"/>
      <c r="AE1077" s="195"/>
      <c r="AF1077" s="195"/>
      <c r="AG1077" s="195"/>
      <c r="AH1077" s="195"/>
      <c r="AI1077" s="195"/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  <c r="AW1077" s="195"/>
      <c r="AX1077" s="195"/>
      <c r="AY1077" s="195"/>
      <c r="AZ1077" s="195"/>
      <c r="BA1077" s="195"/>
      <c r="BB1077" s="195"/>
      <c r="BC1077" s="195"/>
      <c r="BD1077" s="195"/>
      <c r="BE1077" s="195"/>
      <c r="BF1077" s="195"/>
      <c r="BG1077" s="195"/>
      <c r="BH1077" s="195"/>
      <c r="BI1077" s="195"/>
      <c r="BJ1077" s="195"/>
      <c r="BK1077" s="195"/>
      <c r="BL1077" s="195"/>
      <c r="BM1077" s="195"/>
      <c r="BN1077" s="195"/>
      <c r="BO1077" s="195"/>
      <c r="BP1077" s="195"/>
      <c r="BQ1077" s="195"/>
      <c r="BR1077" s="195"/>
      <c r="BS1077" s="195"/>
      <c r="BT1077" s="195"/>
      <c r="BU1077" s="195"/>
      <c r="BV1077" s="195"/>
      <c r="BW1077" s="195"/>
      <c r="BX1077" s="195"/>
      <c r="BY1077" s="195"/>
      <c r="BZ1077" s="195"/>
      <c r="CA1077" s="195"/>
      <c r="CB1077" s="195"/>
      <c r="CC1077" s="195"/>
      <c r="CD1077" s="195"/>
      <c r="CE1077" s="195"/>
      <c r="CF1077" s="195"/>
      <c r="CG1077" s="195"/>
      <c r="CH1077" s="195"/>
    </row>
    <row r="1078" spans="1:86" ht="12.75">
      <c r="A1078" s="195"/>
      <c r="B1078" s="195"/>
      <c r="C1078" s="195"/>
      <c r="D1078" s="195"/>
      <c r="E1078" s="195"/>
      <c r="F1078" s="195"/>
      <c r="G1078" s="195"/>
      <c r="H1078" s="195"/>
      <c r="I1078" s="195"/>
      <c r="J1078" s="195"/>
      <c r="L1078" s="195"/>
      <c r="M1078" s="195"/>
      <c r="N1078" s="195"/>
      <c r="O1078" s="195"/>
      <c r="P1078" s="195"/>
      <c r="Q1078" s="195"/>
      <c r="R1078" s="195"/>
      <c r="S1078" s="195"/>
      <c r="T1078" s="195"/>
      <c r="U1078" s="195"/>
      <c r="V1078" s="195"/>
      <c r="W1078" s="195"/>
      <c r="X1078" s="195"/>
      <c r="Y1078" s="195"/>
      <c r="Z1078" s="195"/>
      <c r="AA1078" s="195"/>
      <c r="AB1078" s="195"/>
      <c r="AC1078" s="195"/>
      <c r="AD1078" s="195"/>
      <c r="AE1078" s="195"/>
      <c r="AF1078" s="195"/>
      <c r="AG1078" s="195"/>
      <c r="AH1078" s="195"/>
      <c r="AI1078" s="195"/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  <c r="AW1078" s="195"/>
      <c r="AX1078" s="195"/>
      <c r="AY1078" s="195"/>
      <c r="AZ1078" s="195"/>
      <c r="BA1078" s="195"/>
      <c r="BB1078" s="195"/>
      <c r="BC1078" s="195"/>
      <c r="BD1078" s="195"/>
      <c r="BE1078" s="195"/>
      <c r="BF1078" s="195"/>
      <c r="BG1078" s="195"/>
      <c r="BH1078" s="195"/>
      <c r="BI1078" s="195"/>
      <c r="BJ1078" s="195"/>
      <c r="BK1078" s="195"/>
      <c r="BL1078" s="195"/>
      <c r="BM1078" s="195"/>
      <c r="BN1078" s="195"/>
      <c r="BO1078" s="195"/>
      <c r="BP1078" s="195"/>
      <c r="BQ1078" s="195"/>
      <c r="BR1078" s="195"/>
      <c r="BS1078" s="195"/>
      <c r="BT1078" s="195"/>
      <c r="BU1078" s="195"/>
      <c r="BV1078" s="195"/>
      <c r="BW1078" s="195"/>
      <c r="BX1078" s="195"/>
      <c r="BY1078" s="195"/>
      <c r="BZ1078" s="195"/>
      <c r="CA1078" s="195"/>
      <c r="CB1078" s="195"/>
      <c r="CC1078" s="195"/>
      <c r="CD1078" s="195"/>
      <c r="CE1078" s="195"/>
      <c r="CF1078" s="195"/>
      <c r="CG1078" s="195"/>
      <c r="CH1078" s="195"/>
    </row>
    <row r="1079" spans="1:86" ht="12.75">
      <c r="A1079" s="195"/>
      <c r="B1079" s="195"/>
      <c r="C1079" s="195"/>
      <c r="D1079" s="195"/>
      <c r="E1079" s="195"/>
      <c r="F1079" s="195"/>
      <c r="G1079" s="195"/>
      <c r="H1079" s="195"/>
      <c r="I1079" s="195"/>
      <c r="J1079" s="195"/>
      <c r="L1079" s="195"/>
      <c r="M1079" s="195"/>
      <c r="N1079" s="195"/>
      <c r="O1079" s="195"/>
      <c r="P1079" s="195"/>
      <c r="Q1079" s="195"/>
      <c r="R1079" s="195"/>
      <c r="S1079" s="195"/>
      <c r="T1079" s="195"/>
      <c r="U1079" s="195"/>
      <c r="V1079" s="195"/>
      <c r="W1079" s="195"/>
      <c r="X1079" s="195"/>
      <c r="Y1079" s="195"/>
      <c r="Z1079" s="195"/>
      <c r="AA1079" s="195"/>
      <c r="AB1079" s="195"/>
      <c r="AC1079" s="195"/>
      <c r="AD1079" s="195"/>
      <c r="AE1079" s="195"/>
      <c r="AF1079" s="195"/>
      <c r="AG1079" s="195"/>
      <c r="AH1079" s="195"/>
      <c r="AI1079" s="195"/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  <c r="AW1079" s="195"/>
      <c r="AX1079" s="195"/>
      <c r="AY1079" s="195"/>
      <c r="AZ1079" s="195"/>
      <c r="BA1079" s="195"/>
      <c r="BB1079" s="195"/>
      <c r="BC1079" s="195"/>
      <c r="BD1079" s="195"/>
      <c r="BE1079" s="195"/>
      <c r="BF1079" s="195"/>
      <c r="BG1079" s="195"/>
      <c r="BH1079" s="195"/>
      <c r="BI1079" s="195"/>
      <c r="BJ1079" s="195"/>
      <c r="BK1079" s="195"/>
      <c r="BL1079" s="195"/>
      <c r="BM1079" s="195"/>
      <c r="BN1079" s="195"/>
      <c r="BO1079" s="195"/>
      <c r="BP1079" s="195"/>
      <c r="BQ1079" s="195"/>
      <c r="BR1079" s="195"/>
      <c r="BS1079" s="195"/>
      <c r="BT1079" s="195"/>
      <c r="BU1079" s="195"/>
      <c r="BV1079" s="195"/>
      <c r="BW1079" s="195"/>
      <c r="BX1079" s="195"/>
      <c r="BY1079" s="195"/>
      <c r="BZ1079" s="195"/>
      <c r="CA1079" s="195"/>
      <c r="CB1079" s="195"/>
      <c r="CC1079" s="195"/>
      <c r="CD1079" s="195"/>
      <c r="CE1079" s="195"/>
      <c r="CF1079" s="195"/>
      <c r="CG1079" s="195"/>
      <c r="CH1079" s="195"/>
    </row>
    <row r="1080" spans="1:86" ht="12.75">
      <c r="A1080" s="195"/>
      <c r="B1080" s="195"/>
      <c r="C1080" s="195"/>
      <c r="D1080" s="195"/>
      <c r="E1080" s="195"/>
      <c r="F1080" s="195"/>
      <c r="G1080" s="195"/>
      <c r="H1080" s="195"/>
      <c r="I1080" s="195"/>
      <c r="J1080" s="195"/>
      <c r="L1080" s="195"/>
      <c r="M1080" s="195"/>
      <c r="N1080" s="195"/>
      <c r="O1080" s="195"/>
      <c r="P1080" s="195"/>
      <c r="Q1080" s="195"/>
      <c r="R1080" s="195"/>
      <c r="S1080" s="195"/>
      <c r="T1080" s="195"/>
      <c r="U1080" s="195"/>
      <c r="V1080" s="195"/>
      <c r="W1080" s="195"/>
      <c r="X1080" s="195"/>
      <c r="Y1080" s="195"/>
      <c r="Z1080" s="195"/>
      <c r="AA1080" s="195"/>
      <c r="AB1080" s="195"/>
      <c r="AC1080" s="195"/>
      <c r="AD1080" s="195"/>
      <c r="AE1080" s="195"/>
      <c r="AF1080" s="195"/>
      <c r="AG1080" s="195"/>
      <c r="AH1080" s="195"/>
      <c r="AI1080" s="195"/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  <c r="AW1080" s="195"/>
      <c r="AX1080" s="195"/>
      <c r="AY1080" s="195"/>
      <c r="AZ1080" s="195"/>
      <c r="BA1080" s="195"/>
      <c r="BB1080" s="195"/>
      <c r="BC1080" s="195"/>
      <c r="BD1080" s="195"/>
      <c r="BE1080" s="195"/>
      <c r="BF1080" s="195"/>
      <c r="BG1080" s="195"/>
      <c r="BH1080" s="195"/>
      <c r="BI1080" s="195"/>
      <c r="BJ1080" s="195"/>
      <c r="BK1080" s="195"/>
      <c r="BL1080" s="195"/>
      <c r="BM1080" s="195"/>
      <c r="BN1080" s="195"/>
      <c r="BO1080" s="195"/>
      <c r="BP1080" s="195"/>
      <c r="BQ1080" s="195"/>
      <c r="BR1080" s="195"/>
      <c r="BS1080" s="195"/>
      <c r="BT1080" s="195"/>
      <c r="BU1080" s="195"/>
      <c r="BV1080" s="195"/>
      <c r="BW1080" s="195"/>
      <c r="BX1080" s="195"/>
      <c r="BY1080" s="195"/>
      <c r="BZ1080" s="195"/>
      <c r="CA1080" s="195"/>
      <c r="CB1080" s="195"/>
      <c r="CC1080" s="195"/>
      <c r="CD1080" s="195"/>
      <c r="CE1080" s="195"/>
      <c r="CF1080" s="195"/>
      <c r="CG1080" s="195"/>
      <c r="CH1080" s="195"/>
    </row>
    <row r="1081" spans="1:86" ht="12.75">
      <c r="A1081" s="195"/>
      <c r="B1081" s="195"/>
      <c r="C1081" s="195"/>
      <c r="D1081" s="195"/>
      <c r="E1081" s="195"/>
      <c r="F1081" s="195"/>
      <c r="G1081" s="195"/>
      <c r="H1081" s="195"/>
      <c r="I1081" s="195"/>
      <c r="J1081" s="195"/>
      <c r="L1081" s="195"/>
      <c r="M1081" s="195"/>
      <c r="N1081" s="195"/>
      <c r="O1081" s="195"/>
      <c r="P1081" s="195"/>
      <c r="Q1081" s="195"/>
      <c r="R1081" s="195"/>
      <c r="S1081" s="195"/>
      <c r="T1081" s="195"/>
      <c r="U1081" s="195"/>
      <c r="V1081" s="195"/>
      <c r="W1081" s="195"/>
      <c r="X1081" s="195"/>
      <c r="Y1081" s="195"/>
      <c r="Z1081" s="195"/>
      <c r="AA1081" s="195"/>
      <c r="AB1081" s="195"/>
      <c r="AC1081" s="195"/>
      <c r="AD1081" s="195"/>
      <c r="AE1081" s="195"/>
      <c r="AF1081" s="195"/>
      <c r="AG1081" s="195"/>
      <c r="AH1081" s="195"/>
      <c r="AI1081" s="195"/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  <c r="AW1081" s="195"/>
      <c r="AX1081" s="195"/>
      <c r="AY1081" s="195"/>
      <c r="AZ1081" s="195"/>
      <c r="BA1081" s="195"/>
      <c r="BB1081" s="195"/>
      <c r="BC1081" s="195"/>
      <c r="BD1081" s="195"/>
      <c r="BE1081" s="195"/>
      <c r="BF1081" s="195"/>
      <c r="BG1081" s="195"/>
      <c r="BH1081" s="195"/>
      <c r="BI1081" s="195"/>
      <c r="BJ1081" s="195"/>
      <c r="BK1081" s="195"/>
      <c r="BL1081" s="195"/>
      <c r="BM1081" s="195"/>
      <c r="BN1081" s="195"/>
      <c r="BO1081" s="195"/>
      <c r="BP1081" s="195"/>
      <c r="BQ1081" s="195"/>
      <c r="BR1081" s="195"/>
      <c r="BS1081" s="195"/>
      <c r="BT1081" s="195"/>
      <c r="BU1081" s="195"/>
      <c r="BV1081" s="195"/>
      <c r="BW1081" s="195"/>
      <c r="BX1081" s="195"/>
      <c r="BY1081" s="195"/>
      <c r="BZ1081" s="195"/>
      <c r="CA1081" s="195"/>
      <c r="CB1081" s="195"/>
      <c r="CC1081" s="195"/>
      <c r="CD1081" s="195"/>
      <c r="CE1081" s="195"/>
      <c r="CF1081" s="195"/>
      <c r="CG1081" s="195"/>
      <c r="CH1081" s="195"/>
    </row>
    <row r="1082" spans="1:86" ht="12.75">
      <c r="A1082" s="195"/>
      <c r="B1082" s="195"/>
      <c r="C1082" s="195"/>
      <c r="D1082" s="195"/>
      <c r="E1082" s="195"/>
      <c r="F1082" s="195"/>
      <c r="G1082" s="195"/>
      <c r="H1082" s="195"/>
      <c r="I1082" s="195"/>
      <c r="J1082" s="195"/>
      <c r="L1082" s="195"/>
      <c r="M1082" s="195"/>
      <c r="N1082" s="195"/>
      <c r="O1082" s="195"/>
      <c r="P1082" s="195"/>
      <c r="Q1082" s="195"/>
      <c r="R1082" s="195"/>
      <c r="S1082" s="195"/>
      <c r="T1082" s="195"/>
      <c r="U1082" s="195"/>
      <c r="V1082" s="195"/>
      <c r="W1082" s="195"/>
      <c r="X1082" s="195"/>
      <c r="Y1082" s="195"/>
      <c r="Z1082" s="195"/>
      <c r="AA1082" s="195"/>
      <c r="AB1082" s="195"/>
      <c r="AC1082" s="195"/>
      <c r="AD1082" s="195"/>
      <c r="AE1082" s="195"/>
      <c r="AF1082" s="195"/>
      <c r="AG1082" s="195"/>
      <c r="AH1082" s="195"/>
      <c r="AI1082" s="195"/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  <c r="AW1082" s="195"/>
      <c r="AX1082" s="195"/>
      <c r="AY1082" s="195"/>
      <c r="AZ1082" s="195"/>
      <c r="BA1082" s="195"/>
      <c r="BB1082" s="195"/>
      <c r="BC1082" s="195"/>
      <c r="BD1082" s="195"/>
      <c r="BE1082" s="195"/>
      <c r="BF1082" s="195"/>
      <c r="BG1082" s="195"/>
      <c r="BH1082" s="195"/>
      <c r="BI1082" s="195"/>
      <c r="BJ1082" s="195"/>
      <c r="BK1082" s="195"/>
      <c r="BL1082" s="195"/>
      <c r="BM1082" s="195"/>
      <c r="BN1082" s="195"/>
      <c r="BO1082" s="195"/>
      <c r="BP1082" s="195"/>
      <c r="BQ1082" s="195"/>
      <c r="BR1082" s="195"/>
      <c r="BS1082" s="195"/>
      <c r="BT1082" s="195"/>
      <c r="BU1082" s="195"/>
      <c r="BV1082" s="195"/>
      <c r="BW1082" s="195"/>
      <c r="BX1082" s="195"/>
      <c r="BY1082" s="195"/>
      <c r="BZ1082" s="195"/>
      <c r="CA1082" s="195"/>
      <c r="CB1082" s="195"/>
      <c r="CC1082" s="195"/>
      <c r="CD1082" s="195"/>
      <c r="CE1082" s="195"/>
      <c r="CF1082" s="195"/>
      <c r="CG1082" s="195"/>
      <c r="CH1082" s="195"/>
    </row>
    <row r="1083" spans="1:86" ht="12.75">
      <c r="A1083" s="195"/>
      <c r="B1083" s="195"/>
      <c r="C1083" s="195"/>
      <c r="D1083" s="195"/>
      <c r="E1083" s="195"/>
      <c r="F1083" s="195"/>
      <c r="G1083" s="195"/>
      <c r="H1083" s="195"/>
      <c r="I1083" s="195"/>
      <c r="J1083" s="195"/>
      <c r="L1083" s="195"/>
      <c r="M1083" s="195"/>
      <c r="N1083" s="195"/>
      <c r="O1083" s="195"/>
      <c r="P1083" s="195"/>
      <c r="Q1083" s="195"/>
      <c r="R1083" s="195"/>
      <c r="S1083" s="195"/>
      <c r="T1083" s="195"/>
      <c r="U1083" s="195"/>
      <c r="V1083" s="195"/>
      <c r="W1083" s="195"/>
      <c r="X1083" s="195"/>
      <c r="Y1083" s="195"/>
      <c r="Z1083" s="195"/>
      <c r="AA1083" s="195"/>
      <c r="AB1083" s="195"/>
      <c r="AC1083" s="195"/>
      <c r="AD1083" s="195"/>
      <c r="AE1083" s="195"/>
      <c r="AF1083" s="195"/>
      <c r="AG1083" s="195"/>
      <c r="AH1083" s="195"/>
      <c r="AI1083" s="195"/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  <c r="AW1083" s="195"/>
      <c r="AX1083" s="195"/>
      <c r="AY1083" s="195"/>
      <c r="AZ1083" s="195"/>
      <c r="BA1083" s="195"/>
      <c r="BB1083" s="195"/>
      <c r="BC1083" s="195"/>
      <c r="BD1083" s="195"/>
      <c r="BE1083" s="195"/>
      <c r="BF1083" s="195"/>
      <c r="BG1083" s="195"/>
      <c r="BH1083" s="195"/>
      <c r="BI1083" s="195"/>
      <c r="BJ1083" s="195"/>
      <c r="BK1083" s="195"/>
      <c r="BL1083" s="195"/>
      <c r="BM1083" s="195"/>
      <c r="BN1083" s="195"/>
      <c r="BO1083" s="195"/>
      <c r="BP1083" s="195"/>
      <c r="BQ1083" s="195"/>
      <c r="BR1083" s="195"/>
      <c r="BS1083" s="195"/>
      <c r="BT1083" s="195"/>
      <c r="BU1083" s="195"/>
      <c r="BV1083" s="195"/>
      <c r="BW1083" s="195"/>
      <c r="BX1083" s="195"/>
      <c r="BY1083" s="195"/>
      <c r="BZ1083" s="195"/>
      <c r="CA1083" s="195"/>
      <c r="CB1083" s="195"/>
      <c r="CC1083" s="195"/>
      <c r="CD1083" s="195"/>
      <c r="CE1083" s="195"/>
      <c r="CF1083" s="195"/>
      <c r="CG1083" s="195"/>
      <c r="CH1083" s="195"/>
    </row>
    <row r="1084" spans="1:86" ht="12.75">
      <c r="A1084" s="195"/>
      <c r="B1084" s="195"/>
      <c r="C1084" s="195"/>
      <c r="D1084" s="195"/>
      <c r="E1084" s="195"/>
      <c r="F1084" s="195"/>
      <c r="G1084" s="195"/>
      <c r="H1084" s="195"/>
      <c r="I1084" s="195"/>
      <c r="J1084" s="195"/>
      <c r="L1084" s="195"/>
      <c r="M1084" s="195"/>
      <c r="N1084" s="195"/>
      <c r="O1084" s="195"/>
      <c r="P1084" s="195"/>
      <c r="Q1084" s="195"/>
      <c r="R1084" s="195"/>
      <c r="S1084" s="195"/>
      <c r="T1084" s="195"/>
      <c r="U1084" s="195"/>
      <c r="V1084" s="195"/>
      <c r="W1084" s="195"/>
      <c r="X1084" s="195"/>
      <c r="Y1084" s="195"/>
      <c r="Z1084" s="195"/>
      <c r="AA1084" s="195"/>
      <c r="AB1084" s="195"/>
      <c r="AC1084" s="195"/>
      <c r="AD1084" s="195"/>
      <c r="AE1084" s="195"/>
      <c r="AF1084" s="195"/>
      <c r="AG1084" s="195"/>
      <c r="AH1084" s="195"/>
      <c r="AI1084" s="195"/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  <c r="AW1084" s="195"/>
      <c r="AX1084" s="195"/>
      <c r="AY1084" s="195"/>
      <c r="AZ1084" s="195"/>
      <c r="BA1084" s="195"/>
      <c r="BB1084" s="195"/>
      <c r="BC1084" s="195"/>
      <c r="BD1084" s="195"/>
      <c r="BE1084" s="195"/>
      <c r="BF1084" s="195"/>
      <c r="BG1084" s="195"/>
      <c r="BH1084" s="195"/>
      <c r="BI1084" s="195"/>
      <c r="BJ1084" s="195"/>
      <c r="BK1084" s="195"/>
      <c r="BL1084" s="195"/>
      <c r="BM1084" s="195"/>
      <c r="BN1084" s="195"/>
      <c r="BO1084" s="195"/>
      <c r="BP1084" s="195"/>
      <c r="BQ1084" s="195"/>
      <c r="BR1084" s="195"/>
      <c r="BS1084" s="195"/>
      <c r="BT1084" s="195"/>
      <c r="BU1084" s="195"/>
      <c r="BV1084" s="195"/>
      <c r="BW1084" s="195"/>
      <c r="BX1084" s="195"/>
      <c r="BY1084" s="195"/>
      <c r="BZ1084" s="195"/>
      <c r="CA1084" s="195"/>
      <c r="CB1084" s="195"/>
      <c r="CC1084" s="195"/>
      <c r="CD1084" s="195"/>
      <c r="CE1084" s="195"/>
      <c r="CF1084" s="195"/>
      <c r="CG1084" s="195"/>
      <c r="CH1084" s="195"/>
    </row>
    <row r="1085" spans="1:86" ht="12.75">
      <c r="A1085" s="195"/>
      <c r="B1085" s="195"/>
      <c r="C1085" s="195"/>
      <c r="D1085" s="195"/>
      <c r="E1085" s="195"/>
      <c r="F1085" s="195"/>
      <c r="G1085" s="195"/>
      <c r="H1085" s="195"/>
      <c r="I1085" s="195"/>
      <c r="J1085" s="195"/>
      <c r="L1085" s="195"/>
      <c r="M1085" s="195"/>
      <c r="N1085" s="195"/>
      <c r="O1085" s="195"/>
      <c r="P1085" s="195"/>
      <c r="Q1085" s="195"/>
      <c r="R1085" s="195"/>
      <c r="S1085" s="195"/>
      <c r="T1085" s="195"/>
      <c r="U1085" s="195"/>
      <c r="V1085" s="195"/>
      <c r="W1085" s="195"/>
      <c r="X1085" s="195"/>
      <c r="Y1085" s="195"/>
      <c r="Z1085" s="195"/>
      <c r="AA1085" s="195"/>
      <c r="AB1085" s="195"/>
      <c r="AC1085" s="195"/>
      <c r="AD1085" s="195"/>
      <c r="AE1085" s="195"/>
      <c r="AF1085" s="195"/>
      <c r="AG1085" s="195"/>
      <c r="AH1085" s="195"/>
      <c r="AI1085" s="195"/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  <c r="AW1085" s="195"/>
      <c r="AX1085" s="195"/>
      <c r="AY1085" s="195"/>
      <c r="AZ1085" s="195"/>
      <c r="BA1085" s="195"/>
      <c r="BB1085" s="195"/>
      <c r="BC1085" s="195"/>
      <c r="BD1085" s="195"/>
      <c r="BE1085" s="195"/>
      <c r="BF1085" s="195"/>
      <c r="BG1085" s="195"/>
      <c r="BH1085" s="195"/>
      <c r="BI1085" s="195"/>
      <c r="BJ1085" s="195"/>
      <c r="BK1085" s="195"/>
      <c r="BL1085" s="195"/>
      <c r="BM1085" s="195"/>
      <c r="BN1085" s="195"/>
      <c r="BO1085" s="195"/>
      <c r="BP1085" s="195"/>
      <c r="BQ1085" s="195"/>
      <c r="BR1085" s="195"/>
      <c r="BS1085" s="195"/>
      <c r="BT1085" s="195"/>
      <c r="BU1085" s="195"/>
      <c r="BV1085" s="195"/>
      <c r="BW1085" s="195"/>
      <c r="BX1085" s="195"/>
      <c r="BY1085" s="195"/>
      <c r="BZ1085" s="195"/>
      <c r="CA1085" s="195"/>
      <c r="CB1085" s="195"/>
      <c r="CC1085" s="195"/>
      <c r="CD1085" s="195"/>
      <c r="CE1085" s="195"/>
      <c r="CF1085" s="195"/>
      <c r="CG1085" s="195"/>
      <c r="CH1085" s="195"/>
    </row>
    <row r="1086" spans="1:86" ht="12.75">
      <c r="A1086" s="195"/>
      <c r="B1086" s="195"/>
      <c r="C1086" s="195"/>
      <c r="D1086" s="195"/>
      <c r="E1086" s="195"/>
      <c r="F1086" s="195"/>
      <c r="G1086" s="195"/>
      <c r="H1086" s="195"/>
      <c r="I1086" s="195"/>
      <c r="J1086" s="195"/>
      <c r="L1086" s="195"/>
      <c r="M1086" s="195"/>
      <c r="N1086" s="195"/>
      <c r="O1086" s="195"/>
      <c r="P1086" s="195"/>
      <c r="Q1086" s="195"/>
      <c r="R1086" s="195"/>
      <c r="S1086" s="195"/>
      <c r="T1086" s="195"/>
      <c r="U1086" s="195"/>
      <c r="V1086" s="195"/>
      <c r="W1086" s="195"/>
      <c r="X1086" s="195"/>
      <c r="Y1086" s="195"/>
      <c r="Z1086" s="195"/>
      <c r="AA1086" s="195"/>
      <c r="AB1086" s="195"/>
      <c r="AC1086" s="195"/>
      <c r="AD1086" s="195"/>
      <c r="AE1086" s="195"/>
      <c r="AF1086" s="195"/>
      <c r="AG1086" s="195"/>
      <c r="AH1086" s="195"/>
      <c r="AI1086" s="195"/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  <c r="AW1086" s="195"/>
      <c r="AX1086" s="195"/>
      <c r="AY1086" s="195"/>
      <c r="AZ1086" s="195"/>
      <c r="BA1086" s="195"/>
      <c r="BB1086" s="195"/>
      <c r="BC1086" s="195"/>
      <c r="BD1086" s="195"/>
      <c r="BE1086" s="195"/>
      <c r="BF1086" s="195"/>
      <c r="BG1086" s="195"/>
      <c r="BH1086" s="195"/>
      <c r="BI1086" s="195"/>
      <c r="BJ1086" s="195"/>
      <c r="BK1086" s="195"/>
      <c r="BL1086" s="195"/>
      <c r="BM1086" s="195"/>
      <c r="BN1086" s="195"/>
      <c r="BO1086" s="195"/>
      <c r="BP1086" s="195"/>
      <c r="BQ1086" s="195"/>
      <c r="BR1086" s="195"/>
      <c r="BS1086" s="195"/>
      <c r="BT1086" s="195"/>
      <c r="BU1086" s="195"/>
      <c r="BV1086" s="195"/>
      <c r="BW1086" s="195"/>
      <c r="BX1086" s="195"/>
      <c r="BY1086" s="195"/>
      <c r="BZ1086" s="195"/>
      <c r="CA1086" s="195"/>
      <c r="CB1086" s="195"/>
      <c r="CC1086" s="195"/>
      <c r="CD1086" s="195"/>
      <c r="CE1086" s="195"/>
      <c r="CF1086" s="195"/>
      <c r="CG1086" s="195"/>
      <c r="CH1086" s="195"/>
    </row>
    <row r="1087" spans="1:86" ht="12.75">
      <c r="A1087" s="195"/>
      <c r="B1087" s="195"/>
      <c r="C1087" s="195"/>
      <c r="D1087" s="195"/>
      <c r="E1087" s="195"/>
      <c r="F1087" s="195"/>
      <c r="G1087" s="195"/>
      <c r="H1087" s="195"/>
      <c r="I1087" s="195"/>
      <c r="J1087" s="195"/>
      <c r="L1087" s="195"/>
      <c r="M1087" s="195"/>
      <c r="N1087" s="195"/>
      <c r="O1087" s="195"/>
      <c r="P1087" s="195"/>
      <c r="Q1087" s="195"/>
      <c r="R1087" s="195"/>
      <c r="S1087" s="195"/>
      <c r="T1087" s="195"/>
      <c r="U1087" s="195"/>
      <c r="V1087" s="195"/>
      <c r="W1087" s="195"/>
      <c r="X1087" s="195"/>
      <c r="Y1087" s="195"/>
      <c r="Z1087" s="195"/>
      <c r="AA1087" s="195"/>
      <c r="AB1087" s="195"/>
      <c r="AC1087" s="195"/>
      <c r="AD1087" s="195"/>
      <c r="AE1087" s="195"/>
      <c r="AF1087" s="195"/>
      <c r="AG1087" s="195"/>
      <c r="AH1087" s="195"/>
      <c r="AI1087" s="195"/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  <c r="AW1087" s="195"/>
      <c r="AX1087" s="195"/>
      <c r="AY1087" s="195"/>
      <c r="AZ1087" s="195"/>
      <c r="BA1087" s="195"/>
      <c r="BB1087" s="195"/>
      <c r="BC1087" s="195"/>
      <c r="BD1087" s="195"/>
      <c r="BE1087" s="195"/>
      <c r="BF1087" s="195"/>
      <c r="BG1087" s="195"/>
      <c r="BH1087" s="195"/>
      <c r="BI1087" s="195"/>
      <c r="BJ1087" s="195"/>
      <c r="BK1087" s="195"/>
      <c r="BL1087" s="195"/>
      <c r="BM1087" s="195"/>
      <c r="BN1087" s="195"/>
      <c r="BO1087" s="195"/>
      <c r="BP1087" s="195"/>
      <c r="BQ1087" s="195"/>
      <c r="BR1087" s="195"/>
      <c r="BS1087" s="195"/>
      <c r="BT1087" s="195"/>
      <c r="BU1087" s="195"/>
      <c r="BV1087" s="195"/>
      <c r="BW1087" s="195"/>
      <c r="BX1087" s="195"/>
      <c r="BY1087" s="195"/>
      <c r="BZ1087" s="195"/>
      <c r="CA1087" s="195"/>
      <c r="CB1087" s="195"/>
      <c r="CC1087" s="195"/>
      <c r="CD1087" s="195"/>
      <c r="CE1087" s="195"/>
      <c r="CF1087" s="195"/>
      <c r="CG1087" s="195"/>
      <c r="CH1087" s="195"/>
    </row>
    <row r="1088" spans="1:86" ht="12.75">
      <c r="A1088" s="195"/>
      <c r="B1088" s="195"/>
      <c r="C1088" s="195"/>
      <c r="D1088" s="195"/>
      <c r="E1088" s="195"/>
      <c r="F1088" s="195"/>
      <c r="G1088" s="195"/>
      <c r="H1088" s="195"/>
      <c r="I1088" s="195"/>
      <c r="J1088" s="195"/>
      <c r="L1088" s="195"/>
      <c r="M1088" s="195"/>
      <c r="N1088" s="195"/>
      <c r="O1088" s="195"/>
      <c r="P1088" s="195"/>
      <c r="Q1088" s="195"/>
      <c r="R1088" s="195"/>
      <c r="S1088" s="195"/>
      <c r="T1088" s="195"/>
      <c r="U1088" s="195"/>
      <c r="V1088" s="195"/>
      <c r="W1088" s="195"/>
      <c r="X1088" s="195"/>
      <c r="Y1088" s="195"/>
      <c r="Z1088" s="195"/>
      <c r="AA1088" s="195"/>
      <c r="AB1088" s="195"/>
      <c r="AC1088" s="195"/>
      <c r="AD1088" s="195"/>
      <c r="AE1088" s="195"/>
      <c r="AF1088" s="195"/>
      <c r="AG1088" s="195"/>
      <c r="AH1088" s="195"/>
      <c r="AI1088" s="195"/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  <c r="AW1088" s="195"/>
      <c r="AX1088" s="195"/>
      <c r="AY1088" s="195"/>
      <c r="AZ1088" s="195"/>
      <c r="BA1088" s="195"/>
      <c r="BB1088" s="195"/>
      <c r="BC1088" s="195"/>
      <c r="BD1088" s="195"/>
      <c r="BE1088" s="195"/>
      <c r="BF1088" s="195"/>
      <c r="BG1088" s="195"/>
      <c r="BH1088" s="195"/>
      <c r="BI1088" s="195"/>
      <c r="BJ1088" s="195"/>
      <c r="BK1088" s="195"/>
      <c r="BL1088" s="195"/>
      <c r="BM1088" s="195"/>
      <c r="BN1088" s="195"/>
      <c r="BO1088" s="195"/>
      <c r="BP1088" s="195"/>
      <c r="BQ1088" s="195"/>
      <c r="BR1088" s="195"/>
      <c r="BS1088" s="195"/>
      <c r="BT1088" s="195"/>
      <c r="BU1088" s="195"/>
      <c r="BV1088" s="195"/>
      <c r="BW1088" s="195"/>
      <c r="BX1088" s="195"/>
      <c r="BY1088" s="195"/>
      <c r="BZ1088" s="195"/>
      <c r="CA1088" s="195"/>
      <c r="CB1088" s="195"/>
      <c r="CC1088" s="195"/>
      <c r="CD1088" s="195"/>
      <c r="CE1088" s="195"/>
      <c r="CF1088" s="195"/>
      <c r="CG1088" s="195"/>
      <c r="CH1088" s="195"/>
    </row>
    <row r="1089" spans="1:86" ht="12.75">
      <c r="A1089" s="195"/>
      <c r="B1089" s="195"/>
      <c r="C1089" s="195"/>
      <c r="D1089" s="195"/>
      <c r="E1089" s="195"/>
      <c r="F1089" s="195"/>
      <c r="G1089" s="195"/>
      <c r="H1089" s="195"/>
      <c r="I1089" s="195"/>
      <c r="J1089" s="195"/>
      <c r="L1089" s="195"/>
      <c r="M1089" s="195"/>
      <c r="N1089" s="195"/>
      <c r="O1089" s="195"/>
      <c r="P1089" s="195"/>
      <c r="Q1089" s="195"/>
      <c r="R1089" s="195"/>
      <c r="S1089" s="195"/>
      <c r="T1089" s="195"/>
      <c r="U1089" s="195"/>
      <c r="V1089" s="195"/>
      <c r="W1089" s="195"/>
      <c r="X1089" s="195"/>
      <c r="Y1089" s="195"/>
      <c r="Z1089" s="195"/>
      <c r="AA1089" s="195"/>
      <c r="AB1089" s="195"/>
      <c r="AC1089" s="195"/>
      <c r="AD1089" s="195"/>
      <c r="AE1089" s="195"/>
      <c r="AF1089" s="195"/>
      <c r="AG1089" s="195"/>
      <c r="AH1089" s="195"/>
      <c r="AI1089" s="195"/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  <c r="AW1089" s="195"/>
      <c r="AX1089" s="195"/>
      <c r="AY1089" s="195"/>
      <c r="AZ1089" s="195"/>
      <c r="BA1089" s="195"/>
      <c r="BB1089" s="195"/>
      <c r="BC1089" s="195"/>
      <c r="BD1089" s="195"/>
      <c r="BE1089" s="195"/>
      <c r="BF1089" s="195"/>
      <c r="BG1089" s="195"/>
      <c r="BH1089" s="195"/>
      <c r="BI1089" s="195"/>
      <c r="BJ1089" s="195"/>
      <c r="BK1089" s="195"/>
      <c r="BL1089" s="195"/>
      <c r="BM1089" s="195"/>
      <c r="BN1089" s="195"/>
      <c r="BO1089" s="195"/>
      <c r="BP1089" s="195"/>
      <c r="BQ1089" s="195"/>
      <c r="BR1089" s="195"/>
      <c r="BS1089" s="195"/>
      <c r="BT1089" s="195"/>
      <c r="BU1089" s="195"/>
      <c r="BV1089" s="195"/>
      <c r="BW1089" s="195"/>
      <c r="BX1089" s="195"/>
      <c r="BY1089" s="195"/>
      <c r="BZ1089" s="195"/>
      <c r="CA1089" s="195"/>
      <c r="CB1089" s="195"/>
      <c r="CC1089" s="195"/>
      <c r="CD1089" s="195"/>
      <c r="CE1089" s="195"/>
      <c r="CF1089" s="195"/>
      <c r="CG1089" s="195"/>
      <c r="CH1089" s="195"/>
    </row>
    <row r="1090" spans="1:86" ht="12.75">
      <c r="A1090" s="195"/>
      <c r="B1090" s="195"/>
      <c r="C1090" s="195"/>
      <c r="D1090" s="195"/>
      <c r="E1090" s="195"/>
      <c r="F1090" s="195"/>
      <c r="G1090" s="195"/>
      <c r="H1090" s="195"/>
      <c r="I1090" s="195"/>
      <c r="J1090" s="195"/>
      <c r="L1090" s="195"/>
      <c r="M1090" s="195"/>
      <c r="N1090" s="195"/>
      <c r="O1090" s="195"/>
      <c r="P1090" s="195"/>
      <c r="Q1090" s="195"/>
      <c r="R1090" s="195"/>
      <c r="S1090" s="195"/>
      <c r="T1090" s="195"/>
      <c r="U1090" s="195"/>
      <c r="V1090" s="195"/>
      <c r="W1090" s="195"/>
      <c r="X1090" s="195"/>
      <c r="Y1090" s="195"/>
      <c r="Z1090" s="195"/>
      <c r="AA1090" s="195"/>
      <c r="AB1090" s="195"/>
      <c r="AC1090" s="195"/>
      <c r="AD1090" s="195"/>
      <c r="AE1090" s="195"/>
      <c r="AF1090" s="195"/>
      <c r="AG1090" s="195"/>
      <c r="AH1090" s="195"/>
      <c r="AI1090" s="195"/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  <c r="AW1090" s="195"/>
      <c r="AX1090" s="195"/>
      <c r="AY1090" s="195"/>
      <c r="AZ1090" s="195"/>
      <c r="BA1090" s="195"/>
      <c r="BB1090" s="195"/>
      <c r="BC1090" s="195"/>
      <c r="BD1090" s="195"/>
      <c r="BE1090" s="195"/>
      <c r="BF1090" s="195"/>
      <c r="BG1090" s="195"/>
      <c r="BH1090" s="195"/>
      <c r="BI1090" s="195"/>
      <c r="BJ1090" s="195"/>
      <c r="BK1090" s="195"/>
      <c r="BL1090" s="195"/>
      <c r="BM1090" s="195"/>
      <c r="BN1090" s="195"/>
      <c r="BO1090" s="195"/>
      <c r="BP1090" s="195"/>
      <c r="BQ1090" s="195"/>
      <c r="BR1090" s="195"/>
      <c r="BS1090" s="195"/>
      <c r="BT1090" s="195"/>
      <c r="BU1090" s="195"/>
      <c r="BV1090" s="195"/>
      <c r="BW1090" s="195"/>
      <c r="BX1090" s="195"/>
      <c r="BY1090" s="195"/>
      <c r="BZ1090" s="195"/>
      <c r="CA1090" s="195"/>
      <c r="CB1090" s="195"/>
      <c r="CC1090" s="195"/>
      <c r="CD1090" s="195"/>
      <c r="CE1090" s="195"/>
      <c r="CF1090" s="195"/>
      <c r="CG1090" s="195"/>
      <c r="CH1090" s="195"/>
    </row>
    <row r="1091" spans="1:86" ht="12.75">
      <c r="A1091" s="195"/>
      <c r="B1091" s="195"/>
      <c r="C1091" s="195"/>
      <c r="D1091" s="195"/>
      <c r="E1091" s="195"/>
      <c r="F1091" s="195"/>
      <c r="G1091" s="195"/>
      <c r="H1091" s="195"/>
      <c r="I1091" s="195"/>
      <c r="J1091" s="195"/>
      <c r="L1091" s="195"/>
      <c r="M1091" s="195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95"/>
      <c r="AB1091" s="195"/>
      <c r="AC1091" s="195"/>
      <c r="AD1091" s="195"/>
      <c r="AE1091" s="195"/>
      <c r="AF1091" s="195"/>
      <c r="AG1091" s="195"/>
      <c r="AH1091" s="195"/>
      <c r="AI1091" s="195"/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  <c r="AW1091" s="195"/>
      <c r="AX1091" s="195"/>
      <c r="AY1091" s="195"/>
      <c r="AZ1091" s="195"/>
      <c r="BA1091" s="195"/>
      <c r="BB1091" s="195"/>
      <c r="BC1091" s="195"/>
      <c r="BD1091" s="195"/>
      <c r="BE1091" s="195"/>
      <c r="BF1091" s="195"/>
      <c r="BG1091" s="195"/>
      <c r="BH1091" s="195"/>
      <c r="BI1091" s="195"/>
      <c r="BJ1091" s="195"/>
      <c r="BK1091" s="195"/>
      <c r="BL1091" s="195"/>
      <c r="BM1091" s="195"/>
      <c r="BN1091" s="195"/>
      <c r="BO1091" s="195"/>
      <c r="BP1091" s="195"/>
      <c r="BQ1091" s="195"/>
      <c r="BR1091" s="195"/>
      <c r="BS1091" s="195"/>
      <c r="BT1091" s="195"/>
      <c r="BU1091" s="195"/>
      <c r="BV1091" s="195"/>
      <c r="BW1091" s="195"/>
      <c r="BX1091" s="195"/>
      <c r="BY1091" s="195"/>
      <c r="BZ1091" s="195"/>
      <c r="CA1091" s="195"/>
      <c r="CB1091" s="195"/>
      <c r="CC1091" s="195"/>
      <c r="CD1091" s="195"/>
      <c r="CE1091" s="195"/>
      <c r="CF1091" s="195"/>
      <c r="CG1091" s="195"/>
      <c r="CH1091" s="195"/>
    </row>
    <row r="1092" spans="1:86" ht="12.75">
      <c r="A1092" s="195"/>
      <c r="B1092" s="195"/>
      <c r="C1092" s="195"/>
      <c r="D1092" s="195"/>
      <c r="E1092" s="195"/>
      <c r="F1092" s="195"/>
      <c r="G1092" s="195"/>
      <c r="H1092" s="195"/>
      <c r="I1092" s="195"/>
      <c r="J1092" s="195"/>
      <c r="L1092" s="195"/>
      <c r="M1092" s="195"/>
      <c r="N1092" s="195"/>
      <c r="O1092" s="195"/>
      <c r="P1092" s="195"/>
      <c r="Q1092" s="195"/>
      <c r="R1092" s="195"/>
      <c r="S1092" s="195"/>
      <c r="T1092" s="195"/>
      <c r="U1092" s="195"/>
      <c r="V1092" s="195"/>
      <c r="W1092" s="195"/>
      <c r="X1092" s="195"/>
      <c r="Y1092" s="195"/>
      <c r="Z1092" s="195"/>
      <c r="AA1092" s="195"/>
      <c r="AB1092" s="195"/>
      <c r="AC1092" s="195"/>
      <c r="AD1092" s="195"/>
      <c r="AE1092" s="195"/>
      <c r="AF1092" s="195"/>
      <c r="AG1092" s="195"/>
      <c r="AH1092" s="195"/>
      <c r="AI1092" s="195"/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  <c r="AW1092" s="195"/>
      <c r="AX1092" s="195"/>
      <c r="AY1092" s="195"/>
      <c r="AZ1092" s="195"/>
      <c r="BA1092" s="195"/>
      <c r="BB1092" s="195"/>
      <c r="BC1092" s="195"/>
      <c r="BD1092" s="195"/>
      <c r="BE1092" s="195"/>
      <c r="BF1092" s="195"/>
      <c r="BG1092" s="195"/>
      <c r="BH1092" s="195"/>
      <c r="BI1092" s="195"/>
      <c r="BJ1092" s="195"/>
      <c r="BK1092" s="195"/>
      <c r="BL1092" s="195"/>
      <c r="BM1092" s="195"/>
      <c r="BN1092" s="195"/>
      <c r="BO1092" s="195"/>
      <c r="BP1092" s="195"/>
      <c r="BQ1092" s="195"/>
      <c r="BR1092" s="195"/>
      <c r="BS1092" s="195"/>
      <c r="BT1092" s="195"/>
      <c r="BU1092" s="195"/>
      <c r="BV1092" s="195"/>
      <c r="BW1092" s="195"/>
      <c r="BX1092" s="195"/>
      <c r="BY1092" s="195"/>
      <c r="BZ1092" s="195"/>
      <c r="CA1092" s="195"/>
      <c r="CB1092" s="195"/>
      <c r="CC1092" s="195"/>
      <c r="CD1092" s="195"/>
      <c r="CE1092" s="195"/>
      <c r="CF1092" s="195"/>
      <c r="CG1092" s="195"/>
      <c r="CH1092" s="195"/>
    </row>
    <row r="1093" spans="1:86" ht="12.75">
      <c r="A1093" s="195"/>
      <c r="B1093" s="195"/>
      <c r="C1093" s="195"/>
      <c r="D1093" s="195"/>
      <c r="E1093" s="195"/>
      <c r="F1093" s="195"/>
      <c r="G1093" s="195"/>
      <c r="H1093" s="195"/>
      <c r="I1093" s="195"/>
      <c r="J1093" s="195"/>
      <c r="L1093" s="195"/>
      <c r="M1093" s="195"/>
      <c r="N1093" s="195"/>
      <c r="O1093" s="195"/>
      <c r="P1093" s="195"/>
      <c r="Q1093" s="195"/>
      <c r="R1093" s="195"/>
      <c r="S1093" s="195"/>
      <c r="T1093" s="195"/>
      <c r="U1093" s="195"/>
      <c r="V1093" s="195"/>
      <c r="W1093" s="195"/>
      <c r="X1093" s="195"/>
      <c r="Y1093" s="195"/>
      <c r="Z1093" s="195"/>
      <c r="AA1093" s="195"/>
      <c r="AB1093" s="195"/>
      <c r="AC1093" s="195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  <c r="AW1093" s="195"/>
      <c r="AX1093" s="195"/>
      <c r="AY1093" s="195"/>
      <c r="AZ1093" s="195"/>
      <c r="BA1093" s="195"/>
      <c r="BB1093" s="195"/>
      <c r="BC1093" s="195"/>
      <c r="BD1093" s="195"/>
      <c r="BE1093" s="195"/>
      <c r="BF1093" s="195"/>
      <c r="BG1093" s="195"/>
      <c r="BH1093" s="195"/>
      <c r="BI1093" s="195"/>
      <c r="BJ1093" s="195"/>
      <c r="BK1093" s="195"/>
      <c r="BL1093" s="195"/>
      <c r="BM1093" s="195"/>
      <c r="BN1093" s="195"/>
      <c r="BO1093" s="195"/>
      <c r="BP1093" s="195"/>
      <c r="BQ1093" s="195"/>
      <c r="BR1093" s="195"/>
      <c r="BS1093" s="195"/>
      <c r="BT1093" s="195"/>
      <c r="BU1093" s="195"/>
      <c r="BV1093" s="195"/>
      <c r="BW1093" s="195"/>
      <c r="BX1093" s="195"/>
      <c r="BY1093" s="195"/>
      <c r="BZ1093" s="195"/>
      <c r="CA1093" s="195"/>
      <c r="CB1093" s="195"/>
      <c r="CC1093" s="195"/>
      <c r="CD1093" s="195"/>
      <c r="CE1093" s="195"/>
      <c r="CF1093" s="195"/>
      <c r="CG1093" s="195"/>
      <c r="CH1093" s="195"/>
    </row>
    <row r="1094" spans="1:86" ht="12.75">
      <c r="A1094" s="195"/>
      <c r="B1094" s="195"/>
      <c r="C1094" s="195"/>
      <c r="D1094" s="195"/>
      <c r="E1094" s="195"/>
      <c r="F1094" s="195"/>
      <c r="G1094" s="195"/>
      <c r="H1094" s="195"/>
      <c r="I1094" s="195"/>
      <c r="J1094" s="195"/>
      <c r="L1094" s="195"/>
      <c r="M1094" s="195"/>
      <c r="N1094" s="195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  <c r="AW1094" s="195"/>
      <c r="AX1094" s="195"/>
      <c r="AY1094" s="195"/>
      <c r="AZ1094" s="195"/>
      <c r="BA1094" s="195"/>
      <c r="BB1094" s="195"/>
      <c r="BC1094" s="195"/>
      <c r="BD1094" s="195"/>
      <c r="BE1094" s="195"/>
      <c r="BF1094" s="195"/>
      <c r="BG1094" s="195"/>
      <c r="BH1094" s="195"/>
      <c r="BI1094" s="195"/>
      <c r="BJ1094" s="195"/>
      <c r="BK1094" s="195"/>
      <c r="BL1094" s="195"/>
      <c r="BM1094" s="195"/>
      <c r="BN1094" s="195"/>
      <c r="BO1094" s="195"/>
      <c r="BP1094" s="195"/>
      <c r="BQ1094" s="195"/>
      <c r="BR1094" s="195"/>
      <c r="BS1094" s="195"/>
      <c r="BT1094" s="195"/>
      <c r="BU1094" s="195"/>
      <c r="BV1094" s="195"/>
      <c r="BW1094" s="195"/>
      <c r="BX1094" s="195"/>
      <c r="BY1094" s="195"/>
      <c r="BZ1094" s="195"/>
      <c r="CA1094" s="195"/>
      <c r="CB1094" s="195"/>
      <c r="CC1094" s="195"/>
      <c r="CD1094" s="195"/>
      <c r="CE1094" s="195"/>
      <c r="CF1094" s="195"/>
      <c r="CG1094" s="195"/>
      <c r="CH1094" s="195"/>
    </row>
    <row r="1095" spans="1:86" ht="12.75">
      <c r="A1095" s="195"/>
      <c r="B1095" s="195"/>
      <c r="C1095" s="195"/>
      <c r="D1095" s="195"/>
      <c r="E1095" s="195"/>
      <c r="F1095" s="195"/>
      <c r="G1095" s="195"/>
      <c r="H1095" s="195"/>
      <c r="I1095" s="195"/>
      <c r="J1095" s="195"/>
      <c r="L1095" s="195"/>
      <c r="M1095" s="195"/>
      <c r="N1095" s="195"/>
      <c r="O1095" s="195"/>
      <c r="P1095" s="195"/>
      <c r="Q1095" s="195"/>
      <c r="R1095" s="195"/>
      <c r="S1095" s="195"/>
      <c r="T1095" s="195"/>
      <c r="U1095" s="195"/>
      <c r="V1095" s="195"/>
      <c r="W1095" s="195"/>
      <c r="X1095" s="195"/>
      <c r="Y1095" s="195"/>
      <c r="Z1095" s="195"/>
      <c r="AA1095" s="195"/>
      <c r="AB1095" s="195"/>
      <c r="AC1095" s="195"/>
      <c r="AD1095" s="195"/>
      <c r="AE1095" s="195"/>
      <c r="AF1095" s="195"/>
      <c r="AG1095" s="195"/>
      <c r="AH1095" s="195"/>
      <c r="AI1095" s="195"/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  <c r="AW1095" s="195"/>
      <c r="AX1095" s="195"/>
      <c r="AY1095" s="195"/>
      <c r="AZ1095" s="195"/>
      <c r="BA1095" s="195"/>
      <c r="BB1095" s="195"/>
      <c r="BC1095" s="195"/>
      <c r="BD1095" s="195"/>
      <c r="BE1095" s="195"/>
      <c r="BF1095" s="195"/>
      <c r="BG1095" s="195"/>
      <c r="BH1095" s="195"/>
      <c r="BI1095" s="195"/>
      <c r="BJ1095" s="195"/>
      <c r="BK1095" s="195"/>
      <c r="BL1095" s="195"/>
      <c r="BM1095" s="195"/>
      <c r="BN1095" s="195"/>
      <c r="BO1095" s="195"/>
      <c r="BP1095" s="195"/>
      <c r="BQ1095" s="195"/>
      <c r="BR1095" s="195"/>
      <c r="BS1095" s="195"/>
      <c r="BT1095" s="195"/>
      <c r="BU1095" s="195"/>
      <c r="BV1095" s="195"/>
      <c r="BW1095" s="195"/>
      <c r="BX1095" s="195"/>
      <c r="BY1095" s="195"/>
      <c r="BZ1095" s="195"/>
      <c r="CA1095" s="195"/>
      <c r="CB1095" s="195"/>
      <c r="CC1095" s="195"/>
      <c r="CD1095" s="195"/>
      <c r="CE1095" s="195"/>
      <c r="CF1095" s="195"/>
      <c r="CG1095" s="195"/>
      <c r="CH1095" s="195"/>
    </row>
    <row r="1096" spans="1:86" ht="12.75">
      <c r="A1096" s="195"/>
      <c r="B1096" s="195"/>
      <c r="C1096" s="195"/>
      <c r="D1096" s="195"/>
      <c r="E1096" s="195"/>
      <c r="F1096" s="195"/>
      <c r="G1096" s="195"/>
      <c r="H1096" s="195"/>
      <c r="I1096" s="195"/>
      <c r="J1096" s="195"/>
      <c r="L1096" s="195"/>
      <c r="M1096" s="195"/>
      <c r="N1096" s="195"/>
      <c r="O1096" s="195"/>
      <c r="P1096" s="195"/>
      <c r="Q1096" s="195"/>
      <c r="R1096" s="195"/>
      <c r="S1096" s="195"/>
      <c r="T1096" s="195"/>
      <c r="U1096" s="195"/>
      <c r="V1096" s="195"/>
      <c r="W1096" s="195"/>
      <c r="X1096" s="195"/>
      <c r="Y1096" s="195"/>
      <c r="Z1096" s="195"/>
      <c r="AA1096" s="195"/>
      <c r="AB1096" s="195"/>
      <c r="AC1096" s="195"/>
      <c r="AD1096" s="195"/>
      <c r="AE1096" s="195"/>
      <c r="AF1096" s="195"/>
      <c r="AG1096" s="195"/>
      <c r="AH1096" s="195"/>
      <c r="AI1096" s="195"/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  <c r="AW1096" s="195"/>
      <c r="AX1096" s="195"/>
      <c r="AY1096" s="195"/>
      <c r="AZ1096" s="195"/>
      <c r="BA1096" s="195"/>
      <c r="BB1096" s="195"/>
      <c r="BC1096" s="195"/>
      <c r="BD1096" s="195"/>
      <c r="BE1096" s="195"/>
      <c r="BF1096" s="195"/>
      <c r="BG1096" s="195"/>
      <c r="BH1096" s="195"/>
      <c r="BI1096" s="195"/>
      <c r="BJ1096" s="195"/>
      <c r="BK1096" s="195"/>
      <c r="BL1096" s="195"/>
      <c r="BM1096" s="195"/>
      <c r="BN1096" s="195"/>
      <c r="BO1096" s="195"/>
      <c r="BP1096" s="195"/>
      <c r="BQ1096" s="195"/>
      <c r="BR1096" s="195"/>
      <c r="BS1096" s="195"/>
      <c r="BT1096" s="195"/>
      <c r="BU1096" s="195"/>
      <c r="BV1096" s="195"/>
      <c r="BW1096" s="195"/>
      <c r="BX1096" s="195"/>
      <c r="BY1096" s="195"/>
      <c r="BZ1096" s="195"/>
      <c r="CA1096" s="195"/>
      <c r="CB1096" s="195"/>
      <c r="CC1096" s="195"/>
      <c r="CD1096" s="195"/>
      <c r="CE1096" s="195"/>
      <c r="CF1096" s="195"/>
      <c r="CG1096" s="195"/>
      <c r="CH1096" s="195"/>
    </row>
    <row r="1097" spans="1:86" ht="12.75">
      <c r="A1097" s="195"/>
      <c r="B1097" s="195"/>
      <c r="C1097" s="195"/>
      <c r="D1097" s="195"/>
      <c r="E1097" s="195"/>
      <c r="F1097" s="195"/>
      <c r="G1097" s="195"/>
      <c r="H1097" s="195"/>
      <c r="I1097" s="195"/>
      <c r="J1097" s="195"/>
      <c r="L1097" s="195"/>
      <c r="M1097" s="195"/>
      <c r="N1097" s="195"/>
      <c r="O1097" s="195"/>
      <c r="P1097" s="195"/>
      <c r="Q1097" s="195"/>
      <c r="R1097" s="195"/>
      <c r="S1097" s="195"/>
      <c r="T1097" s="195"/>
      <c r="U1097" s="195"/>
      <c r="V1097" s="195"/>
      <c r="W1097" s="195"/>
      <c r="X1097" s="195"/>
      <c r="Y1097" s="195"/>
      <c r="Z1097" s="195"/>
      <c r="AA1097" s="195"/>
      <c r="AB1097" s="195"/>
      <c r="AC1097" s="195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5"/>
      <c r="BN1097" s="195"/>
      <c r="BO1097" s="195"/>
      <c r="BP1097" s="195"/>
      <c r="BQ1097" s="195"/>
      <c r="BR1097" s="195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  <c r="CH1097" s="195"/>
    </row>
    <row r="1098" spans="1:86" ht="12.75">
      <c r="A1098" s="195"/>
      <c r="B1098" s="195"/>
      <c r="C1098" s="195"/>
      <c r="D1098" s="195"/>
      <c r="E1098" s="195"/>
      <c r="F1098" s="195"/>
      <c r="G1098" s="195"/>
      <c r="H1098" s="195"/>
      <c r="I1098" s="195"/>
      <c r="J1098" s="195"/>
      <c r="L1098" s="195"/>
      <c r="M1098" s="195"/>
      <c r="N1098" s="195"/>
      <c r="O1098" s="195"/>
      <c r="P1098" s="195"/>
      <c r="Q1098" s="195"/>
      <c r="R1098" s="195"/>
      <c r="S1098" s="195"/>
      <c r="T1098" s="195"/>
      <c r="U1098" s="195"/>
      <c r="V1098" s="195"/>
      <c r="W1098" s="195"/>
      <c r="X1098" s="195"/>
      <c r="Y1098" s="195"/>
      <c r="Z1098" s="195"/>
      <c r="AA1098" s="195"/>
      <c r="AB1098" s="195"/>
      <c r="AC1098" s="195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195"/>
      <c r="BN1098" s="195"/>
      <c r="BO1098" s="195"/>
      <c r="BP1098" s="195"/>
      <c r="BQ1098" s="195"/>
      <c r="BR1098" s="195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  <c r="CH1098" s="195"/>
    </row>
    <row r="1099" spans="1:86" ht="12.75">
      <c r="A1099" s="195"/>
      <c r="B1099" s="195"/>
      <c r="C1099" s="195"/>
      <c r="D1099" s="195"/>
      <c r="E1099" s="195"/>
      <c r="F1099" s="195"/>
      <c r="G1099" s="195"/>
      <c r="H1099" s="195"/>
      <c r="I1099" s="195"/>
      <c r="J1099" s="195"/>
      <c r="L1099" s="195"/>
      <c r="M1099" s="195"/>
      <c r="N1099" s="195"/>
      <c r="O1099" s="195"/>
      <c r="P1099" s="195"/>
      <c r="Q1099" s="195"/>
      <c r="R1099" s="195"/>
      <c r="S1099" s="195"/>
      <c r="T1099" s="195"/>
      <c r="U1099" s="195"/>
      <c r="V1099" s="195"/>
      <c r="W1099" s="195"/>
      <c r="X1099" s="195"/>
      <c r="Y1099" s="195"/>
      <c r="Z1099" s="195"/>
      <c r="AA1099" s="195"/>
      <c r="AB1099" s="195"/>
      <c r="AC1099" s="195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195"/>
      <c r="BN1099" s="195"/>
      <c r="BO1099" s="195"/>
      <c r="BP1099" s="195"/>
      <c r="BQ1099" s="195"/>
      <c r="BR1099" s="195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  <c r="CH1099" s="195"/>
    </row>
    <row r="1100" spans="1:86" ht="12.75">
      <c r="A1100" s="195"/>
      <c r="B1100" s="195"/>
      <c r="C1100" s="195"/>
      <c r="D1100" s="195"/>
      <c r="E1100" s="195"/>
      <c r="F1100" s="195"/>
      <c r="G1100" s="195"/>
      <c r="H1100" s="195"/>
      <c r="I1100" s="195"/>
      <c r="J1100" s="195"/>
      <c r="L1100" s="195"/>
      <c r="M1100" s="195"/>
      <c r="N1100" s="195"/>
      <c r="O1100" s="195"/>
      <c r="P1100" s="195"/>
      <c r="Q1100" s="195"/>
      <c r="R1100" s="195"/>
      <c r="S1100" s="195"/>
      <c r="T1100" s="195"/>
      <c r="U1100" s="195"/>
      <c r="V1100" s="195"/>
      <c r="W1100" s="195"/>
      <c r="X1100" s="195"/>
      <c r="Y1100" s="195"/>
      <c r="Z1100" s="195"/>
      <c r="AA1100" s="195"/>
      <c r="AB1100" s="195"/>
      <c r="AC1100" s="195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195"/>
      <c r="BN1100" s="195"/>
      <c r="BO1100" s="195"/>
      <c r="BP1100" s="195"/>
      <c r="BQ1100" s="195"/>
      <c r="BR1100" s="195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  <c r="CH1100" s="195"/>
    </row>
    <row r="1101" spans="1:86" ht="12.75">
      <c r="A1101" s="195"/>
      <c r="B1101" s="195"/>
      <c r="C1101" s="195"/>
      <c r="D1101" s="195"/>
      <c r="E1101" s="195"/>
      <c r="F1101" s="195"/>
      <c r="G1101" s="195"/>
      <c r="H1101" s="195"/>
      <c r="I1101" s="195"/>
      <c r="J1101" s="195"/>
      <c r="L1101" s="195"/>
      <c r="M1101" s="195"/>
      <c r="N1101" s="195"/>
      <c r="O1101" s="195"/>
      <c r="P1101" s="195"/>
      <c r="Q1101" s="195"/>
      <c r="R1101" s="195"/>
      <c r="S1101" s="195"/>
      <c r="T1101" s="195"/>
      <c r="U1101" s="195"/>
      <c r="V1101" s="195"/>
      <c r="W1101" s="195"/>
      <c r="X1101" s="195"/>
      <c r="Y1101" s="195"/>
      <c r="Z1101" s="195"/>
      <c r="AA1101" s="195"/>
      <c r="AB1101" s="195"/>
      <c r="AC1101" s="195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195"/>
      <c r="BN1101" s="195"/>
      <c r="BO1101" s="195"/>
      <c r="BP1101" s="195"/>
      <c r="BQ1101" s="195"/>
      <c r="BR1101" s="195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  <c r="CH1101" s="195"/>
    </row>
    <row r="1102" spans="1:86" ht="12.75">
      <c r="A1102" s="195"/>
      <c r="B1102" s="195"/>
      <c r="C1102" s="195"/>
      <c r="D1102" s="195"/>
      <c r="E1102" s="195"/>
      <c r="F1102" s="195"/>
      <c r="G1102" s="195"/>
      <c r="H1102" s="195"/>
      <c r="I1102" s="195"/>
      <c r="J1102" s="195"/>
      <c r="L1102" s="195"/>
      <c r="M1102" s="195"/>
      <c r="N1102" s="195"/>
      <c r="O1102" s="195"/>
      <c r="P1102" s="195"/>
      <c r="Q1102" s="195"/>
      <c r="R1102" s="195"/>
      <c r="S1102" s="195"/>
      <c r="T1102" s="195"/>
      <c r="U1102" s="195"/>
      <c r="V1102" s="195"/>
      <c r="W1102" s="195"/>
      <c r="X1102" s="195"/>
      <c r="Y1102" s="195"/>
      <c r="Z1102" s="195"/>
      <c r="AA1102" s="195"/>
      <c r="AB1102" s="195"/>
      <c r="AC1102" s="195"/>
      <c r="AD1102" s="195"/>
      <c r="AE1102" s="195"/>
      <c r="AF1102" s="195"/>
      <c r="AG1102" s="195"/>
      <c r="AH1102" s="195"/>
      <c r="AI1102" s="195"/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  <c r="AW1102" s="195"/>
      <c r="AX1102" s="195"/>
      <c r="AY1102" s="195"/>
      <c r="AZ1102" s="195"/>
      <c r="BA1102" s="195"/>
      <c r="BB1102" s="195"/>
      <c r="BC1102" s="195"/>
      <c r="BD1102" s="195"/>
      <c r="BE1102" s="195"/>
      <c r="BF1102" s="195"/>
      <c r="BG1102" s="195"/>
      <c r="BH1102" s="195"/>
      <c r="BI1102" s="195"/>
      <c r="BJ1102" s="195"/>
      <c r="BK1102" s="195"/>
      <c r="BL1102" s="195"/>
      <c r="BM1102" s="195"/>
      <c r="BN1102" s="195"/>
      <c r="BO1102" s="195"/>
      <c r="BP1102" s="195"/>
      <c r="BQ1102" s="195"/>
      <c r="BR1102" s="195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  <c r="CH1102" s="195"/>
    </row>
    <row r="1103" spans="1:86" ht="12.75">
      <c r="A1103" s="195"/>
      <c r="B1103" s="195"/>
      <c r="C1103" s="195"/>
      <c r="D1103" s="195"/>
      <c r="E1103" s="195"/>
      <c r="F1103" s="195"/>
      <c r="G1103" s="195"/>
      <c r="H1103" s="195"/>
      <c r="I1103" s="195"/>
      <c r="J1103" s="195"/>
      <c r="L1103" s="195"/>
      <c r="M1103" s="195"/>
      <c r="N1103" s="195"/>
      <c r="O1103" s="195"/>
      <c r="P1103" s="195"/>
      <c r="Q1103" s="195"/>
      <c r="R1103" s="195"/>
      <c r="S1103" s="195"/>
      <c r="T1103" s="195"/>
      <c r="U1103" s="195"/>
      <c r="V1103" s="195"/>
      <c r="W1103" s="195"/>
      <c r="X1103" s="195"/>
      <c r="Y1103" s="195"/>
      <c r="Z1103" s="195"/>
      <c r="AA1103" s="195"/>
      <c r="AB1103" s="195"/>
      <c r="AC1103" s="195"/>
      <c r="AD1103" s="195"/>
      <c r="AE1103" s="195"/>
      <c r="AF1103" s="195"/>
      <c r="AG1103" s="195"/>
      <c r="AH1103" s="195"/>
      <c r="AI1103" s="195"/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  <c r="AW1103" s="195"/>
      <c r="AX1103" s="195"/>
      <c r="AY1103" s="195"/>
      <c r="AZ1103" s="195"/>
      <c r="BA1103" s="195"/>
      <c r="BB1103" s="195"/>
      <c r="BC1103" s="195"/>
      <c r="BD1103" s="195"/>
      <c r="BE1103" s="195"/>
      <c r="BF1103" s="195"/>
      <c r="BG1103" s="195"/>
      <c r="BH1103" s="195"/>
      <c r="BI1103" s="195"/>
      <c r="BJ1103" s="195"/>
      <c r="BK1103" s="195"/>
      <c r="BL1103" s="195"/>
      <c r="BM1103" s="195"/>
      <c r="BN1103" s="195"/>
      <c r="BO1103" s="195"/>
      <c r="BP1103" s="195"/>
      <c r="BQ1103" s="195"/>
      <c r="BR1103" s="195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  <c r="CH1103" s="195"/>
    </row>
    <row r="1104" spans="1:86" ht="12.75">
      <c r="A1104" s="195"/>
      <c r="B1104" s="195"/>
      <c r="C1104" s="195"/>
      <c r="D1104" s="195"/>
      <c r="E1104" s="195"/>
      <c r="F1104" s="195"/>
      <c r="G1104" s="195"/>
      <c r="H1104" s="195"/>
      <c r="I1104" s="195"/>
      <c r="J1104" s="195"/>
      <c r="L1104" s="195"/>
      <c r="M1104" s="195"/>
      <c r="N1104" s="195"/>
      <c r="O1104" s="195"/>
      <c r="P1104" s="195"/>
      <c r="Q1104" s="195"/>
      <c r="R1104" s="195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  <c r="AW1104" s="195"/>
      <c r="AX1104" s="195"/>
      <c r="AY1104" s="195"/>
      <c r="AZ1104" s="195"/>
      <c r="BA1104" s="195"/>
      <c r="BB1104" s="195"/>
      <c r="BC1104" s="195"/>
      <c r="BD1104" s="195"/>
      <c r="BE1104" s="195"/>
      <c r="BF1104" s="195"/>
      <c r="BG1104" s="195"/>
      <c r="BH1104" s="195"/>
      <c r="BI1104" s="195"/>
      <c r="BJ1104" s="195"/>
      <c r="BK1104" s="195"/>
      <c r="BL1104" s="195"/>
      <c r="BM1104" s="195"/>
      <c r="BN1104" s="195"/>
      <c r="BO1104" s="195"/>
      <c r="BP1104" s="195"/>
      <c r="BQ1104" s="195"/>
      <c r="BR1104" s="195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  <c r="CH1104" s="195"/>
    </row>
    <row r="1105" spans="1:86" ht="12.75">
      <c r="A1105" s="195"/>
      <c r="B1105" s="195"/>
      <c r="C1105" s="195"/>
      <c r="D1105" s="195"/>
      <c r="E1105" s="195"/>
      <c r="F1105" s="195"/>
      <c r="G1105" s="195"/>
      <c r="H1105" s="195"/>
      <c r="I1105" s="195"/>
      <c r="J1105" s="195"/>
      <c r="L1105" s="195"/>
      <c r="M1105" s="195"/>
      <c r="N1105" s="195"/>
      <c r="O1105" s="195"/>
      <c r="P1105" s="195"/>
      <c r="Q1105" s="195"/>
      <c r="R1105" s="195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  <c r="AW1105" s="195"/>
      <c r="AX1105" s="195"/>
      <c r="AY1105" s="195"/>
      <c r="AZ1105" s="195"/>
      <c r="BA1105" s="195"/>
      <c r="BB1105" s="195"/>
      <c r="BC1105" s="195"/>
      <c r="BD1105" s="195"/>
      <c r="BE1105" s="195"/>
      <c r="BF1105" s="195"/>
      <c r="BG1105" s="195"/>
      <c r="BH1105" s="195"/>
      <c r="BI1105" s="195"/>
      <c r="BJ1105" s="195"/>
      <c r="BK1105" s="195"/>
      <c r="BL1105" s="195"/>
      <c r="BM1105" s="195"/>
      <c r="BN1105" s="195"/>
      <c r="BO1105" s="195"/>
      <c r="BP1105" s="195"/>
      <c r="BQ1105" s="195"/>
      <c r="BR1105" s="195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  <c r="CH1105" s="195"/>
    </row>
    <row r="1106" spans="1:86" ht="12.75">
      <c r="A1106" s="195"/>
      <c r="B1106" s="195"/>
      <c r="C1106" s="195"/>
      <c r="D1106" s="195"/>
      <c r="E1106" s="195"/>
      <c r="F1106" s="195"/>
      <c r="G1106" s="195"/>
      <c r="H1106" s="195"/>
      <c r="I1106" s="195"/>
      <c r="J1106" s="195"/>
      <c r="L1106" s="195"/>
      <c r="M1106" s="195"/>
      <c r="N1106" s="195"/>
      <c r="O1106" s="195"/>
      <c r="P1106" s="195"/>
      <c r="Q1106" s="195"/>
      <c r="R1106" s="195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  <c r="AW1106" s="195"/>
      <c r="AX1106" s="195"/>
      <c r="AY1106" s="195"/>
      <c r="AZ1106" s="195"/>
      <c r="BA1106" s="195"/>
      <c r="BB1106" s="195"/>
      <c r="BC1106" s="195"/>
      <c r="BD1106" s="195"/>
      <c r="BE1106" s="195"/>
      <c r="BF1106" s="195"/>
      <c r="BG1106" s="195"/>
      <c r="BH1106" s="195"/>
      <c r="BI1106" s="195"/>
      <c r="BJ1106" s="195"/>
      <c r="BK1106" s="195"/>
      <c r="BL1106" s="195"/>
      <c r="BM1106" s="195"/>
      <c r="BN1106" s="195"/>
      <c r="BO1106" s="195"/>
      <c r="BP1106" s="195"/>
      <c r="BQ1106" s="195"/>
      <c r="BR1106" s="195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  <c r="CH1106" s="195"/>
    </row>
    <row r="1107" spans="1:86" ht="12.75">
      <c r="A1107" s="195"/>
      <c r="B1107" s="195"/>
      <c r="C1107" s="195"/>
      <c r="D1107" s="195"/>
      <c r="E1107" s="195"/>
      <c r="F1107" s="195"/>
      <c r="G1107" s="195"/>
      <c r="H1107" s="195"/>
      <c r="I1107" s="195"/>
      <c r="J1107" s="195"/>
      <c r="L1107" s="195"/>
      <c r="M1107" s="195"/>
      <c r="N1107" s="195"/>
      <c r="O1107" s="195"/>
      <c r="P1107" s="195"/>
      <c r="Q1107" s="195"/>
      <c r="R1107" s="195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  <c r="AW1107" s="195"/>
      <c r="AX1107" s="195"/>
      <c r="AY1107" s="195"/>
      <c r="AZ1107" s="195"/>
      <c r="BA1107" s="195"/>
      <c r="BB1107" s="195"/>
      <c r="BC1107" s="195"/>
      <c r="BD1107" s="195"/>
      <c r="BE1107" s="195"/>
      <c r="BF1107" s="195"/>
      <c r="BG1107" s="195"/>
      <c r="BH1107" s="195"/>
      <c r="BI1107" s="195"/>
      <c r="BJ1107" s="195"/>
      <c r="BK1107" s="195"/>
      <c r="BL1107" s="195"/>
      <c r="BM1107" s="195"/>
      <c r="BN1107" s="195"/>
      <c r="BO1107" s="195"/>
      <c r="BP1107" s="195"/>
      <c r="BQ1107" s="195"/>
      <c r="BR1107" s="195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  <c r="CH1107" s="195"/>
    </row>
    <row r="1108" spans="1:86" ht="12.75">
      <c r="A1108" s="195"/>
      <c r="B1108" s="195"/>
      <c r="C1108" s="195"/>
      <c r="D1108" s="195"/>
      <c r="E1108" s="195"/>
      <c r="F1108" s="195"/>
      <c r="G1108" s="195"/>
      <c r="H1108" s="195"/>
      <c r="I1108" s="195"/>
      <c r="J1108" s="195"/>
      <c r="L1108" s="195"/>
      <c r="M1108" s="195"/>
      <c r="N1108" s="195"/>
      <c r="O1108" s="195"/>
      <c r="P1108" s="195"/>
      <c r="Q1108" s="195"/>
      <c r="R1108" s="195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  <c r="AW1108" s="195"/>
      <c r="AX1108" s="195"/>
      <c r="AY1108" s="195"/>
      <c r="AZ1108" s="195"/>
      <c r="BA1108" s="195"/>
      <c r="BB1108" s="195"/>
      <c r="BC1108" s="195"/>
      <c r="BD1108" s="195"/>
      <c r="BE1108" s="195"/>
      <c r="BF1108" s="195"/>
      <c r="BG1108" s="195"/>
      <c r="BH1108" s="195"/>
      <c r="BI1108" s="195"/>
      <c r="BJ1108" s="195"/>
      <c r="BK1108" s="195"/>
      <c r="BL1108" s="195"/>
      <c r="BM1108" s="195"/>
      <c r="BN1108" s="195"/>
      <c r="BO1108" s="195"/>
      <c r="BP1108" s="195"/>
      <c r="BQ1108" s="195"/>
      <c r="BR1108" s="195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  <c r="CH1108" s="195"/>
    </row>
    <row r="1109" spans="1:86" ht="12.75">
      <c r="A1109" s="195"/>
      <c r="B1109" s="195"/>
      <c r="C1109" s="195"/>
      <c r="D1109" s="195"/>
      <c r="E1109" s="195"/>
      <c r="F1109" s="195"/>
      <c r="G1109" s="195"/>
      <c r="H1109" s="195"/>
      <c r="I1109" s="195"/>
      <c r="J1109" s="195"/>
      <c r="L1109" s="195"/>
      <c r="M1109" s="195"/>
      <c r="N1109" s="195"/>
      <c r="O1109" s="195"/>
      <c r="P1109" s="195"/>
      <c r="Q1109" s="195"/>
      <c r="R1109" s="195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  <c r="AW1109" s="195"/>
      <c r="AX1109" s="195"/>
      <c r="AY1109" s="195"/>
      <c r="AZ1109" s="195"/>
      <c r="BA1109" s="195"/>
      <c r="BB1109" s="195"/>
      <c r="BC1109" s="195"/>
      <c r="BD1109" s="195"/>
      <c r="BE1109" s="195"/>
      <c r="BF1109" s="195"/>
      <c r="BG1109" s="195"/>
      <c r="BH1109" s="195"/>
      <c r="BI1109" s="195"/>
      <c r="BJ1109" s="195"/>
      <c r="BK1109" s="195"/>
      <c r="BL1109" s="195"/>
      <c r="BM1109" s="195"/>
      <c r="BN1109" s="195"/>
      <c r="BO1109" s="195"/>
      <c r="BP1109" s="195"/>
      <c r="BQ1109" s="195"/>
      <c r="BR1109" s="195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  <c r="CH1109" s="195"/>
    </row>
    <row r="1110" spans="1:86" ht="12.75">
      <c r="A1110" s="195"/>
      <c r="B1110" s="195"/>
      <c r="C1110" s="195"/>
      <c r="D1110" s="195"/>
      <c r="E1110" s="195"/>
      <c r="F1110" s="195"/>
      <c r="G1110" s="195"/>
      <c r="H1110" s="195"/>
      <c r="I1110" s="195"/>
      <c r="J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  <c r="AW1110" s="195"/>
      <c r="AX1110" s="195"/>
      <c r="AY1110" s="195"/>
      <c r="AZ1110" s="195"/>
      <c r="BA1110" s="195"/>
      <c r="BB1110" s="195"/>
      <c r="BC1110" s="195"/>
      <c r="BD1110" s="195"/>
      <c r="BE1110" s="195"/>
      <c r="BF1110" s="195"/>
      <c r="BG1110" s="195"/>
      <c r="BH1110" s="195"/>
      <c r="BI1110" s="195"/>
      <c r="BJ1110" s="195"/>
      <c r="BK1110" s="195"/>
      <c r="BL1110" s="195"/>
      <c r="BM1110" s="195"/>
      <c r="BN1110" s="195"/>
      <c r="BO1110" s="195"/>
      <c r="BP1110" s="195"/>
      <c r="BQ1110" s="195"/>
      <c r="BR1110" s="195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  <c r="CH1110" s="195"/>
    </row>
    <row r="1111" spans="1:86" ht="12.75">
      <c r="A1111" s="195"/>
      <c r="B1111" s="195"/>
      <c r="C1111" s="195"/>
      <c r="D1111" s="195"/>
      <c r="E1111" s="195"/>
      <c r="F1111" s="195"/>
      <c r="G1111" s="195"/>
      <c r="H1111" s="195"/>
      <c r="I1111" s="195"/>
      <c r="J1111" s="195"/>
      <c r="L1111" s="195"/>
      <c r="M1111" s="195"/>
      <c r="N1111" s="195"/>
      <c r="O1111" s="195"/>
      <c r="P1111" s="195"/>
      <c r="Q1111" s="195"/>
      <c r="R1111" s="195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5"/>
      <c r="BN1111" s="195"/>
      <c r="BO1111" s="195"/>
      <c r="BP1111" s="195"/>
      <c r="BQ1111" s="195"/>
      <c r="BR1111" s="195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  <c r="CH1111" s="195"/>
    </row>
    <row r="1112" spans="1:86" ht="12.75">
      <c r="A1112" s="195"/>
      <c r="B1112" s="195"/>
      <c r="C1112" s="195"/>
      <c r="D1112" s="195"/>
      <c r="E1112" s="195"/>
      <c r="F1112" s="195"/>
      <c r="G1112" s="195"/>
      <c r="H1112" s="195"/>
      <c r="I1112" s="195"/>
      <c r="J1112" s="195"/>
      <c r="L1112" s="195"/>
      <c r="M1112" s="195"/>
      <c r="N1112" s="195"/>
      <c r="O1112" s="195"/>
      <c r="P1112" s="195"/>
      <c r="Q1112" s="195"/>
      <c r="R1112" s="195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5"/>
      <c r="BN1112" s="195"/>
      <c r="BO1112" s="195"/>
      <c r="BP1112" s="195"/>
      <c r="BQ1112" s="195"/>
      <c r="BR1112" s="195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  <c r="CH1112" s="195"/>
    </row>
    <row r="1113" spans="1:86" ht="12.75">
      <c r="A1113" s="195"/>
      <c r="B1113" s="195"/>
      <c r="C1113" s="195"/>
      <c r="D1113" s="195"/>
      <c r="E1113" s="195"/>
      <c r="F1113" s="195"/>
      <c r="G1113" s="195"/>
      <c r="H1113" s="195"/>
      <c r="I1113" s="195"/>
      <c r="J1113" s="195"/>
      <c r="L1113" s="195"/>
      <c r="M1113" s="195"/>
      <c r="N1113" s="195"/>
      <c r="O1113" s="195"/>
      <c r="P1113" s="195"/>
      <c r="Q1113" s="195"/>
      <c r="R1113" s="195"/>
      <c r="S1113" s="195"/>
      <c r="T1113" s="195"/>
      <c r="U1113" s="195"/>
      <c r="V1113" s="195"/>
      <c r="W1113" s="195"/>
      <c r="X1113" s="195"/>
      <c r="Y1113" s="195"/>
      <c r="Z1113" s="195"/>
      <c r="AA1113" s="195"/>
      <c r="AB1113" s="195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5"/>
      <c r="BN1113" s="195"/>
      <c r="BO1113" s="195"/>
      <c r="BP1113" s="195"/>
      <c r="BQ1113" s="195"/>
      <c r="BR1113" s="195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  <c r="CH1113" s="195"/>
    </row>
    <row r="1114" spans="1:86" ht="12.75">
      <c r="A1114" s="195"/>
      <c r="B1114" s="195"/>
      <c r="C1114" s="195"/>
      <c r="D1114" s="195"/>
      <c r="E1114" s="195"/>
      <c r="F1114" s="195"/>
      <c r="G1114" s="195"/>
      <c r="H1114" s="195"/>
      <c r="I1114" s="195"/>
      <c r="J1114" s="195"/>
      <c r="L1114" s="195"/>
      <c r="M1114" s="195"/>
      <c r="N1114" s="195"/>
      <c r="O1114" s="195"/>
      <c r="P1114" s="195"/>
      <c r="Q1114" s="195"/>
      <c r="R1114" s="195"/>
      <c r="S1114" s="195"/>
      <c r="T1114" s="195"/>
      <c r="U1114" s="195"/>
      <c r="V1114" s="195"/>
      <c r="W1114" s="195"/>
      <c r="X1114" s="195"/>
      <c r="Y1114" s="195"/>
      <c r="Z1114" s="195"/>
      <c r="AA1114" s="195"/>
      <c r="AB1114" s="195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5"/>
      <c r="BN1114" s="195"/>
      <c r="BO1114" s="195"/>
      <c r="BP1114" s="195"/>
      <c r="BQ1114" s="195"/>
      <c r="BR1114" s="195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  <c r="CH1114" s="195"/>
    </row>
    <row r="1115" spans="1:86" ht="12.75">
      <c r="A1115" s="195"/>
      <c r="B1115" s="195"/>
      <c r="C1115" s="195"/>
      <c r="D1115" s="195"/>
      <c r="E1115" s="195"/>
      <c r="F1115" s="195"/>
      <c r="G1115" s="195"/>
      <c r="H1115" s="195"/>
      <c r="I1115" s="195"/>
      <c r="J1115" s="195"/>
      <c r="L1115" s="195"/>
      <c r="M1115" s="195"/>
      <c r="N1115" s="195"/>
      <c r="O1115" s="195"/>
      <c r="P1115" s="195"/>
      <c r="Q1115" s="195"/>
      <c r="R1115" s="195"/>
      <c r="S1115" s="195"/>
      <c r="T1115" s="195"/>
      <c r="U1115" s="195"/>
      <c r="V1115" s="195"/>
      <c r="W1115" s="195"/>
      <c r="X1115" s="195"/>
      <c r="Y1115" s="195"/>
      <c r="Z1115" s="195"/>
      <c r="AA1115" s="195"/>
      <c r="AB1115" s="195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5"/>
      <c r="BN1115" s="195"/>
      <c r="BO1115" s="195"/>
      <c r="BP1115" s="195"/>
      <c r="BQ1115" s="195"/>
      <c r="BR1115" s="195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  <c r="CH1115" s="195"/>
    </row>
    <row r="1116" spans="1:86" ht="12.75">
      <c r="A1116" s="195"/>
      <c r="B1116" s="195"/>
      <c r="C1116" s="195"/>
      <c r="D1116" s="195"/>
      <c r="E1116" s="195"/>
      <c r="F1116" s="195"/>
      <c r="G1116" s="195"/>
      <c r="H1116" s="195"/>
      <c r="I1116" s="195"/>
      <c r="J1116" s="195"/>
      <c r="L1116" s="195"/>
      <c r="M1116" s="195"/>
      <c r="N1116" s="195"/>
      <c r="O1116" s="195"/>
      <c r="P1116" s="195"/>
      <c r="Q1116" s="195"/>
      <c r="R1116" s="195"/>
      <c r="S1116" s="195"/>
      <c r="T1116" s="195"/>
      <c r="U1116" s="195"/>
      <c r="V1116" s="195"/>
      <c r="W1116" s="195"/>
      <c r="X1116" s="195"/>
      <c r="Y1116" s="195"/>
      <c r="Z1116" s="195"/>
      <c r="AA1116" s="195"/>
      <c r="AB1116" s="195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195"/>
      <c r="BN1116" s="195"/>
      <c r="BO1116" s="195"/>
      <c r="BP1116" s="195"/>
      <c r="BQ1116" s="195"/>
      <c r="BR1116" s="195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  <c r="CH1116" s="195"/>
    </row>
    <row r="1117" spans="1:86" ht="12.75">
      <c r="A1117" s="195"/>
      <c r="B1117" s="195"/>
      <c r="C1117" s="195"/>
      <c r="D1117" s="195"/>
      <c r="E1117" s="195"/>
      <c r="F1117" s="195"/>
      <c r="G1117" s="195"/>
      <c r="H1117" s="195"/>
      <c r="I1117" s="195"/>
      <c r="J1117" s="195"/>
      <c r="L1117" s="195"/>
      <c r="M1117" s="195"/>
      <c r="N1117" s="195"/>
      <c r="O1117" s="195"/>
      <c r="P1117" s="195"/>
      <c r="Q1117" s="195"/>
      <c r="R1117" s="195"/>
      <c r="S1117" s="195"/>
      <c r="T1117" s="195"/>
      <c r="U1117" s="195"/>
      <c r="V1117" s="195"/>
      <c r="W1117" s="195"/>
      <c r="X1117" s="195"/>
      <c r="Y1117" s="195"/>
      <c r="Z1117" s="195"/>
      <c r="AA1117" s="195"/>
      <c r="AB1117" s="195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195"/>
      <c r="BN1117" s="195"/>
      <c r="BO1117" s="195"/>
      <c r="BP1117" s="195"/>
      <c r="BQ1117" s="195"/>
      <c r="BR1117" s="195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  <c r="CH1117" s="195"/>
    </row>
    <row r="1118" spans="1:86" ht="12.75">
      <c r="A1118" s="195"/>
      <c r="B1118" s="195"/>
      <c r="C1118" s="195"/>
      <c r="D1118" s="195"/>
      <c r="E1118" s="195"/>
      <c r="F1118" s="195"/>
      <c r="G1118" s="195"/>
      <c r="H1118" s="195"/>
      <c r="I1118" s="195"/>
      <c r="J1118" s="195"/>
      <c r="L1118" s="195"/>
      <c r="M1118" s="195"/>
      <c r="N1118" s="195"/>
      <c r="O1118" s="195"/>
      <c r="P1118" s="195"/>
      <c r="Q1118" s="195"/>
      <c r="R1118" s="195"/>
      <c r="S1118" s="195"/>
      <c r="T1118" s="195"/>
      <c r="U1118" s="195"/>
      <c r="V1118" s="195"/>
      <c r="W1118" s="195"/>
      <c r="X1118" s="195"/>
      <c r="Y1118" s="195"/>
      <c r="Z1118" s="195"/>
      <c r="AA1118" s="195"/>
      <c r="AB1118" s="195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195"/>
      <c r="BN1118" s="195"/>
      <c r="BO1118" s="195"/>
      <c r="BP1118" s="195"/>
      <c r="BQ1118" s="195"/>
      <c r="BR1118" s="195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  <c r="CH1118" s="195"/>
    </row>
    <row r="1119" spans="1:86" ht="12.75">
      <c r="A1119" s="195"/>
      <c r="B1119" s="195"/>
      <c r="C1119" s="195"/>
      <c r="D1119" s="195"/>
      <c r="E1119" s="195"/>
      <c r="F1119" s="195"/>
      <c r="G1119" s="195"/>
      <c r="H1119" s="195"/>
      <c r="I1119" s="195"/>
      <c r="J1119" s="195"/>
      <c r="L1119" s="195"/>
      <c r="M1119" s="195"/>
      <c r="N1119" s="195"/>
      <c r="O1119" s="195"/>
      <c r="P1119" s="195"/>
      <c r="Q1119" s="195"/>
      <c r="R1119" s="195"/>
      <c r="S1119" s="195"/>
      <c r="T1119" s="195"/>
      <c r="U1119" s="195"/>
      <c r="V1119" s="195"/>
      <c r="W1119" s="195"/>
      <c r="X1119" s="195"/>
      <c r="Y1119" s="195"/>
      <c r="Z1119" s="195"/>
      <c r="AA1119" s="195"/>
      <c r="AB1119" s="195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195"/>
      <c r="BN1119" s="195"/>
      <c r="BO1119" s="195"/>
      <c r="BP1119" s="195"/>
      <c r="BQ1119" s="195"/>
      <c r="BR1119" s="195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  <c r="CH1119" s="195"/>
    </row>
    <row r="1120" spans="1:86" ht="12.75">
      <c r="A1120" s="195"/>
      <c r="B1120" s="195"/>
      <c r="C1120" s="195"/>
      <c r="D1120" s="195"/>
      <c r="E1120" s="195"/>
      <c r="F1120" s="195"/>
      <c r="G1120" s="195"/>
      <c r="H1120" s="195"/>
      <c r="I1120" s="195"/>
      <c r="J1120" s="195"/>
      <c r="L1120" s="195"/>
      <c r="M1120" s="195"/>
      <c r="N1120" s="195"/>
      <c r="O1120" s="195"/>
      <c r="P1120" s="195"/>
      <c r="Q1120" s="195"/>
      <c r="R1120" s="195"/>
      <c r="S1120" s="195"/>
      <c r="T1120" s="195"/>
      <c r="U1120" s="195"/>
      <c r="V1120" s="195"/>
      <c r="W1120" s="195"/>
      <c r="X1120" s="195"/>
      <c r="Y1120" s="195"/>
      <c r="Z1120" s="195"/>
      <c r="AA1120" s="195"/>
      <c r="AB1120" s="195"/>
      <c r="AC1120" s="195"/>
      <c r="AD1120" s="195"/>
      <c r="AE1120" s="195"/>
      <c r="AF1120" s="195"/>
      <c r="AG1120" s="195"/>
      <c r="AH1120" s="195"/>
      <c r="AI1120" s="195"/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  <c r="AW1120" s="195"/>
      <c r="AX1120" s="195"/>
      <c r="AY1120" s="195"/>
      <c r="AZ1120" s="195"/>
      <c r="BA1120" s="195"/>
      <c r="BB1120" s="195"/>
      <c r="BC1120" s="195"/>
      <c r="BD1120" s="195"/>
      <c r="BE1120" s="195"/>
      <c r="BF1120" s="195"/>
      <c r="BG1120" s="195"/>
      <c r="BH1120" s="195"/>
      <c r="BI1120" s="195"/>
      <c r="BJ1120" s="195"/>
      <c r="BK1120" s="195"/>
      <c r="BL1120" s="195"/>
      <c r="BM1120" s="195"/>
      <c r="BN1120" s="195"/>
      <c r="BO1120" s="195"/>
      <c r="BP1120" s="195"/>
      <c r="BQ1120" s="195"/>
      <c r="BR1120" s="195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  <c r="CH1120" s="195"/>
    </row>
    <row r="1121" spans="1:86" ht="12.75">
      <c r="A1121" s="195"/>
      <c r="B1121" s="195"/>
      <c r="C1121" s="195"/>
      <c r="D1121" s="195"/>
      <c r="E1121" s="195"/>
      <c r="F1121" s="195"/>
      <c r="G1121" s="195"/>
      <c r="H1121" s="195"/>
      <c r="I1121" s="195"/>
      <c r="J1121" s="195"/>
      <c r="L1121" s="195"/>
      <c r="M1121" s="195"/>
      <c r="N1121" s="195"/>
      <c r="O1121" s="195"/>
      <c r="P1121" s="195"/>
      <c r="Q1121" s="195"/>
      <c r="R1121" s="195"/>
      <c r="S1121" s="195"/>
      <c r="T1121" s="195"/>
      <c r="U1121" s="195"/>
      <c r="V1121" s="195"/>
      <c r="W1121" s="195"/>
      <c r="X1121" s="195"/>
      <c r="Y1121" s="195"/>
      <c r="Z1121" s="195"/>
      <c r="AA1121" s="195"/>
      <c r="AB1121" s="195"/>
      <c r="AC1121" s="195"/>
      <c r="AD1121" s="195"/>
      <c r="AE1121" s="195"/>
      <c r="AF1121" s="195"/>
      <c r="AG1121" s="195"/>
      <c r="AH1121" s="195"/>
      <c r="AI1121" s="195"/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  <c r="AW1121" s="195"/>
      <c r="AX1121" s="195"/>
      <c r="AY1121" s="195"/>
      <c r="AZ1121" s="195"/>
      <c r="BA1121" s="195"/>
      <c r="BB1121" s="195"/>
      <c r="BC1121" s="195"/>
      <c r="BD1121" s="195"/>
      <c r="BE1121" s="195"/>
      <c r="BF1121" s="195"/>
      <c r="BG1121" s="195"/>
      <c r="BH1121" s="195"/>
      <c r="BI1121" s="195"/>
      <c r="BJ1121" s="195"/>
      <c r="BK1121" s="195"/>
      <c r="BL1121" s="195"/>
      <c r="BM1121" s="195"/>
      <c r="BN1121" s="195"/>
      <c r="BO1121" s="195"/>
      <c r="BP1121" s="195"/>
      <c r="BQ1121" s="195"/>
      <c r="BR1121" s="195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  <c r="CH1121" s="195"/>
    </row>
    <row r="1122" spans="1:86" ht="12.75">
      <c r="A1122" s="195"/>
      <c r="B1122" s="195"/>
      <c r="C1122" s="195"/>
      <c r="D1122" s="195"/>
      <c r="E1122" s="195"/>
      <c r="F1122" s="195"/>
      <c r="G1122" s="195"/>
      <c r="H1122" s="195"/>
      <c r="I1122" s="195"/>
      <c r="J1122" s="195"/>
      <c r="L1122" s="195"/>
      <c r="M1122" s="195"/>
      <c r="N1122" s="195"/>
      <c r="O1122" s="195"/>
      <c r="P1122" s="195"/>
      <c r="Q1122" s="195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  <c r="AW1122" s="195"/>
      <c r="AX1122" s="195"/>
      <c r="AY1122" s="195"/>
      <c r="AZ1122" s="195"/>
      <c r="BA1122" s="195"/>
      <c r="BB1122" s="195"/>
      <c r="BC1122" s="195"/>
      <c r="BD1122" s="195"/>
      <c r="BE1122" s="195"/>
      <c r="BF1122" s="195"/>
      <c r="BG1122" s="195"/>
      <c r="BH1122" s="195"/>
      <c r="BI1122" s="195"/>
      <c r="BJ1122" s="195"/>
      <c r="BK1122" s="195"/>
      <c r="BL1122" s="195"/>
      <c r="BM1122" s="195"/>
      <c r="BN1122" s="195"/>
      <c r="BO1122" s="195"/>
      <c r="BP1122" s="195"/>
      <c r="BQ1122" s="195"/>
      <c r="BR1122" s="195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  <c r="CH1122" s="195"/>
    </row>
    <row r="1123" spans="1:86" ht="12.75">
      <c r="A1123" s="195"/>
      <c r="B1123" s="195"/>
      <c r="C1123" s="195"/>
      <c r="D1123" s="195"/>
      <c r="E1123" s="195"/>
      <c r="F1123" s="195"/>
      <c r="G1123" s="195"/>
      <c r="H1123" s="195"/>
      <c r="I1123" s="195"/>
      <c r="J1123" s="195"/>
      <c r="L1123" s="195"/>
      <c r="M1123" s="195"/>
      <c r="N1123" s="195"/>
      <c r="O1123" s="195"/>
      <c r="P1123" s="195"/>
      <c r="Q1123" s="195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  <c r="AW1123" s="195"/>
      <c r="AX1123" s="195"/>
      <c r="AY1123" s="195"/>
      <c r="AZ1123" s="195"/>
      <c r="BA1123" s="195"/>
      <c r="BB1123" s="195"/>
      <c r="BC1123" s="195"/>
      <c r="BD1123" s="195"/>
      <c r="BE1123" s="195"/>
      <c r="BF1123" s="195"/>
      <c r="BG1123" s="195"/>
      <c r="BH1123" s="195"/>
      <c r="BI1123" s="195"/>
      <c r="BJ1123" s="195"/>
      <c r="BK1123" s="195"/>
      <c r="BL1123" s="195"/>
      <c r="BM1123" s="195"/>
      <c r="BN1123" s="195"/>
      <c r="BO1123" s="195"/>
      <c r="BP1123" s="195"/>
      <c r="BQ1123" s="195"/>
      <c r="BR1123" s="195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  <c r="CH1123" s="195"/>
    </row>
    <row r="1124" spans="1:86" ht="12.75">
      <c r="A1124" s="195"/>
      <c r="B1124" s="195"/>
      <c r="C1124" s="195"/>
      <c r="D1124" s="195"/>
      <c r="E1124" s="195"/>
      <c r="F1124" s="195"/>
      <c r="G1124" s="195"/>
      <c r="H1124" s="195"/>
      <c r="I1124" s="195"/>
      <c r="J1124" s="195"/>
      <c r="L1124" s="195"/>
      <c r="M1124" s="195"/>
      <c r="N1124" s="195"/>
      <c r="O1124" s="195"/>
      <c r="P1124" s="195"/>
      <c r="Q1124" s="195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  <c r="AW1124" s="195"/>
      <c r="AX1124" s="195"/>
      <c r="AY1124" s="195"/>
      <c r="AZ1124" s="195"/>
      <c r="BA1124" s="195"/>
      <c r="BB1124" s="195"/>
      <c r="BC1124" s="195"/>
      <c r="BD1124" s="195"/>
      <c r="BE1124" s="195"/>
      <c r="BF1124" s="195"/>
      <c r="BG1124" s="195"/>
      <c r="BH1124" s="195"/>
      <c r="BI1124" s="195"/>
      <c r="BJ1124" s="195"/>
      <c r="BK1124" s="195"/>
      <c r="BL1124" s="195"/>
      <c r="BM1124" s="195"/>
      <c r="BN1124" s="195"/>
      <c r="BO1124" s="195"/>
      <c r="BP1124" s="195"/>
      <c r="BQ1124" s="195"/>
      <c r="BR1124" s="195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  <c r="CH1124" s="195"/>
    </row>
    <row r="1125" spans="1:86" ht="12.75">
      <c r="A1125" s="195"/>
      <c r="B1125" s="195"/>
      <c r="C1125" s="195"/>
      <c r="D1125" s="195"/>
      <c r="E1125" s="195"/>
      <c r="F1125" s="195"/>
      <c r="G1125" s="195"/>
      <c r="H1125" s="195"/>
      <c r="I1125" s="195"/>
      <c r="J1125" s="195"/>
      <c r="L1125" s="195"/>
      <c r="M1125" s="195"/>
      <c r="N1125" s="195"/>
      <c r="O1125" s="195"/>
      <c r="P1125" s="195"/>
      <c r="Q1125" s="195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  <c r="AW1125" s="195"/>
      <c r="AX1125" s="195"/>
      <c r="AY1125" s="195"/>
      <c r="AZ1125" s="195"/>
      <c r="BA1125" s="195"/>
      <c r="BB1125" s="195"/>
      <c r="BC1125" s="195"/>
      <c r="BD1125" s="195"/>
      <c r="BE1125" s="195"/>
      <c r="BF1125" s="195"/>
      <c r="BG1125" s="195"/>
      <c r="BH1125" s="195"/>
      <c r="BI1125" s="195"/>
      <c r="BJ1125" s="195"/>
      <c r="BK1125" s="195"/>
      <c r="BL1125" s="195"/>
      <c r="BM1125" s="195"/>
      <c r="BN1125" s="195"/>
      <c r="BO1125" s="195"/>
      <c r="BP1125" s="195"/>
      <c r="BQ1125" s="195"/>
      <c r="BR1125" s="195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  <c r="CH1125" s="195"/>
    </row>
    <row r="1126" spans="1:86" ht="12.75">
      <c r="A1126" s="195"/>
      <c r="B1126" s="195"/>
      <c r="C1126" s="195"/>
      <c r="D1126" s="195"/>
      <c r="E1126" s="195"/>
      <c r="F1126" s="195"/>
      <c r="G1126" s="195"/>
      <c r="H1126" s="195"/>
      <c r="I1126" s="195"/>
      <c r="J1126" s="195"/>
      <c r="L1126" s="195"/>
      <c r="M1126" s="195"/>
      <c r="N1126" s="195"/>
      <c r="O1126" s="195"/>
      <c r="P1126" s="195"/>
      <c r="Q1126" s="195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  <c r="AW1126" s="195"/>
      <c r="AX1126" s="195"/>
      <c r="AY1126" s="195"/>
      <c r="AZ1126" s="195"/>
      <c r="BA1126" s="195"/>
      <c r="BB1126" s="195"/>
      <c r="BC1126" s="195"/>
      <c r="BD1126" s="195"/>
      <c r="BE1126" s="195"/>
      <c r="BF1126" s="195"/>
      <c r="BG1126" s="195"/>
      <c r="BH1126" s="195"/>
      <c r="BI1126" s="195"/>
      <c r="BJ1126" s="195"/>
      <c r="BK1126" s="195"/>
      <c r="BL1126" s="195"/>
      <c r="BM1126" s="195"/>
      <c r="BN1126" s="195"/>
      <c r="BO1126" s="195"/>
      <c r="BP1126" s="195"/>
      <c r="BQ1126" s="195"/>
      <c r="BR1126" s="195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  <c r="CH1126" s="195"/>
    </row>
    <row r="1127" spans="1:86" ht="12.75">
      <c r="A1127" s="195"/>
      <c r="B1127" s="195"/>
      <c r="C1127" s="195"/>
      <c r="D1127" s="195"/>
      <c r="E1127" s="195"/>
      <c r="F1127" s="195"/>
      <c r="G1127" s="195"/>
      <c r="H1127" s="195"/>
      <c r="I1127" s="195"/>
      <c r="J1127" s="195"/>
      <c r="L1127" s="195"/>
      <c r="M1127" s="195"/>
      <c r="N1127" s="195"/>
      <c r="O1127" s="195"/>
      <c r="P1127" s="195"/>
      <c r="Q1127" s="195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  <c r="AW1127" s="195"/>
      <c r="AX1127" s="195"/>
      <c r="AY1127" s="195"/>
      <c r="AZ1127" s="195"/>
      <c r="BA1127" s="195"/>
      <c r="BB1127" s="195"/>
      <c r="BC1127" s="195"/>
      <c r="BD1127" s="195"/>
      <c r="BE1127" s="195"/>
      <c r="BF1127" s="195"/>
      <c r="BG1127" s="195"/>
      <c r="BH1127" s="195"/>
      <c r="BI1127" s="195"/>
      <c r="BJ1127" s="195"/>
      <c r="BK1127" s="195"/>
      <c r="BL1127" s="195"/>
      <c r="BM1127" s="195"/>
      <c r="BN1127" s="195"/>
      <c r="BO1127" s="195"/>
      <c r="BP1127" s="195"/>
      <c r="BQ1127" s="195"/>
      <c r="BR1127" s="195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  <c r="CH1127" s="195"/>
    </row>
    <row r="1128" spans="1:86" ht="12.75">
      <c r="A1128" s="195"/>
      <c r="B1128" s="195"/>
      <c r="C1128" s="195"/>
      <c r="D1128" s="195"/>
      <c r="E1128" s="195"/>
      <c r="F1128" s="195"/>
      <c r="G1128" s="195"/>
      <c r="H1128" s="195"/>
      <c r="I1128" s="195"/>
      <c r="J1128" s="195"/>
      <c r="L1128" s="195"/>
      <c r="M1128" s="195"/>
      <c r="N1128" s="195"/>
      <c r="O1128" s="195"/>
      <c r="P1128" s="195"/>
      <c r="Q1128" s="195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  <c r="AW1128" s="195"/>
      <c r="AX1128" s="195"/>
      <c r="AY1128" s="195"/>
      <c r="AZ1128" s="195"/>
      <c r="BA1128" s="195"/>
      <c r="BB1128" s="195"/>
      <c r="BC1128" s="195"/>
      <c r="BD1128" s="195"/>
      <c r="BE1128" s="195"/>
      <c r="BF1128" s="195"/>
      <c r="BG1128" s="195"/>
      <c r="BH1128" s="195"/>
      <c r="BI1128" s="195"/>
      <c r="BJ1128" s="195"/>
      <c r="BK1128" s="195"/>
      <c r="BL1128" s="195"/>
      <c r="BM1128" s="195"/>
      <c r="BN1128" s="195"/>
      <c r="BO1128" s="195"/>
      <c r="BP1128" s="195"/>
      <c r="BQ1128" s="195"/>
      <c r="BR1128" s="195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  <c r="CH1128" s="195"/>
    </row>
    <row r="1129" spans="1:86" ht="12.75">
      <c r="A1129" s="195"/>
      <c r="B1129" s="195"/>
      <c r="C1129" s="195"/>
      <c r="D1129" s="195"/>
      <c r="E1129" s="195"/>
      <c r="F1129" s="195"/>
      <c r="G1129" s="195"/>
      <c r="H1129" s="195"/>
      <c r="I1129" s="195"/>
      <c r="J1129" s="195"/>
      <c r="L1129" s="195"/>
      <c r="M1129" s="195"/>
      <c r="N1129" s="195"/>
      <c r="O1129" s="195"/>
      <c r="P1129" s="195"/>
      <c r="Q1129" s="195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  <c r="AW1129" s="195"/>
      <c r="AX1129" s="195"/>
      <c r="AY1129" s="195"/>
      <c r="AZ1129" s="195"/>
      <c r="BA1129" s="195"/>
      <c r="BB1129" s="195"/>
      <c r="BC1129" s="195"/>
      <c r="BD1129" s="195"/>
      <c r="BE1129" s="195"/>
      <c r="BF1129" s="195"/>
      <c r="BG1129" s="195"/>
      <c r="BH1129" s="195"/>
      <c r="BI1129" s="195"/>
      <c r="BJ1129" s="195"/>
      <c r="BK1129" s="195"/>
      <c r="BL1129" s="195"/>
      <c r="BM1129" s="195"/>
      <c r="BN1129" s="195"/>
      <c r="BO1129" s="195"/>
      <c r="BP1129" s="195"/>
      <c r="BQ1129" s="195"/>
      <c r="BR1129" s="195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  <c r="CH1129" s="195"/>
    </row>
    <row r="1130" spans="1:86" ht="12.75">
      <c r="A1130" s="195"/>
      <c r="B1130" s="195"/>
      <c r="C1130" s="195"/>
      <c r="D1130" s="195"/>
      <c r="E1130" s="195"/>
      <c r="F1130" s="195"/>
      <c r="G1130" s="195"/>
      <c r="H1130" s="195"/>
      <c r="I1130" s="195"/>
      <c r="J1130" s="195"/>
      <c r="L1130" s="195"/>
      <c r="M1130" s="195"/>
      <c r="N1130" s="195"/>
      <c r="O1130" s="195"/>
      <c r="P1130" s="195"/>
      <c r="Q1130" s="195"/>
      <c r="R1130" s="195"/>
      <c r="S1130" s="195"/>
      <c r="T1130" s="195"/>
      <c r="U1130" s="195"/>
      <c r="V1130" s="195"/>
      <c r="W1130" s="195"/>
      <c r="X1130" s="195"/>
      <c r="Y1130" s="195"/>
      <c r="Z1130" s="195"/>
      <c r="AA1130" s="195"/>
      <c r="AB1130" s="195"/>
      <c r="AC1130" s="195"/>
      <c r="AD1130" s="195"/>
      <c r="AE1130" s="195"/>
      <c r="AF1130" s="195"/>
      <c r="AG1130" s="195"/>
      <c r="AH1130" s="195"/>
      <c r="AI1130" s="195"/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  <c r="AW1130" s="195"/>
      <c r="AX1130" s="195"/>
      <c r="AY1130" s="195"/>
      <c r="AZ1130" s="195"/>
      <c r="BA1130" s="195"/>
      <c r="BB1130" s="195"/>
      <c r="BC1130" s="195"/>
      <c r="BD1130" s="195"/>
      <c r="BE1130" s="195"/>
      <c r="BF1130" s="195"/>
      <c r="BG1130" s="195"/>
      <c r="BH1130" s="195"/>
      <c r="BI1130" s="195"/>
      <c r="BJ1130" s="195"/>
      <c r="BK1130" s="195"/>
      <c r="BL1130" s="195"/>
      <c r="BM1130" s="195"/>
      <c r="BN1130" s="195"/>
      <c r="BO1130" s="195"/>
      <c r="BP1130" s="195"/>
      <c r="BQ1130" s="195"/>
      <c r="BR1130" s="195"/>
      <c r="BS1130" s="195"/>
      <c r="BT1130" s="195"/>
      <c r="BU1130" s="195"/>
      <c r="BV1130" s="195"/>
      <c r="BW1130" s="195"/>
      <c r="BX1130" s="195"/>
      <c r="BY1130" s="195"/>
      <c r="BZ1130" s="195"/>
      <c r="CA1130" s="195"/>
      <c r="CB1130" s="195"/>
      <c r="CC1130" s="195"/>
      <c r="CD1130" s="195"/>
      <c r="CE1130" s="195"/>
      <c r="CF1130" s="195"/>
      <c r="CG1130" s="195"/>
      <c r="CH1130" s="195"/>
    </row>
    <row r="1131" spans="1:86" ht="12.75">
      <c r="A1131" s="195"/>
      <c r="B1131" s="195"/>
      <c r="C1131" s="195"/>
      <c r="D1131" s="195"/>
      <c r="E1131" s="195"/>
      <c r="F1131" s="195"/>
      <c r="G1131" s="195"/>
      <c r="H1131" s="195"/>
      <c r="I1131" s="195"/>
      <c r="J1131" s="195"/>
      <c r="L1131" s="195"/>
      <c r="M1131" s="195"/>
      <c r="N1131" s="195"/>
      <c r="O1131" s="195"/>
      <c r="P1131" s="195"/>
      <c r="Q1131" s="195"/>
      <c r="R1131" s="195"/>
      <c r="S1131" s="195"/>
      <c r="T1131" s="195"/>
      <c r="U1131" s="195"/>
      <c r="V1131" s="195"/>
      <c r="W1131" s="195"/>
      <c r="X1131" s="195"/>
      <c r="Y1131" s="195"/>
      <c r="Z1131" s="195"/>
      <c r="AA1131" s="195"/>
      <c r="AB1131" s="195"/>
      <c r="AC1131" s="195"/>
      <c r="AD1131" s="195"/>
      <c r="AE1131" s="195"/>
      <c r="AF1131" s="195"/>
      <c r="AG1131" s="195"/>
      <c r="AH1131" s="195"/>
      <c r="AI1131" s="195"/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  <c r="AW1131" s="195"/>
      <c r="AX1131" s="195"/>
      <c r="AY1131" s="195"/>
      <c r="AZ1131" s="195"/>
      <c r="BA1131" s="195"/>
      <c r="BB1131" s="195"/>
      <c r="BC1131" s="195"/>
      <c r="BD1131" s="195"/>
      <c r="BE1131" s="195"/>
      <c r="BF1131" s="195"/>
      <c r="BG1131" s="195"/>
      <c r="BH1131" s="195"/>
      <c r="BI1131" s="195"/>
      <c r="BJ1131" s="195"/>
      <c r="BK1131" s="195"/>
      <c r="BL1131" s="195"/>
      <c r="BM1131" s="195"/>
      <c r="BN1131" s="195"/>
      <c r="BO1131" s="195"/>
      <c r="BP1131" s="195"/>
      <c r="BQ1131" s="195"/>
      <c r="BR1131" s="195"/>
      <c r="BS1131" s="195"/>
      <c r="BT1131" s="195"/>
      <c r="BU1131" s="195"/>
      <c r="BV1131" s="195"/>
      <c r="BW1131" s="195"/>
      <c r="BX1131" s="195"/>
      <c r="BY1131" s="195"/>
      <c r="BZ1131" s="195"/>
      <c r="CA1131" s="195"/>
      <c r="CB1131" s="195"/>
      <c r="CC1131" s="195"/>
      <c r="CD1131" s="195"/>
      <c r="CE1131" s="195"/>
      <c r="CF1131" s="195"/>
      <c r="CG1131" s="195"/>
      <c r="CH1131" s="195"/>
    </row>
    <row r="1132" spans="1:86" ht="12.75">
      <c r="A1132" s="195"/>
      <c r="B1132" s="195"/>
      <c r="C1132" s="195"/>
      <c r="D1132" s="195"/>
      <c r="E1132" s="195"/>
      <c r="F1132" s="195"/>
      <c r="G1132" s="195"/>
      <c r="H1132" s="195"/>
      <c r="I1132" s="195"/>
      <c r="J1132" s="195"/>
      <c r="L1132" s="195"/>
      <c r="M1132" s="195"/>
      <c r="N1132" s="195"/>
      <c r="O1132" s="195"/>
      <c r="P1132" s="195"/>
      <c r="Q1132" s="195"/>
      <c r="R1132" s="195"/>
      <c r="S1132" s="195"/>
      <c r="T1132" s="195"/>
      <c r="U1132" s="195"/>
      <c r="V1132" s="195"/>
      <c r="W1132" s="195"/>
      <c r="X1132" s="195"/>
      <c r="Y1132" s="195"/>
      <c r="Z1132" s="195"/>
      <c r="AA1132" s="195"/>
      <c r="AB1132" s="195"/>
      <c r="AC1132" s="195"/>
      <c r="AD1132" s="195"/>
      <c r="AE1132" s="195"/>
      <c r="AF1132" s="195"/>
      <c r="AG1132" s="195"/>
      <c r="AH1132" s="195"/>
      <c r="AI1132" s="195"/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  <c r="AW1132" s="195"/>
      <c r="AX1132" s="195"/>
      <c r="AY1132" s="195"/>
      <c r="AZ1132" s="195"/>
      <c r="BA1132" s="195"/>
      <c r="BB1132" s="195"/>
      <c r="BC1132" s="195"/>
      <c r="BD1132" s="195"/>
      <c r="BE1132" s="195"/>
      <c r="BF1132" s="195"/>
      <c r="BG1132" s="195"/>
      <c r="BH1132" s="195"/>
      <c r="BI1132" s="195"/>
      <c r="BJ1132" s="195"/>
      <c r="BK1132" s="195"/>
      <c r="BL1132" s="195"/>
      <c r="BM1132" s="195"/>
      <c r="BN1132" s="195"/>
      <c r="BO1132" s="195"/>
      <c r="BP1132" s="195"/>
      <c r="BQ1132" s="195"/>
      <c r="BR1132" s="195"/>
      <c r="BS1132" s="195"/>
      <c r="BT1132" s="195"/>
      <c r="BU1132" s="195"/>
      <c r="BV1132" s="195"/>
      <c r="BW1132" s="195"/>
      <c r="BX1132" s="195"/>
      <c r="BY1132" s="195"/>
      <c r="BZ1132" s="195"/>
      <c r="CA1132" s="195"/>
      <c r="CB1132" s="195"/>
      <c r="CC1132" s="195"/>
      <c r="CD1132" s="195"/>
      <c r="CE1132" s="195"/>
      <c r="CF1132" s="195"/>
      <c r="CG1132" s="195"/>
      <c r="CH1132" s="195"/>
    </row>
    <row r="1133" spans="1:86" ht="12.75">
      <c r="A1133" s="195"/>
      <c r="B1133" s="195"/>
      <c r="C1133" s="195"/>
      <c r="D1133" s="195"/>
      <c r="E1133" s="195"/>
      <c r="F1133" s="195"/>
      <c r="G1133" s="195"/>
      <c r="H1133" s="195"/>
      <c r="I1133" s="195"/>
      <c r="J1133" s="195"/>
      <c r="L1133" s="195"/>
      <c r="M1133" s="195"/>
      <c r="N1133" s="195"/>
      <c r="O1133" s="195"/>
      <c r="P1133" s="195"/>
      <c r="Q1133" s="195"/>
      <c r="R1133" s="195"/>
      <c r="S1133" s="195"/>
      <c r="T1133" s="195"/>
      <c r="U1133" s="195"/>
      <c r="V1133" s="195"/>
      <c r="W1133" s="195"/>
      <c r="X1133" s="195"/>
      <c r="Y1133" s="195"/>
      <c r="Z1133" s="195"/>
      <c r="AA1133" s="195"/>
      <c r="AB1133" s="195"/>
      <c r="AC1133" s="195"/>
      <c r="AD1133" s="195"/>
      <c r="AE1133" s="195"/>
      <c r="AF1133" s="195"/>
      <c r="AG1133" s="195"/>
      <c r="AH1133" s="195"/>
      <c r="AI1133" s="195"/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  <c r="AW1133" s="195"/>
      <c r="AX1133" s="195"/>
      <c r="AY1133" s="195"/>
      <c r="AZ1133" s="195"/>
      <c r="BA1133" s="195"/>
      <c r="BB1133" s="195"/>
      <c r="BC1133" s="195"/>
      <c r="BD1133" s="195"/>
      <c r="BE1133" s="195"/>
      <c r="BF1133" s="195"/>
      <c r="BG1133" s="195"/>
      <c r="BH1133" s="195"/>
      <c r="BI1133" s="195"/>
      <c r="BJ1133" s="195"/>
      <c r="BK1133" s="195"/>
      <c r="BL1133" s="195"/>
      <c r="BM1133" s="195"/>
      <c r="BN1133" s="195"/>
      <c r="BO1133" s="195"/>
      <c r="BP1133" s="195"/>
      <c r="BQ1133" s="195"/>
      <c r="BR1133" s="195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  <c r="CH1133" s="195"/>
    </row>
    <row r="1134" spans="1:86" ht="12.75">
      <c r="A1134" s="195"/>
      <c r="B1134" s="195"/>
      <c r="C1134" s="195"/>
      <c r="D1134" s="195"/>
      <c r="E1134" s="195"/>
      <c r="F1134" s="195"/>
      <c r="G1134" s="195"/>
      <c r="H1134" s="195"/>
      <c r="I1134" s="195"/>
      <c r="J1134" s="195"/>
      <c r="L1134" s="195"/>
      <c r="M1134" s="195"/>
      <c r="N1134" s="195"/>
      <c r="O1134" s="195"/>
      <c r="P1134" s="195"/>
      <c r="Q1134" s="195"/>
      <c r="R1134" s="195"/>
      <c r="S1134" s="195"/>
      <c r="T1134" s="195"/>
      <c r="U1134" s="195"/>
      <c r="V1134" s="195"/>
      <c r="W1134" s="195"/>
      <c r="X1134" s="195"/>
      <c r="Y1134" s="195"/>
      <c r="Z1134" s="195"/>
      <c r="AA1134" s="195"/>
      <c r="AB1134" s="195"/>
      <c r="AC1134" s="195"/>
      <c r="AD1134" s="195"/>
      <c r="AE1134" s="195"/>
      <c r="AF1134" s="195"/>
      <c r="AG1134" s="195"/>
      <c r="AH1134" s="195"/>
      <c r="AI1134" s="195"/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  <c r="AW1134" s="195"/>
      <c r="AX1134" s="195"/>
      <c r="AY1134" s="195"/>
      <c r="AZ1134" s="195"/>
      <c r="BA1134" s="195"/>
      <c r="BB1134" s="195"/>
      <c r="BC1134" s="195"/>
      <c r="BD1134" s="195"/>
      <c r="BE1134" s="195"/>
      <c r="BF1134" s="195"/>
      <c r="BG1134" s="195"/>
      <c r="BH1134" s="195"/>
      <c r="BI1134" s="195"/>
      <c r="BJ1134" s="195"/>
      <c r="BK1134" s="195"/>
      <c r="BL1134" s="195"/>
      <c r="BM1134" s="195"/>
      <c r="BN1134" s="195"/>
      <c r="BO1134" s="195"/>
      <c r="BP1134" s="195"/>
      <c r="BQ1134" s="195"/>
      <c r="BR1134" s="195"/>
      <c r="BS1134" s="195"/>
      <c r="BT1134" s="195"/>
      <c r="BU1134" s="195"/>
      <c r="BV1134" s="195"/>
      <c r="BW1134" s="195"/>
      <c r="BX1134" s="195"/>
      <c r="BY1134" s="195"/>
      <c r="BZ1134" s="195"/>
      <c r="CA1134" s="195"/>
      <c r="CB1134" s="195"/>
      <c r="CC1134" s="195"/>
      <c r="CD1134" s="195"/>
      <c r="CE1134" s="195"/>
      <c r="CF1134" s="195"/>
      <c r="CG1134" s="195"/>
      <c r="CH1134" s="195"/>
    </row>
    <row r="1135" spans="1:86" ht="12.75">
      <c r="A1135" s="195"/>
      <c r="B1135" s="195"/>
      <c r="C1135" s="195"/>
      <c r="D1135" s="195"/>
      <c r="E1135" s="195"/>
      <c r="F1135" s="195"/>
      <c r="G1135" s="195"/>
      <c r="H1135" s="195"/>
      <c r="I1135" s="195"/>
      <c r="J1135" s="195"/>
      <c r="L1135" s="195"/>
      <c r="M1135" s="195"/>
      <c r="N1135" s="195"/>
      <c r="O1135" s="195"/>
      <c r="P1135" s="195"/>
      <c r="Q1135" s="195"/>
      <c r="R1135" s="195"/>
      <c r="S1135" s="195"/>
      <c r="T1135" s="195"/>
      <c r="U1135" s="195"/>
      <c r="V1135" s="195"/>
      <c r="W1135" s="195"/>
      <c r="X1135" s="195"/>
      <c r="Y1135" s="195"/>
      <c r="Z1135" s="195"/>
      <c r="AA1135" s="195"/>
      <c r="AB1135" s="195"/>
      <c r="AC1135" s="195"/>
      <c r="AD1135" s="195"/>
      <c r="AE1135" s="195"/>
      <c r="AF1135" s="195"/>
      <c r="AG1135" s="195"/>
      <c r="AH1135" s="195"/>
      <c r="AI1135" s="195"/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  <c r="AW1135" s="195"/>
      <c r="AX1135" s="195"/>
      <c r="AY1135" s="195"/>
      <c r="AZ1135" s="195"/>
      <c r="BA1135" s="195"/>
      <c r="BB1135" s="195"/>
      <c r="BC1135" s="195"/>
      <c r="BD1135" s="195"/>
      <c r="BE1135" s="195"/>
      <c r="BF1135" s="195"/>
      <c r="BG1135" s="195"/>
      <c r="BH1135" s="195"/>
      <c r="BI1135" s="195"/>
      <c r="BJ1135" s="195"/>
      <c r="BK1135" s="195"/>
      <c r="BL1135" s="195"/>
      <c r="BM1135" s="195"/>
      <c r="BN1135" s="195"/>
      <c r="BO1135" s="195"/>
      <c r="BP1135" s="195"/>
      <c r="BQ1135" s="195"/>
      <c r="BR1135" s="195"/>
      <c r="BS1135" s="195"/>
      <c r="BT1135" s="195"/>
      <c r="BU1135" s="195"/>
      <c r="BV1135" s="195"/>
      <c r="BW1135" s="195"/>
      <c r="BX1135" s="195"/>
      <c r="BY1135" s="195"/>
      <c r="BZ1135" s="195"/>
      <c r="CA1135" s="195"/>
      <c r="CB1135" s="195"/>
      <c r="CC1135" s="195"/>
      <c r="CD1135" s="195"/>
      <c r="CE1135" s="195"/>
      <c r="CF1135" s="195"/>
      <c r="CG1135" s="195"/>
      <c r="CH1135" s="195"/>
    </row>
    <row r="1136" spans="1:86" ht="12.75">
      <c r="A1136" s="195"/>
      <c r="B1136" s="195"/>
      <c r="C1136" s="195"/>
      <c r="D1136" s="195"/>
      <c r="E1136" s="195"/>
      <c r="F1136" s="195"/>
      <c r="G1136" s="195"/>
      <c r="H1136" s="195"/>
      <c r="I1136" s="195"/>
      <c r="J1136" s="195"/>
      <c r="L1136" s="195"/>
      <c r="M1136" s="195"/>
      <c r="N1136" s="195"/>
      <c r="O1136" s="195"/>
      <c r="P1136" s="195"/>
      <c r="Q1136" s="195"/>
      <c r="R1136" s="195"/>
      <c r="S1136" s="195"/>
      <c r="T1136" s="195"/>
      <c r="U1136" s="195"/>
      <c r="V1136" s="195"/>
      <c r="W1136" s="195"/>
      <c r="X1136" s="195"/>
      <c r="Y1136" s="195"/>
      <c r="Z1136" s="195"/>
      <c r="AA1136" s="195"/>
      <c r="AB1136" s="195"/>
      <c r="AC1136" s="195"/>
      <c r="AD1136" s="195"/>
      <c r="AE1136" s="195"/>
      <c r="AF1136" s="195"/>
      <c r="AG1136" s="195"/>
      <c r="AH1136" s="195"/>
      <c r="AI1136" s="195"/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  <c r="AW1136" s="195"/>
      <c r="AX1136" s="195"/>
      <c r="AY1136" s="195"/>
      <c r="AZ1136" s="195"/>
      <c r="BA1136" s="195"/>
      <c r="BB1136" s="195"/>
      <c r="BC1136" s="195"/>
      <c r="BD1136" s="195"/>
      <c r="BE1136" s="195"/>
      <c r="BF1136" s="195"/>
      <c r="BG1136" s="195"/>
      <c r="BH1136" s="195"/>
      <c r="BI1136" s="195"/>
      <c r="BJ1136" s="195"/>
      <c r="BK1136" s="195"/>
      <c r="BL1136" s="195"/>
      <c r="BM1136" s="195"/>
      <c r="BN1136" s="195"/>
      <c r="BO1136" s="195"/>
      <c r="BP1136" s="195"/>
      <c r="BQ1136" s="195"/>
      <c r="BR1136" s="195"/>
      <c r="BS1136" s="195"/>
      <c r="BT1136" s="195"/>
      <c r="BU1136" s="195"/>
      <c r="BV1136" s="195"/>
      <c r="BW1136" s="195"/>
      <c r="BX1136" s="195"/>
      <c r="BY1136" s="195"/>
      <c r="BZ1136" s="195"/>
      <c r="CA1136" s="195"/>
      <c r="CB1136" s="195"/>
      <c r="CC1136" s="195"/>
      <c r="CD1136" s="195"/>
      <c r="CE1136" s="195"/>
      <c r="CF1136" s="195"/>
      <c r="CG1136" s="195"/>
      <c r="CH1136" s="195"/>
    </row>
    <row r="1137" spans="1:86" ht="12.75">
      <c r="A1137" s="195"/>
      <c r="B1137" s="195"/>
      <c r="C1137" s="195"/>
      <c r="D1137" s="195"/>
      <c r="E1137" s="195"/>
      <c r="F1137" s="195"/>
      <c r="G1137" s="195"/>
      <c r="H1137" s="195"/>
      <c r="I1137" s="195"/>
      <c r="J1137" s="195"/>
      <c r="L1137" s="195"/>
      <c r="M1137" s="195"/>
      <c r="N1137" s="195"/>
      <c r="O1137" s="195"/>
      <c r="P1137" s="195"/>
      <c r="Q1137" s="195"/>
      <c r="R1137" s="195"/>
      <c r="S1137" s="195"/>
      <c r="T1137" s="195"/>
      <c r="U1137" s="195"/>
      <c r="V1137" s="195"/>
      <c r="W1137" s="195"/>
      <c r="X1137" s="195"/>
      <c r="Y1137" s="195"/>
      <c r="Z1137" s="195"/>
      <c r="AA1137" s="195"/>
      <c r="AB1137" s="195"/>
      <c r="AC1137" s="195"/>
      <c r="AD1137" s="195"/>
      <c r="AE1137" s="195"/>
      <c r="AF1137" s="195"/>
      <c r="AG1137" s="195"/>
      <c r="AH1137" s="195"/>
      <c r="AI1137" s="195"/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  <c r="AW1137" s="195"/>
      <c r="AX1137" s="195"/>
      <c r="AY1137" s="195"/>
      <c r="AZ1137" s="195"/>
      <c r="BA1137" s="195"/>
      <c r="BB1137" s="195"/>
      <c r="BC1137" s="195"/>
      <c r="BD1137" s="195"/>
      <c r="BE1137" s="195"/>
      <c r="BF1137" s="195"/>
      <c r="BG1137" s="195"/>
      <c r="BH1137" s="195"/>
      <c r="BI1137" s="195"/>
      <c r="BJ1137" s="195"/>
      <c r="BK1137" s="195"/>
      <c r="BL1137" s="195"/>
      <c r="BM1137" s="195"/>
      <c r="BN1137" s="195"/>
      <c r="BO1137" s="195"/>
      <c r="BP1137" s="195"/>
      <c r="BQ1137" s="195"/>
      <c r="BR1137" s="195"/>
      <c r="BS1137" s="195"/>
      <c r="BT1137" s="195"/>
      <c r="BU1137" s="195"/>
      <c r="BV1137" s="195"/>
      <c r="BW1137" s="195"/>
      <c r="BX1137" s="195"/>
      <c r="BY1137" s="195"/>
      <c r="BZ1137" s="195"/>
      <c r="CA1137" s="195"/>
      <c r="CB1137" s="195"/>
      <c r="CC1137" s="195"/>
      <c r="CD1137" s="195"/>
      <c r="CE1137" s="195"/>
      <c r="CF1137" s="195"/>
      <c r="CG1137" s="195"/>
      <c r="CH1137" s="195"/>
    </row>
    <row r="1138" spans="1:86" ht="12.75">
      <c r="A1138" s="195"/>
      <c r="B1138" s="195"/>
      <c r="C1138" s="195"/>
      <c r="D1138" s="195"/>
      <c r="E1138" s="195"/>
      <c r="F1138" s="195"/>
      <c r="G1138" s="195"/>
      <c r="H1138" s="195"/>
      <c r="I1138" s="195"/>
      <c r="J1138" s="195"/>
      <c r="L1138" s="195"/>
      <c r="M1138" s="195"/>
      <c r="N1138" s="195"/>
      <c r="O1138" s="195"/>
      <c r="P1138" s="195"/>
      <c r="Q1138" s="195"/>
      <c r="R1138" s="195"/>
      <c r="S1138" s="195"/>
      <c r="T1138" s="195"/>
      <c r="U1138" s="195"/>
      <c r="V1138" s="195"/>
      <c r="W1138" s="195"/>
      <c r="X1138" s="195"/>
      <c r="Y1138" s="195"/>
      <c r="Z1138" s="195"/>
      <c r="AA1138" s="195"/>
      <c r="AB1138" s="195"/>
      <c r="AC1138" s="195"/>
      <c r="AD1138" s="195"/>
      <c r="AE1138" s="195"/>
      <c r="AF1138" s="195"/>
      <c r="AG1138" s="195"/>
      <c r="AH1138" s="195"/>
      <c r="AI1138" s="195"/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  <c r="AW1138" s="195"/>
      <c r="AX1138" s="195"/>
      <c r="AY1138" s="195"/>
      <c r="AZ1138" s="195"/>
      <c r="BA1138" s="195"/>
      <c r="BB1138" s="195"/>
      <c r="BC1138" s="195"/>
      <c r="BD1138" s="195"/>
      <c r="BE1138" s="195"/>
      <c r="BF1138" s="195"/>
      <c r="BG1138" s="195"/>
      <c r="BH1138" s="195"/>
      <c r="BI1138" s="195"/>
      <c r="BJ1138" s="195"/>
      <c r="BK1138" s="195"/>
      <c r="BL1138" s="195"/>
      <c r="BM1138" s="195"/>
      <c r="BN1138" s="195"/>
      <c r="BO1138" s="195"/>
      <c r="BP1138" s="195"/>
      <c r="BQ1138" s="195"/>
      <c r="BR1138" s="195"/>
      <c r="BS1138" s="195"/>
      <c r="BT1138" s="195"/>
      <c r="BU1138" s="195"/>
      <c r="BV1138" s="195"/>
      <c r="BW1138" s="195"/>
      <c r="BX1138" s="195"/>
      <c r="BY1138" s="195"/>
      <c r="BZ1138" s="195"/>
      <c r="CA1138" s="195"/>
      <c r="CB1138" s="195"/>
      <c r="CC1138" s="195"/>
      <c r="CD1138" s="195"/>
      <c r="CE1138" s="195"/>
      <c r="CF1138" s="195"/>
      <c r="CG1138" s="195"/>
      <c r="CH1138" s="195"/>
    </row>
    <row r="1139" spans="1:86" ht="12.75">
      <c r="A1139" s="195"/>
      <c r="B1139" s="195"/>
      <c r="C1139" s="195"/>
      <c r="D1139" s="195"/>
      <c r="E1139" s="195"/>
      <c r="F1139" s="195"/>
      <c r="G1139" s="195"/>
      <c r="H1139" s="195"/>
      <c r="I1139" s="195"/>
      <c r="J1139" s="195"/>
      <c r="L1139" s="195"/>
      <c r="M1139" s="195"/>
      <c r="N1139" s="195"/>
      <c r="O1139" s="195"/>
      <c r="P1139" s="195"/>
      <c r="Q1139" s="195"/>
      <c r="R1139" s="195"/>
      <c r="S1139" s="195"/>
      <c r="T1139" s="195"/>
      <c r="U1139" s="195"/>
      <c r="V1139" s="195"/>
      <c r="W1139" s="195"/>
      <c r="X1139" s="195"/>
      <c r="Y1139" s="195"/>
      <c r="Z1139" s="195"/>
      <c r="AA1139" s="195"/>
      <c r="AB1139" s="195"/>
      <c r="AC1139" s="195"/>
      <c r="AD1139" s="195"/>
      <c r="AE1139" s="195"/>
      <c r="AF1139" s="195"/>
      <c r="AG1139" s="195"/>
      <c r="AH1139" s="195"/>
      <c r="AI1139" s="195"/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  <c r="AW1139" s="195"/>
      <c r="AX1139" s="195"/>
      <c r="AY1139" s="195"/>
      <c r="AZ1139" s="195"/>
      <c r="BA1139" s="195"/>
      <c r="BB1139" s="195"/>
      <c r="BC1139" s="195"/>
      <c r="BD1139" s="195"/>
      <c r="BE1139" s="195"/>
      <c r="BF1139" s="195"/>
      <c r="BG1139" s="195"/>
      <c r="BH1139" s="195"/>
      <c r="BI1139" s="195"/>
      <c r="BJ1139" s="195"/>
      <c r="BK1139" s="195"/>
      <c r="BL1139" s="195"/>
      <c r="BM1139" s="195"/>
      <c r="BN1139" s="195"/>
      <c r="BO1139" s="195"/>
      <c r="BP1139" s="195"/>
      <c r="BQ1139" s="195"/>
      <c r="BR1139" s="195"/>
      <c r="BS1139" s="195"/>
      <c r="BT1139" s="195"/>
      <c r="BU1139" s="195"/>
      <c r="BV1139" s="195"/>
      <c r="BW1139" s="195"/>
      <c r="BX1139" s="195"/>
      <c r="BY1139" s="195"/>
      <c r="BZ1139" s="195"/>
      <c r="CA1139" s="195"/>
      <c r="CB1139" s="195"/>
      <c r="CC1139" s="195"/>
      <c r="CD1139" s="195"/>
      <c r="CE1139" s="195"/>
      <c r="CF1139" s="195"/>
      <c r="CG1139" s="195"/>
      <c r="CH1139" s="195"/>
    </row>
    <row r="1140" spans="1:86" ht="12.75">
      <c r="A1140" s="195"/>
      <c r="B1140" s="195"/>
      <c r="C1140" s="195"/>
      <c r="D1140" s="195"/>
      <c r="E1140" s="195"/>
      <c r="F1140" s="195"/>
      <c r="G1140" s="195"/>
      <c r="H1140" s="195"/>
      <c r="I1140" s="195"/>
      <c r="J1140" s="195"/>
      <c r="L1140" s="195"/>
      <c r="M1140" s="195"/>
      <c r="N1140" s="195"/>
      <c r="O1140" s="195"/>
      <c r="P1140" s="195"/>
      <c r="Q1140" s="195"/>
      <c r="R1140" s="195"/>
      <c r="S1140" s="195"/>
      <c r="T1140" s="195"/>
      <c r="U1140" s="195"/>
      <c r="V1140" s="195"/>
      <c r="W1140" s="195"/>
      <c r="X1140" s="195"/>
      <c r="Y1140" s="195"/>
      <c r="Z1140" s="195"/>
      <c r="AA1140" s="195"/>
      <c r="AB1140" s="195"/>
      <c r="AC1140" s="195"/>
      <c r="AD1140" s="195"/>
      <c r="AE1140" s="195"/>
      <c r="AF1140" s="195"/>
      <c r="AG1140" s="195"/>
      <c r="AH1140" s="195"/>
      <c r="AI1140" s="195"/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  <c r="AW1140" s="195"/>
      <c r="AX1140" s="195"/>
      <c r="AY1140" s="195"/>
      <c r="AZ1140" s="195"/>
      <c r="BA1140" s="195"/>
      <c r="BB1140" s="195"/>
      <c r="BC1140" s="195"/>
      <c r="BD1140" s="195"/>
      <c r="BE1140" s="195"/>
      <c r="BF1140" s="195"/>
      <c r="BG1140" s="195"/>
      <c r="BH1140" s="195"/>
      <c r="BI1140" s="195"/>
      <c r="BJ1140" s="195"/>
      <c r="BK1140" s="195"/>
      <c r="BL1140" s="195"/>
      <c r="BM1140" s="195"/>
      <c r="BN1140" s="195"/>
      <c r="BO1140" s="195"/>
      <c r="BP1140" s="195"/>
      <c r="BQ1140" s="195"/>
      <c r="BR1140" s="195"/>
      <c r="BS1140" s="195"/>
      <c r="BT1140" s="195"/>
      <c r="BU1140" s="195"/>
      <c r="BV1140" s="195"/>
      <c r="BW1140" s="195"/>
      <c r="BX1140" s="195"/>
      <c r="BY1140" s="195"/>
      <c r="BZ1140" s="195"/>
      <c r="CA1140" s="195"/>
      <c r="CB1140" s="195"/>
      <c r="CC1140" s="195"/>
      <c r="CD1140" s="195"/>
      <c r="CE1140" s="195"/>
      <c r="CF1140" s="195"/>
      <c r="CG1140" s="195"/>
      <c r="CH1140" s="195"/>
    </row>
    <row r="1141" spans="1:86" ht="12.75">
      <c r="A1141" s="195"/>
      <c r="B1141" s="195"/>
      <c r="C1141" s="195"/>
      <c r="D1141" s="195"/>
      <c r="E1141" s="195"/>
      <c r="F1141" s="195"/>
      <c r="G1141" s="195"/>
      <c r="H1141" s="195"/>
      <c r="I1141" s="195"/>
      <c r="J1141" s="195"/>
      <c r="L1141" s="195"/>
      <c r="M1141" s="195"/>
      <c r="N1141" s="195"/>
      <c r="O1141" s="195"/>
      <c r="P1141" s="195"/>
      <c r="Q1141" s="195"/>
      <c r="R1141" s="195"/>
      <c r="S1141" s="195"/>
      <c r="T1141" s="195"/>
      <c r="U1141" s="195"/>
      <c r="V1141" s="195"/>
      <c r="W1141" s="195"/>
      <c r="X1141" s="195"/>
      <c r="Y1141" s="195"/>
      <c r="Z1141" s="195"/>
      <c r="AA1141" s="195"/>
      <c r="AB1141" s="195"/>
      <c r="AC1141" s="195"/>
      <c r="AD1141" s="195"/>
      <c r="AE1141" s="195"/>
      <c r="AF1141" s="195"/>
      <c r="AG1141" s="195"/>
      <c r="AH1141" s="195"/>
      <c r="AI1141" s="195"/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  <c r="AW1141" s="195"/>
      <c r="AX1141" s="195"/>
      <c r="AY1141" s="195"/>
      <c r="AZ1141" s="195"/>
      <c r="BA1141" s="195"/>
      <c r="BB1141" s="195"/>
      <c r="BC1141" s="195"/>
      <c r="BD1141" s="195"/>
      <c r="BE1141" s="195"/>
      <c r="BF1141" s="195"/>
      <c r="BG1141" s="195"/>
      <c r="BH1141" s="195"/>
      <c r="BI1141" s="195"/>
      <c r="BJ1141" s="195"/>
      <c r="BK1141" s="195"/>
      <c r="BL1141" s="195"/>
      <c r="BM1141" s="195"/>
      <c r="BN1141" s="195"/>
      <c r="BO1141" s="195"/>
      <c r="BP1141" s="195"/>
      <c r="BQ1141" s="195"/>
      <c r="BR1141" s="195"/>
      <c r="BS1141" s="195"/>
      <c r="BT1141" s="195"/>
      <c r="BU1141" s="195"/>
      <c r="BV1141" s="195"/>
      <c r="BW1141" s="195"/>
      <c r="BX1141" s="195"/>
      <c r="BY1141" s="195"/>
      <c r="BZ1141" s="195"/>
      <c r="CA1141" s="195"/>
      <c r="CB1141" s="195"/>
      <c r="CC1141" s="195"/>
      <c r="CD1141" s="195"/>
      <c r="CE1141" s="195"/>
      <c r="CF1141" s="195"/>
      <c r="CG1141" s="195"/>
      <c r="CH1141" s="195"/>
    </row>
    <row r="1142" spans="1:86" ht="12.75">
      <c r="A1142" s="195"/>
      <c r="B1142" s="195"/>
      <c r="C1142" s="195"/>
      <c r="D1142" s="195"/>
      <c r="E1142" s="195"/>
      <c r="F1142" s="195"/>
      <c r="G1142" s="195"/>
      <c r="H1142" s="195"/>
      <c r="I1142" s="195"/>
      <c r="J1142" s="195"/>
      <c r="L1142" s="195"/>
      <c r="M1142" s="195"/>
      <c r="N1142" s="195"/>
      <c r="O1142" s="195"/>
      <c r="P1142" s="195"/>
      <c r="Q1142" s="195"/>
      <c r="R1142" s="195"/>
      <c r="S1142" s="195"/>
      <c r="T1142" s="195"/>
      <c r="U1142" s="195"/>
      <c r="V1142" s="195"/>
      <c r="W1142" s="195"/>
      <c r="X1142" s="195"/>
      <c r="Y1142" s="195"/>
      <c r="Z1142" s="195"/>
      <c r="AA1142" s="195"/>
      <c r="AB1142" s="195"/>
      <c r="AC1142" s="195"/>
      <c r="AD1142" s="195"/>
      <c r="AE1142" s="195"/>
      <c r="AF1142" s="195"/>
      <c r="AG1142" s="195"/>
      <c r="AH1142" s="195"/>
      <c r="AI1142" s="195"/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  <c r="AW1142" s="195"/>
      <c r="AX1142" s="195"/>
      <c r="AY1142" s="195"/>
      <c r="AZ1142" s="195"/>
      <c r="BA1142" s="195"/>
      <c r="BB1142" s="195"/>
      <c r="BC1142" s="195"/>
      <c r="BD1142" s="195"/>
      <c r="BE1142" s="195"/>
      <c r="BF1142" s="195"/>
      <c r="BG1142" s="195"/>
      <c r="BH1142" s="195"/>
      <c r="BI1142" s="195"/>
      <c r="BJ1142" s="195"/>
      <c r="BK1142" s="195"/>
      <c r="BL1142" s="195"/>
      <c r="BM1142" s="195"/>
      <c r="BN1142" s="195"/>
      <c r="BO1142" s="195"/>
      <c r="BP1142" s="195"/>
      <c r="BQ1142" s="195"/>
      <c r="BR1142" s="195"/>
      <c r="BS1142" s="195"/>
      <c r="BT1142" s="195"/>
      <c r="BU1142" s="195"/>
      <c r="BV1142" s="195"/>
      <c r="BW1142" s="195"/>
      <c r="BX1142" s="195"/>
      <c r="BY1142" s="195"/>
      <c r="BZ1142" s="195"/>
      <c r="CA1142" s="195"/>
      <c r="CB1142" s="195"/>
      <c r="CC1142" s="195"/>
      <c r="CD1142" s="195"/>
      <c r="CE1142" s="195"/>
      <c r="CF1142" s="195"/>
      <c r="CG1142" s="195"/>
      <c r="CH1142" s="195"/>
    </row>
    <row r="1143" spans="1:86" ht="12.75">
      <c r="A1143" s="195"/>
      <c r="B1143" s="195"/>
      <c r="C1143" s="195"/>
      <c r="D1143" s="195"/>
      <c r="E1143" s="195"/>
      <c r="F1143" s="195"/>
      <c r="G1143" s="195"/>
      <c r="H1143" s="195"/>
      <c r="I1143" s="195"/>
      <c r="J1143" s="195"/>
      <c r="L1143" s="195"/>
      <c r="M1143" s="195"/>
      <c r="N1143" s="195"/>
      <c r="O1143" s="195"/>
      <c r="P1143" s="195"/>
      <c r="Q1143" s="195"/>
      <c r="R1143" s="195"/>
      <c r="S1143" s="195"/>
      <c r="T1143" s="195"/>
      <c r="U1143" s="195"/>
      <c r="V1143" s="195"/>
      <c r="W1143" s="195"/>
      <c r="X1143" s="195"/>
      <c r="Y1143" s="195"/>
      <c r="Z1143" s="195"/>
      <c r="AA1143" s="195"/>
      <c r="AB1143" s="195"/>
      <c r="AC1143" s="195"/>
      <c r="AD1143" s="195"/>
      <c r="AE1143" s="195"/>
      <c r="AF1143" s="195"/>
      <c r="AG1143" s="195"/>
      <c r="AH1143" s="195"/>
      <c r="AI1143" s="195"/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  <c r="AW1143" s="195"/>
      <c r="AX1143" s="195"/>
      <c r="AY1143" s="195"/>
      <c r="AZ1143" s="195"/>
      <c r="BA1143" s="195"/>
      <c r="BB1143" s="195"/>
      <c r="BC1143" s="195"/>
      <c r="BD1143" s="195"/>
      <c r="BE1143" s="195"/>
      <c r="BF1143" s="195"/>
      <c r="BG1143" s="195"/>
      <c r="BH1143" s="195"/>
      <c r="BI1143" s="195"/>
      <c r="BJ1143" s="195"/>
      <c r="BK1143" s="195"/>
      <c r="BL1143" s="195"/>
      <c r="BM1143" s="195"/>
      <c r="BN1143" s="195"/>
      <c r="BO1143" s="195"/>
      <c r="BP1143" s="195"/>
      <c r="BQ1143" s="195"/>
      <c r="BR1143" s="195"/>
      <c r="BS1143" s="195"/>
      <c r="BT1143" s="195"/>
      <c r="BU1143" s="195"/>
      <c r="BV1143" s="195"/>
      <c r="BW1143" s="195"/>
      <c r="BX1143" s="195"/>
      <c r="BY1143" s="195"/>
      <c r="BZ1143" s="195"/>
      <c r="CA1143" s="195"/>
      <c r="CB1143" s="195"/>
      <c r="CC1143" s="195"/>
      <c r="CD1143" s="195"/>
      <c r="CE1143" s="195"/>
      <c r="CF1143" s="195"/>
      <c r="CG1143" s="195"/>
      <c r="CH1143" s="195"/>
    </row>
    <row r="1144" spans="1:86" ht="12.75">
      <c r="A1144" s="195"/>
      <c r="B1144" s="195"/>
      <c r="C1144" s="195"/>
      <c r="D1144" s="195"/>
      <c r="E1144" s="195"/>
      <c r="F1144" s="195"/>
      <c r="G1144" s="195"/>
      <c r="H1144" s="195"/>
      <c r="I1144" s="195"/>
      <c r="J1144" s="195"/>
      <c r="L1144" s="195"/>
      <c r="M1144" s="195"/>
      <c r="N1144" s="195"/>
      <c r="O1144" s="195"/>
      <c r="P1144" s="195"/>
      <c r="Q1144" s="195"/>
      <c r="R1144" s="195"/>
      <c r="S1144" s="195"/>
      <c r="T1144" s="195"/>
      <c r="U1144" s="195"/>
      <c r="V1144" s="195"/>
      <c r="W1144" s="195"/>
      <c r="X1144" s="195"/>
      <c r="Y1144" s="195"/>
      <c r="Z1144" s="195"/>
      <c r="AA1144" s="195"/>
      <c r="AB1144" s="195"/>
      <c r="AC1144" s="195"/>
      <c r="AD1144" s="195"/>
      <c r="AE1144" s="195"/>
      <c r="AF1144" s="195"/>
      <c r="AG1144" s="195"/>
      <c r="AH1144" s="195"/>
      <c r="AI1144" s="195"/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  <c r="AW1144" s="195"/>
      <c r="AX1144" s="195"/>
      <c r="AY1144" s="195"/>
      <c r="AZ1144" s="195"/>
      <c r="BA1144" s="195"/>
      <c r="BB1144" s="195"/>
      <c r="BC1144" s="195"/>
      <c r="BD1144" s="195"/>
      <c r="BE1144" s="195"/>
      <c r="BF1144" s="195"/>
      <c r="BG1144" s="195"/>
      <c r="BH1144" s="195"/>
      <c r="BI1144" s="195"/>
      <c r="BJ1144" s="195"/>
      <c r="BK1144" s="195"/>
      <c r="BL1144" s="195"/>
      <c r="BM1144" s="195"/>
      <c r="BN1144" s="195"/>
      <c r="BO1144" s="195"/>
      <c r="BP1144" s="195"/>
      <c r="BQ1144" s="195"/>
      <c r="BR1144" s="195"/>
      <c r="BS1144" s="195"/>
      <c r="BT1144" s="195"/>
      <c r="BU1144" s="195"/>
      <c r="BV1144" s="195"/>
      <c r="BW1144" s="195"/>
      <c r="BX1144" s="195"/>
      <c r="BY1144" s="195"/>
      <c r="BZ1144" s="195"/>
      <c r="CA1144" s="195"/>
      <c r="CB1144" s="195"/>
      <c r="CC1144" s="195"/>
      <c r="CD1144" s="195"/>
      <c r="CE1144" s="195"/>
      <c r="CF1144" s="195"/>
      <c r="CG1144" s="195"/>
      <c r="CH1144" s="195"/>
    </row>
    <row r="1145" spans="1:86" ht="12.75">
      <c r="A1145" s="195"/>
      <c r="B1145" s="195"/>
      <c r="C1145" s="195"/>
      <c r="D1145" s="195"/>
      <c r="E1145" s="195"/>
      <c r="F1145" s="195"/>
      <c r="G1145" s="195"/>
      <c r="H1145" s="195"/>
      <c r="I1145" s="195"/>
      <c r="J1145" s="195"/>
      <c r="L1145" s="195"/>
      <c r="M1145" s="195"/>
      <c r="N1145" s="195"/>
      <c r="O1145" s="195"/>
      <c r="P1145" s="195"/>
      <c r="Q1145" s="195"/>
      <c r="R1145" s="195"/>
      <c r="S1145" s="195"/>
      <c r="T1145" s="195"/>
      <c r="U1145" s="195"/>
      <c r="V1145" s="195"/>
      <c r="W1145" s="195"/>
      <c r="X1145" s="195"/>
      <c r="Y1145" s="195"/>
      <c r="Z1145" s="195"/>
      <c r="AA1145" s="195"/>
      <c r="AB1145" s="195"/>
      <c r="AC1145" s="195"/>
      <c r="AD1145" s="195"/>
      <c r="AE1145" s="195"/>
      <c r="AF1145" s="195"/>
      <c r="AG1145" s="195"/>
      <c r="AH1145" s="195"/>
      <c r="AI1145" s="195"/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  <c r="AW1145" s="195"/>
      <c r="AX1145" s="195"/>
      <c r="AY1145" s="195"/>
      <c r="AZ1145" s="195"/>
      <c r="BA1145" s="195"/>
      <c r="BB1145" s="195"/>
      <c r="BC1145" s="195"/>
      <c r="BD1145" s="195"/>
      <c r="BE1145" s="195"/>
      <c r="BF1145" s="195"/>
      <c r="BG1145" s="195"/>
      <c r="BH1145" s="195"/>
      <c r="BI1145" s="195"/>
      <c r="BJ1145" s="195"/>
      <c r="BK1145" s="195"/>
      <c r="BL1145" s="195"/>
      <c r="BM1145" s="195"/>
      <c r="BN1145" s="195"/>
      <c r="BO1145" s="195"/>
      <c r="BP1145" s="195"/>
      <c r="BQ1145" s="195"/>
      <c r="BR1145" s="195"/>
      <c r="BS1145" s="195"/>
      <c r="BT1145" s="195"/>
      <c r="BU1145" s="195"/>
      <c r="BV1145" s="195"/>
      <c r="BW1145" s="195"/>
      <c r="BX1145" s="195"/>
      <c r="BY1145" s="195"/>
      <c r="BZ1145" s="195"/>
      <c r="CA1145" s="195"/>
      <c r="CB1145" s="195"/>
      <c r="CC1145" s="195"/>
      <c r="CD1145" s="195"/>
      <c r="CE1145" s="195"/>
      <c r="CF1145" s="195"/>
      <c r="CG1145" s="195"/>
      <c r="CH1145" s="195"/>
    </row>
    <row r="1146" spans="1:86" ht="12.75">
      <c r="A1146" s="195"/>
      <c r="B1146" s="195"/>
      <c r="C1146" s="195"/>
      <c r="D1146" s="195"/>
      <c r="E1146" s="195"/>
      <c r="F1146" s="195"/>
      <c r="G1146" s="195"/>
      <c r="H1146" s="195"/>
      <c r="I1146" s="195"/>
      <c r="J1146" s="195"/>
      <c r="L1146" s="195"/>
      <c r="M1146" s="195"/>
      <c r="N1146" s="195"/>
      <c r="O1146" s="195"/>
      <c r="P1146" s="195"/>
      <c r="Q1146" s="195"/>
      <c r="R1146" s="195"/>
      <c r="S1146" s="195"/>
      <c r="T1146" s="195"/>
      <c r="U1146" s="195"/>
      <c r="V1146" s="195"/>
      <c r="W1146" s="195"/>
      <c r="X1146" s="195"/>
      <c r="Y1146" s="195"/>
      <c r="Z1146" s="195"/>
      <c r="AA1146" s="195"/>
      <c r="AB1146" s="195"/>
      <c r="AC1146" s="195"/>
      <c r="AD1146" s="195"/>
      <c r="AE1146" s="195"/>
      <c r="AF1146" s="195"/>
      <c r="AG1146" s="195"/>
      <c r="AH1146" s="195"/>
      <c r="AI1146" s="195"/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  <c r="AW1146" s="195"/>
      <c r="AX1146" s="195"/>
      <c r="AY1146" s="195"/>
      <c r="AZ1146" s="195"/>
      <c r="BA1146" s="195"/>
      <c r="BB1146" s="195"/>
      <c r="BC1146" s="195"/>
      <c r="BD1146" s="195"/>
      <c r="BE1146" s="195"/>
      <c r="BF1146" s="195"/>
      <c r="BG1146" s="195"/>
      <c r="BH1146" s="195"/>
      <c r="BI1146" s="195"/>
      <c r="BJ1146" s="195"/>
      <c r="BK1146" s="195"/>
      <c r="BL1146" s="195"/>
      <c r="BM1146" s="195"/>
      <c r="BN1146" s="195"/>
      <c r="BO1146" s="195"/>
      <c r="BP1146" s="195"/>
      <c r="BQ1146" s="195"/>
      <c r="BR1146" s="195"/>
      <c r="BS1146" s="195"/>
      <c r="BT1146" s="195"/>
      <c r="BU1146" s="195"/>
      <c r="BV1146" s="195"/>
      <c r="BW1146" s="195"/>
      <c r="BX1146" s="195"/>
      <c r="BY1146" s="195"/>
      <c r="BZ1146" s="195"/>
      <c r="CA1146" s="195"/>
      <c r="CB1146" s="195"/>
      <c r="CC1146" s="195"/>
      <c r="CD1146" s="195"/>
      <c r="CE1146" s="195"/>
      <c r="CF1146" s="195"/>
      <c r="CG1146" s="195"/>
      <c r="CH1146" s="195"/>
    </row>
    <row r="1147" spans="1:86" ht="12.75">
      <c r="A1147" s="195"/>
      <c r="B1147" s="195"/>
      <c r="C1147" s="195"/>
      <c r="D1147" s="195"/>
      <c r="E1147" s="195"/>
      <c r="F1147" s="195"/>
      <c r="G1147" s="195"/>
      <c r="H1147" s="195"/>
      <c r="I1147" s="195"/>
      <c r="J1147" s="195"/>
      <c r="L1147" s="195"/>
      <c r="M1147" s="195"/>
      <c r="N1147" s="195"/>
      <c r="O1147" s="195"/>
      <c r="P1147" s="195"/>
      <c r="Q1147" s="195"/>
      <c r="R1147" s="195"/>
      <c r="S1147" s="195"/>
      <c r="T1147" s="195"/>
      <c r="U1147" s="195"/>
      <c r="V1147" s="195"/>
      <c r="W1147" s="195"/>
      <c r="X1147" s="195"/>
      <c r="Y1147" s="195"/>
      <c r="Z1147" s="195"/>
      <c r="AA1147" s="195"/>
      <c r="AB1147" s="195"/>
      <c r="AC1147" s="195"/>
      <c r="AD1147" s="195"/>
      <c r="AE1147" s="195"/>
      <c r="AF1147" s="195"/>
      <c r="AG1147" s="195"/>
      <c r="AH1147" s="195"/>
      <c r="AI1147" s="195"/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  <c r="AW1147" s="195"/>
      <c r="AX1147" s="195"/>
      <c r="AY1147" s="195"/>
      <c r="AZ1147" s="195"/>
      <c r="BA1147" s="195"/>
      <c r="BB1147" s="195"/>
      <c r="BC1147" s="195"/>
      <c r="BD1147" s="195"/>
      <c r="BE1147" s="195"/>
      <c r="BF1147" s="195"/>
      <c r="BG1147" s="195"/>
      <c r="BH1147" s="195"/>
      <c r="BI1147" s="195"/>
      <c r="BJ1147" s="195"/>
      <c r="BK1147" s="195"/>
      <c r="BL1147" s="195"/>
      <c r="BM1147" s="195"/>
      <c r="BN1147" s="195"/>
      <c r="BO1147" s="195"/>
      <c r="BP1147" s="195"/>
      <c r="BQ1147" s="195"/>
      <c r="BR1147" s="195"/>
      <c r="BS1147" s="195"/>
      <c r="BT1147" s="195"/>
      <c r="BU1147" s="195"/>
      <c r="BV1147" s="195"/>
      <c r="BW1147" s="195"/>
      <c r="BX1147" s="195"/>
      <c r="BY1147" s="195"/>
      <c r="BZ1147" s="195"/>
      <c r="CA1147" s="195"/>
      <c r="CB1147" s="195"/>
      <c r="CC1147" s="195"/>
      <c r="CD1147" s="195"/>
      <c r="CE1147" s="195"/>
      <c r="CF1147" s="195"/>
      <c r="CG1147" s="195"/>
      <c r="CH1147" s="195"/>
    </row>
    <row r="1148" spans="1:86" ht="12.75">
      <c r="A1148" s="195"/>
      <c r="B1148" s="195"/>
      <c r="C1148" s="195"/>
      <c r="D1148" s="195"/>
      <c r="E1148" s="195"/>
      <c r="F1148" s="195"/>
      <c r="G1148" s="195"/>
      <c r="H1148" s="195"/>
      <c r="I1148" s="195"/>
      <c r="J1148" s="195"/>
      <c r="L1148" s="195"/>
      <c r="M1148" s="195"/>
      <c r="N1148" s="195"/>
      <c r="O1148" s="195"/>
      <c r="P1148" s="195"/>
      <c r="Q1148" s="195"/>
      <c r="R1148" s="195"/>
      <c r="S1148" s="195"/>
      <c r="T1148" s="195"/>
      <c r="U1148" s="195"/>
      <c r="V1148" s="195"/>
      <c r="W1148" s="195"/>
      <c r="X1148" s="195"/>
      <c r="Y1148" s="195"/>
      <c r="Z1148" s="195"/>
      <c r="AA1148" s="195"/>
      <c r="AB1148" s="195"/>
      <c r="AC1148" s="195"/>
      <c r="AD1148" s="195"/>
      <c r="AE1148" s="195"/>
      <c r="AF1148" s="195"/>
      <c r="AG1148" s="195"/>
      <c r="AH1148" s="195"/>
      <c r="AI1148" s="195"/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  <c r="AW1148" s="195"/>
      <c r="AX1148" s="195"/>
      <c r="AY1148" s="195"/>
      <c r="AZ1148" s="195"/>
      <c r="BA1148" s="195"/>
      <c r="BB1148" s="195"/>
      <c r="BC1148" s="195"/>
      <c r="BD1148" s="195"/>
      <c r="BE1148" s="195"/>
      <c r="BF1148" s="195"/>
      <c r="BG1148" s="195"/>
      <c r="BH1148" s="195"/>
      <c r="BI1148" s="195"/>
      <c r="BJ1148" s="195"/>
      <c r="BK1148" s="195"/>
      <c r="BL1148" s="195"/>
      <c r="BM1148" s="195"/>
      <c r="BN1148" s="195"/>
      <c r="BO1148" s="195"/>
      <c r="BP1148" s="195"/>
      <c r="BQ1148" s="195"/>
      <c r="BR1148" s="195"/>
      <c r="BS1148" s="195"/>
      <c r="BT1148" s="195"/>
      <c r="BU1148" s="195"/>
      <c r="BV1148" s="195"/>
      <c r="BW1148" s="195"/>
      <c r="BX1148" s="195"/>
      <c r="BY1148" s="195"/>
      <c r="BZ1148" s="195"/>
      <c r="CA1148" s="195"/>
      <c r="CB1148" s="195"/>
      <c r="CC1148" s="195"/>
      <c r="CD1148" s="195"/>
      <c r="CE1148" s="195"/>
      <c r="CF1148" s="195"/>
      <c r="CG1148" s="195"/>
      <c r="CH1148" s="195"/>
    </row>
    <row r="1149" spans="1:86" ht="12.75">
      <c r="A1149" s="195"/>
      <c r="B1149" s="195"/>
      <c r="C1149" s="195"/>
      <c r="D1149" s="195"/>
      <c r="E1149" s="195"/>
      <c r="F1149" s="195"/>
      <c r="G1149" s="195"/>
      <c r="H1149" s="195"/>
      <c r="I1149" s="195"/>
      <c r="J1149" s="195"/>
      <c r="L1149" s="195"/>
      <c r="M1149" s="195"/>
      <c r="N1149" s="195"/>
      <c r="O1149" s="195"/>
      <c r="P1149" s="195"/>
      <c r="Q1149" s="195"/>
      <c r="R1149" s="195"/>
      <c r="S1149" s="195"/>
      <c r="T1149" s="195"/>
      <c r="U1149" s="195"/>
      <c r="V1149" s="195"/>
      <c r="W1149" s="195"/>
      <c r="X1149" s="195"/>
      <c r="Y1149" s="195"/>
      <c r="Z1149" s="195"/>
      <c r="AA1149" s="195"/>
      <c r="AB1149" s="195"/>
      <c r="AC1149" s="195"/>
      <c r="AD1149" s="195"/>
      <c r="AE1149" s="195"/>
      <c r="AF1149" s="195"/>
      <c r="AG1149" s="195"/>
      <c r="AH1149" s="195"/>
      <c r="AI1149" s="195"/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  <c r="AW1149" s="195"/>
      <c r="AX1149" s="195"/>
      <c r="AY1149" s="195"/>
      <c r="AZ1149" s="195"/>
      <c r="BA1149" s="195"/>
      <c r="BB1149" s="195"/>
      <c r="BC1149" s="195"/>
      <c r="BD1149" s="195"/>
      <c r="BE1149" s="195"/>
      <c r="BF1149" s="195"/>
      <c r="BG1149" s="195"/>
      <c r="BH1149" s="195"/>
      <c r="BI1149" s="195"/>
      <c r="BJ1149" s="195"/>
      <c r="BK1149" s="195"/>
      <c r="BL1149" s="195"/>
      <c r="BM1149" s="195"/>
      <c r="BN1149" s="195"/>
      <c r="BO1149" s="195"/>
      <c r="BP1149" s="195"/>
      <c r="BQ1149" s="195"/>
      <c r="BR1149" s="195"/>
      <c r="BS1149" s="195"/>
      <c r="BT1149" s="195"/>
      <c r="BU1149" s="195"/>
      <c r="BV1149" s="195"/>
      <c r="BW1149" s="195"/>
      <c r="BX1149" s="195"/>
      <c r="BY1149" s="195"/>
      <c r="BZ1149" s="195"/>
      <c r="CA1149" s="195"/>
      <c r="CB1149" s="195"/>
      <c r="CC1149" s="195"/>
      <c r="CD1149" s="195"/>
      <c r="CE1149" s="195"/>
      <c r="CF1149" s="195"/>
      <c r="CG1149" s="195"/>
      <c r="CH1149" s="195"/>
    </row>
    <row r="1150" spans="1:86" ht="12.75">
      <c r="A1150" s="195"/>
      <c r="B1150" s="195"/>
      <c r="C1150" s="195"/>
      <c r="D1150" s="195"/>
      <c r="E1150" s="195"/>
      <c r="F1150" s="195"/>
      <c r="G1150" s="195"/>
      <c r="H1150" s="195"/>
      <c r="I1150" s="195"/>
      <c r="J1150" s="195"/>
      <c r="L1150" s="195"/>
      <c r="M1150" s="195"/>
      <c r="N1150" s="195"/>
      <c r="O1150" s="195"/>
      <c r="P1150" s="195"/>
      <c r="Q1150" s="195"/>
      <c r="R1150" s="195"/>
      <c r="S1150" s="195"/>
      <c r="T1150" s="195"/>
      <c r="U1150" s="195"/>
      <c r="V1150" s="195"/>
      <c r="W1150" s="195"/>
      <c r="X1150" s="195"/>
      <c r="Y1150" s="195"/>
      <c r="Z1150" s="195"/>
      <c r="AA1150" s="195"/>
      <c r="AB1150" s="195"/>
      <c r="AC1150" s="195"/>
      <c r="AD1150" s="195"/>
      <c r="AE1150" s="195"/>
      <c r="AF1150" s="195"/>
      <c r="AG1150" s="195"/>
      <c r="AH1150" s="195"/>
      <c r="AI1150" s="195"/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  <c r="AW1150" s="195"/>
      <c r="AX1150" s="195"/>
      <c r="AY1150" s="195"/>
      <c r="AZ1150" s="195"/>
      <c r="BA1150" s="195"/>
      <c r="BB1150" s="195"/>
      <c r="BC1150" s="195"/>
      <c r="BD1150" s="195"/>
      <c r="BE1150" s="195"/>
      <c r="BF1150" s="195"/>
      <c r="BG1150" s="195"/>
      <c r="BH1150" s="195"/>
      <c r="BI1150" s="195"/>
      <c r="BJ1150" s="195"/>
      <c r="BK1150" s="195"/>
      <c r="BL1150" s="195"/>
      <c r="BM1150" s="195"/>
      <c r="BN1150" s="195"/>
      <c r="BO1150" s="195"/>
      <c r="BP1150" s="195"/>
      <c r="BQ1150" s="195"/>
      <c r="BR1150" s="195"/>
      <c r="BS1150" s="195"/>
      <c r="BT1150" s="195"/>
      <c r="BU1150" s="195"/>
      <c r="BV1150" s="195"/>
      <c r="BW1150" s="195"/>
      <c r="BX1150" s="195"/>
      <c r="BY1150" s="195"/>
      <c r="BZ1150" s="195"/>
      <c r="CA1150" s="195"/>
      <c r="CB1150" s="195"/>
      <c r="CC1150" s="195"/>
      <c r="CD1150" s="195"/>
      <c r="CE1150" s="195"/>
      <c r="CF1150" s="195"/>
      <c r="CG1150" s="195"/>
      <c r="CH1150" s="195"/>
    </row>
    <row r="1151" spans="1:86" ht="12.75">
      <c r="A1151" s="195"/>
      <c r="B1151" s="195"/>
      <c r="C1151" s="195"/>
      <c r="D1151" s="195"/>
      <c r="E1151" s="195"/>
      <c r="F1151" s="195"/>
      <c r="G1151" s="195"/>
      <c r="H1151" s="195"/>
      <c r="I1151" s="195"/>
      <c r="J1151" s="195"/>
      <c r="L1151" s="195"/>
      <c r="M1151" s="195"/>
      <c r="N1151" s="195"/>
      <c r="O1151" s="195"/>
      <c r="P1151" s="195"/>
      <c r="Q1151" s="195"/>
      <c r="R1151" s="195"/>
      <c r="S1151" s="195"/>
      <c r="T1151" s="195"/>
      <c r="U1151" s="195"/>
      <c r="V1151" s="195"/>
      <c r="W1151" s="195"/>
      <c r="X1151" s="195"/>
      <c r="Y1151" s="195"/>
      <c r="Z1151" s="195"/>
      <c r="AA1151" s="195"/>
      <c r="AB1151" s="195"/>
      <c r="AC1151" s="195"/>
      <c r="AD1151" s="195"/>
      <c r="AE1151" s="195"/>
      <c r="AF1151" s="195"/>
      <c r="AG1151" s="195"/>
      <c r="AH1151" s="195"/>
      <c r="AI1151" s="195"/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  <c r="AW1151" s="195"/>
      <c r="AX1151" s="195"/>
      <c r="AY1151" s="195"/>
      <c r="AZ1151" s="195"/>
      <c r="BA1151" s="195"/>
      <c r="BB1151" s="195"/>
      <c r="BC1151" s="195"/>
      <c r="BD1151" s="195"/>
      <c r="BE1151" s="195"/>
      <c r="BF1151" s="195"/>
      <c r="BG1151" s="195"/>
      <c r="BH1151" s="195"/>
      <c r="BI1151" s="195"/>
      <c r="BJ1151" s="195"/>
      <c r="BK1151" s="195"/>
      <c r="BL1151" s="195"/>
      <c r="BM1151" s="195"/>
      <c r="BN1151" s="195"/>
      <c r="BO1151" s="195"/>
      <c r="BP1151" s="195"/>
      <c r="BQ1151" s="195"/>
      <c r="BR1151" s="195"/>
      <c r="BS1151" s="195"/>
      <c r="BT1151" s="195"/>
      <c r="BU1151" s="195"/>
      <c r="BV1151" s="195"/>
      <c r="BW1151" s="195"/>
      <c r="BX1151" s="195"/>
      <c r="BY1151" s="195"/>
      <c r="BZ1151" s="195"/>
      <c r="CA1151" s="195"/>
      <c r="CB1151" s="195"/>
      <c r="CC1151" s="195"/>
      <c r="CD1151" s="195"/>
      <c r="CE1151" s="195"/>
      <c r="CF1151" s="195"/>
      <c r="CG1151" s="195"/>
      <c r="CH1151" s="195"/>
    </row>
    <row r="1152" spans="1:86" ht="12.75">
      <c r="A1152" s="195"/>
      <c r="B1152" s="195"/>
      <c r="C1152" s="195"/>
      <c r="D1152" s="195"/>
      <c r="E1152" s="195"/>
      <c r="F1152" s="195"/>
      <c r="G1152" s="195"/>
      <c r="H1152" s="195"/>
      <c r="I1152" s="195"/>
      <c r="J1152" s="195"/>
      <c r="L1152" s="195"/>
      <c r="M1152" s="195"/>
      <c r="N1152" s="195"/>
      <c r="O1152" s="195"/>
      <c r="P1152" s="195"/>
      <c r="Q1152" s="195"/>
      <c r="R1152" s="195"/>
      <c r="S1152" s="195"/>
      <c r="T1152" s="195"/>
      <c r="U1152" s="195"/>
      <c r="V1152" s="195"/>
      <c r="W1152" s="195"/>
      <c r="X1152" s="195"/>
      <c r="Y1152" s="195"/>
      <c r="Z1152" s="195"/>
      <c r="AA1152" s="195"/>
      <c r="AB1152" s="195"/>
      <c r="AC1152" s="195"/>
      <c r="AD1152" s="195"/>
      <c r="AE1152" s="195"/>
      <c r="AF1152" s="195"/>
      <c r="AG1152" s="195"/>
      <c r="AH1152" s="195"/>
      <c r="AI1152" s="195"/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  <c r="AW1152" s="195"/>
      <c r="AX1152" s="195"/>
      <c r="AY1152" s="195"/>
      <c r="AZ1152" s="195"/>
      <c r="BA1152" s="195"/>
      <c r="BB1152" s="195"/>
      <c r="BC1152" s="195"/>
      <c r="BD1152" s="195"/>
      <c r="BE1152" s="195"/>
      <c r="BF1152" s="195"/>
      <c r="BG1152" s="195"/>
      <c r="BH1152" s="195"/>
      <c r="BI1152" s="195"/>
      <c r="BJ1152" s="195"/>
      <c r="BK1152" s="195"/>
      <c r="BL1152" s="195"/>
      <c r="BM1152" s="195"/>
      <c r="BN1152" s="195"/>
      <c r="BO1152" s="195"/>
      <c r="BP1152" s="195"/>
      <c r="BQ1152" s="195"/>
      <c r="BR1152" s="195"/>
      <c r="BS1152" s="195"/>
      <c r="BT1152" s="195"/>
      <c r="BU1152" s="195"/>
      <c r="BV1152" s="195"/>
      <c r="BW1152" s="195"/>
      <c r="BX1152" s="195"/>
      <c r="BY1152" s="195"/>
      <c r="BZ1152" s="195"/>
      <c r="CA1152" s="195"/>
      <c r="CB1152" s="195"/>
      <c r="CC1152" s="195"/>
      <c r="CD1152" s="195"/>
      <c r="CE1152" s="195"/>
      <c r="CF1152" s="195"/>
      <c r="CG1152" s="195"/>
      <c r="CH1152" s="195"/>
    </row>
    <row r="1153" spans="1:86" ht="12.75">
      <c r="A1153" s="195"/>
      <c r="B1153" s="195"/>
      <c r="C1153" s="195"/>
      <c r="D1153" s="195"/>
      <c r="E1153" s="195"/>
      <c r="F1153" s="195"/>
      <c r="G1153" s="195"/>
      <c r="H1153" s="195"/>
      <c r="I1153" s="195"/>
      <c r="J1153" s="195"/>
      <c r="L1153" s="195"/>
      <c r="M1153" s="195"/>
      <c r="N1153" s="195"/>
      <c r="O1153" s="195"/>
      <c r="P1153" s="195"/>
      <c r="Q1153" s="195"/>
      <c r="R1153" s="195"/>
      <c r="S1153" s="195"/>
      <c r="T1153" s="195"/>
      <c r="U1153" s="195"/>
      <c r="V1153" s="195"/>
      <c r="W1153" s="195"/>
      <c r="X1153" s="195"/>
      <c r="Y1153" s="195"/>
      <c r="Z1153" s="195"/>
      <c r="AA1153" s="195"/>
      <c r="AB1153" s="195"/>
      <c r="AC1153" s="195"/>
      <c r="AD1153" s="195"/>
      <c r="AE1153" s="195"/>
      <c r="AF1153" s="195"/>
      <c r="AG1153" s="195"/>
      <c r="AH1153" s="195"/>
      <c r="AI1153" s="195"/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  <c r="AW1153" s="195"/>
      <c r="AX1153" s="195"/>
      <c r="AY1153" s="195"/>
      <c r="AZ1153" s="195"/>
      <c r="BA1153" s="195"/>
      <c r="BB1153" s="195"/>
      <c r="BC1153" s="195"/>
      <c r="BD1153" s="195"/>
      <c r="BE1153" s="195"/>
      <c r="BF1153" s="195"/>
      <c r="BG1153" s="195"/>
      <c r="BH1153" s="195"/>
      <c r="BI1153" s="195"/>
      <c r="BJ1153" s="195"/>
      <c r="BK1153" s="195"/>
      <c r="BL1153" s="195"/>
      <c r="BM1153" s="195"/>
      <c r="BN1153" s="195"/>
      <c r="BO1153" s="195"/>
      <c r="BP1153" s="195"/>
      <c r="BQ1153" s="195"/>
      <c r="BR1153" s="195"/>
      <c r="BS1153" s="195"/>
      <c r="BT1153" s="195"/>
      <c r="BU1153" s="195"/>
      <c r="BV1153" s="195"/>
      <c r="BW1153" s="195"/>
      <c r="BX1153" s="195"/>
      <c r="BY1153" s="195"/>
      <c r="BZ1153" s="195"/>
      <c r="CA1153" s="195"/>
      <c r="CB1153" s="195"/>
      <c r="CC1153" s="195"/>
      <c r="CD1153" s="195"/>
      <c r="CE1153" s="195"/>
      <c r="CF1153" s="195"/>
      <c r="CG1153" s="195"/>
      <c r="CH1153" s="195"/>
    </row>
    <row r="1154" spans="1:86" ht="12.75">
      <c r="A1154" s="195"/>
      <c r="B1154" s="195"/>
      <c r="C1154" s="195"/>
      <c r="D1154" s="195"/>
      <c r="E1154" s="195"/>
      <c r="F1154" s="195"/>
      <c r="G1154" s="195"/>
      <c r="H1154" s="195"/>
      <c r="I1154" s="195"/>
      <c r="J1154" s="195"/>
      <c r="L1154" s="195"/>
      <c r="M1154" s="195"/>
      <c r="N1154" s="195"/>
      <c r="O1154" s="195"/>
      <c r="P1154" s="195"/>
      <c r="Q1154" s="195"/>
      <c r="R1154" s="195"/>
      <c r="S1154" s="195"/>
      <c r="T1154" s="195"/>
      <c r="U1154" s="195"/>
      <c r="V1154" s="195"/>
      <c r="W1154" s="195"/>
      <c r="X1154" s="195"/>
      <c r="Y1154" s="195"/>
      <c r="Z1154" s="195"/>
      <c r="AA1154" s="195"/>
      <c r="AB1154" s="195"/>
      <c r="AC1154" s="195"/>
      <c r="AD1154" s="195"/>
      <c r="AE1154" s="195"/>
      <c r="AF1154" s="195"/>
      <c r="AG1154" s="195"/>
      <c r="AH1154" s="195"/>
      <c r="AI1154" s="195"/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  <c r="AW1154" s="195"/>
      <c r="AX1154" s="195"/>
      <c r="AY1154" s="195"/>
      <c r="AZ1154" s="195"/>
      <c r="BA1154" s="195"/>
      <c r="BB1154" s="195"/>
      <c r="BC1154" s="195"/>
      <c r="BD1154" s="195"/>
      <c r="BE1154" s="195"/>
      <c r="BF1154" s="195"/>
      <c r="BG1154" s="195"/>
      <c r="BH1154" s="195"/>
      <c r="BI1154" s="195"/>
      <c r="BJ1154" s="195"/>
      <c r="BK1154" s="195"/>
      <c r="BL1154" s="195"/>
      <c r="BM1154" s="195"/>
      <c r="BN1154" s="195"/>
      <c r="BO1154" s="195"/>
      <c r="BP1154" s="195"/>
      <c r="BQ1154" s="195"/>
      <c r="BR1154" s="195"/>
      <c r="BS1154" s="195"/>
      <c r="BT1154" s="195"/>
      <c r="BU1154" s="195"/>
      <c r="BV1154" s="195"/>
      <c r="BW1154" s="195"/>
      <c r="BX1154" s="195"/>
      <c r="BY1154" s="195"/>
      <c r="BZ1154" s="195"/>
      <c r="CA1154" s="195"/>
      <c r="CB1154" s="195"/>
      <c r="CC1154" s="195"/>
      <c r="CD1154" s="195"/>
      <c r="CE1154" s="195"/>
      <c r="CF1154" s="195"/>
      <c r="CG1154" s="195"/>
      <c r="CH1154" s="195"/>
    </row>
    <row r="1155" spans="1:86" ht="12.75">
      <c r="A1155" s="195"/>
      <c r="B1155" s="195"/>
      <c r="C1155" s="195"/>
      <c r="D1155" s="195"/>
      <c r="E1155" s="195"/>
      <c r="F1155" s="195"/>
      <c r="G1155" s="195"/>
      <c r="H1155" s="195"/>
      <c r="I1155" s="195"/>
      <c r="J1155" s="195"/>
      <c r="L1155" s="195"/>
      <c r="M1155" s="195"/>
      <c r="N1155" s="195"/>
      <c r="O1155" s="195"/>
      <c r="P1155" s="195"/>
      <c r="Q1155" s="195"/>
      <c r="R1155" s="195"/>
      <c r="S1155" s="195"/>
      <c r="T1155" s="195"/>
      <c r="U1155" s="195"/>
      <c r="V1155" s="195"/>
      <c r="W1155" s="195"/>
      <c r="X1155" s="195"/>
      <c r="Y1155" s="195"/>
      <c r="Z1155" s="195"/>
      <c r="AA1155" s="195"/>
      <c r="AB1155" s="195"/>
      <c r="AC1155" s="195"/>
      <c r="AD1155" s="195"/>
      <c r="AE1155" s="195"/>
      <c r="AF1155" s="195"/>
      <c r="AG1155" s="195"/>
      <c r="AH1155" s="195"/>
      <c r="AI1155" s="195"/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  <c r="AW1155" s="195"/>
      <c r="AX1155" s="195"/>
      <c r="AY1155" s="195"/>
      <c r="AZ1155" s="195"/>
      <c r="BA1155" s="195"/>
      <c r="BB1155" s="195"/>
      <c r="BC1155" s="195"/>
      <c r="BD1155" s="195"/>
      <c r="BE1155" s="195"/>
      <c r="BF1155" s="195"/>
      <c r="BG1155" s="195"/>
      <c r="BH1155" s="195"/>
      <c r="BI1155" s="195"/>
      <c r="BJ1155" s="195"/>
      <c r="BK1155" s="195"/>
      <c r="BL1155" s="195"/>
      <c r="BM1155" s="195"/>
      <c r="BN1155" s="195"/>
      <c r="BO1155" s="195"/>
      <c r="BP1155" s="195"/>
      <c r="BQ1155" s="195"/>
      <c r="BR1155" s="195"/>
      <c r="BS1155" s="195"/>
      <c r="BT1155" s="195"/>
      <c r="BU1155" s="195"/>
      <c r="BV1155" s="195"/>
      <c r="BW1155" s="195"/>
      <c r="BX1155" s="195"/>
      <c r="BY1155" s="195"/>
      <c r="BZ1155" s="195"/>
      <c r="CA1155" s="195"/>
      <c r="CB1155" s="195"/>
      <c r="CC1155" s="195"/>
      <c r="CD1155" s="195"/>
      <c r="CE1155" s="195"/>
      <c r="CF1155" s="195"/>
      <c r="CG1155" s="195"/>
      <c r="CH1155" s="195"/>
    </row>
    <row r="1156" spans="1:86" ht="12.75">
      <c r="A1156" s="195"/>
      <c r="B1156" s="195"/>
      <c r="C1156" s="195"/>
      <c r="D1156" s="195"/>
      <c r="E1156" s="195"/>
      <c r="F1156" s="195"/>
      <c r="G1156" s="195"/>
      <c r="H1156" s="195"/>
      <c r="I1156" s="195"/>
      <c r="J1156" s="195"/>
      <c r="L1156" s="195"/>
      <c r="M1156" s="195"/>
      <c r="N1156" s="195"/>
      <c r="O1156" s="195"/>
      <c r="P1156" s="195"/>
      <c r="Q1156" s="195"/>
      <c r="R1156" s="195"/>
      <c r="S1156" s="195"/>
      <c r="T1156" s="195"/>
      <c r="U1156" s="195"/>
      <c r="V1156" s="195"/>
      <c r="W1156" s="195"/>
      <c r="X1156" s="195"/>
      <c r="Y1156" s="195"/>
      <c r="Z1156" s="195"/>
      <c r="AA1156" s="195"/>
      <c r="AB1156" s="195"/>
      <c r="AC1156" s="195"/>
      <c r="AD1156" s="195"/>
      <c r="AE1156" s="195"/>
      <c r="AF1156" s="195"/>
      <c r="AG1156" s="195"/>
      <c r="AH1156" s="195"/>
      <c r="AI1156" s="195"/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  <c r="AW1156" s="195"/>
      <c r="AX1156" s="195"/>
      <c r="AY1156" s="195"/>
      <c r="AZ1156" s="195"/>
      <c r="BA1156" s="195"/>
      <c r="BB1156" s="195"/>
      <c r="BC1156" s="195"/>
      <c r="BD1156" s="195"/>
      <c r="BE1156" s="195"/>
      <c r="BF1156" s="195"/>
      <c r="BG1156" s="195"/>
      <c r="BH1156" s="195"/>
      <c r="BI1156" s="195"/>
      <c r="BJ1156" s="195"/>
      <c r="BK1156" s="195"/>
      <c r="BL1156" s="195"/>
      <c r="BM1156" s="195"/>
      <c r="BN1156" s="195"/>
      <c r="BO1156" s="195"/>
      <c r="BP1156" s="195"/>
      <c r="BQ1156" s="195"/>
      <c r="BR1156" s="195"/>
      <c r="BS1156" s="195"/>
      <c r="BT1156" s="195"/>
      <c r="BU1156" s="195"/>
      <c r="BV1156" s="195"/>
      <c r="BW1156" s="195"/>
      <c r="BX1156" s="195"/>
      <c r="BY1156" s="195"/>
      <c r="BZ1156" s="195"/>
      <c r="CA1156" s="195"/>
      <c r="CB1156" s="195"/>
      <c r="CC1156" s="195"/>
      <c r="CD1156" s="195"/>
      <c r="CE1156" s="195"/>
      <c r="CF1156" s="195"/>
      <c r="CG1156" s="195"/>
      <c r="CH1156" s="195"/>
    </row>
    <row r="1157" spans="1:86" ht="12.75">
      <c r="A1157" s="195"/>
      <c r="B1157" s="195"/>
      <c r="C1157" s="195"/>
      <c r="D1157" s="195"/>
      <c r="E1157" s="195"/>
      <c r="F1157" s="195"/>
      <c r="G1157" s="195"/>
      <c r="H1157" s="195"/>
      <c r="I1157" s="195"/>
      <c r="J1157" s="195"/>
      <c r="L1157" s="195"/>
      <c r="M1157" s="195"/>
      <c r="N1157" s="195"/>
      <c r="O1157" s="195"/>
      <c r="P1157" s="195"/>
      <c r="Q1157" s="195"/>
      <c r="R1157" s="195"/>
      <c r="S1157" s="195"/>
      <c r="T1157" s="195"/>
      <c r="U1157" s="195"/>
      <c r="V1157" s="195"/>
      <c r="W1157" s="195"/>
      <c r="X1157" s="195"/>
      <c r="Y1157" s="195"/>
      <c r="Z1157" s="195"/>
      <c r="AA1157" s="195"/>
      <c r="AB1157" s="195"/>
      <c r="AC1157" s="195"/>
      <c r="AD1157" s="195"/>
      <c r="AE1157" s="195"/>
      <c r="AF1157" s="195"/>
      <c r="AG1157" s="195"/>
      <c r="AH1157" s="195"/>
      <c r="AI1157" s="195"/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  <c r="AW1157" s="195"/>
      <c r="AX1157" s="195"/>
      <c r="AY1157" s="195"/>
      <c r="AZ1157" s="195"/>
      <c r="BA1157" s="195"/>
      <c r="BB1157" s="195"/>
      <c r="BC1157" s="195"/>
      <c r="BD1157" s="195"/>
      <c r="BE1157" s="195"/>
      <c r="BF1157" s="195"/>
      <c r="BG1157" s="195"/>
      <c r="BH1157" s="195"/>
      <c r="BI1157" s="195"/>
      <c r="BJ1157" s="195"/>
      <c r="BK1157" s="195"/>
      <c r="BL1157" s="195"/>
      <c r="BM1157" s="195"/>
      <c r="BN1157" s="195"/>
      <c r="BO1157" s="195"/>
      <c r="BP1157" s="195"/>
      <c r="BQ1157" s="195"/>
      <c r="BR1157" s="195"/>
      <c r="BS1157" s="195"/>
      <c r="BT1157" s="195"/>
      <c r="BU1157" s="195"/>
      <c r="BV1157" s="195"/>
      <c r="BW1157" s="195"/>
      <c r="BX1157" s="195"/>
      <c r="BY1157" s="195"/>
      <c r="BZ1157" s="195"/>
      <c r="CA1157" s="195"/>
      <c r="CB1157" s="195"/>
      <c r="CC1157" s="195"/>
      <c r="CD1157" s="195"/>
      <c r="CE1157" s="195"/>
      <c r="CF1157" s="195"/>
      <c r="CG1157" s="195"/>
      <c r="CH1157" s="195"/>
    </row>
    <row r="1158" spans="1:86" ht="12.75">
      <c r="A1158" s="195"/>
      <c r="B1158" s="195"/>
      <c r="C1158" s="195"/>
      <c r="D1158" s="195"/>
      <c r="E1158" s="195"/>
      <c r="F1158" s="195"/>
      <c r="G1158" s="195"/>
      <c r="H1158" s="195"/>
      <c r="I1158" s="195"/>
      <c r="J1158" s="195"/>
      <c r="L1158" s="195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5"/>
      <c r="W1158" s="195"/>
      <c r="X1158" s="195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  <c r="AW1158" s="195"/>
      <c r="AX1158" s="195"/>
      <c r="AY1158" s="195"/>
      <c r="AZ1158" s="195"/>
      <c r="BA1158" s="195"/>
      <c r="BB1158" s="195"/>
      <c r="BC1158" s="195"/>
      <c r="BD1158" s="195"/>
      <c r="BE1158" s="195"/>
      <c r="BF1158" s="195"/>
      <c r="BG1158" s="195"/>
      <c r="BH1158" s="195"/>
      <c r="BI1158" s="195"/>
      <c r="BJ1158" s="195"/>
      <c r="BK1158" s="195"/>
      <c r="BL1158" s="195"/>
      <c r="BM1158" s="195"/>
      <c r="BN1158" s="195"/>
      <c r="BO1158" s="195"/>
      <c r="BP1158" s="195"/>
      <c r="BQ1158" s="195"/>
      <c r="BR1158" s="195"/>
      <c r="BS1158" s="195"/>
      <c r="BT1158" s="195"/>
      <c r="BU1158" s="195"/>
      <c r="BV1158" s="195"/>
      <c r="BW1158" s="195"/>
      <c r="BX1158" s="195"/>
      <c r="BY1158" s="195"/>
      <c r="BZ1158" s="195"/>
      <c r="CA1158" s="195"/>
      <c r="CB1158" s="195"/>
      <c r="CC1158" s="195"/>
      <c r="CD1158" s="195"/>
      <c r="CE1158" s="195"/>
      <c r="CF1158" s="195"/>
      <c r="CG1158" s="195"/>
      <c r="CH1158" s="195"/>
    </row>
    <row r="1159" spans="1:86" ht="12.75">
      <c r="A1159" s="195"/>
      <c r="B1159" s="195"/>
      <c r="C1159" s="195"/>
      <c r="D1159" s="195"/>
      <c r="E1159" s="195"/>
      <c r="F1159" s="195"/>
      <c r="G1159" s="195"/>
      <c r="H1159" s="195"/>
      <c r="I1159" s="195"/>
      <c r="J1159" s="195"/>
      <c r="L1159" s="195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5"/>
      <c r="W1159" s="195"/>
      <c r="X1159" s="195"/>
      <c r="Y1159" s="195"/>
      <c r="Z1159" s="195"/>
      <c r="AA1159" s="195"/>
      <c r="AB1159" s="195"/>
      <c r="AC1159" s="195"/>
      <c r="AD1159" s="195"/>
      <c r="AE1159" s="195"/>
      <c r="AF1159" s="195"/>
      <c r="AG1159" s="195"/>
      <c r="AH1159" s="195"/>
      <c r="AI1159" s="195"/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  <c r="AW1159" s="195"/>
      <c r="AX1159" s="195"/>
      <c r="AY1159" s="195"/>
      <c r="AZ1159" s="195"/>
      <c r="BA1159" s="195"/>
      <c r="BB1159" s="195"/>
      <c r="BC1159" s="195"/>
      <c r="BD1159" s="195"/>
      <c r="BE1159" s="195"/>
      <c r="BF1159" s="195"/>
      <c r="BG1159" s="195"/>
      <c r="BH1159" s="195"/>
      <c r="BI1159" s="195"/>
      <c r="BJ1159" s="195"/>
      <c r="BK1159" s="195"/>
      <c r="BL1159" s="195"/>
      <c r="BM1159" s="195"/>
      <c r="BN1159" s="195"/>
      <c r="BO1159" s="195"/>
      <c r="BP1159" s="195"/>
      <c r="BQ1159" s="195"/>
      <c r="BR1159" s="195"/>
      <c r="BS1159" s="195"/>
      <c r="BT1159" s="195"/>
      <c r="BU1159" s="195"/>
      <c r="BV1159" s="195"/>
      <c r="BW1159" s="195"/>
      <c r="BX1159" s="195"/>
      <c r="BY1159" s="195"/>
      <c r="BZ1159" s="195"/>
      <c r="CA1159" s="195"/>
      <c r="CB1159" s="195"/>
      <c r="CC1159" s="195"/>
      <c r="CD1159" s="195"/>
      <c r="CE1159" s="195"/>
      <c r="CF1159" s="195"/>
      <c r="CG1159" s="195"/>
      <c r="CH1159" s="195"/>
    </row>
    <row r="1160" spans="1:86" ht="12.75">
      <c r="A1160" s="195"/>
      <c r="B1160" s="195"/>
      <c r="C1160" s="195"/>
      <c r="D1160" s="195"/>
      <c r="E1160" s="195"/>
      <c r="F1160" s="195"/>
      <c r="G1160" s="195"/>
      <c r="H1160" s="195"/>
      <c r="I1160" s="195"/>
      <c r="J1160" s="195"/>
      <c r="L1160" s="195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5"/>
      <c r="W1160" s="195"/>
      <c r="X1160" s="195"/>
      <c r="Y1160" s="195"/>
      <c r="Z1160" s="195"/>
      <c r="AA1160" s="195"/>
      <c r="AB1160" s="195"/>
      <c r="AC1160" s="195"/>
      <c r="AD1160" s="195"/>
      <c r="AE1160" s="195"/>
      <c r="AF1160" s="195"/>
      <c r="AG1160" s="195"/>
      <c r="AH1160" s="195"/>
      <c r="AI1160" s="195"/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  <c r="AW1160" s="195"/>
      <c r="AX1160" s="195"/>
      <c r="AY1160" s="195"/>
      <c r="AZ1160" s="195"/>
      <c r="BA1160" s="195"/>
      <c r="BB1160" s="195"/>
      <c r="BC1160" s="195"/>
      <c r="BD1160" s="195"/>
      <c r="BE1160" s="195"/>
      <c r="BF1160" s="195"/>
      <c r="BG1160" s="195"/>
      <c r="BH1160" s="195"/>
      <c r="BI1160" s="195"/>
      <c r="BJ1160" s="195"/>
      <c r="BK1160" s="195"/>
      <c r="BL1160" s="195"/>
      <c r="BM1160" s="195"/>
      <c r="BN1160" s="195"/>
      <c r="BO1160" s="195"/>
      <c r="BP1160" s="195"/>
      <c r="BQ1160" s="195"/>
      <c r="BR1160" s="195"/>
      <c r="BS1160" s="195"/>
      <c r="BT1160" s="195"/>
      <c r="BU1160" s="195"/>
      <c r="BV1160" s="195"/>
      <c r="BW1160" s="195"/>
      <c r="BX1160" s="195"/>
      <c r="BY1160" s="195"/>
      <c r="BZ1160" s="195"/>
      <c r="CA1160" s="195"/>
      <c r="CB1160" s="195"/>
      <c r="CC1160" s="195"/>
      <c r="CD1160" s="195"/>
      <c r="CE1160" s="195"/>
      <c r="CF1160" s="195"/>
      <c r="CG1160" s="195"/>
      <c r="CH1160" s="195"/>
    </row>
    <row r="1161" spans="1:86" ht="12.75">
      <c r="A1161" s="195"/>
      <c r="B1161" s="195"/>
      <c r="C1161" s="195"/>
      <c r="D1161" s="195"/>
      <c r="E1161" s="195"/>
      <c r="F1161" s="195"/>
      <c r="G1161" s="195"/>
      <c r="H1161" s="195"/>
      <c r="I1161" s="195"/>
      <c r="J1161" s="195"/>
      <c r="L1161" s="195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5"/>
      <c r="W1161" s="195"/>
      <c r="X1161" s="195"/>
      <c r="Y1161" s="195"/>
      <c r="Z1161" s="195"/>
      <c r="AA1161" s="195"/>
      <c r="AB1161" s="195"/>
      <c r="AC1161" s="195"/>
      <c r="AD1161" s="195"/>
      <c r="AE1161" s="195"/>
      <c r="AF1161" s="195"/>
      <c r="AG1161" s="195"/>
      <c r="AH1161" s="195"/>
      <c r="AI1161" s="195"/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  <c r="AW1161" s="195"/>
      <c r="AX1161" s="195"/>
      <c r="AY1161" s="195"/>
      <c r="AZ1161" s="195"/>
      <c r="BA1161" s="195"/>
      <c r="BB1161" s="195"/>
      <c r="BC1161" s="195"/>
      <c r="BD1161" s="195"/>
      <c r="BE1161" s="195"/>
      <c r="BF1161" s="195"/>
      <c r="BG1161" s="195"/>
      <c r="BH1161" s="195"/>
      <c r="BI1161" s="195"/>
      <c r="BJ1161" s="195"/>
      <c r="BK1161" s="195"/>
      <c r="BL1161" s="195"/>
      <c r="BM1161" s="195"/>
      <c r="BN1161" s="195"/>
      <c r="BO1161" s="195"/>
      <c r="BP1161" s="195"/>
      <c r="BQ1161" s="195"/>
      <c r="BR1161" s="195"/>
      <c r="BS1161" s="195"/>
      <c r="BT1161" s="195"/>
      <c r="BU1161" s="195"/>
      <c r="BV1161" s="195"/>
      <c r="BW1161" s="195"/>
      <c r="BX1161" s="195"/>
      <c r="BY1161" s="195"/>
      <c r="BZ1161" s="195"/>
      <c r="CA1161" s="195"/>
      <c r="CB1161" s="195"/>
      <c r="CC1161" s="195"/>
      <c r="CD1161" s="195"/>
      <c r="CE1161" s="195"/>
      <c r="CF1161" s="195"/>
      <c r="CG1161" s="195"/>
      <c r="CH1161" s="195"/>
    </row>
    <row r="1162" spans="1:86" ht="12.75">
      <c r="A1162" s="195"/>
      <c r="B1162" s="195"/>
      <c r="C1162" s="195"/>
      <c r="D1162" s="195"/>
      <c r="E1162" s="195"/>
      <c r="F1162" s="195"/>
      <c r="G1162" s="195"/>
      <c r="H1162" s="195"/>
      <c r="I1162" s="195"/>
      <c r="J1162" s="195"/>
      <c r="L1162" s="195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5"/>
      <c r="W1162" s="195"/>
      <c r="X1162" s="195"/>
      <c r="Y1162" s="195"/>
      <c r="Z1162" s="195"/>
      <c r="AA1162" s="195"/>
      <c r="AB1162" s="195"/>
      <c r="AC1162" s="195"/>
      <c r="AD1162" s="195"/>
      <c r="AE1162" s="195"/>
      <c r="AF1162" s="195"/>
      <c r="AG1162" s="195"/>
      <c r="AH1162" s="195"/>
      <c r="AI1162" s="195"/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  <c r="AW1162" s="195"/>
      <c r="AX1162" s="195"/>
      <c r="AY1162" s="195"/>
      <c r="AZ1162" s="195"/>
      <c r="BA1162" s="195"/>
      <c r="BB1162" s="195"/>
      <c r="BC1162" s="195"/>
      <c r="BD1162" s="195"/>
      <c r="BE1162" s="195"/>
      <c r="BF1162" s="195"/>
      <c r="BG1162" s="195"/>
      <c r="BH1162" s="195"/>
      <c r="BI1162" s="195"/>
      <c r="BJ1162" s="195"/>
      <c r="BK1162" s="195"/>
      <c r="BL1162" s="195"/>
      <c r="BM1162" s="195"/>
      <c r="BN1162" s="195"/>
      <c r="BO1162" s="195"/>
      <c r="BP1162" s="195"/>
      <c r="BQ1162" s="195"/>
      <c r="BR1162" s="195"/>
      <c r="BS1162" s="195"/>
      <c r="BT1162" s="195"/>
      <c r="BU1162" s="195"/>
      <c r="BV1162" s="195"/>
      <c r="BW1162" s="195"/>
      <c r="BX1162" s="195"/>
      <c r="BY1162" s="195"/>
      <c r="BZ1162" s="195"/>
      <c r="CA1162" s="195"/>
      <c r="CB1162" s="195"/>
      <c r="CC1162" s="195"/>
      <c r="CD1162" s="195"/>
      <c r="CE1162" s="195"/>
      <c r="CF1162" s="195"/>
      <c r="CG1162" s="195"/>
      <c r="CH1162" s="195"/>
    </row>
    <row r="1163" spans="1:86" ht="12.75">
      <c r="A1163" s="195"/>
      <c r="B1163" s="195"/>
      <c r="C1163" s="195"/>
      <c r="D1163" s="195"/>
      <c r="E1163" s="195"/>
      <c r="F1163" s="195"/>
      <c r="G1163" s="195"/>
      <c r="H1163" s="195"/>
      <c r="I1163" s="195"/>
      <c r="J1163" s="195"/>
      <c r="L1163" s="195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5"/>
      <c r="Y1163" s="195"/>
      <c r="Z1163" s="195"/>
      <c r="AA1163" s="195"/>
      <c r="AB1163" s="195"/>
      <c r="AC1163" s="195"/>
      <c r="AD1163" s="195"/>
      <c r="AE1163" s="195"/>
      <c r="AF1163" s="195"/>
      <c r="AG1163" s="195"/>
      <c r="AH1163" s="195"/>
      <c r="AI1163" s="195"/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  <c r="AW1163" s="195"/>
      <c r="AX1163" s="195"/>
      <c r="AY1163" s="195"/>
      <c r="AZ1163" s="195"/>
      <c r="BA1163" s="195"/>
      <c r="BB1163" s="195"/>
      <c r="BC1163" s="195"/>
      <c r="BD1163" s="195"/>
      <c r="BE1163" s="195"/>
      <c r="BF1163" s="195"/>
      <c r="BG1163" s="195"/>
      <c r="BH1163" s="195"/>
      <c r="BI1163" s="195"/>
      <c r="BJ1163" s="195"/>
      <c r="BK1163" s="195"/>
      <c r="BL1163" s="195"/>
      <c r="BM1163" s="195"/>
      <c r="BN1163" s="195"/>
      <c r="BO1163" s="195"/>
      <c r="BP1163" s="195"/>
      <c r="BQ1163" s="195"/>
      <c r="BR1163" s="195"/>
      <c r="BS1163" s="195"/>
      <c r="BT1163" s="195"/>
      <c r="BU1163" s="195"/>
      <c r="BV1163" s="195"/>
      <c r="BW1163" s="195"/>
      <c r="BX1163" s="195"/>
      <c r="BY1163" s="195"/>
      <c r="BZ1163" s="195"/>
      <c r="CA1163" s="195"/>
      <c r="CB1163" s="195"/>
      <c r="CC1163" s="195"/>
      <c r="CD1163" s="195"/>
      <c r="CE1163" s="195"/>
      <c r="CF1163" s="195"/>
      <c r="CG1163" s="195"/>
      <c r="CH1163" s="195"/>
    </row>
    <row r="1164" spans="1:86" ht="12.75">
      <c r="A1164" s="195"/>
      <c r="B1164" s="195"/>
      <c r="C1164" s="195"/>
      <c r="D1164" s="195"/>
      <c r="E1164" s="195"/>
      <c r="F1164" s="195"/>
      <c r="G1164" s="195"/>
      <c r="H1164" s="195"/>
      <c r="I1164" s="195"/>
      <c r="J1164" s="195"/>
      <c r="L1164" s="195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5"/>
      <c r="W1164" s="195"/>
      <c r="X1164" s="195"/>
      <c r="Y1164" s="195"/>
      <c r="Z1164" s="195"/>
      <c r="AA1164" s="195"/>
      <c r="AB1164" s="195"/>
      <c r="AC1164" s="195"/>
      <c r="AD1164" s="195"/>
      <c r="AE1164" s="195"/>
      <c r="AF1164" s="195"/>
      <c r="AG1164" s="195"/>
      <c r="AH1164" s="195"/>
      <c r="AI1164" s="195"/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  <c r="AW1164" s="195"/>
      <c r="AX1164" s="195"/>
      <c r="AY1164" s="195"/>
      <c r="AZ1164" s="195"/>
      <c r="BA1164" s="195"/>
      <c r="BB1164" s="195"/>
      <c r="BC1164" s="195"/>
      <c r="BD1164" s="195"/>
      <c r="BE1164" s="195"/>
      <c r="BF1164" s="195"/>
      <c r="BG1164" s="195"/>
      <c r="BH1164" s="195"/>
      <c r="BI1164" s="195"/>
      <c r="BJ1164" s="195"/>
      <c r="BK1164" s="195"/>
      <c r="BL1164" s="195"/>
      <c r="BM1164" s="195"/>
      <c r="BN1164" s="195"/>
      <c r="BO1164" s="195"/>
      <c r="BP1164" s="195"/>
      <c r="BQ1164" s="195"/>
      <c r="BR1164" s="195"/>
      <c r="BS1164" s="195"/>
      <c r="BT1164" s="195"/>
      <c r="BU1164" s="195"/>
      <c r="BV1164" s="195"/>
      <c r="BW1164" s="195"/>
      <c r="BX1164" s="195"/>
      <c r="BY1164" s="195"/>
      <c r="BZ1164" s="195"/>
      <c r="CA1164" s="195"/>
      <c r="CB1164" s="195"/>
      <c r="CC1164" s="195"/>
      <c r="CD1164" s="195"/>
      <c r="CE1164" s="195"/>
      <c r="CF1164" s="195"/>
      <c r="CG1164" s="195"/>
      <c r="CH1164" s="195"/>
    </row>
    <row r="1165" spans="1:86" ht="12.75">
      <c r="A1165" s="195"/>
      <c r="B1165" s="195"/>
      <c r="C1165" s="195"/>
      <c r="D1165" s="195"/>
      <c r="E1165" s="195"/>
      <c r="F1165" s="195"/>
      <c r="G1165" s="195"/>
      <c r="H1165" s="195"/>
      <c r="I1165" s="195"/>
      <c r="J1165" s="195"/>
      <c r="L1165" s="195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5"/>
      <c r="W1165" s="195"/>
      <c r="X1165" s="195"/>
      <c r="Y1165" s="195"/>
      <c r="Z1165" s="195"/>
      <c r="AA1165" s="195"/>
      <c r="AB1165" s="195"/>
      <c r="AC1165" s="195"/>
      <c r="AD1165" s="195"/>
      <c r="AE1165" s="195"/>
      <c r="AF1165" s="195"/>
      <c r="AG1165" s="195"/>
      <c r="AH1165" s="195"/>
      <c r="AI1165" s="195"/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  <c r="AW1165" s="195"/>
      <c r="AX1165" s="195"/>
      <c r="AY1165" s="195"/>
      <c r="AZ1165" s="195"/>
      <c r="BA1165" s="195"/>
      <c r="BB1165" s="195"/>
      <c r="BC1165" s="195"/>
      <c r="BD1165" s="195"/>
      <c r="BE1165" s="195"/>
      <c r="BF1165" s="195"/>
      <c r="BG1165" s="195"/>
      <c r="BH1165" s="195"/>
      <c r="BI1165" s="195"/>
      <c r="BJ1165" s="195"/>
      <c r="BK1165" s="195"/>
      <c r="BL1165" s="195"/>
      <c r="BM1165" s="195"/>
      <c r="BN1165" s="195"/>
      <c r="BO1165" s="195"/>
      <c r="BP1165" s="195"/>
      <c r="BQ1165" s="195"/>
      <c r="BR1165" s="195"/>
      <c r="BS1165" s="195"/>
      <c r="BT1165" s="195"/>
      <c r="BU1165" s="195"/>
      <c r="BV1165" s="195"/>
      <c r="BW1165" s="195"/>
      <c r="BX1165" s="195"/>
      <c r="BY1165" s="195"/>
      <c r="BZ1165" s="195"/>
      <c r="CA1165" s="195"/>
      <c r="CB1165" s="195"/>
      <c r="CC1165" s="195"/>
      <c r="CD1165" s="195"/>
      <c r="CE1165" s="195"/>
      <c r="CF1165" s="195"/>
      <c r="CG1165" s="195"/>
      <c r="CH1165" s="195"/>
    </row>
    <row r="1166" spans="1:86" ht="12.75">
      <c r="A1166" s="195"/>
      <c r="B1166" s="195"/>
      <c r="C1166" s="195"/>
      <c r="D1166" s="195"/>
      <c r="E1166" s="195"/>
      <c r="F1166" s="195"/>
      <c r="G1166" s="195"/>
      <c r="H1166" s="195"/>
      <c r="I1166" s="195"/>
      <c r="J1166" s="195"/>
      <c r="L1166" s="195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5"/>
      <c r="W1166" s="195"/>
      <c r="X1166" s="195"/>
      <c r="Y1166" s="195"/>
      <c r="Z1166" s="195"/>
      <c r="AA1166" s="195"/>
      <c r="AB1166" s="195"/>
      <c r="AC1166" s="195"/>
      <c r="AD1166" s="195"/>
      <c r="AE1166" s="195"/>
      <c r="AF1166" s="195"/>
      <c r="AG1166" s="195"/>
      <c r="AH1166" s="195"/>
      <c r="AI1166" s="195"/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  <c r="AW1166" s="195"/>
      <c r="AX1166" s="195"/>
      <c r="AY1166" s="195"/>
      <c r="AZ1166" s="195"/>
      <c r="BA1166" s="195"/>
      <c r="BB1166" s="195"/>
      <c r="BC1166" s="195"/>
      <c r="BD1166" s="195"/>
      <c r="BE1166" s="195"/>
      <c r="BF1166" s="195"/>
      <c r="BG1166" s="195"/>
      <c r="BH1166" s="195"/>
      <c r="BI1166" s="195"/>
      <c r="BJ1166" s="195"/>
      <c r="BK1166" s="195"/>
      <c r="BL1166" s="195"/>
      <c r="BM1166" s="195"/>
      <c r="BN1166" s="195"/>
      <c r="BO1166" s="195"/>
      <c r="BP1166" s="195"/>
      <c r="BQ1166" s="195"/>
      <c r="BR1166" s="195"/>
      <c r="BS1166" s="195"/>
      <c r="BT1166" s="195"/>
      <c r="BU1166" s="195"/>
      <c r="BV1166" s="195"/>
      <c r="BW1166" s="195"/>
      <c r="BX1166" s="195"/>
      <c r="BY1166" s="195"/>
      <c r="BZ1166" s="195"/>
      <c r="CA1166" s="195"/>
      <c r="CB1166" s="195"/>
      <c r="CC1166" s="195"/>
      <c r="CD1166" s="195"/>
      <c r="CE1166" s="195"/>
      <c r="CF1166" s="195"/>
      <c r="CG1166" s="195"/>
      <c r="CH1166" s="195"/>
    </row>
    <row r="1167" spans="1:86" ht="12.75">
      <c r="A1167" s="195"/>
      <c r="B1167" s="195"/>
      <c r="C1167" s="195"/>
      <c r="D1167" s="195"/>
      <c r="E1167" s="195"/>
      <c r="F1167" s="195"/>
      <c r="G1167" s="195"/>
      <c r="H1167" s="195"/>
      <c r="I1167" s="195"/>
      <c r="J1167" s="195"/>
      <c r="L1167" s="195"/>
      <c r="M1167" s="195"/>
      <c r="N1167" s="195"/>
      <c r="O1167" s="195"/>
      <c r="P1167" s="195"/>
      <c r="Q1167" s="195"/>
      <c r="R1167" s="195"/>
      <c r="S1167" s="195"/>
      <c r="T1167" s="195"/>
      <c r="U1167" s="195"/>
      <c r="V1167" s="195"/>
      <c r="W1167" s="195"/>
      <c r="X1167" s="195"/>
      <c r="Y1167" s="195"/>
      <c r="Z1167" s="195"/>
      <c r="AA1167" s="195"/>
      <c r="AB1167" s="195"/>
      <c r="AC1167" s="195"/>
      <c r="AD1167" s="195"/>
      <c r="AE1167" s="195"/>
      <c r="AF1167" s="195"/>
      <c r="AG1167" s="195"/>
      <c r="AH1167" s="195"/>
      <c r="AI1167" s="195"/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  <c r="AW1167" s="195"/>
      <c r="AX1167" s="195"/>
      <c r="AY1167" s="195"/>
      <c r="AZ1167" s="195"/>
      <c r="BA1167" s="195"/>
      <c r="BB1167" s="195"/>
      <c r="BC1167" s="195"/>
      <c r="BD1167" s="195"/>
      <c r="BE1167" s="195"/>
      <c r="BF1167" s="195"/>
      <c r="BG1167" s="195"/>
      <c r="BH1167" s="195"/>
      <c r="BI1167" s="195"/>
      <c r="BJ1167" s="195"/>
      <c r="BK1167" s="195"/>
      <c r="BL1167" s="195"/>
      <c r="BM1167" s="195"/>
      <c r="BN1167" s="195"/>
      <c r="BO1167" s="195"/>
      <c r="BP1167" s="195"/>
      <c r="BQ1167" s="195"/>
      <c r="BR1167" s="195"/>
      <c r="BS1167" s="195"/>
      <c r="BT1167" s="195"/>
      <c r="BU1167" s="195"/>
      <c r="BV1167" s="195"/>
      <c r="BW1167" s="195"/>
      <c r="BX1167" s="195"/>
      <c r="BY1167" s="195"/>
      <c r="BZ1167" s="195"/>
      <c r="CA1167" s="195"/>
      <c r="CB1167" s="195"/>
      <c r="CC1167" s="195"/>
      <c r="CD1167" s="195"/>
      <c r="CE1167" s="195"/>
      <c r="CF1167" s="195"/>
      <c r="CG1167" s="195"/>
      <c r="CH1167" s="195"/>
    </row>
    <row r="1168" spans="1:86" ht="12.75">
      <c r="A1168" s="195"/>
      <c r="B1168" s="195"/>
      <c r="C1168" s="195"/>
      <c r="D1168" s="195"/>
      <c r="E1168" s="195"/>
      <c r="F1168" s="195"/>
      <c r="G1168" s="195"/>
      <c r="H1168" s="195"/>
      <c r="I1168" s="195"/>
      <c r="J1168" s="195"/>
      <c r="L1168" s="195"/>
      <c r="M1168" s="195"/>
      <c r="N1168" s="195"/>
      <c r="O1168" s="195"/>
      <c r="P1168" s="195"/>
      <c r="Q1168" s="195"/>
      <c r="R1168" s="195"/>
      <c r="S1168" s="195"/>
      <c r="T1168" s="195"/>
      <c r="U1168" s="195"/>
      <c r="V1168" s="195"/>
      <c r="W1168" s="195"/>
      <c r="X1168" s="195"/>
      <c r="Y1168" s="195"/>
      <c r="Z1168" s="195"/>
      <c r="AA1168" s="195"/>
      <c r="AB1168" s="195"/>
      <c r="AC1168" s="195"/>
      <c r="AD1168" s="195"/>
      <c r="AE1168" s="195"/>
      <c r="AF1168" s="195"/>
      <c r="AG1168" s="195"/>
      <c r="AH1168" s="195"/>
      <c r="AI1168" s="195"/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  <c r="AW1168" s="195"/>
      <c r="AX1168" s="195"/>
      <c r="AY1168" s="195"/>
      <c r="AZ1168" s="195"/>
      <c r="BA1168" s="195"/>
      <c r="BB1168" s="195"/>
      <c r="BC1168" s="195"/>
      <c r="BD1168" s="195"/>
      <c r="BE1168" s="195"/>
      <c r="BF1168" s="195"/>
      <c r="BG1168" s="195"/>
      <c r="BH1168" s="195"/>
      <c r="BI1168" s="195"/>
      <c r="BJ1168" s="195"/>
      <c r="BK1168" s="195"/>
      <c r="BL1168" s="195"/>
      <c r="BM1168" s="195"/>
      <c r="BN1168" s="195"/>
      <c r="BO1168" s="195"/>
      <c r="BP1168" s="195"/>
      <c r="BQ1168" s="195"/>
      <c r="BR1168" s="195"/>
      <c r="BS1168" s="195"/>
      <c r="BT1168" s="195"/>
      <c r="BU1168" s="195"/>
      <c r="BV1168" s="195"/>
      <c r="BW1168" s="195"/>
      <c r="BX1168" s="195"/>
      <c r="BY1168" s="195"/>
      <c r="BZ1168" s="195"/>
      <c r="CA1168" s="195"/>
      <c r="CB1168" s="195"/>
      <c r="CC1168" s="195"/>
      <c r="CD1168" s="195"/>
      <c r="CE1168" s="195"/>
      <c r="CF1168" s="195"/>
      <c r="CG1168" s="195"/>
      <c r="CH1168" s="195"/>
    </row>
    <row r="1169" spans="1:86" ht="12.75">
      <c r="A1169" s="195"/>
      <c r="B1169" s="195"/>
      <c r="C1169" s="195"/>
      <c r="D1169" s="195"/>
      <c r="E1169" s="195"/>
      <c r="F1169" s="195"/>
      <c r="G1169" s="195"/>
      <c r="H1169" s="195"/>
      <c r="I1169" s="195"/>
      <c r="J1169" s="195"/>
      <c r="L1169" s="195"/>
      <c r="M1169" s="195"/>
      <c r="N1169" s="195"/>
      <c r="O1169" s="195"/>
      <c r="P1169" s="195"/>
      <c r="Q1169" s="195"/>
      <c r="R1169" s="195"/>
      <c r="S1169" s="195"/>
      <c r="T1169" s="195"/>
      <c r="U1169" s="195"/>
      <c r="V1169" s="195"/>
      <c r="W1169" s="195"/>
      <c r="X1169" s="195"/>
      <c r="Y1169" s="195"/>
      <c r="Z1169" s="195"/>
      <c r="AA1169" s="195"/>
      <c r="AB1169" s="195"/>
      <c r="AC1169" s="195"/>
      <c r="AD1169" s="195"/>
      <c r="AE1169" s="195"/>
      <c r="AF1169" s="195"/>
      <c r="AG1169" s="195"/>
      <c r="AH1169" s="195"/>
      <c r="AI1169" s="195"/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  <c r="AW1169" s="195"/>
      <c r="AX1169" s="195"/>
      <c r="AY1169" s="195"/>
      <c r="AZ1169" s="195"/>
      <c r="BA1169" s="195"/>
      <c r="BB1169" s="195"/>
      <c r="BC1169" s="195"/>
      <c r="BD1169" s="195"/>
      <c r="BE1169" s="195"/>
      <c r="BF1169" s="195"/>
      <c r="BG1169" s="195"/>
      <c r="BH1169" s="195"/>
      <c r="BI1169" s="195"/>
      <c r="BJ1169" s="195"/>
      <c r="BK1169" s="195"/>
      <c r="BL1169" s="195"/>
      <c r="BM1169" s="195"/>
      <c r="BN1169" s="195"/>
      <c r="BO1169" s="195"/>
      <c r="BP1169" s="195"/>
      <c r="BQ1169" s="195"/>
      <c r="BR1169" s="195"/>
      <c r="BS1169" s="195"/>
      <c r="BT1169" s="195"/>
      <c r="BU1169" s="195"/>
      <c r="BV1169" s="195"/>
      <c r="BW1169" s="195"/>
      <c r="BX1169" s="195"/>
      <c r="BY1169" s="195"/>
      <c r="BZ1169" s="195"/>
      <c r="CA1169" s="195"/>
      <c r="CB1169" s="195"/>
      <c r="CC1169" s="195"/>
      <c r="CD1169" s="195"/>
      <c r="CE1169" s="195"/>
      <c r="CF1169" s="195"/>
      <c r="CG1169" s="195"/>
      <c r="CH1169" s="195"/>
    </row>
    <row r="1170" spans="1:86" ht="12.75">
      <c r="A1170" s="195"/>
      <c r="B1170" s="195"/>
      <c r="C1170" s="195"/>
      <c r="D1170" s="195"/>
      <c r="E1170" s="195"/>
      <c r="F1170" s="195"/>
      <c r="G1170" s="195"/>
      <c r="H1170" s="195"/>
      <c r="I1170" s="195"/>
      <c r="J1170" s="195"/>
      <c r="L1170" s="195"/>
      <c r="M1170" s="195"/>
      <c r="N1170" s="195"/>
      <c r="O1170" s="195"/>
      <c r="P1170" s="195"/>
      <c r="Q1170" s="195"/>
      <c r="R1170" s="195"/>
      <c r="S1170" s="195"/>
      <c r="T1170" s="195"/>
      <c r="U1170" s="195"/>
      <c r="V1170" s="195"/>
      <c r="W1170" s="195"/>
      <c r="X1170" s="195"/>
      <c r="Y1170" s="195"/>
      <c r="Z1170" s="195"/>
      <c r="AA1170" s="195"/>
      <c r="AB1170" s="195"/>
      <c r="AC1170" s="195"/>
      <c r="AD1170" s="195"/>
      <c r="AE1170" s="195"/>
      <c r="AF1170" s="195"/>
      <c r="AG1170" s="195"/>
      <c r="AH1170" s="195"/>
      <c r="AI1170" s="195"/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  <c r="AW1170" s="195"/>
      <c r="AX1170" s="195"/>
      <c r="AY1170" s="195"/>
      <c r="AZ1170" s="195"/>
      <c r="BA1170" s="195"/>
      <c r="BB1170" s="195"/>
      <c r="BC1170" s="195"/>
      <c r="BD1170" s="195"/>
      <c r="BE1170" s="195"/>
      <c r="BF1170" s="195"/>
      <c r="BG1170" s="195"/>
      <c r="BH1170" s="195"/>
      <c r="BI1170" s="195"/>
      <c r="BJ1170" s="195"/>
      <c r="BK1170" s="195"/>
      <c r="BL1170" s="195"/>
      <c r="BM1170" s="195"/>
      <c r="BN1170" s="195"/>
      <c r="BO1170" s="195"/>
      <c r="BP1170" s="195"/>
      <c r="BQ1170" s="195"/>
      <c r="BR1170" s="195"/>
      <c r="BS1170" s="195"/>
      <c r="BT1170" s="195"/>
      <c r="BU1170" s="195"/>
      <c r="BV1170" s="195"/>
      <c r="BW1170" s="195"/>
      <c r="BX1170" s="195"/>
      <c r="BY1170" s="195"/>
      <c r="BZ1170" s="195"/>
      <c r="CA1170" s="195"/>
      <c r="CB1170" s="195"/>
      <c r="CC1170" s="195"/>
      <c r="CD1170" s="195"/>
      <c r="CE1170" s="195"/>
      <c r="CF1170" s="195"/>
      <c r="CG1170" s="195"/>
      <c r="CH1170" s="195"/>
    </row>
    <row r="1171" spans="1:86" ht="12.75">
      <c r="A1171" s="195"/>
      <c r="B1171" s="195"/>
      <c r="C1171" s="195"/>
      <c r="D1171" s="195"/>
      <c r="E1171" s="195"/>
      <c r="F1171" s="195"/>
      <c r="G1171" s="195"/>
      <c r="H1171" s="195"/>
      <c r="I1171" s="195"/>
      <c r="J1171" s="195"/>
      <c r="L1171" s="195"/>
      <c r="M1171" s="195"/>
      <c r="N1171" s="195"/>
      <c r="O1171" s="195"/>
      <c r="P1171" s="195"/>
      <c r="Q1171" s="195"/>
      <c r="R1171" s="195"/>
      <c r="S1171" s="195"/>
      <c r="T1171" s="195"/>
      <c r="U1171" s="195"/>
      <c r="V1171" s="195"/>
      <c r="W1171" s="195"/>
      <c r="X1171" s="195"/>
      <c r="Y1171" s="195"/>
      <c r="Z1171" s="195"/>
      <c r="AA1171" s="195"/>
      <c r="AB1171" s="195"/>
      <c r="AC1171" s="195"/>
      <c r="AD1171" s="195"/>
      <c r="AE1171" s="195"/>
      <c r="AF1171" s="195"/>
      <c r="AG1171" s="195"/>
      <c r="AH1171" s="195"/>
      <c r="AI1171" s="195"/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  <c r="AW1171" s="195"/>
      <c r="AX1171" s="195"/>
      <c r="AY1171" s="195"/>
      <c r="AZ1171" s="195"/>
      <c r="BA1171" s="195"/>
      <c r="BB1171" s="195"/>
      <c r="BC1171" s="195"/>
      <c r="BD1171" s="195"/>
      <c r="BE1171" s="195"/>
      <c r="BF1171" s="195"/>
      <c r="BG1171" s="195"/>
      <c r="BH1171" s="195"/>
      <c r="BI1171" s="195"/>
      <c r="BJ1171" s="195"/>
      <c r="BK1171" s="195"/>
      <c r="BL1171" s="195"/>
      <c r="BM1171" s="195"/>
      <c r="BN1171" s="195"/>
      <c r="BO1171" s="195"/>
      <c r="BP1171" s="195"/>
      <c r="BQ1171" s="195"/>
      <c r="BR1171" s="195"/>
      <c r="BS1171" s="195"/>
      <c r="BT1171" s="195"/>
      <c r="BU1171" s="195"/>
      <c r="BV1171" s="195"/>
      <c r="BW1171" s="195"/>
      <c r="BX1171" s="195"/>
      <c r="BY1171" s="195"/>
      <c r="BZ1171" s="195"/>
      <c r="CA1171" s="195"/>
      <c r="CB1171" s="195"/>
      <c r="CC1171" s="195"/>
      <c r="CD1171" s="195"/>
      <c r="CE1171" s="195"/>
      <c r="CF1171" s="195"/>
      <c r="CG1171" s="195"/>
      <c r="CH1171" s="195"/>
    </row>
    <row r="1172" spans="1:86" ht="12.75">
      <c r="A1172" s="195"/>
      <c r="B1172" s="195"/>
      <c r="C1172" s="195"/>
      <c r="D1172" s="195"/>
      <c r="E1172" s="195"/>
      <c r="F1172" s="195"/>
      <c r="G1172" s="195"/>
      <c r="H1172" s="195"/>
      <c r="I1172" s="195"/>
      <c r="J1172" s="195"/>
      <c r="L1172" s="195"/>
      <c r="M1172" s="195"/>
      <c r="N1172" s="195"/>
      <c r="O1172" s="195"/>
      <c r="P1172" s="195"/>
      <c r="Q1172" s="195"/>
      <c r="R1172" s="195"/>
      <c r="S1172" s="195"/>
      <c r="T1172" s="195"/>
      <c r="U1172" s="195"/>
      <c r="V1172" s="195"/>
      <c r="W1172" s="195"/>
      <c r="X1172" s="195"/>
      <c r="Y1172" s="195"/>
      <c r="Z1172" s="195"/>
      <c r="AA1172" s="195"/>
      <c r="AB1172" s="195"/>
      <c r="AC1172" s="195"/>
      <c r="AD1172" s="195"/>
      <c r="AE1172" s="195"/>
      <c r="AF1172" s="195"/>
      <c r="AG1172" s="195"/>
      <c r="AH1172" s="195"/>
      <c r="AI1172" s="195"/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  <c r="AW1172" s="195"/>
      <c r="AX1172" s="195"/>
      <c r="AY1172" s="195"/>
      <c r="AZ1172" s="195"/>
      <c r="BA1172" s="195"/>
      <c r="BB1172" s="195"/>
      <c r="BC1172" s="195"/>
      <c r="BD1172" s="195"/>
      <c r="BE1172" s="195"/>
      <c r="BF1172" s="195"/>
      <c r="BG1172" s="195"/>
      <c r="BH1172" s="195"/>
      <c r="BI1172" s="195"/>
      <c r="BJ1172" s="195"/>
      <c r="BK1172" s="195"/>
      <c r="BL1172" s="195"/>
      <c r="BM1172" s="195"/>
      <c r="BN1172" s="195"/>
      <c r="BO1172" s="195"/>
      <c r="BP1172" s="195"/>
      <c r="BQ1172" s="195"/>
      <c r="BR1172" s="195"/>
      <c r="BS1172" s="195"/>
      <c r="BT1172" s="195"/>
      <c r="BU1172" s="195"/>
      <c r="BV1172" s="195"/>
      <c r="BW1172" s="195"/>
      <c r="BX1172" s="195"/>
      <c r="BY1172" s="195"/>
      <c r="BZ1172" s="195"/>
      <c r="CA1172" s="195"/>
      <c r="CB1172" s="195"/>
      <c r="CC1172" s="195"/>
      <c r="CD1172" s="195"/>
      <c r="CE1172" s="195"/>
      <c r="CF1172" s="195"/>
      <c r="CG1172" s="195"/>
      <c r="CH1172" s="195"/>
    </row>
    <row r="1173" spans="1:86" ht="12.75">
      <c r="A1173" s="195"/>
      <c r="B1173" s="195"/>
      <c r="C1173" s="195"/>
      <c r="D1173" s="195"/>
      <c r="E1173" s="195"/>
      <c r="F1173" s="195"/>
      <c r="G1173" s="195"/>
      <c r="H1173" s="195"/>
      <c r="I1173" s="195"/>
      <c r="J1173" s="195"/>
      <c r="L1173" s="195"/>
      <c r="M1173" s="195"/>
      <c r="N1173" s="195"/>
      <c r="O1173" s="195"/>
      <c r="P1173" s="195"/>
      <c r="Q1173" s="195"/>
      <c r="R1173" s="195"/>
      <c r="S1173" s="195"/>
      <c r="T1173" s="195"/>
      <c r="U1173" s="195"/>
      <c r="V1173" s="195"/>
      <c r="W1173" s="195"/>
      <c r="X1173" s="195"/>
      <c r="Y1173" s="195"/>
      <c r="Z1173" s="195"/>
      <c r="AA1173" s="195"/>
      <c r="AB1173" s="195"/>
      <c r="AC1173" s="195"/>
      <c r="AD1173" s="195"/>
      <c r="AE1173" s="195"/>
      <c r="AF1173" s="195"/>
      <c r="AG1173" s="195"/>
      <c r="AH1173" s="195"/>
      <c r="AI1173" s="195"/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  <c r="AW1173" s="195"/>
      <c r="AX1173" s="195"/>
      <c r="AY1173" s="195"/>
      <c r="AZ1173" s="195"/>
      <c r="BA1173" s="195"/>
      <c r="BB1173" s="195"/>
      <c r="BC1173" s="195"/>
      <c r="BD1173" s="195"/>
      <c r="BE1173" s="195"/>
      <c r="BF1173" s="195"/>
      <c r="BG1173" s="195"/>
      <c r="BH1173" s="195"/>
      <c r="BI1173" s="195"/>
      <c r="BJ1173" s="195"/>
      <c r="BK1173" s="195"/>
      <c r="BL1173" s="195"/>
      <c r="BM1173" s="195"/>
      <c r="BN1173" s="195"/>
      <c r="BO1173" s="195"/>
      <c r="BP1173" s="195"/>
      <c r="BQ1173" s="195"/>
      <c r="BR1173" s="195"/>
      <c r="BS1173" s="195"/>
      <c r="BT1173" s="195"/>
      <c r="BU1173" s="195"/>
      <c r="BV1173" s="195"/>
      <c r="BW1173" s="195"/>
      <c r="BX1173" s="195"/>
      <c r="BY1173" s="195"/>
      <c r="BZ1173" s="195"/>
      <c r="CA1173" s="195"/>
      <c r="CB1173" s="195"/>
      <c r="CC1173" s="195"/>
      <c r="CD1173" s="195"/>
      <c r="CE1173" s="195"/>
      <c r="CF1173" s="195"/>
      <c r="CG1173" s="195"/>
      <c r="CH1173" s="195"/>
    </row>
    <row r="1174" spans="1:86" ht="12.75">
      <c r="A1174" s="195"/>
      <c r="B1174" s="195"/>
      <c r="C1174" s="195"/>
      <c r="D1174" s="195"/>
      <c r="E1174" s="195"/>
      <c r="F1174" s="195"/>
      <c r="G1174" s="195"/>
      <c r="H1174" s="195"/>
      <c r="I1174" s="195"/>
      <c r="J1174" s="195"/>
      <c r="L1174" s="195"/>
      <c r="M1174" s="195"/>
      <c r="N1174" s="195"/>
      <c r="O1174" s="195"/>
      <c r="P1174" s="195"/>
      <c r="Q1174" s="195"/>
      <c r="R1174" s="195"/>
      <c r="S1174" s="195"/>
      <c r="T1174" s="195"/>
      <c r="U1174" s="195"/>
      <c r="V1174" s="195"/>
      <c r="W1174" s="195"/>
      <c r="X1174" s="195"/>
      <c r="Y1174" s="195"/>
      <c r="Z1174" s="195"/>
      <c r="AA1174" s="195"/>
      <c r="AB1174" s="195"/>
      <c r="AC1174" s="195"/>
      <c r="AD1174" s="195"/>
      <c r="AE1174" s="195"/>
      <c r="AF1174" s="195"/>
      <c r="AG1174" s="195"/>
      <c r="AH1174" s="195"/>
      <c r="AI1174" s="195"/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  <c r="AW1174" s="195"/>
      <c r="AX1174" s="195"/>
      <c r="AY1174" s="195"/>
      <c r="AZ1174" s="195"/>
      <c r="BA1174" s="195"/>
      <c r="BB1174" s="195"/>
      <c r="BC1174" s="195"/>
      <c r="BD1174" s="195"/>
      <c r="BE1174" s="195"/>
      <c r="BF1174" s="195"/>
      <c r="BG1174" s="195"/>
      <c r="BH1174" s="195"/>
      <c r="BI1174" s="195"/>
      <c r="BJ1174" s="195"/>
      <c r="BK1174" s="195"/>
      <c r="BL1174" s="195"/>
      <c r="BM1174" s="195"/>
      <c r="BN1174" s="195"/>
      <c r="BO1174" s="195"/>
      <c r="BP1174" s="195"/>
      <c r="BQ1174" s="195"/>
      <c r="BR1174" s="195"/>
      <c r="BS1174" s="195"/>
      <c r="BT1174" s="195"/>
      <c r="BU1174" s="195"/>
      <c r="BV1174" s="195"/>
      <c r="BW1174" s="195"/>
      <c r="BX1174" s="195"/>
      <c r="BY1174" s="195"/>
      <c r="BZ1174" s="195"/>
      <c r="CA1174" s="195"/>
      <c r="CB1174" s="195"/>
      <c r="CC1174" s="195"/>
      <c r="CD1174" s="195"/>
      <c r="CE1174" s="195"/>
      <c r="CF1174" s="195"/>
      <c r="CG1174" s="195"/>
      <c r="CH1174" s="195"/>
    </row>
    <row r="1175" spans="1:86" ht="12.75">
      <c r="A1175" s="195"/>
      <c r="B1175" s="195"/>
      <c r="C1175" s="195"/>
      <c r="D1175" s="195"/>
      <c r="E1175" s="195"/>
      <c r="F1175" s="195"/>
      <c r="G1175" s="195"/>
      <c r="H1175" s="195"/>
      <c r="I1175" s="195"/>
      <c r="J1175" s="195"/>
      <c r="L1175" s="195"/>
      <c r="M1175" s="195"/>
      <c r="N1175" s="195"/>
      <c r="O1175" s="195"/>
      <c r="P1175" s="195"/>
      <c r="Q1175" s="195"/>
      <c r="R1175" s="195"/>
      <c r="S1175" s="195"/>
      <c r="T1175" s="195"/>
      <c r="U1175" s="195"/>
      <c r="V1175" s="195"/>
      <c r="W1175" s="195"/>
      <c r="X1175" s="195"/>
      <c r="Y1175" s="195"/>
      <c r="Z1175" s="195"/>
      <c r="AA1175" s="195"/>
      <c r="AB1175" s="195"/>
      <c r="AC1175" s="195"/>
      <c r="AD1175" s="195"/>
      <c r="AE1175" s="195"/>
      <c r="AF1175" s="195"/>
      <c r="AG1175" s="195"/>
      <c r="AH1175" s="195"/>
      <c r="AI1175" s="195"/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  <c r="AW1175" s="195"/>
      <c r="AX1175" s="195"/>
      <c r="AY1175" s="195"/>
      <c r="AZ1175" s="195"/>
      <c r="BA1175" s="195"/>
      <c r="BB1175" s="195"/>
      <c r="BC1175" s="195"/>
      <c r="BD1175" s="195"/>
      <c r="BE1175" s="195"/>
      <c r="BF1175" s="195"/>
      <c r="BG1175" s="195"/>
      <c r="BH1175" s="195"/>
      <c r="BI1175" s="195"/>
      <c r="BJ1175" s="195"/>
      <c r="BK1175" s="195"/>
      <c r="BL1175" s="195"/>
      <c r="BM1175" s="195"/>
      <c r="BN1175" s="195"/>
      <c r="BO1175" s="195"/>
      <c r="BP1175" s="195"/>
      <c r="BQ1175" s="195"/>
      <c r="BR1175" s="195"/>
      <c r="BS1175" s="195"/>
      <c r="BT1175" s="195"/>
      <c r="BU1175" s="195"/>
      <c r="BV1175" s="195"/>
      <c r="BW1175" s="195"/>
      <c r="BX1175" s="195"/>
      <c r="BY1175" s="195"/>
      <c r="BZ1175" s="195"/>
      <c r="CA1175" s="195"/>
      <c r="CB1175" s="195"/>
      <c r="CC1175" s="195"/>
      <c r="CD1175" s="195"/>
      <c r="CE1175" s="195"/>
      <c r="CF1175" s="195"/>
      <c r="CG1175" s="195"/>
      <c r="CH1175" s="195"/>
    </row>
    <row r="1176" spans="1:86" ht="12.75">
      <c r="A1176" s="195"/>
      <c r="B1176" s="195"/>
      <c r="C1176" s="195"/>
      <c r="D1176" s="195"/>
      <c r="E1176" s="195"/>
      <c r="F1176" s="195"/>
      <c r="G1176" s="195"/>
      <c r="H1176" s="195"/>
      <c r="I1176" s="195"/>
      <c r="J1176" s="195"/>
      <c r="L1176" s="195"/>
      <c r="M1176" s="195"/>
      <c r="N1176" s="195"/>
      <c r="O1176" s="195"/>
      <c r="P1176" s="195"/>
      <c r="Q1176" s="195"/>
      <c r="R1176" s="195"/>
      <c r="S1176" s="195"/>
      <c r="T1176" s="195"/>
      <c r="U1176" s="195"/>
      <c r="V1176" s="195"/>
      <c r="W1176" s="195"/>
      <c r="X1176" s="195"/>
      <c r="Y1176" s="195"/>
      <c r="Z1176" s="195"/>
      <c r="AA1176" s="195"/>
      <c r="AB1176" s="195"/>
      <c r="AC1176" s="195"/>
      <c r="AD1176" s="195"/>
      <c r="AE1176" s="195"/>
      <c r="AF1176" s="195"/>
      <c r="AG1176" s="195"/>
      <c r="AH1176" s="195"/>
      <c r="AI1176" s="195"/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  <c r="AW1176" s="195"/>
      <c r="AX1176" s="195"/>
      <c r="AY1176" s="195"/>
      <c r="AZ1176" s="195"/>
      <c r="BA1176" s="195"/>
      <c r="BB1176" s="195"/>
      <c r="BC1176" s="195"/>
      <c r="BD1176" s="195"/>
      <c r="BE1176" s="195"/>
      <c r="BF1176" s="195"/>
      <c r="BG1176" s="195"/>
      <c r="BH1176" s="195"/>
      <c r="BI1176" s="195"/>
      <c r="BJ1176" s="195"/>
      <c r="BK1176" s="195"/>
      <c r="BL1176" s="195"/>
      <c r="BM1176" s="195"/>
      <c r="BN1176" s="195"/>
      <c r="BO1176" s="195"/>
      <c r="BP1176" s="195"/>
      <c r="BQ1176" s="195"/>
      <c r="BR1176" s="195"/>
      <c r="BS1176" s="195"/>
      <c r="BT1176" s="195"/>
      <c r="BU1176" s="195"/>
      <c r="BV1176" s="195"/>
      <c r="BW1176" s="195"/>
      <c r="BX1176" s="195"/>
      <c r="BY1176" s="195"/>
      <c r="BZ1176" s="195"/>
      <c r="CA1176" s="195"/>
      <c r="CB1176" s="195"/>
      <c r="CC1176" s="195"/>
      <c r="CD1176" s="195"/>
      <c r="CE1176" s="195"/>
      <c r="CF1176" s="195"/>
      <c r="CG1176" s="195"/>
      <c r="CH1176" s="195"/>
    </row>
    <row r="1177" spans="1:86" ht="12.75">
      <c r="A1177" s="195"/>
      <c r="B1177" s="195"/>
      <c r="C1177" s="195"/>
      <c r="D1177" s="195"/>
      <c r="E1177" s="195"/>
      <c r="F1177" s="195"/>
      <c r="G1177" s="195"/>
      <c r="H1177" s="195"/>
      <c r="I1177" s="195"/>
      <c r="J1177" s="195"/>
      <c r="L1177" s="195"/>
      <c r="M1177" s="195"/>
      <c r="N1177" s="195"/>
      <c r="O1177" s="195"/>
      <c r="P1177" s="195"/>
      <c r="Q1177" s="195"/>
      <c r="R1177" s="195"/>
      <c r="S1177" s="195"/>
      <c r="T1177" s="195"/>
      <c r="U1177" s="195"/>
      <c r="V1177" s="195"/>
      <c r="W1177" s="195"/>
      <c r="X1177" s="195"/>
      <c r="Y1177" s="195"/>
      <c r="Z1177" s="195"/>
      <c r="AA1177" s="195"/>
      <c r="AB1177" s="195"/>
      <c r="AC1177" s="195"/>
      <c r="AD1177" s="195"/>
      <c r="AE1177" s="195"/>
      <c r="AF1177" s="195"/>
      <c r="AG1177" s="195"/>
      <c r="AH1177" s="195"/>
      <c r="AI1177" s="195"/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  <c r="AW1177" s="195"/>
      <c r="AX1177" s="195"/>
      <c r="AY1177" s="195"/>
      <c r="AZ1177" s="195"/>
      <c r="BA1177" s="195"/>
      <c r="BB1177" s="195"/>
      <c r="BC1177" s="195"/>
      <c r="BD1177" s="195"/>
      <c r="BE1177" s="195"/>
      <c r="BF1177" s="195"/>
      <c r="BG1177" s="195"/>
      <c r="BH1177" s="195"/>
      <c r="BI1177" s="195"/>
      <c r="BJ1177" s="195"/>
      <c r="BK1177" s="195"/>
      <c r="BL1177" s="195"/>
      <c r="BM1177" s="195"/>
      <c r="BN1177" s="195"/>
      <c r="BO1177" s="195"/>
      <c r="BP1177" s="195"/>
      <c r="BQ1177" s="195"/>
      <c r="BR1177" s="195"/>
      <c r="BS1177" s="195"/>
      <c r="BT1177" s="195"/>
      <c r="BU1177" s="195"/>
      <c r="BV1177" s="195"/>
      <c r="BW1177" s="195"/>
      <c r="BX1177" s="195"/>
      <c r="BY1177" s="195"/>
      <c r="BZ1177" s="195"/>
      <c r="CA1177" s="195"/>
      <c r="CB1177" s="195"/>
      <c r="CC1177" s="195"/>
      <c r="CD1177" s="195"/>
      <c r="CE1177" s="195"/>
      <c r="CF1177" s="195"/>
      <c r="CG1177" s="195"/>
      <c r="CH1177" s="195"/>
    </row>
    <row r="1178" spans="1:86" ht="12.75">
      <c r="A1178" s="195"/>
      <c r="B1178" s="195"/>
      <c r="C1178" s="195"/>
      <c r="D1178" s="195"/>
      <c r="E1178" s="195"/>
      <c r="F1178" s="195"/>
      <c r="G1178" s="195"/>
      <c r="H1178" s="195"/>
      <c r="I1178" s="195"/>
      <c r="J1178" s="195"/>
      <c r="L1178" s="195"/>
      <c r="M1178" s="195"/>
      <c r="N1178" s="195"/>
      <c r="O1178" s="195"/>
      <c r="P1178" s="195"/>
      <c r="Q1178" s="195"/>
      <c r="R1178" s="195"/>
      <c r="S1178" s="195"/>
      <c r="T1178" s="195"/>
      <c r="U1178" s="195"/>
      <c r="V1178" s="195"/>
      <c r="W1178" s="195"/>
      <c r="X1178" s="195"/>
      <c r="Y1178" s="195"/>
      <c r="Z1178" s="195"/>
      <c r="AA1178" s="195"/>
      <c r="AB1178" s="195"/>
      <c r="AC1178" s="195"/>
      <c r="AD1178" s="195"/>
      <c r="AE1178" s="195"/>
      <c r="AF1178" s="195"/>
      <c r="AG1178" s="195"/>
      <c r="AH1178" s="195"/>
      <c r="AI1178" s="195"/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  <c r="AW1178" s="195"/>
      <c r="AX1178" s="195"/>
      <c r="AY1178" s="195"/>
      <c r="AZ1178" s="195"/>
      <c r="BA1178" s="195"/>
      <c r="BB1178" s="195"/>
      <c r="BC1178" s="195"/>
      <c r="BD1178" s="195"/>
      <c r="BE1178" s="195"/>
      <c r="BF1178" s="195"/>
      <c r="BG1178" s="195"/>
      <c r="BH1178" s="195"/>
      <c r="BI1178" s="195"/>
      <c r="BJ1178" s="195"/>
      <c r="BK1178" s="195"/>
      <c r="BL1178" s="195"/>
      <c r="BM1178" s="195"/>
      <c r="BN1178" s="195"/>
      <c r="BO1178" s="195"/>
      <c r="BP1178" s="195"/>
      <c r="BQ1178" s="195"/>
      <c r="BR1178" s="195"/>
      <c r="BS1178" s="195"/>
      <c r="BT1178" s="195"/>
      <c r="BU1178" s="195"/>
      <c r="BV1178" s="195"/>
      <c r="BW1178" s="195"/>
      <c r="BX1178" s="195"/>
      <c r="BY1178" s="195"/>
      <c r="BZ1178" s="195"/>
      <c r="CA1178" s="195"/>
      <c r="CB1178" s="195"/>
      <c r="CC1178" s="195"/>
      <c r="CD1178" s="195"/>
      <c r="CE1178" s="195"/>
      <c r="CF1178" s="195"/>
      <c r="CG1178" s="195"/>
      <c r="CH1178" s="195"/>
    </row>
    <row r="1179" spans="1:86" ht="12.75">
      <c r="A1179" s="195"/>
      <c r="B1179" s="195"/>
      <c r="C1179" s="195"/>
      <c r="D1179" s="195"/>
      <c r="E1179" s="195"/>
      <c r="F1179" s="195"/>
      <c r="G1179" s="195"/>
      <c r="H1179" s="195"/>
      <c r="I1179" s="195"/>
      <c r="J1179" s="195"/>
      <c r="L1179" s="195"/>
      <c r="M1179" s="195"/>
      <c r="N1179" s="195"/>
      <c r="O1179" s="195"/>
      <c r="P1179" s="195"/>
      <c r="Q1179" s="195"/>
      <c r="R1179" s="195"/>
      <c r="S1179" s="195"/>
      <c r="T1179" s="195"/>
      <c r="U1179" s="195"/>
      <c r="V1179" s="195"/>
      <c r="W1179" s="195"/>
      <c r="X1179" s="195"/>
      <c r="Y1179" s="195"/>
      <c r="Z1179" s="195"/>
      <c r="AA1179" s="195"/>
      <c r="AB1179" s="195"/>
      <c r="AC1179" s="195"/>
      <c r="AD1179" s="195"/>
      <c r="AE1179" s="195"/>
      <c r="AF1179" s="195"/>
      <c r="AG1179" s="195"/>
      <c r="AH1179" s="195"/>
      <c r="AI1179" s="195"/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  <c r="AW1179" s="195"/>
      <c r="AX1179" s="195"/>
      <c r="AY1179" s="195"/>
      <c r="AZ1179" s="195"/>
      <c r="BA1179" s="195"/>
      <c r="BB1179" s="195"/>
      <c r="BC1179" s="195"/>
      <c r="BD1179" s="195"/>
      <c r="BE1179" s="195"/>
      <c r="BF1179" s="195"/>
      <c r="BG1179" s="195"/>
      <c r="BH1179" s="195"/>
      <c r="BI1179" s="195"/>
      <c r="BJ1179" s="195"/>
      <c r="BK1179" s="195"/>
      <c r="BL1179" s="195"/>
      <c r="BM1179" s="195"/>
      <c r="BN1179" s="195"/>
      <c r="BO1179" s="195"/>
      <c r="BP1179" s="195"/>
      <c r="BQ1179" s="195"/>
      <c r="BR1179" s="195"/>
      <c r="BS1179" s="195"/>
      <c r="BT1179" s="195"/>
      <c r="BU1179" s="195"/>
      <c r="BV1179" s="195"/>
      <c r="BW1179" s="195"/>
      <c r="BX1179" s="195"/>
      <c r="BY1179" s="195"/>
      <c r="BZ1179" s="195"/>
      <c r="CA1179" s="195"/>
      <c r="CB1179" s="195"/>
      <c r="CC1179" s="195"/>
      <c r="CD1179" s="195"/>
      <c r="CE1179" s="195"/>
      <c r="CF1179" s="195"/>
      <c r="CG1179" s="195"/>
      <c r="CH1179" s="195"/>
    </row>
    <row r="1180" spans="1:86" ht="12.75">
      <c r="A1180" s="195"/>
      <c r="B1180" s="195"/>
      <c r="C1180" s="195"/>
      <c r="D1180" s="195"/>
      <c r="E1180" s="195"/>
      <c r="F1180" s="195"/>
      <c r="G1180" s="195"/>
      <c r="H1180" s="195"/>
      <c r="I1180" s="195"/>
      <c r="J1180" s="195"/>
      <c r="L1180" s="195"/>
      <c r="M1180" s="195"/>
      <c r="N1180" s="195"/>
      <c r="O1180" s="195"/>
      <c r="P1180" s="195"/>
      <c r="Q1180" s="195"/>
      <c r="R1180" s="195"/>
      <c r="S1180" s="195"/>
      <c r="T1180" s="195"/>
      <c r="U1180" s="195"/>
      <c r="V1180" s="195"/>
      <c r="W1180" s="195"/>
      <c r="X1180" s="195"/>
      <c r="Y1180" s="195"/>
      <c r="Z1180" s="195"/>
      <c r="AA1180" s="195"/>
      <c r="AB1180" s="195"/>
      <c r="AC1180" s="195"/>
      <c r="AD1180" s="195"/>
      <c r="AE1180" s="195"/>
      <c r="AF1180" s="195"/>
      <c r="AG1180" s="195"/>
      <c r="AH1180" s="195"/>
      <c r="AI1180" s="195"/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  <c r="AW1180" s="195"/>
      <c r="AX1180" s="195"/>
      <c r="AY1180" s="195"/>
      <c r="AZ1180" s="195"/>
      <c r="BA1180" s="195"/>
      <c r="BB1180" s="195"/>
      <c r="BC1180" s="195"/>
      <c r="BD1180" s="195"/>
      <c r="BE1180" s="195"/>
      <c r="BF1180" s="195"/>
      <c r="BG1180" s="195"/>
      <c r="BH1180" s="195"/>
      <c r="BI1180" s="195"/>
      <c r="BJ1180" s="195"/>
      <c r="BK1180" s="195"/>
      <c r="BL1180" s="195"/>
      <c r="BM1180" s="195"/>
      <c r="BN1180" s="195"/>
      <c r="BO1180" s="195"/>
      <c r="BP1180" s="195"/>
      <c r="BQ1180" s="195"/>
      <c r="BR1180" s="195"/>
      <c r="BS1180" s="195"/>
      <c r="BT1180" s="195"/>
      <c r="BU1180" s="195"/>
      <c r="BV1180" s="195"/>
      <c r="BW1180" s="195"/>
      <c r="BX1180" s="195"/>
      <c r="BY1180" s="195"/>
      <c r="BZ1180" s="195"/>
      <c r="CA1180" s="195"/>
      <c r="CB1180" s="195"/>
      <c r="CC1180" s="195"/>
      <c r="CD1180" s="195"/>
      <c r="CE1180" s="195"/>
      <c r="CF1180" s="195"/>
      <c r="CG1180" s="195"/>
      <c r="CH1180" s="195"/>
    </row>
    <row r="1181" spans="1:86" ht="12.75">
      <c r="A1181" s="195"/>
      <c r="B1181" s="195"/>
      <c r="C1181" s="195"/>
      <c r="D1181" s="195"/>
      <c r="E1181" s="195"/>
      <c r="F1181" s="195"/>
      <c r="G1181" s="195"/>
      <c r="H1181" s="195"/>
      <c r="I1181" s="195"/>
      <c r="J1181" s="195"/>
      <c r="L1181" s="195"/>
      <c r="M1181" s="195"/>
      <c r="N1181" s="195"/>
      <c r="O1181" s="195"/>
      <c r="P1181" s="195"/>
      <c r="Q1181" s="195"/>
      <c r="R1181" s="195"/>
      <c r="S1181" s="195"/>
      <c r="T1181" s="195"/>
      <c r="U1181" s="195"/>
      <c r="V1181" s="195"/>
      <c r="W1181" s="195"/>
      <c r="X1181" s="195"/>
      <c r="Y1181" s="195"/>
      <c r="Z1181" s="195"/>
      <c r="AA1181" s="195"/>
      <c r="AB1181" s="195"/>
      <c r="AC1181" s="195"/>
      <c r="AD1181" s="195"/>
      <c r="AE1181" s="195"/>
      <c r="AF1181" s="195"/>
      <c r="AG1181" s="195"/>
      <c r="AH1181" s="195"/>
      <c r="AI1181" s="195"/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  <c r="AW1181" s="195"/>
      <c r="AX1181" s="195"/>
      <c r="AY1181" s="195"/>
      <c r="AZ1181" s="195"/>
      <c r="BA1181" s="195"/>
      <c r="BB1181" s="195"/>
      <c r="BC1181" s="195"/>
      <c r="BD1181" s="195"/>
      <c r="BE1181" s="195"/>
      <c r="BF1181" s="195"/>
      <c r="BG1181" s="195"/>
      <c r="BH1181" s="195"/>
      <c r="BI1181" s="195"/>
      <c r="BJ1181" s="195"/>
      <c r="BK1181" s="195"/>
      <c r="BL1181" s="195"/>
      <c r="BM1181" s="195"/>
      <c r="BN1181" s="195"/>
      <c r="BO1181" s="195"/>
      <c r="BP1181" s="195"/>
      <c r="BQ1181" s="195"/>
      <c r="BR1181" s="195"/>
      <c r="BS1181" s="195"/>
      <c r="BT1181" s="195"/>
      <c r="BU1181" s="195"/>
      <c r="BV1181" s="195"/>
      <c r="BW1181" s="195"/>
      <c r="BX1181" s="195"/>
      <c r="BY1181" s="195"/>
      <c r="BZ1181" s="195"/>
      <c r="CA1181" s="195"/>
      <c r="CB1181" s="195"/>
      <c r="CC1181" s="195"/>
      <c r="CD1181" s="195"/>
      <c r="CE1181" s="195"/>
      <c r="CF1181" s="195"/>
      <c r="CG1181" s="195"/>
      <c r="CH1181" s="195"/>
    </row>
    <row r="1182" spans="1:86" ht="12.75">
      <c r="A1182" s="195"/>
      <c r="B1182" s="195"/>
      <c r="C1182" s="195"/>
      <c r="D1182" s="195"/>
      <c r="E1182" s="195"/>
      <c r="F1182" s="195"/>
      <c r="G1182" s="195"/>
      <c r="H1182" s="195"/>
      <c r="I1182" s="195"/>
      <c r="J1182" s="195"/>
      <c r="L1182" s="195"/>
      <c r="M1182" s="195"/>
      <c r="N1182" s="195"/>
      <c r="O1182" s="195"/>
      <c r="P1182" s="195"/>
      <c r="Q1182" s="195"/>
      <c r="R1182" s="195"/>
      <c r="S1182" s="195"/>
      <c r="T1182" s="195"/>
      <c r="U1182" s="195"/>
      <c r="V1182" s="195"/>
      <c r="W1182" s="195"/>
      <c r="X1182" s="195"/>
      <c r="Y1182" s="195"/>
      <c r="Z1182" s="195"/>
      <c r="AA1182" s="195"/>
      <c r="AB1182" s="195"/>
      <c r="AC1182" s="195"/>
      <c r="AD1182" s="195"/>
      <c r="AE1182" s="195"/>
      <c r="AF1182" s="195"/>
      <c r="AG1182" s="195"/>
      <c r="AH1182" s="195"/>
      <c r="AI1182" s="195"/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  <c r="AW1182" s="195"/>
      <c r="AX1182" s="195"/>
      <c r="AY1182" s="195"/>
      <c r="AZ1182" s="195"/>
      <c r="BA1182" s="195"/>
      <c r="BB1182" s="195"/>
      <c r="BC1182" s="195"/>
      <c r="BD1182" s="195"/>
      <c r="BE1182" s="195"/>
      <c r="BF1182" s="195"/>
      <c r="BG1182" s="195"/>
      <c r="BH1182" s="195"/>
      <c r="BI1182" s="195"/>
      <c r="BJ1182" s="195"/>
      <c r="BK1182" s="195"/>
      <c r="BL1182" s="195"/>
      <c r="BM1182" s="195"/>
      <c r="BN1182" s="195"/>
      <c r="BO1182" s="195"/>
      <c r="BP1182" s="195"/>
      <c r="BQ1182" s="195"/>
      <c r="BR1182" s="195"/>
      <c r="BS1182" s="195"/>
      <c r="BT1182" s="195"/>
      <c r="BU1182" s="195"/>
      <c r="BV1182" s="195"/>
      <c r="BW1182" s="195"/>
      <c r="BX1182" s="195"/>
      <c r="BY1182" s="195"/>
      <c r="BZ1182" s="195"/>
      <c r="CA1182" s="195"/>
      <c r="CB1182" s="195"/>
      <c r="CC1182" s="195"/>
      <c r="CD1182" s="195"/>
      <c r="CE1182" s="195"/>
      <c r="CF1182" s="195"/>
      <c r="CG1182" s="195"/>
      <c r="CH1182" s="195"/>
    </row>
    <row r="1183" spans="1:86" ht="12.75">
      <c r="A1183" s="195"/>
      <c r="B1183" s="195"/>
      <c r="C1183" s="195"/>
      <c r="D1183" s="195"/>
      <c r="E1183" s="195"/>
      <c r="F1183" s="195"/>
      <c r="G1183" s="195"/>
      <c r="H1183" s="195"/>
      <c r="I1183" s="195"/>
      <c r="J1183" s="195"/>
      <c r="L1183" s="195"/>
      <c r="M1183" s="195"/>
      <c r="N1183" s="195"/>
      <c r="O1183" s="195"/>
      <c r="P1183" s="195"/>
      <c r="Q1183" s="195"/>
      <c r="R1183" s="195"/>
      <c r="S1183" s="195"/>
      <c r="T1183" s="195"/>
      <c r="U1183" s="195"/>
      <c r="V1183" s="195"/>
      <c r="W1183" s="195"/>
      <c r="X1183" s="195"/>
      <c r="Y1183" s="195"/>
      <c r="Z1183" s="195"/>
      <c r="AA1183" s="195"/>
      <c r="AB1183" s="195"/>
      <c r="AC1183" s="195"/>
      <c r="AD1183" s="195"/>
      <c r="AE1183" s="195"/>
      <c r="AF1183" s="195"/>
      <c r="AG1183" s="195"/>
      <c r="AH1183" s="195"/>
      <c r="AI1183" s="195"/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  <c r="AW1183" s="195"/>
      <c r="AX1183" s="195"/>
      <c r="AY1183" s="195"/>
      <c r="AZ1183" s="195"/>
      <c r="BA1183" s="195"/>
      <c r="BB1183" s="195"/>
      <c r="BC1183" s="195"/>
      <c r="BD1183" s="195"/>
      <c r="BE1183" s="195"/>
      <c r="BF1183" s="195"/>
      <c r="BG1183" s="195"/>
      <c r="BH1183" s="195"/>
      <c r="BI1183" s="195"/>
      <c r="BJ1183" s="195"/>
      <c r="BK1183" s="195"/>
      <c r="BL1183" s="195"/>
      <c r="BM1183" s="195"/>
      <c r="BN1183" s="195"/>
      <c r="BO1183" s="195"/>
      <c r="BP1183" s="195"/>
      <c r="BQ1183" s="195"/>
      <c r="BR1183" s="195"/>
      <c r="BS1183" s="195"/>
      <c r="BT1183" s="195"/>
      <c r="BU1183" s="195"/>
      <c r="BV1183" s="195"/>
      <c r="BW1183" s="195"/>
      <c r="BX1183" s="195"/>
      <c r="BY1183" s="195"/>
      <c r="BZ1183" s="195"/>
      <c r="CA1183" s="195"/>
      <c r="CB1183" s="195"/>
      <c r="CC1183" s="195"/>
      <c r="CD1183" s="195"/>
      <c r="CE1183" s="195"/>
      <c r="CF1183" s="195"/>
      <c r="CG1183" s="195"/>
      <c r="CH1183" s="195"/>
    </row>
    <row r="1184" spans="1:86" ht="12.75">
      <c r="A1184" s="195"/>
      <c r="B1184" s="195"/>
      <c r="C1184" s="195"/>
      <c r="D1184" s="195"/>
      <c r="E1184" s="195"/>
      <c r="F1184" s="195"/>
      <c r="G1184" s="195"/>
      <c r="H1184" s="195"/>
      <c r="I1184" s="195"/>
      <c r="J1184" s="195"/>
      <c r="L1184" s="195"/>
      <c r="M1184" s="195"/>
      <c r="N1184" s="195"/>
      <c r="O1184" s="195"/>
      <c r="P1184" s="195"/>
      <c r="Q1184" s="195"/>
      <c r="R1184" s="195"/>
      <c r="S1184" s="195"/>
      <c r="T1184" s="195"/>
      <c r="U1184" s="195"/>
      <c r="V1184" s="195"/>
      <c r="W1184" s="195"/>
      <c r="X1184" s="195"/>
      <c r="Y1184" s="195"/>
      <c r="Z1184" s="195"/>
      <c r="AA1184" s="195"/>
      <c r="AB1184" s="195"/>
      <c r="AC1184" s="195"/>
      <c r="AD1184" s="195"/>
      <c r="AE1184" s="195"/>
      <c r="AF1184" s="195"/>
      <c r="AG1184" s="195"/>
      <c r="AH1184" s="195"/>
      <c r="AI1184" s="195"/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  <c r="AW1184" s="195"/>
      <c r="AX1184" s="195"/>
      <c r="AY1184" s="195"/>
      <c r="AZ1184" s="195"/>
      <c r="BA1184" s="195"/>
      <c r="BB1184" s="195"/>
      <c r="BC1184" s="195"/>
      <c r="BD1184" s="195"/>
      <c r="BE1184" s="195"/>
      <c r="BF1184" s="195"/>
      <c r="BG1184" s="195"/>
      <c r="BH1184" s="195"/>
      <c r="BI1184" s="195"/>
      <c r="BJ1184" s="195"/>
      <c r="BK1184" s="195"/>
      <c r="BL1184" s="195"/>
      <c r="BM1184" s="195"/>
      <c r="BN1184" s="195"/>
      <c r="BO1184" s="195"/>
      <c r="BP1184" s="195"/>
      <c r="BQ1184" s="195"/>
      <c r="BR1184" s="195"/>
      <c r="BS1184" s="195"/>
      <c r="BT1184" s="195"/>
      <c r="BU1184" s="195"/>
      <c r="BV1184" s="195"/>
      <c r="BW1184" s="195"/>
      <c r="BX1184" s="195"/>
      <c r="BY1184" s="195"/>
      <c r="BZ1184" s="195"/>
      <c r="CA1184" s="195"/>
      <c r="CB1184" s="195"/>
      <c r="CC1184" s="195"/>
      <c r="CD1184" s="195"/>
      <c r="CE1184" s="195"/>
      <c r="CF1184" s="195"/>
      <c r="CG1184" s="195"/>
      <c r="CH1184" s="195"/>
    </row>
    <row r="1185" spans="1:86" ht="12.75">
      <c r="A1185" s="195"/>
      <c r="B1185" s="195"/>
      <c r="C1185" s="195"/>
      <c r="D1185" s="195"/>
      <c r="E1185" s="195"/>
      <c r="F1185" s="195"/>
      <c r="G1185" s="195"/>
      <c r="H1185" s="195"/>
      <c r="I1185" s="195"/>
      <c r="J1185" s="195"/>
      <c r="L1185" s="195"/>
      <c r="M1185" s="195"/>
      <c r="N1185" s="195"/>
      <c r="O1185" s="195"/>
      <c r="P1185" s="195"/>
      <c r="Q1185" s="195"/>
      <c r="R1185" s="195"/>
      <c r="S1185" s="195"/>
      <c r="T1185" s="195"/>
      <c r="U1185" s="195"/>
      <c r="V1185" s="195"/>
      <c r="W1185" s="195"/>
      <c r="X1185" s="195"/>
      <c r="Y1185" s="195"/>
      <c r="Z1185" s="195"/>
      <c r="AA1185" s="195"/>
      <c r="AB1185" s="195"/>
      <c r="AC1185" s="195"/>
      <c r="AD1185" s="195"/>
      <c r="AE1185" s="195"/>
      <c r="AF1185" s="195"/>
      <c r="AG1185" s="195"/>
      <c r="AH1185" s="195"/>
      <c r="AI1185" s="195"/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  <c r="AW1185" s="195"/>
      <c r="AX1185" s="195"/>
      <c r="AY1185" s="195"/>
      <c r="AZ1185" s="195"/>
      <c r="BA1185" s="195"/>
      <c r="BB1185" s="195"/>
      <c r="BC1185" s="195"/>
      <c r="BD1185" s="195"/>
      <c r="BE1185" s="195"/>
      <c r="BF1185" s="195"/>
      <c r="BG1185" s="195"/>
      <c r="BH1185" s="195"/>
      <c r="BI1185" s="195"/>
      <c r="BJ1185" s="195"/>
      <c r="BK1185" s="195"/>
      <c r="BL1185" s="195"/>
      <c r="BM1185" s="195"/>
      <c r="BN1185" s="195"/>
      <c r="BO1185" s="195"/>
      <c r="BP1185" s="195"/>
      <c r="BQ1185" s="195"/>
      <c r="BR1185" s="195"/>
      <c r="BS1185" s="195"/>
      <c r="BT1185" s="195"/>
      <c r="BU1185" s="195"/>
      <c r="BV1185" s="195"/>
      <c r="BW1185" s="195"/>
      <c r="BX1185" s="195"/>
      <c r="BY1185" s="195"/>
      <c r="BZ1185" s="195"/>
      <c r="CA1185" s="195"/>
      <c r="CB1185" s="195"/>
      <c r="CC1185" s="195"/>
      <c r="CD1185" s="195"/>
      <c r="CE1185" s="195"/>
      <c r="CF1185" s="195"/>
      <c r="CG1185" s="195"/>
      <c r="CH1185" s="195"/>
    </row>
    <row r="1186" spans="1:86" ht="12.75">
      <c r="A1186" s="195"/>
      <c r="B1186" s="195"/>
      <c r="C1186" s="195"/>
      <c r="D1186" s="195"/>
      <c r="E1186" s="195"/>
      <c r="F1186" s="195"/>
      <c r="G1186" s="195"/>
      <c r="H1186" s="195"/>
      <c r="I1186" s="195"/>
      <c r="J1186" s="195"/>
      <c r="L1186" s="195"/>
      <c r="M1186" s="195"/>
      <c r="N1186" s="195"/>
      <c r="O1186" s="195"/>
      <c r="P1186" s="195"/>
      <c r="Q1186" s="195"/>
      <c r="R1186" s="195"/>
      <c r="S1186" s="195"/>
      <c r="T1186" s="195"/>
      <c r="U1186" s="195"/>
      <c r="V1186" s="195"/>
      <c r="W1186" s="195"/>
      <c r="X1186" s="195"/>
      <c r="Y1186" s="195"/>
      <c r="Z1186" s="195"/>
      <c r="AA1186" s="195"/>
      <c r="AB1186" s="195"/>
      <c r="AC1186" s="195"/>
      <c r="AD1186" s="195"/>
      <c r="AE1186" s="195"/>
      <c r="AF1186" s="195"/>
      <c r="AG1186" s="195"/>
      <c r="AH1186" s="195"/>
      <c r="AI1186" s="195"/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  <c r="AW1186" s="195"/>
      <c r="AX1186" s="195"/>
      <c r="AY1186" s="195"/>
      <c r="AZ1186" s="195"/>
      <c r="BA1186" s="195"/>
      <c r="BB1186" s="195"/>
      <c r="BC1186" s="195"/>
      <c r="BD1186" s="195"/>
      <c r="BE1186" s="195"/>
      <c r="BF1186" s="195"/>
      <c r="BG1186" s="195"/>
      <c r="BH1186" s="195"/>
      <c r="BI1186" s="195"/>
      <c r="BJ1186" s="195"/>
      <c r="BK1186" s="195"/>
      <c r="BL1186" s="195"/>
      <c r="BM1186" s="195"/>
      <c r="BN1186" s="195"/>
      <c r="BO1186" s="195"/>
      <c r="BP1186" s="195"/>
      <c r="BQ1186" s="195"/>
      <c r="BR1186" s="195"/>
      <c r="BS1186" s="195"/>
      <c r="BT1186" s="195"/>
      <c r="BU1186" s="195"/>
      <c r="BV1186" s="195"/>
      <c r="BW1186" s="195"/>
      <c r="BX1186" s="195"/>
      <c r="BY1186" s="195"/>
      <c r="BZ1186" s="195"/>
      <c r="CA1186" s="195"/>
      <c r="CB1186" s="195"/>
      <c r="CC1186" s="195"/>
      <c r="CD1186" s="195"/>
      <c r="CE1186" s="195"/>
      <c r="CF1186" s="195"/>
      <c r="CG1186" s="195"/>
      <c r="CH1186" s="195"/>
    </row>
    <row r="1187" spans="1:86" ht="12.75">
      <c r="A1187" s="195"/>
      <c r="B1187" s="195"/>
      <c r="C1187" s="195"/>
      <c r="D1187" s="195"/>
      <c r="E1187" s="195"/>
      <c r="F1187" s="195"/>
      <c r="G1187" s="195"/>
      <c r="H1187" s="195"/>
      <c r="I1187" s="195"/>
      <c r="J1187" s="195"/>
      <c r="L1187" s="195"/>
      <c r="M1187" s="195"/>
      <c r="N1187" s="195"/>
      <c r="O1187" s="195"/>
      <c r="P1187" s="195"/>
      <c r="Q1187" s="195"/>
      <c r="R1187" s="195"/>
      <c r="S1187" s="195"/>
      <c r="T1187" s="195"/>
      <c r="U1187" s="195"/>
      <c r="V1187" s="195"/>
      <c r="W1187" s="195"/>
      <c r="X1187" s="195"/>
      <c r="Y1187" s="195"/>
      <c r="Z1187" s="195"/>
      <c r="AA1187" s="195"/>
      <c r="AB1187" s="195"/>
      <c r="AC1187" s="195"/>
      <c r="AD1187" s="195"/>
      <c r="AE1187" s="195"/>
      <c r="AF1187" s="195"/>
      <c r="AG1187" s="195"/>
      <c r="AH1187" s="195"/>
      <c r="AI1187" s="195"/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  <c r="AW1187" s="195"/>
      <c r="AX1187" s="195"/>
      <c r="AY1187" s="195"/>
      <c r="AZ1187" s="195"/>
      <c r="BA1187" s="195"/>
      <c r="BB1187" s="195"/>
      <c r="BC1187" s="195"/>
      <c r="BD1187" s="195"/>
      <c r="BE1187" s="195"/>
      <c r="BF1187" s="195"/>
      <c r="BG1187" s="195"/>
      <c r="BH1187" s="195"/>
      <c r="BI1187" s="195"/>
      <c r="BJ1187" s="195"/>
      <c r="BK1187" s="195"/>
      <c r="BL1187" s="195"/>
      <c r="BM1187" s="195"/>
      <c r="BN1187" s="195"/>
      <c r="BO1187" s="195"/>
      <c r="BP1187" s="195"/>
      <c r="BQ1187" s="195"/>
      <c r="BR1187" s="195"/>
      <c r="BS1187" s="195"/>
      <c r="BT1187" s="195"/>
      <c r="BU1187" s="195"/>
      <c r="BV1187" s="195"/>
      <c r="BW1187" s="195"/>
      <c r="BX1187" s="195"/>
      <c r="BY1187" s="195"/>
      <c r="BZ1187" s="195"/>
      <c r="CA1187" s="195"/>
      <c r="CB1187" s="195"/>
      <c r="CC1187" s="195"/>
      <c r="CD1187" s="195"/>
      <c r="CE1187" s="195"/>
      <c r="CF1187" s="195"/>
      <c r="CG1187" s="195"/>
      <c r="CH1187" s="195"/>
    </row>
    <row r="1188" spans="1:86" ht="12.75">
      <c r="A1188" s="195"/>
      <c r="B1188" s="195"/>
      <c r="C1188" s="195"/>
      <c r="D1188" s="195"/>
      <c r="E1188" s="195"/>
      <c r="F1188" s="195"/>
      <c r="G1188" s="195"/>
      <c r="H1188" s="195"/>
      <c r="I1188" s="195"/>
      <c r="J1188" s="195"/>
      <c r="L1188" s="195"/>
      <c r="M1188" s="195"/>
      <c r="N1188" s="195"/>
      <c r="O1188" s="195"/>
      <c r="P1188" s="195"/>
      <c r="Q1188" s="195"/>
      <c r="R1188" s="195"/>
      <c r="S1188" s="195"/>
      <c r="T1188" s="195"/>
      <c r="U1188" s="195"/>
      <c r="V1188" s="195"/>
      <c r="W1188" s="195"/>
      <c r="X1188" s="195"/>
      <c r="Y1188" s="195"/>
      <c r="Z1188" s="195"/>
      <c r="AA1188" s="195"/>
      <c r="AB1188" s="195"/>
      <c r="AC1188" s="195"/>
      <c r="AD1188" s="195"/>
      <c r="AE1188" s="195"/>
      <c r="AF1188" s="195"/>
      <c r="AG1188" s="195"/>
      <c r="AH1188" s="195"/>
      <c r="AI1188" s="195"/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  <c r="AW1188" s="195"/>
      <c r="AX1188" s="195"/>
      <c r="AY1188" s="195"/>
      <c r="AZ1188" s="195"/>
      <c r="BA1188" s="195"/>
      <c r="BB1188" s="195"/>
      <c r="BC1188" s="195"/>
      <c r="BD1188" s="195"/>
      <c r="BE1188" s="195"/>
      <c r="BF1188" s="195"/>
      <c r="BG1188" s="195"/>
      <c r="BH1188" s="195"/>
      <c r="BI1188" s="195"/>
      <c r="BJ1188" s="195"/>
      <c r="BK1188" s="195"/>
      <c r="BL1188" s="195"/>
      <c r="BM1188" s="195"/>
      <c r="BN1188" s="195"/>
      <c r="BO1188" s="195"/>
      <c r="BP1188" s="195"/>
      <c r="BQ1188" s="195"/>
      <c r="BR1188" s="195"/>
      <c r="BS1188" s="195"/>
      <c r="BT1188" s="195"/>
      <c r="BU1188" s="195"/>
      <c r="BV1188" s="195"/>
      <c r="BW1188" s="195"/>
      <c r="BX1188" s="195"/>
      <c r="BY1188" s="195"/>
      <c r="BZ1188" s="195"/>
      <c r="CA1188" s="195"/>
      <c r="CB1188" s="195"/>
      <c r="CC1188" s="195"/>
      <c r="CD1188" s="195"/>
      <c r="CE1188" s="195"/>
      <c r="CF1188" s="195"/>
      <c r="CG1188" s="195"/>
      <c r="CH1188" s="195"/>
    </row>
    <row r="1189" spans="1:86" ht="12.75">
      <c r="A1189" s="195"/>
      <c r="B1189" s="195"/>
      <c r="C1189" s="195"/>
      <c r="D1189" s="195"/>
      <c r="E1189" s="195"/>
      <c r="F1189" s="195"/>
      <c r="G1189" s="195"/>
      <c r="H1189" s="195"/>
      <c r="I1189" s="195"/>
      <c r="J1189" s="195"/>
      <c r="L1189" s="195"/>
      <c r="M1189" s="195"/>
      <c r="N1189" s="195"/>
      <c r="O1189" s="195"/>
      <c r="P1189" s="195"/>
      <c r="Q1189" s="195"/>
      <c r="R1189" s="195"/>
      <c r="S1189" s="195"/>
      <c r="T1189" s="195"/>
      <c r="U1189" s="195"/>
      <c r="V1189" s="195"/>
      <c r="W1189" s="195"/>
      <c r="X1189" s="195"/>
      <c r="Y1189" s="195"/>
      <c r="Z1189" s="195"/>
      <c r="AA1189" s="195"/>
      <c r="AB1189" s="195"/>
      <c r="AC1189" s="195"/>
      <c r="AD1189" s="195"/>
      <c r="AE1189" s="195"/>
      <c r="AF1189" s="195"/>
      <c r="AG1189" s="195"/>
      <c r="AH1189" s="195"/>
      <c r="AI1189" s="195"/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  <c r="AW1189" s="195"/>
      <c r="AX1189" s="195"/>
      <c r="AY1189" s="195"/>
      <c r="AZ1189" s="195"/>
      <c r="BA1189" s="195"/>
      <c r="BB1189" s="195"/>
      <c r="BC1189" s="195"/>
      <c r="BD1189" s="195"/>
      <c r="BE1189" s="195"/>
      <c r="BF1189" s="195"/>
      <c r="BG1189" s="195"/>
      <c r="BH1189" s="195"/>
      <c r="BI1189" s="195"/>
      <c r="BJ1189" s="195"/>
      <c r="BK1189" s="195"/>
      <c r="BL1189" s="195"/>
      <c r="BM1189" s="195"/>
      <c r="BN1189" s="195"/>
      <c r="BO1189" s="195"/>
      <c r="BP1189" s="195"/>
      <c r="BQ1189" s="195"/>
      <c r="BR1189" s="195"/>
      <c r="BS1189" s="195"/>
      <c r="BT1189" s="195"/>
      <c r="BU1189" s="195"/>
      <c r="BV1189" s="195"/>
      <c r="BW1189" s="195"/>
      <c r="BX1189" s="195"/>
      <c r="BY1189" s="195"/>
      <c r="BZ1189" s="195"/>
      <c r="CA1189" s="195"/>
      <c r="CB1189" s="195"/>
      <c r="CC1189" s="195"/>
      <c r="CD1189" s="195"/>
      <c r="CE1189" s="195"/>
      <c r="CF1189" s="195"/>
      <c r="CG1189" s="195"/>
      <c r="CH1189" s="195"/>
    </row>
    <row r="1190" spans="1:86" ht="12.75">
      <c r="A1190" s="195"/>
      <c r="B1190" s="195"/>
      <c r="C1190" s="195"/>
      <c r="D1190" s="195"/>
      <c r="E1190" s="195"/>
      <c r="F1190" s="195"/>
      <c r="G1190" s="195"/>
      <c r="H1190" s="195"/>
      <c r="I1190" s="195"/>
      <c r="J1190" s="195"/>
      <c r="L1190" s="195"/>
      <c r="M1190" s="195"/>
      <c r="N1190" s="195"/>
      <c r="O1190" s="195"/>
      <c r="P1190" s="195"/>
      <c r="Q1190" s="195"/>
      <c r="R1190" s="195"/>
      <c r="S1190" s="195"/>
      <c r="T1190" s="195"/>
      <c r="U1190" s="195"/>
      <c r="V1190" s="195"/>
      <c r="W1190" s="195"/>
      <c r="X1190" s="195"/>
      <c r="Y1190" s="195"/>
      <c r="Z1190" s="195"/>
      <c r="AA1190" s="195"/>
      <c r="AB1190" s="195"/>
      <c r="AC1190" s="195"/>
      <c r="AD1190" s="195"/>
      <c r="AE1190" s="195"/>
      <c r="AF1190" s="195"/>
      <c r="AG1190" s="195"/>
      <c r="AH1190" s="195"/>
      <c r="AI1190" s="195"/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  <c r="AW1190" s="195"/>
      <c r="AX1190" s="195"/>
      <c r="AY1190" s="195"/>
      <c r="AZ1190" s="195"/>
      <c r="BA1190" s="195"/>
      <c r="BB1190" s="195"/>
      <c r="BC1190" s="195"/>
      <c r="BD1190" s="195"/>
      <c r="BE1190" s="195"/>
      <c r="BF1190" s="195"/>
      <c r="BG1190" s="195"/>
      <c r="BH1190" s="195"/>
      <c r="BI1190" s="195"/>
      <c r="BJ1190" s="195"/>
      <c r="BK1190" s="195"/>
      <c r="BL1190" s="195"/>
      <c r="BM1190" s="195"/>
      <c r="BN1190" s="195"/>
      <c r="BO1190" s="195"/>
      <c r="BP1190" s="195"/>
      <c r="BQ1190" s="195"/>
      <c r="BR1190" s="195"/>
      <c r="BS1190" s="195"/>
      <c r="BT1190" s="195"/>
      <c r="BU1190" s="195"/>
      <c r="BV1190" s="195"/>
      <c r="BW1190" s="195"/>
      <c r="BX1190" s="195"/>
      <c r="BY1190" s="195"/>
      <c r="BZ1190" s="195"/>
      <c r="CA1190" s="195"/>
      <c r="CB1190" s="195"/>
      <c r="CC1190" s="195"/>
      <c r="CD1190" s="195"/>
      <c r="CE1190" s="195"/>
      <c r="CF1190" s="195"/>
      <c r="CG1190" s="195"/>
      <c r="CH1190" s="195"/>
    </row>
    <row r="1191" spans="1:86" ht="12.75">
      <c r="A1191" s="195"/>
      <c r="B1191" s="195"/>
      <c r="C1191" s="195"/>
      <c r="D1191" s="195"/>
      <c r="E1191" s="195"/>
      <c r="F1191" s="195"/>
      <c r="G1191" s="195"/>
      <c r="H1191" s="195"/>
      <c r="I1191" s="195"/>
      <c r="J1191" s="195"/>
      <c r="L1191" s="195"/>
      <c r="M1191" s="195"/>
      <c r="N1191" s="195"/>
      <c r="O1191" s="195"/>
      <c r="P1191" s="195"/>
      <c r="Q1191" s="195"/>
      <c r="R1191" s="195"/>
      <c r="S1191" s="195"/>
      <c r="T1191" s="195"/>
      <c r="U1191" s="195"/>
      <c r="V1191" s="195"/>
      <c r="W1191" s="195"/>
      <c r="X1191" s="195"/>
      <c r="Y1191" s="195"/>
      <c r="Z1191" s="195"/>
      <c r="AA1191" s="195"/>
      <c r="AB1191" s="195"/>
      <c r="AC1191" s="195"/>
      <c r="AD1191" s="195"/>
      <c r="AE1191" s="195"/>
      <c r="AF1191" s="195"/>
      <c r="AG1191" s="195"/>
      <c r="AH1191" s="195"/>
      <c r="AI1191" s="195"/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  <c r="AW1191" s="195"/>
      <c r="AX1191" s="195"/>
      <c r="AY1191" s="195"/>
      <c r="AZ1191" s="195"/>
      <c r="BA1191" s="195"/>
      <c r="BB1191" s="195"/>
      <c r="BC1191" s="195"/>
      <c r="BD1191" s="195"/>
      <c r="BE1191" s="195"/>
      <c r="BF1191" s="195"/>
      <c r="BG1191" s="195"/>
      <c r="BH1191" s="195"/>
      <c r="BI1191" s="195"/>
      <c r="BJ1191" s="195"/>
      <c r="BK1191" s="195"/>
      <c r="BL1191" s="195"/>
      <c r="BM1191" s="195"/>
      <c r="BN1191" s="195"/>
      <c r="BO1191" s="195"/>
      <c r="BP1191" s="195"/>
      <c r="BQ1191" s="195"/>
      <c r="BR1191" s="195"/>
      <c r="BS1191" s="195"/>
      <c r="BT1191" s="195"/>
      <c r="BU1191" s="195"/>
      <c r="BV1191" s="195"/>
      <c r="BW1191" s="195"/>
      <c r="BX1191" s="195"/>
      <c r="BY1191" s="195"/>
      <c r="BZ1191" s="195"/>
      <c r="CA1191" s="195"/>
      <c r="CB1191" s="195"/>
      <c r="CC1191" s="195"/>
      <c r="CD1191" s="195"/>
      <c r="CE1191" s="195"/>
      <c r="CF1191" s="195"/>
      <c r="CG1191" s="195"/>
      <c r="CH1191" s="195"/>
    </row>
    <row r="1192" spans="1:86" ht="12.75">
      <c r="A1192" s="195"/>
      <c r="B1192" s="195"/>
      <c r="C1192" s="195"/>
      <c r="D1192" s="195"/>
      <c r="E1192" s="195"/>
      <c r="F1192" s="195"/>
      <c r="G1192" s="195"/>
      <c r="H1192" s="195"/>
      <c r="I1192" s="195"/>
      <c r="J1192" s="195"/>
      <c r="L1192" s="195"/>
      <c r="M1192" s="195"/>
      <c r="N1192" s="195"/>
      <c r="O1192" s="195"/>
      <c r="P1192" s="195"/>
      <c r="Q1192" s="195"/>
      <c r="R1192" s="195"/>
      <c r="S1192" s="195"/>
      <c r="T1192" s="195"/>
      <c r="U1192" s="195"/>
      <c r="V1192" s="195"/>
      <c r="W1192" s="195"/>
      <c r="X1192" s="195"/>
      <c r="Y1192" s="195"/>
      <c r="Z1192" s="195"/>
      <c r="AA1192" s="195"/>
      <c r="AB1192" s="195"/>
      <c r="AC1192" s="195"/>
      <c r="AD1192" s="195"/>
      <c r="AE1192" s="195"/>
      <c r="AF1192" s="195"/>
      <c r="AG1192" s="195"/>
      <c r="AH1192" s="195"/>
      <c r="AI1192" s="195"/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  <c r="AW1192" s="195"/>
      <c r="AX1192" s="195"/>
      <c r="AY1192" s="195"/>
      <c r="AZ1192" s="195"/>
      <c r="BA1192" s="195"/>
      <c r="BB1192" s="195"/>
      <c r="BC1192" s="195"/>
      <c r="BD1192" s="195"/>
      <c r="BE1192" s="195"/>
      <c r="BF1192" s="195"/>
      <c r="BG1192" s="195"/>
      <c r="BH1192" s="195"/>
      <c r="BI1192" s="195"/>
      <c r="BJ1192" s="195"/>
      <c r="BK1192" s="195"/>
      <c r="BL1192" s="195"/>
      <c r="BM1192" s="195"/>
      <c r="BN1192" s="195"/>
      <c r="BO1192" s="195"/>
      <c r="BP1192" s="195"/>
      <c r="BQ1192" s="195"/>
      <c r="BR1192" s="195"/>
      <c r="BS1192" s="195"/>
      <c r="BT1192" s="195"/>
      <c r="BU1192" s="195"/>
      <c r="BV1192" s="195"/>
      <c r="BW1192" s="195"/>
      <c r="BX1192" s="195"/>
      <c r="BY1192" s="195"/>
      <c r="BZ1192" s="195"/>
      <c r="CA1192" s="195"/>
      <c r="CB1192" s="195"/>
      <c r="CC1192" s="195"/>
      <c r="CD1192" s="195"/>
      <c r="CE1192" s="195"/>
      <c r="CF1192" s="195"/>
      <c r="CG1192" s="195"/>
      <c r="CH1192" s="195"/>
    </row>
    <row r="1193" spans="1:86" ht="12.75">
      <c r="A1193" s="195"/>
      <c r="B1193" s="195"/>
      <c r="C1193" s="195"/>
      <c r="D1193" s="195"/>
      <c r="E1193" s="195"/>
      <c r="F1193" s="195"/>
      <c r="G1193" s="195"/>
      <c r="H1193" s="195"/>
      <c r="I1193" s="195"/>
      <c r="J1193" s="195"/>
      <c r="L1193" s="195"/>
      <c r="M1193" s="195"/>
      <c r="N1193" s="195"/>
      <c r="O1193" s="195"/>
      <c r="P1193" s="195"/>
      <c r="Q1193" s="195"/>
      <c r="R1193" s="195"/>
      <c r="S1193" s="195"/>
      <c r="T1193" s="195"/>
      <c r="U1193" s="195"/>
      <c r="V1193" s="195"/>
      <c r="W1193" s="195"/>
      <c r="X1193" s="195"/>
      <c r="Y1193" s="195"/>
      <c r="Z1193" s="195"/>
      <c r="AA1193" s="195"/>
      <c r="AB1193" s="195"/>
      <c r="AC1193" s="195"/>
      <c r="AD1193" s="195"/>
      <c r="AE1193" s="195"/>
      <c r="AF1193" s="195"/>
      <c r="AG1193" s="195"/>
      <c r="AH1193" s="195"/>
      <c r="AI1193" s="195"/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  <c r="AW1193" s="195"/>
      <c r="AX1193" s="195"/>
      <c r="AY1193" s="195"/>
      <c r="AZ1193" s="195"/>
      <c r="BA1193" s="195"/>
      <c r="BB1193" s="195"/>
      <c r="BC1193" s="195"/>
      <c r="BD1193" s="195"/>
      <c r="BE1193" s="195"/>
      <c r="BF1193" s="195"/>
      <c r="BG1193" s="195"/>
      <c r="BH1193" s="195"/>
      <c r="BI1193" s="195"/>
      <c r="BJ1193" s="195"/>
      <c r="BK1193" s="195"/>
      <c r="BL1193" s="195"/>
      <c r="BM1193" s="195"/>
      <c r="BN1193" s="195"/>
      <c r="BO1193" s="195"/>
      <c r="BP1193" s="195"/>
      <c r="BQ1193" s="195"/>
      <c r="BR1193" s="195"/>
      <c r="BS1193" s="195"/>
      <c r="BT1193" s="195"/>
      <c r="BU1193" s="195"/>
      <c r="BV1193" s="195"/>
      <c r="BW1193" s="195"/>
      <c r="BX1193" s="195"/>
      <c r="BY1193" s="195"/>
      <c r="BZ1193" s="195"/>
      <c r="CA1193" s="195"/>
      <c r="CB1193" s="195"/>
      <c r="CC1193" s="195"/>
      <c r="CD1193" s="195"/>
      <c r="CE1193" s="195"/>
      <c r="CF1193" s="195"/>
      <c r="CG1193" s="195"/>
      <c r="CH1193" s="195"/>
    </row>
    <row r="1194" spans="1:86" ht="12.75">
      <c r="A1194" s="195"/>
      <c r="B1194" s="195"/>
      <c r="C1194" s="195"/>
      <c r="D1194" s="195"/>
      <c r="E1194" s="195"/>
      <c r="F1194" s="195"/>
      <c r="G1194" s="195"/>
      <c r="H1194" s="195"/>
      <c r="I1194" s="195"/>
      <c r="J1194" s="195"/>
      <c r="L1194" s="195"/>
      <c r="M1194" s="195"/>
      <c r="N1194" s="195"/>
      <c r="O1194" s="195"/>
      <c r="P1194" s="195"/>
      <c r="Q1194" s="195"/>
      <c r="R1194" s="195"/>
      <c r="S1194" s="195"/>
      <c r="T1194" s="195"/>
      <c r="U1194" s="195"/>
      <c r="V1194" s="195"/>
      <c r="W1194" s="195"/>
      <c r="X1194" s="195"/>
      <c r="Y1194" s="195"/>
      <c r="Z1194" s="195"/>
      <c r="AA1194" s="195"/>
      <c r="AB1194" s="195"/>
      <c r="AC1194" s="195"/>
      <c r="AD1194" s="195"/>
      <c r="AE1194" s="195"/>
      <c r="AF1194" s="195"/>
      <c r="AG1194" s="195"/>
      <c r="AH1194" s="195"/>
      <c r="AI1194" s="195"/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  <c r="AW1194" s="195"/>
      <c r="AX1194" s="195"/>
      <c r="AY1194" s="195"/>
      <c r="AZ1194" s="195"/>
      <c r="BA1194" s="195"/>
      <c r="BB1194" s="195"/>
      <c r="BC1194" s="195"/>
      <c r="BD1194" s="195"/>
      <c r="BE1194" s="195"/>
      <c r="BF1194" s="195"/>
      <c r="BG1194" s="195"/>
      <c r="BH1194" s="195"/>
      <c r="BI1194" s="195"/>
      <c r="BJ1194" s="195"/>
      <c r="BK1194" s="195"/>
      <c r="BL1194" s="195"/>
      <c r="BM1194" s="195"/>
      <c r="BN1194" s="195"/>
      <c r="BO1194" s="195"/>
      <c r="BP1194" s="195"/>
      <c r="BQ1194" s="195"/>
      <c r="BR1194" s="195"/>
      <c r="BS1194" s="195"/>
      <c r="BT1194" s="195"/>
      <c r="BU1194" s="195"/>
      <c r="BV1194" s="195"/>
      <c r="BW1194" s="195"/>
      <c r="BX1194" s="195"/>
      <c r="BY1194" s="195"/>
      <c r="BZ1194" s="195"/>
      <c r="CA1194" s="195"/>
      <c r="CB1194" s="195"/>
      <c r="CC1194" s="195"/>
      <c r="CD1194" s="195"/>
      <c r="CE1194" s="195"/>
      <c r="CF1194" s="195"/>
      <c r="CG1194" s="195"/>
      <c r="CH1194" s="195"/>
    </row>
    <row r="1195" spans="1:86" ht="12.75">
      <c r="A1195" s="195"/>
      <c r="B1195" s="195"/>
      <c r="C1195" s="195"/>
      <c r="D1195" s="195"/>
      <c r="E1195" s="195"/>
      <c r="F1195" s="195"/>
      <c r="G1195" s="195"/>
      <c r="H1195" s="195"/>
      <c r="I1195" s="195"/>
      <c r="J1195" s="195"/>
      <c r="L1195" s="195"/>
      <c r="M1195" s="195"/>
      <c r="N1195" s="195"/>
      <c r="O1195" s="195"/>
      <c r="P1195" s="195"/>
      <c r="Q1195" s="195"/>
      <c r="R1195" s="195"/>
      <c r="S1195" s="195"/>
      <c r="T1195" s="195"/>
      <c r="U1195" s="195"/>
      <c r="V1195" s="195"/>
      <c r="W1195" s="195"/>
      <c r="X1195" s="195"/>
      <c r="Y1195" s="195"/>
      <c r="Z1195" s="195"/>
      <c r="AA1195" s="195"/>
      <c r="AB1195" s="195"/>
      <c r="AC1195" s="195"/>
      <c r="AD1195" s="195"/>
      <c r="AE1195" s="195"/>
      <c r="AF1195" s="195"/>
      <c r="AG1195" s="195"/>
      <c r="AH1195" s="195"/>
      <c r="AI1195" s="195"/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  <c r="AW1195" s="195"/>
      <c r="AX1195" s="195"/>
      <c r="AY1195" s="195"/>
      <c r="AZ1195" s="195"/>
      <c r="BA1195" s="195"/>
      <c r="BB1195" s="195"/>
      <c r="BC1195" s="195"/>
      <c r="BD1195" s="195"/>
      <c r="BE1195" s="195"/>
      <c r="BF1195" s="195"/>
      <c r="BG1195" s="195"/>
      <c r="BH1195" s="195"/>
      <c r="BI1195" s="195"/>
      <c r="BJ1195" s="195"/>
      <c r="BK1195" s="195"/>
      <c r="BL1195" s="195"/>
      <c r="BM1195" s="195"/>
      <c r="BN1195" s="195"/>
      <c r="BO1195" s="195"/>
      <c r="BP1195" s="195"/>
      <c r="BQ1195" s="195"/>
      <c r="BR1195" s="195"/>
      <c r="BS1195" s="195"/>
      <c r="BT1195" s="195"/>
      <c r="BU1195" s="195"/>
      <c r="BV1195" s="195"/>
      <c r="BW1195" s="195"/>
      <c r="BX1195" s="195"/>
      <c r="BY1195" s="195"/>
      <c r="BZ1195" s="195"/>
      <c r="CA1195" s="195"/>
      <c r="CB1195" s="195"/>
      <c r="CC1195" s="195"/>
      <c r="CD1195" s="195"/>
      <c r="CE1195" s="195"/>
      <c r="CF1195" s="195"/>
      <c r="CG1195" s="195"/>
      <c r="CH1195" s="195"/>
    </row>
    <row r="1196" spans="1:86" ht="12.75">
      <c r="A1196" s="195"/>
      <c r="B1196" s="195"/>
      <c r="C1196" s="195"/>
      <c r="D1196" s="195"/>
      <c r="E1196" s="195"/>
      <c r="F1196" s="195"/>
      <c r="G1196" s="195"/>
      <c r="H1196" s="195"/>
      <c r="I1196" s="195"/>
      <c r="J1196" s="195"/>
      <c r="L1196" s="195"/>
      <c r="M1196" s="195"/>
      <c r="N1196" s="195"/>
      <c r="O1196" s="195"/>
      <c r="P1196" s="195"/>
      <c r="Q1196" s="195"/>
      <c r="R1196" s="195"/>
      <c r="S1196" s="195"/>
      <c r="T1196" s="195"/>
      <c r="U1196" s="195"/>
      <c r="V1196" s="195"/>
      <c r="W1196" s="195"/>
      <c r="X1196" s="195"/>
      <c r="Y1196" s="195"/>
      <c r="Z1196" s="195"/>
      <c r="AA1196" s="195"/>
      <c r="AB1196" s="195"/>
      <c r="AC1196" s="195"/>
      <c r="AD1196" s="195"/>
      <c r="AE1196" s="195"/>
      <c r="AF1196" s="195"/>
      <c r="AG1196" s="195"/>
      <c r="AH1196" s="195"/>
      <c r="AI1196" s="195"/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  <c r="AW1196" s="195"/>
      <c r="AX1196" s="195"/>
      <c r="AY1196" s="195"/>
      <c r="AZ1196" s="195"/>
      <c r="BA1196" s="195"/>
      <c r="BB1196" s="195"/>
      <c r="BC1196" s="195"/>
      <c r="BD1196" s="195"/>
      <c r="BE1196" s="195"/>
      <c r="BF1196" s="195"/>
      <c r="BG1196" s="195"/>
      <c r="BH1196" s="195"/>
      <c r="BI1196" s="195"/>
      <c r="BJ1196" s="195"/>
      <c r="BK1196" s="195"/>
      <c r="BL1196" s="195"/>
      <c r="BM1196" s="195"/>
      <c r="BN1196" s="195"/>
      <c r="BO1196" s="195"/>
      <c r="BP1196" s="195"/>
      <c r="BQ1196" s="195"/>
      <c r="BR1196" s="195"/>
      <c r="BS1196" s="195"/>
      <c r="BT1196" s="195"/>
      <c r="BU1196" s="195"/>
      <c r="BV1196" s="195"/>
      <c r="BW1196" s="195"/>
      <c r="BX1196" s="195"/>
      <c r="BY1196" s="195"/>
      <c r="BZ1196" s="195"/>
      <c r="CA1196" s="195"/>
      <c r="CB1196" s="195"/>
      <c r="CC1196" s="195"/>
      <c r="CD1196" s="195"/>
      <c r="CE1196" s="195"/>
      <c r="CF1196" s="195"/>
      <c r="CG1196" s="195"/>
      <c r="CH1196" s="195"/>
    </row>
    <row r="1197" spans="1:86" ht="12.75">
      <c r="A1197" s="195"/>
      <c r="B1197" s="195"/>
      <c r="C1197" s="195"/>
      <c r="D1197" s="195"/>
      <c r="E1197" s="195"/>
      <c r="F1197" s="195"/>
      <c r="G1197" s="195"/>
      <c r="H1197" s="195"/>
      <c r="I1197" s="195"/>
      <c r="J1197" s="195"/>
      <c r="L1197" s="195"/>
      <c r="M1197" s="195"/>
      <c r="N1197" s="195"/>
      <c r="O1197" s="195"/>
      <c r="P1197" s="195"/>
      <c r="Q1197" s="195"/>
      <c r="R1197" s="195"/>
      <c r="S1197" s="195"/>
      <c r="T1197" s="195"/>
      <c r="U1197" s="195"/>
      <c r="V1197" s="195"/>
      <c r="W1197" s="195"/>
      <c r="X1197" s="195"/>
      <c r="Y1197" s="195"/>
      <c r="Z1197" s="195"/>
      <c r="AA1197" s="195"/>
      <c r="AB1197" s="195"/>
      <c r="AC1197" s="195"/>
      <c r="AD1197" s="195"/>
      <c r="AE1197" s="195"/>
      <c r="AF1197" s="195"/>
      <c r="AG1197" s="195"/>
      <c r="AH1197" s="195"/>
      <c r="AI1197" s="195"/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  <c r="AW1197" s="195"/>
      <c r="AX1197" s="195"/>
      <c r="AY1197" s="195"/>
      <c r="AZ1197" s="195"/>
      <c r="BA1197" s="195"/>
      <c r="BB1197" s="195"/>
      <c r="BC1197" s="195"/>
      <c r="BD1197" s="195"/>
      <c r="BE1197" s="195"/>
      <c r="BF1197" s="195"/>
      <c r="BG1197" s="195"/>
      <c r="BH1197" s="195"/>
      <c r="BI1197" s="195"/>
      <c r="BJ1197" s="195"/>
      <c r="BK1197" s="195"/>
      <c r="BL1197" s="195"/>
      <c r="BM1197" s="195"/>
      <c r="BN1197" s="195"/>
      <c r="BO1197" s="195"/>
      <c r="BP1197" s="195"/>
      <c r="BQ1197" s="195"/>
      <c r="BR1197" s="195"/>
      <c r="BS1197" s="195"/>
      <c r="BT1197" s="195"/>
      <c r="BU1197" s="195"/>
      <c r="BV1197" s="195"/>
      <c r="BW1197" s="195"/>
      <c r="BX1197" s="195"/>
      <c r="BY1197" s="195"/>
      <c r="BZ1197" s="195"/>
      <c r="CA1197" s="195"/>
      <c r="CB1197" s="195"/>
      <c r="CC1197" s="195"/>
      <c r="CD1197" s="195"/>
      <c r="CE1197" s="195"/>
      <c r="CF1197" s="195"/>
      <c r="CG1197" s="195"/>
      <c r="CH1197" s="195"/>
    </row>
    <row r="1198" spans="1:86" ht="12.75">
      <c r="A1198" s="195"/>
      <c r="B1198" s="195"/>
      <c r="C1198" s="195"/>
      <c r="D1198" s="195"/>
      <c r="E1198" s="195"/>
      <c r="F1198" s="195"/>
      <c r="G1198" s="195"/>
      <c r="H1198" s="195"/>
      <c r="I1198" s="195"/>
      <c r="J1198" s="195"/>
      <c r="L1198" s="195"/>
      <c r="M1198" s="195"/>
      <c r="N1198" s="195"/>
      <c r="O1198" s="195"/>
      <c r="P1198" s="195"/>
      <c r="Q1198" s="195"/>
      <c r="R1198" s="195"/>
      <c r="S1198" s="195"/>
      <c r="T1198" s="195"/>
      <c r="U1198" s="195"/>
      <c r="V1198" s="195"/>
      <c r="W1198" s="195"/>
      <c r="X1198" s="195"/>
      <c r="Y1198" s="195"/>
      <c r="Z1198" s="195"/>
      <c r="AA1198" s="195"/>
      <c r="AB1198" s="195"/>
      <c r="AC1198" s="195"/>
      <c r="AD1198" s="195"/>
      <c r="AE1198" s="195"/>
      <c r="AF1198" s="195"/>
      <c r="AG1198" s="195"/>
      <c r="AH1198" s="195"/>
      <c r="AI1198" s="195"/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  <c r="AW1198" s="195"/>
      <c r="AX1198" s="195"/>
      <c r="AY1198" s="195"/>
      <c r="AZ1198" s="195"/>
      <c r="BA1198" s="195"/>
      <c r="BB1198" s="195"/>
      <c r="BC1198" s="195"/>
      <c r="BD1198" s="195"/>
      <c r="BE1198" s="195"/>
      <c r="BF1198" s="195"/>
      <c r="BG1198" s="195"/>
      <c r="BH1198" s="195"/>
      <c r="BI1198" s="195"/>
      <c r="BJ1198" s="195"/>
      <c r="BK1198" s="195"/>
      <c r="BL1198" s="195"/>
      <c r="BM1198" s="195"/>
      <c r="BN1198" s="195"/>
      <c r="BO1198" s="195"/>
      <c r="BP1198" s="195"/>
      <c r="BQ1198" s="195"/>
      <c r="BR1198" s="195"/>
      <c r="BS1198" s="195"/>
      <c r="BT1198" s="195"/>
      <c r="BU1198" s="195"/>
      <c r="BV1198" s="195"/>
      <c r="BW1198" s="195"/>
      <c r="BX1198" s="195"/>
      <c r="BY1198" s="195"/>
      <c r="BZ1198" s="195"/>
      <c r="CA1198" s="195"/>
      <c r="CB1198" s="195"/>
      <c r="CC1198" s="195"/>
      <c r="CD1198" s="195"/>
      <c r="CE1198" s="195"/>
      <c r="CF1198" s="195"/>
      <c r="CG1198" s="195"/>
      <c r="CH1198" s="195"/>
    </row>
    <row r="1199" spans="1:86" ht="12.75">
      <c r="A1199" s="195"/>
      <c r="B1199" s="195"/>
      <c r="C1199" s="195"/>
      <c r="D1199" s="195"/>
      <c r="E1199" s="195"/>
      <c r="F1199" s="195"/>
      <c r="G1199" s="195"/>
      <c r="H1199" s="195"/>
      <c r="I1199" s="195"/>
      <c r="J1199" s="195"/>
      <c r="L1199" s="195"/>
      <c r="M1199" s="195"/>
      <c r="N1199" s="195"/>
      <c r="O1199" s="195"/>
      <c r="P1199" s="195"/>
      <c r="Q1199" s="195"/>
      <c r="R1199" s="195"/>
      <c r="S1199" s="195"/>
      <c r="T1199" s="195"/>
      <c r="U1199" s="195"/>
      <c r="V1199" s="195"/>
      <c r="W1199" s="195"/>
      <c r="X1199" s="195"/>
      <c r="Y1199" s="195"/>
      <c r="Z1199" s="195"/>
      <c r="AA1199" s="195"/>
      <c r="AB1199" s="195"/>
      <c r="AC1199" s="195"/>
      <c r="AD1199" s="195"/>
      <c r="AE1199" s="195"/>
      <c r="AF1199" s="195"/>
      <c r="AG1199" s="195"/>
      <c r="AH1199" s="195"/>
      <c r="AI1199" s="195"/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  <c r="AW1199" s="195"/>
      <c r="AX1199" s="195"/>
      <c r="AY1199" s="195"/>
      <c r="AZ1199" s="195"/>
      <c r="BA1199" s="195"/>
      <c r="BB1199" s="195"/>
      <c r="BC1199" s="195"/>
      <c r="BD1199" s="195"/>
      <c r="BE1199" s="195"/>
      <c r="BF1199" s="195"/>
      <c r="BG1199" s="195"/>
      <c r="BH1199" s="195"/>
      <c r="BI1199" s="195"/>
      <c r="BJ1199" s="195"/>
      <c r="BK1199" s="195"/>
      <c r="BL1199" s="195"/>
      <c r="BM1199" s="195"/>
      <c r="BN1199" s="195"/>
      <c r="BO1199" s="195"/>
      <c r="BP1199" s="195"/>
      <c r="BQ1199" s="195"/>
      <c r="BR1199" s="195"/>
      <c r="BS1199" s="195"/>
      <c r="BT1199" s="195"/>
      <c r="BU1199" s="195"/>
      <c r="BV1199" s="195"/>
      <c r="BW1199" s="195"/>
      <c r="BX1199" s="195"/>
      <c r="BY1199" s="195"/>
      <c r="BZ1199" s="195"/>
      <c r="CA1199" s="195"/>
      <c r="CB1199" s="195"/>
      <c r="CC1199" s="195"/>
      <c r="CD1199" s="195"/>
      <c r="CE1199" s="195"/>
      <c r="CF1199" s="195"/>
      <c r="CG1199" s="195"/>
      <c r="CH1199" s="195"/>
    </row>
    <row r="1200" spans="1:86" ht="12.75">
      <c r="A1200" s="195"/>
      <c r="B1200" s="195"/>
      <c r="C1200" s="195"/>
      <c r="D1200" s="195"/>
      <c r="E1200" s="195"/>
      <c r="F1200" s="195"/>
      <c r="G1200" s="195"/>
      <c r="H1200" s="195"/>
      <c r="I1200" s="195"/>
      <c r="J1200" s="195"/>
      <c r="L1200" s="195"/>
      <c r="M1200" s="195"/>
      <c r="N1200" s="195"/>
      <c r="O1200" s="195"/>
      <c r="P1200" s="195"/>
      <c r="Q1200" s="195"/>
      <c r="R1200" s="195"/>
      <c r="S1200" s="195"/>
      <c r="T1200" s="195"/>
      <c r="U1200" s="195"/>
      <c r="V1200" s="195"/>
      <c r="W1200" s="195"/>
      <c r="X1200" s="195"/>
      <c r="Y1200" s="195"/>
      <c r="Z1200" s="195"/>
      <c r="AA1200" s="195"/>
      <c r="AB1200" s="195"/>
      <c r="AC1200" s="195"/>
      <c r="AD1200" s="195"/>
      <c r="AE1200" s="195"/>
      <c r="AF1200" s="195"/>
      <c r="AG1200" s="195"/>
      <c r="AH1200" s="195"/>
      <c r="AI1200" s="195"/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  <c r="AW1200" s="195"/>
      <c r="AX1200" s="195"/>
      <c r="AY1200" s="195"/>
      <c r="AZ1200" s="195"/>
      <c r="BA1200" s="195"/>
      <c r="BB1200" s="195"/>
      <c r="BC1200" s="195"/>
      <c r="BD1200" s="195"/>
      <c r="BE1200" s="195"/>
      <c r="BF1200" s="195"/>
      <c r="BG1200" s="195"/>
      <c r="BH1200" s="195"/>
      <c r="BI1200" s="195"/>
      <c r="BJ1200" s="195"/>
      <c r="BK1200" s="195"/>
      <c r="BL1200" s="195"/>
      <c r="BM1200" s="195"/>
      <c r="BN1200" s="195"/>
      <c r="BO1200" s="195"/>
      <c r="BP1200" s="195"/>
      <c r="BQ1200" s="195"/>
      <c r="BR1200" s="195"/>
      <c r="BS1200" s="195"/>
      <c r="BT1200" s="195"/>
      <c r="BU1200" s="195"/>
      <c r="BV1200" s="195"/>
      <c r="BW1200" s="195"/>
      <c r="BX1200" s="195"/>
      <c r="BY1200" s="195"/>
      <c r="BZ1200" s="195"/>
      <c r="CA1200" s="195"/>
      <c r="CB1200" s="195"/>
      <c r="CC1200" s="195"/>
      <c r="CD1200" s="195"/>
      <c r="CE1200" s="195"/>
      <c r="CF1200" s="195"/>
      <c r="CG1200" s="195"/>
      <c r="CH1200" s="195"/>
    </row>
    <row r="1201" spans="1:86" ht="12.75">
      <c r="A1201" s="195"/>
      <c r="B1201" s="195"/>
      <c r="C1201" s="195"/>
      <c r="D1201" s="195"/>
      <c r="E1201" s="195"/>
      <c r="F1201" s="195"/>
      <c r="G1201" s="195"/>
      <c r="H1201" s="195"/>
      <c r="I1201" s="195"/>
      <c r="J1201" s="195"/>
      <c r="L1201" s="195"/>
      <c r="M1201" s="195"/>
      <c r="N1201" s="195"/>
      <c r="O1201" s="195"/>
      <c r="P1201" s="195"/>
      <c r="Q1201" s="195"/>
      <c r="R1201" s="195"/>
      <c r="S1201" s="195"/>
      <c r="T1201" s="195"/>
      <c r="U1201" s="195"/>
      <c r="V1201" s="195"/>
      <c r="W1201" s="195"/>
      <c r="X1201" s="195"/>
      <c r="Y1201" s="195"/>
      <c r="Z1201" s="195"/>
      <c r="AA1201" s="195"/>
      <c r="AB1201" s="195"/>
      <c r="AC1201" s="195"/>
      <c r="AD1201" s="195"/>
      <c r="AE1201" s="195"/>
      <c r="AF1201" s="195"/>
      <c r="AG1201" s="195"/>
      <c r="AH1201" s="195"/>
      <c r="AI1201" s="195"/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  <c r="AW1201" s="195"/>
      <c r="AX1201" s="195"/>
      <c r="AY1201" s="195"/>
      <c r="AZ1201" s="195"/>
      <c r="BA1201" s="195"/>
      <c r="BB1201" s="195"/>
      <c r="BC1201" s="195"/>
      <c r="BD1201" s="195"/>
      <c r="BE1201" s="195"/>
      <c r="BF1201" s="195"/>
      <c r="BG1201" s="195"/>
      <c r="BH1201" s="195"/>
      <c r="BI1201" s="195"/>
      <c r="BJ1201" s="195"/>
      <c r="BK1201" s="195"/>
      <c r="BL1201" s="195"/>
      <c r="BM1201" s="195"/>
      <c r="BN1201" s="195"/>
      <c r="BO1201" s="195"/>
      <c r="BP1201" s="195"/>
      <c r="BQ1201" s="195"/>
      <c r="BR1201" s="195"/>
      <c r="BS1201" s="195"/>
      <c r="BT1201" s="195"/>
      <c r="BU1201" s="195"/>
      <c r="BV1201" s="195"/>
      <c r="BW1201" s="195"/>
      <c r="BX1201" s="195"/>
      <c r="BY1201" s="195"/>
      <c r="BZ1201" s="195"/>
      <c r="CA1201" s="195"/>
      <c r="CB1201" s="195"/>
      <c r="CC1201" s="195"/>
      <c r="CD1201" s="195"/>
      <c r="CE1201" s="195"/>
      <c r="CF1201" s="195"/>
      <c r="CG1201" s="195"/>
      <c r="CH1201" s="195"/>
    </row>
    <row r="1202" spans="1:86" ht="12.75">
      <c r="A1202" s="195"/>
      <c r="B1202" s="195"/>
      <c r="C1202" s="195"/>
      <c r="D1202" s="195"/>
      <c r="E1202" s="195"/>
      <c r="F1202" s="195"/>
      <c r="G1202" s="195"/>
      <c r="H1202" s="195"/>
      <c r="I1202" s="195"/>
      <c r="J1202" s="195"/>
      <c r="L1202" s="195"/>
      <c r="M1202" s="195"/>
      <c r="N1202" s="195"/>
      <c r="O1202" s="195"/>
      <c r="P1202" s="195"/>
      <c r="Q1202" s="195"/>
      <c r="R1202" s="195"/>
      <c r="S1202" s="195"/>
      <c r="T1202" s="195"/>
      <c r="U1202" s="195"/>
      <c r="V1202" s="195"/>
      <c r="W1202" s="195"/>
      <c r="X1202" s="195"/>
      <c r="Y1202" s="195"/>
      <c r="Z1202" s="195"/>
      <c r="AA1202" s="195"/>
      <c r="AB1202" s="195"/>
      <c r="AC1202" s="195"/>
      <c r="AD1202" s="195"/>
      <c r="AE1202" s="195"/>
      <c r="AF1202" s="195"/>
      <c r="AG1202" s="195"/>
      <c r="AH1202" s="195"/>
      <c r="AI1202" s="195"/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  <c r="AW1202" s="195"/>
      <c r="AX1202" s="195"/>
      <c r="AY1202" s="195"/>
      <c r="AZ1202" s="195"/>
      <c r="BA1202" s="195"/>
      <c r="BB1202" s="195"/>
      <c r="BC1202" s="195"/>
      <c r="BD1202" s="195"/>
      <c r="BE1202" s="195"/>
      <c r="BF1202" s="195"/>
      <c r="BG1202" s="195"/>
      <c r="BH1202" s="195"/>
      <c r="BI1202" s="195"/>
      <c r="BJ1202" s="195"/>
      <c r="BK1202" s="195"/>
      <c r="BL1202" s="195"/>
      <c r="BM1202" s="195"/>
      <c r="BN1202" s="195"/>
      <c r="BO1202" s="195"/>
      <c r="BP1202" s="195"/>
      <c r="BQ1202" s="195"/>
      <c r="BR1202" s="195"/>
      <c r="BS1202" s="195"/>
      <c r="BT1202" s="195"/>
      <c r="BU1202" s="195"/>
      <c r="BV1202" s="195"/>
      <c r="BW1202" s="195"/>
      <c r="BX1202" s="195"/>
      <c r="BY1202" s="195"/>
      <c r="BZ1202" s="195"/>
      <c r="CA1202" s="195"/>
      <c r="CB1202" s="195"/>
      <c r="CC1202" s="195"/>
      <c r="CD1202" s="195"/>
      <c r="CE1202" s="195"/>
      <c r="CF1202" s="195"/>
      <c r="CG1202" s="195"/>
      <c r="CH1202" s="195"/>
    </row>
    <row r="1203" spans="1:86" ht="12.75">
      <c r="A1203" s="195"/>
      <c r="B1203" s="195"/>
      <c r="C1203" s="195"/>
      <c r="D1203" s="195"/>
      <c r="E1203" s="195"/>
      <c r="F1203" s="195"/>
      <c r="G1203" s="195"/>
      <c r="H1203" s="195"/>
      <c r="I1203" s="195"/>
      <c r="J1203" s="195"/>
      <c r="L1203" s="195"/>
      <c r="M1203" s="195"/>
      <c r="N1203" s="195"/>
      <c r="O1203" s="195"/>
      <c r="P1203" s="195"/>
      <c r="Q1203" s="195"/>
      <c r="R1203" s="195"/>
      <c r="S1203" s="195"/>
      <c r="T1203" s="195"/>
      <c r="U1203" s="195"/>
      <c r="V1203" s="195"/>
      <c r="W1203" s="195"/>
      <c r="X1203" s="195"/>
      <c r="Y1203" s="195"/>
      <c r="Z1203" s="195"/>
      <c r="AA1203" s="195"/>
      <c r="AB1203" s="195"/>
      <c r="AC1203" s="195"/>
      <c r="AD1203" s="195"/>
      <c r="AE1203" s="195"/>
      <c r="AF1203" s="195"/>
      <c r="AG1203" s="195"/>
      <c r="AH1203" s="195"/>
      <c r="AI1203" s="195"/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  <c r="AW1203" s="195"/>
      <c r="AX1203" s="195"/>
      <c r="AY1203" s="195"/>
      <c r="AZ1203" s="195"/>
      <c r="BA1203" s="195"/>
      <c r="BB1203" s="195"/>
      <c r="BC1203" s="195"/>
      <c r="BD1203" s="195"/>
      <c r="BE1203" s="195"/>
      <c r="BF1203" s="195"/>
      <c r="BG1203" s="195"/>
      <c r="BH1203" s="195"/>
      <c r="BI1203" s="195"/>
      <c r="BJ1203" s="195"/>
      <c r="BK1203" s="195"/>
      <c r="BL1203" s="195"/>
      <c r="BM1203" s="195"/>
      <c r="BN1203" s="195"/>
      <c r="BO1203" s="195"/>
      <c r="BP1203" s="195"/>
      <c r="BQ1203" s="195"/>
      <c r="BR1203" s="195"/>
      <c r="BS1203" s="195"/>
      <c r="BT1203" s="195"/>
      <c r="BU1203" s="195"/>
      <c r="BV1203" s="195"/>
      <c r="BW1203" s="195"/>
      <c r="BX1203" s="195"/>
      <c r="BY1203" s="195"/>
      <c r="BZ1203" s="195"/>
      <c r="CA1203" s="195"/>
      <c r="CB1203" s="195"/>
      <c r="CC1203" s="195"/>
      <c r="CD1203" s="195"/>
      <c r="CE1203" s="195"/>
      <c r="CF1203" s="195"/>
      <c r="CG1203" s="195"/>
      <c r="CH1203" s="195"/>
    </row>
    <row r="1204" spans="1:86" ht="12.75">
      <c r="A1204" s="195"/>
      <c r="B1204" s="195"/>
      <c r="C1204" s="195"/>
      <c r="D1204" s="195"/>
      <c r="E1204" s="195"/>
      <c r="F1204" s="195"/>
      <c r="G1204" s="195"/>
      <c r="H1204" s="195"/>
      <c r="I1204" s="195"/>
      <c r="J1204" s="195"/>
      <c r="L1204" s="195"/>
      <c r="M1204" s="195"/>
      <c r="N1204" s="195"/>
      <c r="O1204" s="195"/>
      <c r="P1204" s="195"/>
      <c r="Q1204" s="195"/>
      <c r="R1204" s="195"/>
      <c r="S1204" s="195"/>
      <c r="T1204" s="195"/>
      <c r="U1204" s="195"/>
      <c r="V1204" s="195"/>
      <c r="W1204" s="195"/>
      <c r="X1204" s="195"/>
      <c r="Y1204" s="195"/>
      <c r="Z1204" s="195"/>
      <c r="AA1204" s="195"/>
      <c r="AB1204" s="195"/>
      <c r="AC1204" s="195"/>
      <c r="AD1204" s="195"/>
      <c r="AE1204" s="195"/>
      <c r="AF1204" s="195"/>
      <c r="AG1204" s="195"/>
      <c r="AH1204" s="195"/>
      <c r="AI1204" s="195"/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  <c r="AW1204" s="195"/>
      <c r="AX1204" s="195"/>
      <c r="AY1204" s="195"/>
      <c r="AZ1204" s="195"/>
      <c r="BA1204" s="195"/>
      <c r="BB1204" s="195"/>
      <c r="BC1204" s="195"/>
      <c r="BD1204" s="195"/>
      <c r="BE1204" s="195"/>
      <c r="BF1204" s="195"/>
      <c r="BG1204" s="195"/>
      <c r="BH1204" s="195"/>
      <c r="BI1204" s="195"/>
      <c r="BJ1204" s="195"/>
      <c r="BK1204" s="195"/>
      <c r="BL1204" s="195"/>
      <c r="BM1204" s="195"/>
      <c r="BN1204" s="195"/>
      <c r="BO1204" s="195"/>
      <c r="BP1204" s="195"/>
      <c r="BQ1204" s="195"/>
      <c r="BR1204" s="195"/>
      <c r="BS1204" s="195"/>
      <c r="BT1204" s="195"/>
      <c r="BU1204" s="195"/>
      <c r="BV1204" s="195"/>
      <c r="BW1204" s="195"/>
      <c r="BX1204" s="195"/>
      <c r="BY1204" s="195"/>
      <c r="BZ1204" s="195"/>
      <c r="CA1204" s="195"/>
      <c r="CB1204" s="195"/>
      <c r="CC1204" s="195"/>
      <c r="CD1204" s="195"/>
      <c r="CE1204" s="195"/>
      <c r="CF1204" s="195"/>
      <c r="CG1204" s="195"/>
      <c r="CH1204" s="195"/>
    </row>
    <row r="1205" spans="1:86" ht="12.75">
      <c r="A1205" s="195"/>
      <c r="B1205" s="195"/>
      <c r="C1205" s="195"/>
      <c r="D1205" s="195"/>
      <c r="E1205" s="195"/>
      <c r="F1205" s="195"/>
      <c r="G1205" s="195"/>
      <c r="H1205" s="195"/>
      <c r="I1205" s="195"/>
      <c r="J1205" s="195"/>
      <c r="L1205" s="195"/>
      <c r="M1205" s="195"/>
      <c r="N1205" s="195"/>
      <c r="O1205" s="195"/>
      <c r="P1205" s="195"/>
      <c r="Q1205" s="195"/>
      <c r="R1205" s="195"/>
      <c r="S1205" s="195"/>
      <c r="T1205" s="195"/>
      <c r="U1205" s="195"/>
      <c r="V1205" s="195"/>
      <c r="W1205" s="195"/>
      <c r="X1205" s="195"/>
      <c r="Y1205" s="195"/>
      <c r="Z1205" s="195"/>
      <c r="AA1205" s="195"/>
      <c r="AB1205" s="195"/>
      <c r="AC1205" s="195"/>
      <c r="AD1205" s="195"/>
      <c r="AE1205" s="195"/>
      <c r="AF1205" s="195"/>
      <c r="AG1205" s="195"/>
      <c r="AH1205" s="195"/>
      <c r="AI1205" s="195"/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  <c r="AW1205" s="195"/>
      <c r="AX1205" s="195"/>
      <c r="AY1205" s="195"/>
      <c r="AZ1205" s="195"/>
      <c r="BA1205" s="195"/>
      <c r="BB1205" s="195"/>
      <c r="BC1205" s="195"/>
      <c r="BD1205" s="195"/>
      <c r="BE1205" s="195"/>
      <c r="BF1205" s="195"/>
      <c r="BG1205" s="195"/>
      <c r="BH1205" s="195"/>
      <c r="BI1205" s="195"/>
      <c r="BJ1205" s="195"/>
      <c r="BK1205" s="195"/>
      <c r="BL1205" s="195"/>
      <c r="BM1205" s="195"/>
      <c r="BN1205" s="195"/>
      <c r="BO1205" s="195"/>
      <c r="BP1205" s="195"/>
      <c r="BQ1205" s="195"/>
      <c r="BR1205" s="195"/>
      <c r="BS1205" s="195"/>
      <c r="BT1205" s="195"/>
      <c r="BU1205" s="195"/>
      <c r="BV1205" s="195"/>
      <c r="BW1205" s="195"/>
      <c r="BX1205" s="195"/>
      <c r="BY1205" s="195"/>
      <c r="BZ1205" s="195"/>
      <c r="CA1205" s="195"/>
      <c r="CB1205" s="195"/>
      <c r="CC1205" s="195"/>
      <c r="CD1205" s="195"/>
      <c r="CE1205" s="195"/>
      <c r="CF1205" s="195"/>
      <c r="CG1205" s="195"/>
      <c r="CH1205" s="195"/>
    </row>
    <row r="1206" spans="1:86" ht="12.75">
      <c r="A1206" s="195"/>
      <c r="B1206" s="195"/>
      <c r="C1206" s="195"/>
      <c r="D1206" s="195"/>
      <c r="E1206" s="195"/>
      <c r="F1206" s="195"/>
      <c r="G1206" s="195"/>
      <c r="H1206" s="195"/>
      <c r="I1206" s="195"/>
      <c r="J1206" s="195"/>
      <c r="L1206" s="195"/>
      <c r="M1206" s="195"/>
      <c r="N1206" s="195"/>
      <c r="O1206" s="195"/>
      <c r="P1206" s="195"/>
      <c r="Q1206" s="195"/>
      <c r="R1206" s="195"/>
      <c r="S1206" s="195"/>
      <c r="T1206" s="195"/>
      <c r="U1206" s="195"/>
      <c r="V1206" s="195"/>
      <c r="W1206" s="195"/>
      <c r="X1206" s="195"/>
      <c r="Y1206" s="195"/>
      <c r="Z1206" s="195"/>
      <c r="AA1206" s="195"/>
      <c r="AB1206" s="195"/>
      <c r="AC1206" s="195"/>
      <c r="AD1206" s="195"/>
      <c r="AE1206" s="195"/>
      <c r="AF1206" s="195"/>
      <c r="AG1206" s="195"/>
      <c r="AH1206" s="195"/>
      <c r="AI1206" s="195"/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  <c r="AW1206" s="195"/>
      <c r="AX1206" s="195"/>
      <c r="AY1206" s="195"/>
      <c r="AZ1206" s="195"/>
      <c r="BA1206" s="195"/>
      <c r="BB1206" s="195"/>
      <c r="BC1206" s="195"/>
      <c r="BD1206" s="195"/>
      <c r="BE1206" s="195"/>
      <c r="BF1206" s="195"/>
      <c r="BG1206" s="195"/>
      <c r="BH1206" s="195"/>
      <c r="BI1206" s="195"/>
      <c r="BJ1206" s="195"/>
      <c r="BK1206" s="195"/>
      <c r="BL1206" s="195"/>
      <c r="BM1206" s="195"/>
      <c r="BN1206" s="195"/>
      <c r="BO1206" s="195"/>
      <c r="BP1206" s="195"/>
      <c r="BQ1206" s="195"/>
      <c r="BR1206" s="195"/>
      <c r="BS1206" s="195"/>
      <c r="BT1206" s="195"/>
      <c r="BU1206" s="195"/>
      <c r="BV1206" s="195"/>
      <c r="BW1206" s="195"/>
      <c r="BX1206" s="195"/>
      <c r="BY1206" s="195"/>
      <c r="BZ1206" s="195"/>
      <c r="CA1206" s="195"/>
      <c r="CB1206" s="195"/>
      <c r="CC1206" s="195"/>
      <c r="CD1206" s="195"/>
      <c r="CE1206" s="195"/>
      <c r="CF1206" s="195"/>
      <c r="CG1206" s="195"/>
      <c r="CH1206" s="195"/>
    </row>
    <row r="1207" spans="1:86" ht="12.75">
      <c r="A1207" s="195"/>
      <c r="B1207" s="195"/>
      <c r="C1207" s="195"/>
      <c r="D1207" s="195"/>
      <c r="E1207" s="195"/>
      <c r="F1207" s="195"/>
      <c r="G1207" s="195"/>
      <c r="H1207" s="195"/>
      <c r="I1207" s="195"/>
      <c r="J1207" s="195"/>
      <c r="L1207" s="195"/>
      <c r="M1207" s="195"/>
      <c r="N1207" s="195"/>
      <c r="O1207" s="195"/>
      <c r="P1207" s="195"/>
      <c r="Q1207" s="195"/>
      <c r="R1207" s="195"/>
      <c r="S1207" s="195"/>
      <c r="T1207" s="195"/>
      <c r="U1207" s="195"/>
      <c r="V1207" s="195"/>
      <c r="W1207" s="195"/>
      <c r="X1207" s="195"/>
      <c r="Y1207" s="195"/>
      <c r="Z1207" s="195"/>
      <c r="AA1207" s="195"/>
      <c r="AB1207" s="195"/>
      <c r="AC1207" s="195"/>
      <c r="AD1207" s="195"/>
      <c r="AE1207" s="195"/>
      <c r="AF1207" s="195"/>
      <c r="AG1207" s="195"/>
      <c r="AH1207" s="195"/>
      <c r="AI1207" s="195"/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  <c r="AW1207" s="195"/>
      <c r="AX1207" s="195"/>
      <c r="AY1207" s="195"/>
      <c r="AZ1207" s="195"/>
      <c r="BA1207" s="195"/>
      <c r="BB1207" s="195"/>
      <c r="BC1207" s="195"/>
      <c r="BD1207" s="195"/>
      <c r="BE1207" s="195"/>
      <c r="BF1207" s="195"/>
      <c r="BG1207" s="195"/>
      <c r="BH1207" s="195"/>
      <c r="BI1207" s="195"/>
      <c r="BJ1207" s="195"/>
      <c r="BK1207" s="195"/>
      <c r="BL1207" s="195"/>
      <c r="BM1207" s="195"/>
      <c r="BN1207" s="195"/>
      <c r="BO1207" s="195"/>
      <c r="BP1207" s="195"/>
      <c r="BQ1207" s="195"/>
      <c r="BR1207" s="195"/>
      <c r="BS1207" s="195"/>
      <c r="BT1207" s="195"/>
      <c r="BU1207" s="195"/>
      <c r="BV1207" s="195"/>
      <c r="BW1207" s="195"/>
      <c r="BX1207" s="195"/>
      <c r="BY1207" s="195"/>
      <c r="BZ1207" s="195"/>
      <c r="CA1207" s="195"/>
      <c r="CB1207" s="195"/>
      <c r="CC1207" s="195"/>
      <c r="CD1207" s="195"/>
      <c r="CE1207" s="195"/>
      <c r="CF1207" s="195"/>
      <c r="CG1207" s="195"/>
      <c r="CH1207" s="195"/>
    </row>
    <row r="1208" spans="1:86" ht="12.75">
      <c r="A1208" s="195"/>
      <c r="B1208" s="195"/>
      <c r="C1208" s="195"/>
      <c r="D1208" s="195"/>
      <c r="E1208" s="195"/>
      <c r="F1208" s="195"/>
      <c r="G1208" s="195"/>
      <c r="H1208" s="195"/>
      <c r="I1208" s="195"/>
      <c r="J1208" s="195"/>
      <c r="L1208" s="195"/>
      <c r="M1208" s="195"/>
      <c r="N1208" s="195"/>
      <c r="O1208" s="195"/>
      <c r="P1208" s="195"/>
      <c r="Q1208" s="195"/>
      <c r="R1208" s="195"/>
      <c r="S1208" s="195"/>
      <c r="T1208" s="195"/>
      <c r="U1208" s="195"/>
      <c r="V1208" s="195"/>
      <c r="W1208" s="195"/>
      <c r="X1208" s="195"/>
      <c r="Y1208" s="195"/>
      <c r="Z1208" s="195"/>
      <c r="AA1208" s="195"/>
      <c r="AB1208" s="195"/>
      <c r="AC1208" s="195"/>
      <c r="AD1208" s="195"/>
      <c r="AE1208" s="195"/>
      <c r="AF1208" s="195"/>
      <c r="AG1208" s="195"/>
      <c r="AH1208" s="195"/>
      <c r="AI1208" s="195"/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  <c r="AW1208" s="195"/>
      <c r="AX1208" s="195"/>
      <c r="AY1208" s="195"/>
      <c r="AZ1208" s="195"/>
      <c r="BA1208" s="195"/>
      <c r="BB1208" s="195"/>
      <c r="BC1208" s="195"/>
      <c r="BD1208" s="195"/>
      <c r="BE1208" s="195"/>
      <c r="BF1208" s="195"/>
      <c r="BG1208" s="195"/>
      <c r="BH1208" s="195"/>
      <c r="BI1208" s="195"/>
      <c r="BJ1208" s="195"/>
      <c r="BK1208" s="195"/>
      <c r="BL1208" s="195"/>
      <c r="BM1208" s="195"/>
      <c r="BN1208" s="195"/>
      <c r="BO1208" s="195"/>
      <c r="BP1208" s="195"/>
      <c r="BQ1208" s="195"/>
      <c r="BR1208" s="195"/>
      <c r="BS1208" s="195"/>
      <c r="BT1208" s="195"/>
      <c r="BU1208" s="195"/>
      <c r="BV1208" s="195"/>
      <c r="BW1208" s="195"/>
      <c r="BX1208" s="195"/>
      <c r="BY1208" s="195"/>
      <c r="BZ1208" s="195"/>
      <c r="CA1208" s="195"/>
      <c r="CB1208" s="195"/>
      <c r="CC1208" s="195"/>
      <c r="CD1208" s="195"/>
      <c r="CE1208" s="195"/>
      <c r="CF1208" s="195"/>
      <c r="CG1208" s="195"/>
      <c r="CH1208" s="195"/>
    </row>
    <row r="1209" spans="1:86" ht="12.75">
      <c r="A1209" s="195"/>
      <c r="B1209" s="195"/>
      <c r="C1209" s="195"/>
      <c r="D1209" s="195"/>
      <c r="E1209" s="195"/>
      <c r="F1209" s="195"/>
      <c r="G1209" s="195"/>
      <c r="H1209" s="195"/>
      <c r="I1209" s="195"/>
      <c r="J1209" s="195"/>
      <c r="L1209" s="195"/>
      <c r="M1209" s="195"/>
      <c r="N1209" s="195"/>
      <c r="O1209" s="195"/>
      <c r="P1209" s="195"/>
      <c r="Q1209" s="195"/>
      <c r="R1209" s="195"/>
      <c r="S1209" s="195"/>
      <c r="T1209" s="195"/>
      <c r="U1209" s="195"/>
      <c r="V1209" s="195"/>
      <c r="W1209" s="195"/>
      <c r="X1209" s="195"/>
      <c r="Y1209" s="195"/>
      <c r="Z1209" s="195"/>
      <c r="AA1209" s="195"/>
      <c r="AB1209" s="195"/>
      <c r="AC1209" s="195"/>
      <c r="AD1209" s="195"/>
      <c r="AE1209" s="195"/>
      <c r="AF1209" s="195"/>
      <c r="AG1209" s="195"/>
      <c r="AH1209" s="195"/>
      <c r="AI1209" s="195"/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  <c r="AW1209" s="195"/>
      <c r="AX1209" s="195"/>
      <c r="AY1209" s="195"/>
      <c r="AZ1209" s="195"/>
      <c r="BA1209" s="195"/>
      <c r="BB1209" s="195"/>
      <c r="BC1209" s="195"/>
      <c r="BD1209" s="195"/>
      <c r="BE1209" s="195"/>
      <c r="BF1209" s="195"/>
      <c r="BG1209" s="195"/>
      <c r="BH1209" s="195"/>
      <c r="BI1209" s="195"/>
      <c r="BJ1209" s="195"/>
      <c r="BK1209" s="195"/>
      <c r="BL1209" s="195"/>
      <c r="BM1209" s="195"/>
      <c r="BN1209" s="195"/>
      <c r="BO1209" s="195"/>
      <c r="BP1209" s="195"/>
      <c r="BQ1209" s="195"/>
      <c r="BR1209" s="195"/>
      <c r="BS1209" s="195"/>
      <c r="BT1209" s="195"/>
      <c r="BU1209" s="195"/>
      <c r="BV1209" s="195"/>
      <c r="BW1209" s="195"/>
      <c r="BX1209" s="195"/>
      <c r="BY1209" s="195"/>
      <c r="BZ1209" s="195"/>
      <c r="CA1209" s="195"/>
      <c r="CB1209" s="195"/>
      <c r="CC1209" s="195"/>
      <c r="CD1209" s="195"/>
      <c r="CE1209" s="195"/>
      <c r="CF1209" s="195"/>
      <c r="CG1209" s="195"/>
      <c r="CH1209" s="195"/>
    </row>
    <row r="1210" spans="1:86" ht="12.75">
      <c r="A1210" s="195"/>
      <c r="B1210" s="195"/>
      <c r="C1210" s="195"/>
      <c r="D1210" s="195"/>
      <c r="E1210" s="195"/>
      <c r="F1210" s="195"/>
      <c r="G1210" s="195"/>
      <c r="H1210" s="195"/>
      <c r="I1210" s="195"/>
      <c r="J1210" s="195"/>
      <c r="L1210" s="195"/>
      <c r="M1210" s="195"/>
      <c r="N1210" s="195"/>
      <c r="O1210" s="195"/>
      <c r="P1210" s="195"/>
      <c r="Q1210" s="195"/>
      <c r="R1210" s="195"/>
      <c r="S1210" s="195"/>
      <c r="T1210" s="195"/>
      <c r="U1210" s="195"/>
      <c r="V1210" s="195"/>
      <c r="W1210" s="195"/>
      <c r="X1210" s="195"/>
      <c r="Y1210" s="195"/>
      <c r="Z1210" s="195"/>
      <c r="AA1210" s="195"/>
      <c r="AB1210" s="195"/>
      <c r="AC1210" s="195"/>
      <c r="AD1210" s="195"/>
      <c r="AE1210" s="195"/>
      <c r="AF1210" s="195"/>
      <c r="AG1210" s="195"/>
      <c r="AH1210" s="195"/>
      <c r="AI1210" s="195"/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  <c r="AW1210" s="195"/>
      <c r="AX1210" s="195"/>
      <c r="AY1210" s="195"/>
      <c r="AZ1210" s="195"/>
      <c r="BA1210" s="195"/>
      <c r="BB1210" s="195"/>
      <c r="BC1210" s="195"/>
      <c r="BD1210" s="195"/>
      <c r="BE1210" s="195"/>
      <c r="BF1210" s="195"/>
      <c r="BG1210" s="195"/>
      <c r="BH1210" s="195"/>
      <c r="BI1210" s="195"/>
      <c r="BJ1210" s="195"/>
      <c r="BK1210" s="195"/>
      <c r="BL1210" s="195"/>
      <c r="BM1210" s="195"/>
      <c r="BN1210" s="195"/>
      <c r="BO1210" s="195"/>
      <c r="BP1210" s="195"/>
      <c r="BQ1210" s="195"/>
      <c r="BR1210" s="195"/>
      <c r="BS1210" s="195"/>
      <c r="BT1210" s="195"/>
      <c r="BU1210" s="195"/>
      <c r="BV1210" s="195"/>
      <c r="BW1210" s="195"/>
      <c r="BX1210" s="195"/>
      <c r="BY1210" s="195"/>
      <c r="BZ1210" s="195"/>
      <c r="CA1210" s="195"/>
      <c r="CB1210" s="195"/>
      <c r="CC1210" s="195"/>
      <c r="CD1210" s="195"/>
      <c r="CE1210" s="195"/>
      <c r="CF1210" s="195"/>
      <c r="CG1210" s="195"/>
      <c r="CH1210" s="195"/>
    </row>
    <row r="1211" spans="1:86" ht="12.75">
      <c r="A1211" s="195"/>
      <c r="B1211" s="195"/>
      <c r="C1211" s="195"/>
      <c r="D1211" s="195"/>
      <c r="E1211" s="195"/>
      <c r="F1211" s="195"/>
      <c r="G1211" s="195"/>
      <c r="H1211" s="195"/>
      <c r="I1211" s="195"/>
      <c r="J1211" s="195"/>
      <c r="L1211" s="195"/>
      <c r="M1211" s="195"/>
      <c r="N1211" s="195"/>
      <c r="O1211" s="195"/>
      <c r="P1211" s="195"/>
      <c r="Q1211" s="195"/>
      <c r="R1211" s="195"/>
      <c r="S1211" s="195"/>
      <c r="T1211" s="195"/>
      <c r="U1211" s="195"/>
      <c r="V1211" s="195"/>
      <c r="W1211" s="195"/>
      <c r="X1211" s="195"/>
      <c r="Y1211" s="195"/>
      <c r="Z1211" s="195"/>
      <c r="AA1211" s="195"/>
      <c r="AB1211" s="195"/>
      <c r="AC1211" s="195"/>
      <c r="AD1211" s="195"/>
      <c r="AE1211" s="195"/>
      <c r="AF1211" s="195"/>
      <c r="AG1211" s="195"/>
      <c r="AH1211" s="195"/>
      <c r="AI1211" s="195"/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  <c r="AW1211" s="195"/>
      <c r="AX1211" s="195"/>
      <c r="AY1211" s="195"/>
      <c r="AZ1211" s="195"/>
      <c r="BA1211" s="195"/>
      <c r="BB1211" s="195"/>
      <c r="BC1211" s="195"/>
      <c r="BD1211" s="195"/>
      <c r="BE1211" s="195"/>
      <c r="BF1211" s="195"/>
      <c r="BG1211" s="195"/>
      <c r="BH1211" s="195"/>
      <c r="BI1211" s="195"/>
      <c r="BJ1211" s="195"/>
      <c r="BK1211" s="195"/>
      <c r="BL1211" s="195"/>
      <c r="BM1211" s="195"/>
      <c r="BN1211" s="195"/>
      <c r="BO1211" s="195"/>
      <c r="BP1211" s="195"/>
      <c r="BQ1211" s="195"/>
      <c r="BR1211" s="195"/>
      <c r="BS1211" s="195"/>
      <c r="BT1211" s="195"/>
      <c r="BU1211" s="195"/>
      <c r="BV1211" s="195"/>
      <c r="BW1211" s="195"/>
      <c r="BX1211" s="195"/>
      <c r="BY1211" s="195"/>
      <c r="BZ1211" s="195"/>
      <c r="CA1211" s="195"/>
      <c r="CB1211" s="195"/>
      <c r="CC1211" s="195"/>
      <c r="CD1211" s="195"/>
      <c r="CE1211" s="195"/>
      <c r="CF1211" s="195"/>
      <c r="CG1211" s="195"/>
      <c r="CH1211" s="195"/>
    </row>
    <row r="1212" spans="1:86" ht="12.75">
      <c r="A1212" s="195"/>
      <c r="B1212" s="195"/>
      <c r="C1212" s="195"/>
      <c r="D1212" s="195"/>
      <c r="E1212" s="195"/>
      <c r="F1212" s="195"/>
      <c r="G1212" s="195"/>
      <c r="H1212" s="195"/>
      <c r="I1212" s="195"/>
      <c r="J1212" s="195"/>
      <c r="L1212" s="195"/>
      <c r="M1212" s="195"/>
      <c r="N1212" s="195"/>
      <c r="O1212" s="195"/>
      <c r="P1212" s="195"/>
      <c r="Q1212" s="195"/>
      <c r="R1212" s="195"/>
      <c r="S1212" s="195"/>
      <c r="T1212" s="195"/>
      <c r="U1212" s="195"/>
      <c r="V1212" s="195"/>
      <c r="W1212" s="195"/>
      <c r="X1212" s="195"/>
      <c r="Y1212" s="195"/>
      <c r="Z1212" s="195"/>
      <c r="AA1212" s="195"/>
      <c r="AB1212" s="195"/>
      <c r="AC1212" s="195"/>
      <c r="AD1212" s="195"/>
      <c r="AE1212" s="195"/>
      <c r="AF1212" s="195"/>
      <c r="AG1212" s="195"/>
      <c r="AH1212" s="195"/>
      <c r="AI1212" s="195"/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  <c r="AW1212" s="195"/>
      <c r="AX1212" s="195"/>
      <c r="AY1212" s="195"/>
      <c r="AZ1212" s="195"/>
      <c r="BA1212" s="195"/>
      <c r="BB1212" s="195"/>
      <c r="BC1212" s="195"/>
      <c r="BD1212" s="195"/>
      <c r="BE1212" s="195"/>
      <c r="BF1212" s="195"/>
      <c r="BG1212" s="195"/>
      <c r="BH1212" s="195"/>
      <c r="BI1212" s="195"/>
      <c r="BJ1212" s="195"/>
      <c r="BK1212" s="195"/>
      <c r="BL1212" s="195"/>
      <c r="BM1212" s="195"/>
      <c r="BN1212" s="195"/>
      <c r="BO1212" s="195"/>
      <c r="BP1212" s="195"/>
      <c r="BQ1212" s="195"/>
      <c r="BR1212" s="195"/>
      <c r="BS1212" s="195"/>
      <c r="BT1212" s="195"/>
      <c r="BU1212" s="195"/>
      <c r="BV1212" s="195"/>
      <c r="BW1212" s="195"/>
      <c r="BX1212" s="195"/>
      <c r="BY1212" s="195"/>
      <c r="BZ1212" s="195"/>
      <c r="CA1212" s="195"/>
      <c r="CB1212" s="195"/>
      <c r="CC1212" s="195"/>
      <c r="CD1212" s="195"/>
      <c r="CE1212" s="195"/>
      <c r="CF1212" s="195"/>
      <c r="CG1212" s="195"/>
      <c r="CH1212" s="195"/>
    </row>
    <row r="1213" spans="1:86" ht="12.75">
      <c r="A1213" s="195"/>
      <c r="B1213" s="195"/>
      <c r="C1213" s="195"/>
      <c r="D1213" s="195"/>
      <c r="E1213" s="195"/>
      <c r="F1213" s="195"/>
      <c r="G1213" s="195"/>
      <c r="H1213" s="195"/>
      <c r="I1213" s="195"/>
      <c r="J1213" s="195"/>
      <c r="L1213" s="195"/>
      <c r="M1213" s="195"/>
      <c r="N1213" s="195"/>
      <c r="O1213" s="195"/>
      <c r="P1213" s="195"/>
      <c r="Q1213" s="195"/>
      <c r="R1213" s="195"/>
      <c r="S1213" s="195"/>
      <c r="T1213" s="195"/>
      <c r="U1213" s="195"/>
      <c r="V1213" s="195"/>
      <c r="W1213" s="195"/>
      <c r="X1213" s="195"/>
      <c r="Y1213" s="195"/>
      <c r="Z1213" s="195"/>
      <c r="AA1213" s="195"/>
      <c r="AB1213" s="195"/>
      <c r="AC1213" s="195"/>
      <c r="AD1213" s="195"/>
      <c r="AE1213" s="195"/>
      <c r="AF1213" s="195"/>
      <c r="AG1213" s="195"/>
      <c r="AH1213" s="195"/>
      <c r="AI1213" s="195"/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  <c r="AW1213" s="195"/>
      <c r="AX1213" s="195"/>
      <c r="AY1213" s="195"/>
      <c r="AZ1213" s="195"/>
      <c r="BA1213" s="195"/>
      <c r="BB1213" s="195"/>
      <c r="BC1213" s="195"/>
      <c r="BD1213" s="195"/>
      <c r="BE1213" s="195"/>
      <c r="BF1213" s="195"/>
      <c r="BG1213" s="195"/>
      <c r="BH1213" s="195"/>
      <c r="BI1213" s="195"/>
      <c r="BJ1213" s="195"/>
      <c r="BK1213" s="195"/>
      <c r="BL1213" s="195"/>
      <c r="BM1213" s="195"/>
      <c r="BN1213" s="195"/>
      <c r="BO1213" s="195"/>
      <c r="BP1213" s="195"/>
      <c r="BQ1213" s="195"/>
      <c r="BR1213" s="195"/>
      <c r="BS1213" s="195"/>
      <c r="BT1213" s="195"/>
      <c r="BU1213" s="195"/>
      <c r="BV1213" s="195"/>
      <c r="BW1213" s="195"/>
      <c r="BX1213" s="195"/>
      <c r="BY1213" s="195"/>
      <c r="BZ1213" s="195"/>
      <c r="CA1213" s="195"/>
      <c r="CB1213" s="195"/>
      <c r="CC1213" s="195"/>
      <c r="CD1213" s="195"/>
      <c r="CE1213" s="195"/>
      <c r="CF1213" s="195"/>
      <c r="CG1213" s="195"/>
      <c r="CH1213" s="195"/>
    </row>
    <row r="1214" spans="1:86" ht="12.75">
      <c r="A1214" s="195"/>
      <c r="B1214" s="195"/>
      <c r="C1214" s="195"/>
      <c r="D1214" s="195"/>
      <c r="E1214" s="195"/>
      <c r="F1214" s="195"/>
      <c r="G1214" s="195"/>
      <c r="H1214" s="195"/>
      <c r="I1214" s="195"/>
      <c r="J1214" s="195"/>
      <c r="L1214" s="195"/>
      <c r="M1214" s="195"/>
      <c r="N1214" s="195"/>
      <c r="O1214" s="195"/>
      <c r="P1214" s="195"/>
      <c r="Q1214" s="195"/>
      <c r="R1214" s="195"/>
      <c r="S1214" s="195"/>
      <c r="T1214" s="195"/>
      <c r="U1214" s="195"/>
      <c r="V1214" s="195"/>
      <c r="W1214" s="195"/>
      <c r="X1214" s="195"/>
      <c r="Y1214" s="195"/>
      <c r="Z1214" s="195"/>
      <c r="AA1214" s="195"/>
      <c r="AB1214" s="195"/>
      <c r="AC1214" s="195"/>
      <c r="AD1214" s="195"/>
      <c r="AE1214" s="195"/>
      <c r="AF1214" s="195"/>
      <c r="AG1214" s="195"/>
      <c r="AH1214" s="195"/>
      <c r="AI1214" s="195"/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  <c r="AW1214" s="195"/>
      <c r="AX1214" s="195"/>
      <c r="AY1214" s="195"/>
      <c r="AZ1214" s="195"/>
      <c r="BA1214" s="195"/>
      <c r="BB1214" s="195"/>
      <c r="BC1214" s="195"/>
      <c r="BD1214" s="195"/>
      <c r="BE1214" s="195"/>
      <c r="BF1214" s="195"/>
      <c r="BG1214" s="195"/>
      <c r="BH1214" s="195"/>
      <c r="BI1214" s="195"/>
      <c r="BJ1214" s="195"/>
      <c r="BK1214" s="195"/>
      <c r="BL1214" s="195"/>
      <c r="BM1214" s="195"/>
      <c r="BN1214" s="195"/>
      <c r="BO1214" s="195"/>
      <c r="BP1214" s="195"/>
      <c r="BQ1214" s="195"/>
      <c r="BR1214" s="195"/>
      <c r="BS1214" s="195"/>
      <c r="BT1214" s="195"/>
      <c r="BU1214" s="195"/>
      <c r="BV1214" s="195"/>
      <c r="BW1214" s="195"/>
      <c r="BX1214" s="195"/>
      <c r="BY1214" s="195"/>
      <c r="BZ1214" s="195"/>
      <c r="CA1214" s="195"/>
      <c r="CB1214" s="195"/>
      <c r="CC1214" s="195"/>
      <c r="CD1214" s="195"/>
      <c r="CE1214" s="195"/>
      <c r="CF1214" s="195"/>
      <c r="CG1214" s="195"/>
      <c r="CH1214" s="195"/>
    </row>
    <row r="1215" spans="1:86" ht="12.75">
      <c r="A1215" s="195"/>
      <c r="B1215" s="195"/>
      <c r="C1215" s="195"/>
      <c r="D1215" s="195"/>
      <c r="E1215" s="195"/>
      <c r="F1215" s="195"/>
      <c r="G1215" s="195"/>
      <c r="H1215" s="195"/>
      <c r="I1215" s="195"/>
      <c r="J1215" s="195"/>
      <c r="L1215" s="195"/>
      <c r="M1215" s="195"/>
      <c r="N1215" s="195"/>
      <c r="O1215" s="195"/>
      <c r="P1215" s="195"/>
      <c r="Q1215" s="195"/>
      <c r="R1215" s="195"/>
      <c r="S1215" s="195"/>
      <c r="T1215" s="195"/>
      <c r="U1215" s="195"/>
      <c r="V1215" s="195"/>
      <c r="W1215" s="195"/>
      <c r="X1215" s="195"/>
      <c r="Y1215" s="195"/>
      <c r="Z1215" s="195"/>
      <c r="AA1215" s="195"/>
      <c r="AB1215" s="195"/>
      <c r="AC1215" s="195"/>
      <c r="AD1215" s="195"/>
      <c r="AE1215" s="195"/>
      <c r="AF1215" s="195"/>
      <c r="AG1215" s="195"/>
      <c r="AH1215" s="195"/>
      <c r="AI1215" s="195"/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  <c r="AW1215" s="195"/>
      <c r="AX1215" s="195"/>
      <c r="AY1215" s="195"/>
      <c r="AZ1215" s="195"/>
      <c r="BA1215" s="195"/>
      <c r="BB1215" s="195"/>
      <c r="BC1215" s="195"/>
      <c r="BD1215" s="195"/>
      <c r="BE1215" s="195"/>
      <c r="BF1215" s="195"/>
      <c r="BG1215" s="195"/>
      <c r="BH1215" s="195"/>
      <c r="BI1215" s="195"/>
      <c r="BJ1215" s="195"/>
      <c r="BK1215" s="195"/>
      <c r="BL1215" s="195"/>
      <c r="BM1215" s="195"/>
      <c r="BN1215" s="195"/>
      <c r="BO1215" s="195"/>
      <c r="BP1215" s="195"/>
      <c r="BQ1215" s="195"/>
      <c r="BR1215" s="195"/>
      <c r="BS1215" s="195"/>
      <c r="BT1215" s="195"/>
      <c r="BU1215" s="195"/>
      <c r="BV1215" s="195"/>
      <c r="BW1215" s="195"/>
      <c r="BX1215" s="195"/>
      <c r="BY1215" s="195"/>
      <c r="BZ1215" s="195"/>
      <c r="CA1215" s="195"/>
      <c r="CB1215" s="195"/>
      <c r="CC1215" s="195"/>
      <c r="CD1215" s="195"/>
      <c r="CE1215" s="195"/>
      <c r="CF1215" s="195"/>
      <c r="CG1215" s="195"/>
      <c r="CH1215" s="195"/>
    </row>
    <row r="1216" spans="1:86" ht="12.75">
      <c r="A1216" s="195"/>
      <c r="B1216" s="195"/>
      <c r="C1216" s="195"/>
      <c r="D1216" s="195"/>
      <c r="E1216" s="195"/>
      <c r="F1216" s="195"/>
      <c r="G1216" s="195"/>
      <c r="H1216" s="195"/>
      <c r="I1216" s="195"/>
      <c r="J1216" s="195"/>
      <c r="L1216" s="195"/>
      <c r="M1216" s="195"/>
      <c r="N1216" s="195"/>
      <c r="O1216" s="195"/>
      <c r="P1216" s="195"/>
      <c r="Q1216" s="195"/>
      <c r="R1216" s="195"/>
      <c r="S1216" s="195"/>
      <c r="T1216" s="195"/>
      <c r="U1216" s="195"/>
      <c r="V1216" s="195"/>
      <c r="W1216" s="195"/>
      <c r="X1216" s="195"/>
      <c r="Y1216" s="195"/>
      <c r="Z1216" s="195"/>
      <c r="AA1216" s="195"/>
      <c r="AB1216" s="195"/>
      <c r="AC1216" s="195"/>
      <c r="AD1216" s="195"/>
      <c r="AE1216" s="195"/>
      <c r="AF1216" s="195"/>
      <c r="AG1216" s="195"/>
      <c r="AH1216" s="195"/>
      <c r="AI1216" s="195"/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  <c r="AW1216" s="195"/>
      <c r="AX1216" s="195"/>
      <c r="AY1216" s="195"/>
      <c r="AZ1216" s="195"/>
      <c r="BA1216" s="195"/>
      <c r="BB1216" s="195"/>
      <c r="BC1216" s="195"/>
      <c r="BD1216" s="195"/>
      <c r="BE1216" s="195"/>
      <c r="BF1216" s="195"/>
      <c r="BG1216" s="195"/>
      <c r="BH1216" s="195"/>
      <c r="BI1216" s="195"/>
      <c r="BJ1216" s="195"/>
      <c r="BK1216" s="195"/>
      <c r="BL1216" s="195"/>
      <c r="BM1216" s="195"/>
      <c r="BN1216" s="195"/>
      <c r="BO1216" s="195"/>
      <c r="BP1216" s="195"/>
      <c r="BQ1216" s="195"/>
      <c r="BR1216" s="195"/>
      <c r="BS1216" s="195"/>
      <c r="BT1216" s="195"/>
      <c r="BU1216" s="195"/>
      <c r="BV1216" s="195"/>
      <c r="BW1216" s="195"/>
      <c r="BX1216" s="195"/>
      <c r="BY1216" s="195"/>
      <c r="BZ1216" s="195"/>
      <c r="CA1216" s="195"/>
      <c r="CB1216" s="195"/>
      <c r="CC1216" s="195"/>
      <c r="CD1216" s="195"/>
      <c r="CE1216" s="195"/>
      <c r="CF1216" s="195"/>
      <c r="CG1216" s="195"/>
      <c r="CH1216" s="195"/>
    </row>
    <row r="1217" spans="1:86" ht="12.75">
      <c r="A1217" s="195"/>
      <c r="B1217" s="195"/>
      <c r="C1217" s="195"/>
      <c r="D1217" s="195"/>
      <c r="E1217" s="195"/>
      <c r="F1217" s="195"/>
      <c r="G1217" s="195"/>
      <c r="H1217" s="195"/>
      <c r="I1217" s="195"/>
      <c r="J1217" s="195"/>
      <c r="L1217" s="195"/>
      <c r="M1217" s="195"/>
      <c r="N1217" s="195"/>
      <c r="O1217" s="195"/>
      <c r="P1217" s="195"/>
      <c r="Q1217" s="195"/>
      <c r="R1217" s="195"/>
      <c r="S1217" s="195"/>
      <c r="T1217" s="195"/>
      <c r="U1217" s="195"/>
      <c r="V1217" s="195"/>
      <c r="W1217" s="195"/>
      <c r="X1217" s="195"/>
      <c r="Y1217" s="195"/>
      <c r="Z1217" s="195"/>
      <c r="AA1217" s="195"/>
      <c r="AB1217" s="195"/>
      <c r="AC1217" s="195"/>
      <c r="AD1217" s="195"/>
      <c r="AE1217" s="195"/>
      <c r="AF1217" s="195"/>
      <c r="AG1217" s="195"/>
      <c r="AH1217" s="195"/>
      <c r="AI1217" s="195"/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  <c r="AW1217" s="195"/>
      <c r="AX1217" s="195"/>
      <c r="AY1217" s="195"/>
      <c r="AZ1217" s="195"/>
      <c r="BA1217" s="195"/>
      <c r="BB1217" s="195"/>
      <c r="BC1217" s="195"/>
      <c r="BD1217" s="195"/>
      <c r="BE1217" s="195"/>
      <c r="BF1217" s="195"/>
      <c r="BG1217" s="195"/>
      <c r="BH1217" s="195"/>
      <c r="BI1217" s="195"/>
      <c r="BJ1217" s="195"/>
      <c r="BK1217" s="195"/>
      <c r="BL1217" s="195"/>
      <c r="BM1217" s="195"/>
      <c r="BN1217" s="195"/>
      <c r="BO1217" s="195"/>
      <c r="BP1217" s="195"/>
      <c r="BQ1217" s="195"/>
      <c r="BR1217" s="195"/>
      <c r="BS1217" s="195"/>
      <c r="BT1217" s="195"/>
      <c r="BU1217" s="195"/>
      <c r="BV1217" s="195"/>
      <c r="BW1217" s="195"/>
      <c r="BX1217" s="195"/>
      <c r="BY1217" s="195"/>
      <c r="BZ1217" s="195"/>
      <c r="CA1217" s="195"/>
      <c r="CB1217" s="195"/>
      <c r="CC1217" s="195"/>
      <c r="CD1217" s="195"/>
      <c r="CE1217" s="195"/>
      <c r="CF1217" s="195"/>
      <c r="CG1217" s="195"/>
      <c r="CH1217" s="195"/>
    </row>
    <row r="1218" spans="1:86" ht="12.75">
      <c r="A1218" s="195"/>
      <c r="B1218" s="195"/>
      <c r="C1218" s="195"/>
      <c r="D1218" s="195"/>
      <c r="E1218" s="195"/>
      <c r="F1218" s="195"/>
      <c r="G1218" s="195"/>
      <c r="H1218" s="195"/>
      <c r="I1218" s="195"/>
      <c r="J1218" s="195"/>
      <c r="L1218" s="195"/>
      <c r="M1218" s="195"/>
      <c r="N1218" s="195"/>
      <c r="O1218" s="195"/>
      <c r="P1218" s="195"/>
      <c r="Q1218" s="195"/>
      <c r="R1218" s="195"/>
      <c r="S1218" s="195"/>
      <c r="T1218" s="195"/>
      <c r="U1218" s="195"/>
      <c r="V1218" s="195"/>
      <c r="W1218" s="195"/>
      <c r="X1218" s="195"/>
      <c r="Y1218" s="195"/>
      <c r="Z1218" s="195"/>
      <c r="AA1218" s="195"/>
      <c r="AB1218" s="195"/>
      <c r="AC1218" s="195"/>
      <c r="AD1218" s="195"/>
      <c r="AE1218" s="195"/>
      <c r="AF1218" s="195"/>
      <c r="AG1218" s="195"/>
      <c r="AH1218" s="195"/>
      <c r="AI1218" s="195"/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  <c r="AW1218" s="195"/>
      <c r="AX1218" s="195"/>
      <c r="AY1218" s="195"/>
      <c r="AZ1218" s="195"/>
      <c r="BA1218" s="195"/>
      <c r="BB1218" s="195"/>
      <c r="BC1218" s="195"/>
      <c r="BD1218" s="195"/>
      <c r="BE1218" s="195"/>
      <c r="BF1218" s="195"/>
      <c r="BG1218" s="195"/>
      <c r="BH1218" s="195"/>
      <c r="BI1218" s="195"/>
      <c r="BJ1218" s="195"/>
      <c r="BK1218" s="195"/>
      <c r="BL1218" s="195"/>
      <c r="BM1218" s="195"/>
      <c r="BN1218" s="195"/>
      <c r="BO1218" s="195"/>
      <c r="BP1218" s="195"/>
      <c r="BQ1218" s="195"/>
      <c r="BR1218" s="195"/>
      <c r="BS1218" s="195"/>
      <c r="BT1218" s="195"/>
      <c r="BU1218" s="195"/>
      <c r="BV1218" s="195"/>
      <c r="BW1218" s="195"/>
      <c r="BX1218" s="195"/>
      <c r="BY1218" s="195"/>
      <c r="BZ1218" s="195"/>
      <c r="CA1218" s="195"/>
      <c r="CB1218" s="195"/>
      <c r="CC1218" s="195"/>
      <c r="CD1218" s="195"/>
      <c r="CE1218" s="195"/>
      <c r="CF1218" s="195"/>
      <c r="CG1218" s="195"/>
      <c r="CH1218" s="195"/>
    </row>
    <row r="1219" spans="1:86" ht="12.75">
      <c r="A1219" s="195"/>
      <c r="B1219" s="195"/>
      <c r="C1219" s="195"/>
      <c r="D1219" s="195"/>
      <c r="E1219" s="195"/>
      <c r="F1219" s="195"/>
      <c r="G1219" s="195"/>
      <c r="H1219" s="195"/>
      <c r="I1219" s="195"/>
      <c r="J1219" s="195"/>
      <c r="L1219" s="195"/>
      <c r="M1219" s="195"/>
      <c r="N1219" s="195"/>
      <c r="O1219" s="195"/>
      <c r="P1219" s="195"/>
      <c r="Q1219" s="195"/>
      <c r="R1219" s="195"/>
      <c r="S1219" s="195"/>
      <c r="T1219" s="195"/>
      <c r="U1219" s="195"/>
      <c r="V1219" s="195"/>
      <c r="W1219" s="195"/>
      <c r="X1219" s="195"/>
      <c r="Y1219" s="195"/>
      <c r="Z1219" s="195"/>
      <c r="AA1219" s="195"/>
      <c r="AB1219" s="195"/>
      <c r="AC1219" s="195"/>
      <c r="AD1219" s="195"/>
      <c r="AE1219" s="195"/>
      <c r="AF1219" s="195"/>
      <c r="AG1219" s="195"/>
      <c r="AH1219" s="195"/>
      <c r="AI1219" s="195"/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  <c r="AW1219" s="195"/>
      <c r="AX1219" s="195"/>
      <c r="AY1219" s="195"/>
      <c r="AZ1219" s="195"/>
      <c r="BA1219" s="195"/>
      <c r="BB1219" s="195"/>
      <c r="BC1219" s="195"/>
      <c r="BD1219" s="195"/>
      <c r="BE1219" s="195"/>
      <c r="BF1219" s="195"/>
      <c r="BG1219" s="195"/>
      <c r="BH1219" s="195"/>
      <c r="BI1219" s="195"/>
      <c r="BJ1219" s="195"/>
      <c r="BK1219" s="195"/>
      <c r="BL1219" s="195"/>
      <c r="BM1219" s="195"/>
      <c r="BN1219" s="195"/>
      <c r="BO1219" s="195"/>
      <c r="BP1219" s="195"/>
      <c r="BQ1219" s="195"/>
      <c r="BR1219" s="195"/>
      <c r="BS1219" s="195"/>
      <c r="BT1219" s="195"/>
      <c r="BU1219" s="195"/>
      <c r="BV1219" s="195"/>
      <c r="BW1219" s="195"/>
      <c r="BX1219" s="195"/>
      <c r="BY1219" s="195"/>
      <c r="BZ1219" s="195"/>
      <c r="CA1219" s="195"/>
      <c r="CB1219" s="195"/>
      <c r="CC1219" s="195"/>
      <c r="CD1219" s="195"/>
      <c r="CE1219" s="195"/>
      <c r="CF1219" s="195"/>
      <c r="CG1219" s="195"/>
      <c r="CH1219" s="195"/>
    </row>
    <row r="1220" spans="1:86" ht="12.75">
      <c r="A1220" s="195"/>
      <c r="B1220" s="195"/>
      <c r="C1220" s="195"/>
      <c r="D1220" s="195"/>
      <c r="E1220" s="195"/>
      <c r="F1220" s="195"/>
      <c r="G1220" s="195"/>
      <c r="H1220" s="195"/>
      <c r="I1220" s="195"/>
      <c r="J1220" s="195"/>
      <c r="L1220" s="195"/>
      <c r="M1220" s="195"/>
      <c r="N1220" s="195"/>
      <c r="O1220" s="195"/>
      <c r="P1220" s="195"/>
      <c r="Q1220" s="195"/>
      <c r="R1220" s="195"/>
      <c r="S1220" s="195"/>
      <c r="T1220" s="195"/>
      <c r="U1220" s="195"/>
      <c r="V1220" s="195"/>
      <c r="W1220" s="195"/>
      <c r="X1220" s="195"/>
      <c r="Y1220" s="195"/>
      <c r="Z1220" s="195"/>
      <c r="AA1220" s="195"/>
      <c r="AB1220" s="195"/>
      <c r="AC1220" s="195"/>
      <c r="AD1220" s="195"/>
      <c r="AE1220" s="195"/>
      <c r="AF1220" s="195"/>
      <c r="AG1220" s="195"/>
      <c r="AH1220" s="195"/>
      <c r="AI1220" s="195"/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  <c r="AW1220" s="195"/>
      <c r="AX1220" s="195"/>
      <c r="AY1220" s="195"/>
      <c r="AZ1220" s="195"/>
      <c r="BA1220" s="195"/>
      <c r="BB1220" s="195"/>
      <c r="BC1220" s="195"/>
      <c r="BD1220" s="195"/>
      <c r="BE1220" s="195"/>
      <c r="BF1220" s="195"/>
      <c r="BG1220" s="195"/>
      <c r="BH1220" s="195"/>
      <c r="BI1220" s="195"/>
      <c r="BJ1220" s="195"/>
      <c r="BK1220" s="195"/>
      <c r="BL1220" s="195"/>
      <c r="BM1220" s="195"/>
      <c r="BN1220" s="195"/>
      <c r="BO1220" s="195"/>
      <c r="BP1220" s="195"/>
      <c r="BQ1220" s="195"/>
      <c r="BR1220" s="195"/>
      <c r="BS1220" s="195"/>
      <c r="BT1220" s="195"/>
      <c r="BU1220" s="195"/>
      <c r="BV1220" s="195"/>
      <c r="BW1220" s="195"/>
      <c r="BX1220" s="195"/>
      <c r="BY1220" s="195"/>
      <c r="BZ1220" s="195"/>
      <c r="CA1220" s="195"/>
      <c r="CB1220" s="195"/>
      <c r="CC1220" s="195"/>
      <c r="CD1220" s="195"/>
      <c r="CE1220" s="195"/>
      <c r="CF1220" s="195"/>
      <c r="CG1220" s="195"/>
      <c r="CH1220" s="195"/>
    </row>
    <row r="1221" spans="1:86" ht="12.75">
      <c r="A1221" s="195"/>
      <c r="B1221" s="195"/>
      <c r="C1221" s="195"/>
      <c r="D1221" s="195"/>
      <c r="E1221" s="195"/>
      <c r="F1221" s="195"/>
      <c r="G1221" s="195"/>
      <c r="H1221" s="195"/>
      <c r="I1221" s="195"/>
      <c r="J1221" s="195"/>
      <c r="L1221" s="195"/>
      <c r="M1221" s="195"/>
      <c r="N1221" s="195"/>
      <c r="O1221" s="195"/>
      <c r="P1221" s="195"/>
      <c r="Q1221" s="195"/>
      <c r="R1221" s="195"/>
      <c r="S1221" s="195"/>
      <c r="T1221" s="195"/>
      <c r="U1221" s="195"/>
      <c r="V1221" s="195"/>
      <c r="W1221" s="195"/>
      <c r="X1221" s="195"/>
      <c r="Y1221" s="195"/>
      <c r="Z1221" s="195"/>
      <c r="AA1221" s="195"/>
      <c r="AB1221" s="195"/>
      <c r="AC1221" s="195"/>
      <c r="AD1221" s="195"/>
      <c r="AE1221" s="195"/>
      <c r="AF1221" s="195"/>
      <c r="AG1221" s="195"/>
      <c r="AH1221" s="195"/>
      <c r="AI1221" s="195"/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  <c r="AW1221" s="195"/>
      <c r="AX1221" s="195"/>
      <c r="AY1221" s="195"/>
      <c r="AZ1221" s="195"/>
      <c r="BA1221" s="195"/>
      <c r="BB1221" s="195"/>
      <c r="BC1221" s="195"/>
      <c r="BD1221" s="195"/>
      <c r="BE1221" s="195"/>
      <c r="BF1221" s="195"/>
      <c r="BG1221" s="195"/>
      <c r="BH1221" s="195"/>
      <c r="BI1221" s="195"/>
      <c r="BJ1221" s="195"/>
      <c r="BK1221" s="195"/>
      <c r="BL1221" s="195"/>
      <c r="BM1221" s="195"/>
      <c r="BN1221" s="195"/>
      <c r="BO1221" s="195"/>
      <c r="BP1221" s="195"/>
      <c r="BQ1221" s="195"/>
      <c r="BR1221" s="195"/>
      <c r="BS1221" s="195"/>
      <c r="BT1221" s="195"/>
      <c r="BU1221" s="195"/>
      <c r="BV1221" s="195"/>
      <c r="BW1221" s="195"/>
      <c r="BX1221" s="195"/>
      <c r="BY1221" s="195"/>
      <c r="BZ1221" s="195"/>
      <c r="CA1221" s="195"/>
      <c r="CB1221" s="195"/>
      <c r="CC1221" s="195"/>
      <c r="CD1221" s="195"/>
      <c r="CE1221" s="195"/>
      <c r="CF1221" s="195"/>
      <c r="CG1221" s="195"/>
      <c r="CH1221" s="195"/>
    </row>
    <row r="1222" spans="1:86" ht="12.75">
      <c r="A1222" s="195"/>
      <c r="B1222" s="195"/>
      <c r="C1222" s="195"/>
      <c r="D1222" s="195"/>
      <c r="E1222" s="195"/>
      <c r="F1222" s="195"/>
      <c r="G1222" s="195"/>
      <c r="H1222" s="195"/>
      <c r="I1222" s="195"/>
      <c r="J1222" s="195"/>
      <c r="L1222" s="195"/>
      <c r="M1222" s="195"/>
      <c r="N1222" s="195"/>
      <c r="O1222" s="195"/>
      <c r="P1222" s="195"/>
      <c r="Q1222" s="195"/>
      <c r="R1222" s="195"/>
      <c r="S1222" s="195"/>
      <c r="T1222" s="195"/>
      <c r="U1222" s="195"/>
      <c r="V1222" s="195"/>
      <c r="W1222" s="195"/>
      <c r="X1222" s="195"/>
      <c r="Y1222" s="195"/>
      <c r="Z1222" s="195"/>
      <c r="AA1222" s="195"/>
      <c r="AB1222" s="195"/>
      <c r="AC1222" s="195"/>
      <c r="AD1222" s="195"/>
      <c r="AE1222" s="195"/>
      <c r="AF1222" s="195"/>
      <c r="AG1222" s="195"/>
      <c r="AH1222" s="195"/>
      <c r="AI1222" s="195"/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  <c r="AW1222" s="195"/>
      <c r="AX1222" s="195"/>
      <c r="AY1222" s="195"/>
      <c r="AZ1222" s="195"/>
      <c r="BA1222" s="195"/>
      <c r="BB1222" s="195"/>
      <c r="BC1222" s="195"/>
      <c r="BD1222" s="195"/>
      <c r="BE1222" s="195"/>
      <c r="BF1222" s="195"/>
      <c r="BG1222" s="195"/>
      <c r="BH1222" s="195"/>
      <c r="BI1222" s="195"/>
      <c r="BJ1222" s="195"/>
      <c r="BK1222" s="195"/>
      <c r="BL1222" s="195"/>
      <c r="BM1222" s="195"/>
      <c r="BN1222" s="195"/>
      <c r="BO1222" s="195"/>
      <c r="BP1222" s="195"/>
      <c r="BQ1222" s="195"/>
      <c r="BR1222" s="195"/>
      <c r="BS1222" s="195"/>
      <c r="BT1222" s="195"/>
      <c r="BU1222" s="195"/>
      <c r="BV1222" s="195"/>
      <c r="BW1222" s="195"/>
      <c r="BX1222" s="195"/>
      <c r="BY1222" s="195"/>
      <c r="BZ1222" s="195"/>
      <c r="CA1222" s="195"/>
      <c r="CB1222" s="195"/>
      <c r="CC1222" s="195"/>
      <c r="CD1222" s="195"/>
      <c r="CE1222" s="195"/>
      <c r="CF1222" s="195"/>
      <c r="CG1222" s="195"/>
      <c r="CH1222" s="195"/>
    </row>
    <row r="1223" spans="1:86" ht="12.75">
      <c r="A1223" s="195"/>
      <c r="B1223" s="195"/>
      <c r="C1223" s="195"/>
      <c r="D1223" s="195"/>
      <c r="E1223" s="195"/>
      <c r="F1223" s="195"/>
      <c r="G1223" s="195"/>
      <c r="H1223" s="195"/>
      <c r="I1223" s="195"/>
      <c r="J1223" s="195"/>
      <c r="L1223" s="195"/>
      <c r="M1223" s="195"/>
      <c r="N1223" s="195"/>
      <c r="O1223" s="195"/>
      <c r="P1223" s="195"/>
      <c r="Q1223" s="195"/>
      <c r="R1223" s="195"/>
      <c r="S1223" s="195"/>
      <c r="T1223" s="195"/>
      <c r="U1223" s="195"/>
      <c r="V1223" s="195"/>
      <c r="W1223" s="195"/>
      <c r="X1223" s="195"/>
      <c r="Y1223" s="195"/>
      <c r="Z1223" s="195"/>
      <c r="AA1223" s="195"/>
      <c r="AB1223" s="195"/>
      <c r="AC1223" s="195"/>
      <c r="AD1223" s="195"/>
      <c r="AE1223" s="195"/>
      <c r="AF1223" s="195"/>
      <c r="AG1223" s="195"/>
      <c r="AH1223" s="195"/>
      <c r="AI1223" s="195"/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  <c r="AW1223" s="195"/>
      <c r="AX1223" s="195"/>
      <c r="AY1223" s="195"/>
      <c r="AZ1223" s="195"/>
      <c r="BA1223" s="195"/>
      <c r="BB1223" s="195"/>
      <c r="BC1223" s="195"/>
      <c r="BD1223" s="195"/>
      <c r="BE1223" s="195"/>
      <c r="BF1223" s="195"/>
      <c r="BG1223" s="195"/>
      <c r="BH1223" s="195"/>
      <c r="BI1223" s="195"/>
      <c r="BJ1223" s="195"/>
      <c r="BK1223" s="195"/>
      <c r="BL1223" s="195"/>
      <c r="BM1223" s="195"/>
      <c r="BN1223" s="195"/>
      <c r="BO1223" s="195"/>
      <c r="BP1223" s="195"/>
      <c r="BQ1223" s="195"/>
      <c r="BR1223" s="195"/>
      <c r="BS1223" s="195"/>
      <c r="BT1223" s="195"/>
      <c r="BU1223" s="195"/>
      <c r="BV1223" s="195"/>
      <c r="BW1223" s="195"/>
      <c r="BX1223" s="195"/>
      <c r="BY1223" s="195"/>
      <c r="BZ1223" s="195"/>
      <c r="CA1223" s="195"/>
      <c r="CB1223" s="195"/>
      <c r="CC1223" s="195"/>
      <c r="CD1223" s="195"/>
      <c r="CE1223" s="195"/>
      <c r="CF1223" s="195"/>
      <c r="CG1223" s="195"/>
      <c r="CH1223" s="195"/>
    </row>
    <row r="1224" spans="1:86" ht="12.75">
      <c r="A1224" s="195"/>
      <c r="B1224" s="195"/>
      <c r="C1224" s="195"/>
      <c r="D1224" s="195"/>
      <c r="E1224" s="195"/>
      <c r="F1224" s="195"/>
      <c r="G1224" s="195"/>
      <c r="H1224" s="195"/>
      <c r="I1224" s="195"/>
      <c r="J1224" s="195"/>
      <c r="L1224" s="195"/>
      <c r="M1224" s="195"/>
      <c r="N1224" s="195"/>
      <c r="O1224" s="195"/>
      <c r="P1224" s="195"/>
      <c r="Q1224" s="195"/>
      <c r="R1224" s="195"/>
      <c r="S1224" s="195"/>
      <c r="T1224" s="195"/>
      <c r="U1224" s="195"/>
      <c r="V1224" s="195"/>
      <c r="W1224" s="195"/>
      <c r="X1224" s="195"/>
      <c r="Y1224" s="195"/>
      <c r="Z1224" s="195"/>
      <c r="AA1224" s="195"/>
      <c r="AB1224" s="195"/>
      <c r="AC1224" s="195"/>
      <c r="AD1224" s="195"/>
      <c r="AE1224" s="195"/>
      <c r="AF1224" s="195"/>
      <c r="AG1224" s="195"/>
      <c r="AH1224" s="195"/>
      <c r="AI1224" s="195"/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  <c r="AW1224" s="195"/>
      <c r="AX1224" s="195"/>
      <c r="AY1224" s="195"/>
      <c r="AZ1224" s="195"/>
      <c r="BA1224" s="195"/>
      <c r="BB1224" s="195"/>
      <c r="BC1224" s="195"/>
      <c r="BD1224" s="195"/>
      <c r="BE1224" s="195"/>
      <c r="BF1224" s="195"/>
      <c r="BG1224" s="195"/>
      <c r="BH1224" s="195"/>
      <c r="BI1224" s="195"/>
      <c r="BJ1224" s="195"/>
      <c r="BK1224" s="195"/>
      <c r="BL1224" s="195"/>
      <c r="BM1224" s="195"/>
      <c r="BN1224" s="195"/>
      <c r="BO1224" s="195"/>
      <c r="BP1224" s="195"/>
      <c r="BQ1224" s="195"/>
      <c r="BR1224" s="195"/>
      <c r="BS1224" s="195"/>
      <c r="BT1224" s="195"/>
      <c r="BU1224" s="195"/>
      <c r="BV1224" s="195"/>
      <c r="BW1224" s="195"/>
      <c r="BX1224" s="195"/>
      <c r="BY1224" s="195"/>
      <c r="BZ1224" s="195"/>
      <c r="CA1224" s="195"/>
      <c r="CB1224" s="195"/>
      <c r="CC1224" s="195"/>
      <c r="CD1224" s="195"/>
      <c r="CE1224" s="195"/>
      <c r="CF1224" s="195"/>
      <c r="CG1224" s="195"/>
      <c r="CH1224" s="195"/>
    </row>
    <row r="1225" spans="1:86" ht="12.75">
      <c r="A1225" s="195"/>
      <c r="B1225" s="195"/>
      <c r="C1225" s="195"/>
      <c r="D1225" s="195"/>
      <c r="E1225" s="195"/>
      <c r="F1225" s="195"/>
      <c r="G1225" s="195"/>
      <c r="H1225" s="195"/>
      <c r="I1225" s="195"/>
      <c r="J1225" s="195"/>
      <c r="L1225" s="195"/>
      <c r="M1225" s="195"/>
      <c r="N1225" s="195"/>
      <c r="O1225" s="195"/>
      <c r="P1225" s="195"/>
      <c r="Q1225" s="195"/>
      <c r="R1225" s="195"/>
      <c r="S1225" s="195"/>
      <c r="T1225" s="195"/>
      <c r="U1225" s="195"/>
      <c r="V1225" s="195"/>
      <c r="W1225" s="195"/>
      <c r="X1225" s="195"/>
      <c r="Y1225" s="195"/>
      <c r="Z1225" s="195"/>
      <c r="AA1225" s="195"/>
      <c r="AB1225" s="195"/>
      <c r="AC1225" s="195"/>
      <c r="AD1225" s="195"/>
      <c r="AE1225" s="195"/>
      <c r="AF1225" s="195"/>
      <c r="AG1225" s="195"/>
      <c r="AH1225" s="195"/>
      <c r="AI1225" s="195"/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  <c r="AW1225" s="195"/>
      <c r="AX1225" s="195"/>
      <c r="AY1225" s="195"/>
      <c r="AZ1225" s="195"/>
      <c r="BA1225" s="195"/>
      <c r="BB1225" s="195"/>
      <c r="BC1225" s="195"/>
      <c r="BD1225" s="195"/>
      <c r="BE1225" s="195"/>
      <c r="BF1225" s="195"/>
      <c r="BG1225" s="195"/>
      <c r="BH1225" s="195"/>
      <c r="BI1225" s="195"/>
      <c r="BJ1225" s="195"/>
      <c r="BK1225" s="195"/>
      <c r="BL1225" s="195"/>
      <c r="BM1225" s="195"/>
      <c r="BN1225" s="195"/>
      <c r="BO1225" s="195"/>
      <c r="BP1225" s="195"/>
      <c r="BQ1225" s="195"/>
      <c r="BR1225" s="195"/>
      <c r="BS1225" s="195"/>
      <c r="BT1225" s="195"/>
      <c r="BU1225" s="195"/>
      <c r="BV1225" s="195"/>
      <c r="BW1225" s="195"/>
      <c r="BX1225" s="195"/>
      <c r="BY1225" s="195"/>
      <c r="BZ1225" s="195"/>
      <c r="CA1225" s="195"/>
      <c r="CB1225" s="195"/>
      <c r="CC1225" s="195"/>
      <c r="CD1225" s="195"/>
      <c r="CE1225" s="195"/>
      <c r="CF1225" s="195"/>
      <c r="CG1225" s="195"/>
      <c r="CH1225" s="195"/>
    </row>
    <row r="1226" spans="1:86" ht="12.75">
      <c r="A1226" s="195"/>
      <c r="B1226" s="195"/>
      <c r="C1226" s="195"/>
      <c r="D1226" s="195"/>
      <c r="E1226" s="195"/>
      <c r="F1226" s="195"/>
      <c r="G1226" s="195"/>
      <c r="H1226" s="195"/>
      <c r="I1226" s="195"/>
      <c r="J1226" s="195"/>
      <c r="L1226" s="195"/>
      <c r="M1226" s="195"/>
      <c r="N1226" s="195"/>
      <c r="O1226" s="195"/>
      <c r="P1226" s="195"/>
      <c r="Q1226" s="195"/>
      <c r="R1226" s="195"/>
      <c r="S1226" s="195"/>
      <c r="T1226" s="195"/>
      <c r="U1226" s="195"/>
      <c r="V1226" s="195"/>
      <c r="W1226" s="195"/>
      <c r="X1226" s="195"/>
      <c r="Y1226" s="195"/>
      <c r="Z1226" s="195"/>
      <c r="AA1226" s="195"/>
      <c r="AB1226" s="195"/>
      <c r="AC1226" s="195"/>
      <c r="AD1226" s="195"/>
      <c r="AE1226" s="195"/>
      <c r="AF1226" s="195"/>
      <c r="AG1226" s="195"/>
      <c r="AH1226" s="195"/>
      <c r="AI1226" s="195"/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  <c r="AW1226" s="195"/>
      <c r="AX1226" s="195"/>
      <c r="AY1226" s="195"/>
      <c r="AZ1226" s="195"/>
      <c r="BA1226" s="195"/>
      <c r="BB1226" s="195"/>
      <c r="BC1226" s="195"/>
      <c r="BD1226" s="195"/>
      <c r="BE1226" s="195"/>
      <c r="BF1226" s="195"/>
      <c r="BG1226" s="195"/>
      <c r="BH1226" s="195"/>
      <c r="BI1226" s="195"/>
      <c r="BJ1226" s="195"/>
      <c r="BK1226" s="195"/>
      <c r="BL1226" s="195"/>
      <c r="BM1226" s="195"/>
      <c r="BN1226" s="195"/>
      <c r="BO1226" s="195"/>
      <c r="BP1226" s="195"/>
      <c r="BQ1226" s="195"/>
      <c r="BR1226" s="195"/>
      <c r="BS1226" s="195"/>
      <c r="BT1226" s="195"/>
      <c r="BU1226" s="195"/>
      <c r="BV1226" s="195"/>
      <c r="BW1226" s="195"/>
      <c r="BX1226" s="195"/>
      <c r="BY1226" s="195"/>
      <c r="BZ1226" s="195"/>
      <c r="CA1226" s="195"/>
      <c r="CB1226" s="195"/>
      <c r="CC1226" s="195"/>
      <c r="CD1226" s="195"/>
      <c r="CE1226" s="195"/>
      <c r="CF1226" s="195"/>
      <c r="CG1226" s="195"/>
      <c r="CH1226" s="195"/>
    </row>
    <row r="1227" spans="1:86" ht="12.75">
      <c r="A1227" s="195"/>
      <c r="B1227" s="195"/>
      <c r="C1227" s="195"/>
      <c r="D1227" s="195"/>
      <c r="E1227" s="195"/>
      <c r="F1227" s="195"/>
      <c r="G1227" s="195"/>
      <c r="H1227" s="195"/>
      <c r="I1227" s="195"/>
      <c r="J1227" s="195"/>
      <c r="L1227" s="195"/>
      <c r="M1227" s="195"/>
      <c r="N1227" s="195"/>
      <c r="O1227" s="195"/>
      <c r="P1227" s="195"/>
      <c r="Q1227" s="195"/>
      <c r="R1227" s="195"/>
      <c r="S1227" s="195"/>
      <c r="T1227" s="195"/>
      <c r="U1227" s="195"/>
      <c r="V1227" s="195"/>
      <c r="W1227" s="195"/>
      <c r="X1227" s="195"/>
      <c r="Y1227" s="195"/>
      <c r="Z1227" s="195"/>
      <c r="AA1227" s="195"/>
      <c r="AB1227" s="195"/>
      <c r="AC1227" s="195"/>
      <c r="AD1227" s="195"/>
      <c r="AE1227" s="195"/>
      <c r="AF1227" s="195"/>
      <c r="AG1227" s="195"/>
      <c r="AH1227" s="195"/>
      <c r="AI1227" s="195"/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  <c r="AW1227" s="195"/>
      <c r="AX1227" s="195"/>
      <c r="AY1227" s="195"/>
      <c r="AZ1227" s="195"/>
      <c r="BA1227" s="195"/>
      <c r="BB1227" s="195"/>
      <c r="BC1227" s="195"/>
      <c r="BD1227" s="195"/>
      <c r="BE1227" s="195"/>
      <c r="BF1227" s="195"/>
      <c r="BG1227" s="195"/>
      <c r="BH1227" s="195"/>
      <c r="BI1227" s="195"/>
      <c r="BJ1227" s="195"/>
      <c r="BK1227" s="195"/>
      <c r="BL1227" s="195"/>
      <c r="BM1227" s="195"/>
      <c r="BN1227" s="195"/>
      <c r="BO1227" s="195"/>
      <c r="BP1227" s="195"/>
      <c r="BQ1227" s="195"/>
      <c r="BR1227" s="195"/>
      <c r="BS1227" s="195"/>
      <c r="BT1227" s="195"/>
      <c r="BU1227" s="195"/>
      <c r="BV1227" s="195"/>
      <c r="BW1227" s="195"/>
      <c r="BX1227" s="195"/>
      <c r="BY1227" s="195"/>
      <c r="BZ1227" s="195"/>
      <c r="CA1227" s="195"/>
      <c r="CB1227" s="195"/>
      <c r="CC1227" s="195"/>
      <c r="CD1227" s="195"/>
      <c r="CE1227" s="195"/>
      <c r="CF1227" s="195"/>
      <c r="CG1227" s="195"/>
      <c r="CH1227" s="195"/>
    </row>
    <row r="1228" spans="1:86" ht="12.75">
      <c r="A1228" s="195"/>
      <c r="B1228" s="195"/>
      <c r="C1228" s="195"/>
      <c r="D1228" s="195"/>
      <c r="E1228" s="195"/>
      <c r="F1228" s="195"/>
      <c r="G1228" s="195"/>
      <c r="H1228" s="195"/>
      <c r="I1228" s="195"/>
      <c r="J1228" s="195"/>
      <c r="L1228" s="195"/>
      <c r="M1228" s="195"/>
      <c r="N1228" s="195"/>
      <c r="O1228" s="195"/>
      <c r="P1228" s="195"/>
      <c r="Q1228" s="195"/>
      <c r="R1228" s="195"/>
      <c r="S1228" s="195"/>
      <c r="T1228" s="195"/>
      <c r="U1228" s="195"/>
      <c r="V1228" s="195"/>
      <c r="W1228" s="195"/>
      <c r="X1228" s="195"/>
      <c r="Y1228" s="195"/>
      <c r="Z1228" s="195"/>
      <c r="AA1228" s="195"/>
      <c r="AB1228" s="195"/>
      <c r="AC1228" s="195"/>
      <c r="AD1228" s="195"/>
      <c r="AE1228" s="195"/>
      <c r="AF1228" s="195"/>
      <c r="AG1228" s="195"/>
      <c r="AH1228" s="195"/>
      <c r="AI1228" s="195"/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  <c r="AW1228" s="195"/>
      <c r="AX1228" s="195"/>
      <c r="AY1228" s="195"/>
      <c r="AZ1228" s="195"/>
      <c r="BA1228" s="195"/>
      <c r="BB1228" s="195"/>
      <c r="BC1228" s="195"/>
      <c r="BD1228" s="195"/>
      <c r="BE1228" s="195"/>
      <c r="BF1228" s="195"/>
      <c r="BG1228" s="195"/>
      <c r="BH1228" s="195"/>
      <c r="BI1228" s="195"/>
      <c r="BJ1228" s="195"/>
      <c r="BK1228" s="195"/>
      <c r="BL1228" s="195"/>
      <c r="BM1228" s="195"/>
      <c r="BN1228" s="195"/>
      <c r="BO1228" s="195"/>
      <c r="BP1228" s="195"/>
      <c r="BQ1228" s="195"/>
      <c r="BR1228" s="195"/>
      <c r="BS1228" s="195"/>
      <c r="BT1228" s="195"/>
      <c r="BU1228" s="195"/>
      <c r="BV1228" s="195"/>
      <c r="BW1228" s="195"/>
      <c r="BX1228" s="195"/>
      <c r="BY1228" s="195"/>
      <c r="BZ1228" s="195"/>
      <c r="CA1228" s="195"/>
      <c r="CB1228" s="195"/>
      <c r="CC1228" s="195"/>
      <c r="CD1228" s="195"/>
      <c r="CE1228" s="195"/>
      <c r="CF1228" s="195"/>
      <c r="CG1228" s="195"/>
      <c r="CH1228" s="195"/>
    </row>
    <row r="1229" spans="1:86" ht="12.75">
      <c r="A1229" s="195"/>
      <c r="B1229" s="195"/>
      <c r="C1229" s="195"/>
      <c r="D1229" s="195"/>
      <c r="E1229" s="195"/>
      <c r="F1229" s="195"/>
      <c r="G1229" s="195"/>
      <c r="H1229" s="195"/>
      <c r="I1229" s="195"/>
      <c r="J1229" s="195"/>
      <c r="L1229" s="195"/>
      <c r="M1229" s="195"/>
      <c r="N1229" s="195"/>
      <c r="O1229" s="195"/>
      <c r="P1229" s="195"/>
      <c r="Q1229" s="195"/>
      <c r="R1229" s="195"/>
      <c r="S1229" s="195"/>
      <c r="T1229" s="195"/>
      <c r="U1229" s="195"/>
      <c r="V1229" s="195"/>
      <c r="W1229" s="195"/>
      <c r="X1229" s="195"/>
      <c r="Y1229" s="195"/>
      <c r="Z1229" s="195"/>
      <c r="AA1229" s="195"/>
      <c r="AB1229" s="195"/>
      <c r="AC1229" s="195"/>
      <c r="AD1229" s="195"/>
      <c r="AE1229" s="195"/>
      <c r="AF1229" s="195"/>
      <c r="AG1229" s="195"/>
      <c r="AH1229" s="195"/>
      <c r="AI1229" s="195"/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  <c r="AW1229" s="195"/>
      <c r="AX1229" s="195"/>
      <c r="AY1229" s="195"/>
      <c r="AZ1229" s="195"/>
      <c r="BA1229" s="195"/>
      <c r="BB1229" s="195"/>
      <c r="BC1229" s="195"/>
      <c r="BD1229" s="195"/>
      <c r="BE1229" s="195"/>
      <c r="BF1229" s="195"/>
      <c r="BG1229" s="195"/>
      <c r="BH1229" s="195"/>
      <c r="BI1229" s="195"/>
      <c r="BJ1229" s="195"/>
      <c r="BK1229" s="195"/>
      <c r="BL1229" s="195"/>
      <c r="BM1229" s="195"/>
      <c r="BN1229" s="195"/>
      <c r="BO1229" s="195"/>
      <c r="BP1229" s="195"/>
      <c r="BQ1229" s="195"/>
      <c r="BR1229" s="195"/>
      <c r="BS1229" s="195"/>
      <c r="BT1229" s="195"/>
      <c r="BU1229" s="195"/>
      <c r="BV1229" s="195"/>
      <c r="BW1229" s="195"/>
      <c r="BX1229" s="195"/>
      <c r="BY1229" s="195"/>
      <c r="BZ1229" s="195"/>
      <c r="CA1229" s="195"/>
      <c r="CB1229" s="195"/>
      <c r="CC1229" s="195"/>
      <c r="CD1229" s="195"/>
      <c r="CE1229" s="195"/>
      <c r="CF1229" s="195"/>
      <c r="CG1229" s="195"/>
      <c r="CH1229" s="195"/>
    </row>
    <row r="1230" spans="1:86" ht="12.75">
      <c r="A1230" s="195"/>
      <c r="B1230" s="195"/>
      <c r="C1230" s="195"/>
      <c r="D1230" s="195"/>
      <c r="E1230" s="195"/>
      <c r="F1230" s="195"/>
      <c r="G1230" s="195"/>
      <c r="H1230" s="195"/>
      <c r="I1230" s="195"/>
      <c r="J1230" s="195"/>
      <c r="L1230" s="195"/>
      <c r="M1230" s="195"/>
      <c r="N1230" s="195"/>
      <c r="O1230" s="195"/>
      <c r="P1230" s="195"/>
      <c r="Q1230" s="195"/>
      <c r="R1230" s="195"/>
      <c r="S1230" s="195"/>
      <c r="T1230" s="195"/>
      <c r="U1230" s="195"/>
      <c r="V1230" s="195"/>
      <c r="W1230" s="195"/>
      <c r="X1230" s="195"/>
      <c r="Y1230" s="195"/>
      <c r="Z1230" s="195"/>
      <c r="AA1230" s="195"/>
      <c r="AB1230" s="195"/>
      <c r="AC1230" s="195"/>
      <c r="AD1230" s="195"/>
      <c r="AE1230" s="195"/>
      <c r="AF1230" s="195"/>
      <c r="AG1230" s="195"/>
      <c r="AH1230" s="195"/>
      <c r="AI1230" s="195"/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  <c r="AW1230" s="195"/>
      <c r="AX1230" s="195"/>
      <c r="AY1230" s="195"/>
      <c r="AZ1230" s="195"/>
      <c r="BA1230" s="195"/>
      <c r="BB1230" s="195"/>
      <c r="BC1230" s="195"/>
      <c r="BD1230" s="195"/>
      <c r="BE1230" s="195"/>
      <c r="BF1230" s="195"/>
      <c r="BG1230" s="195"/>
      <c r="BH1230" s="195"/>
      <c r="BI1230" s="195"/>
      <c r="BJ1230" s="195"/>
      <c r="BK1230" s="195"/>
      <c r="BL1230" s="195"/>
      <c r="BM1230" s="195"/>
      <c r="BN1230" s="195"/>
      <c r="BO1230" s="195"/>
      <c r="BP1230" s="195"/>
      <c r="BQ1230" s="195"/>
      <c r="BR1230" s="195"/>
      <c r="BS1230" s="195"/>
      <c r="BT1230" s="195"/>
      <c r="BU1230" s="195"/>
      <c r="BV1230" s="195"/>
      <c r="BW1230" s="195"/>
      <c r="BX1230" s="195"/>
      <c r="BY1230" s="195"/>
      <c r="BZ1230" s="195"/>
      <c r="CA1230" s="195"/>
      <c r="CB1230" s="195"/>
      <c r="CC1230" s="195"/>
      <c r="CD1230" s="195"/>
      <c r="CE1230" s="195"/>
      <c r="CF1230" s="195"/>
      <c r="CG1230" s="195"/>
      <c r="CH1230" s="195"/>
    </row>
    <row r="1231" spans="1:86" ht="12.75">
      <c r="A1231" s="195"/>
      <c r="B1231" s="195"/>
      <c r="C1231" s="195"/>
      <c r="D1231" s="195"/>
      <c r="E1231" s="195"/>
      <c r="F1231" s="195"/>
      <c r="G1231" s="195"/>
      <c r="H1231" s="195"/>
      <c r="I1231" s="195"/>
      <c r="J1231" s="195"/>
      <c r="L1231" s="195"/>
      <c r="M1231" s="195"/>
      <c r="N1231" s="195"/>
      <c r="O1231" s="195"/>
      <c r="P1231" s="195"/>
      <c r="Q1231" s="195"/>
      <c r="R1231" s="195"/>
      <c r="S1231" s="195"/>
      <c r="T1231" s="195"/>
      <c r="U1231" s="195"/>
      <c r="V1231" s="195"/>
      <c r="W1231" s="195"/>
      <c r="X1231" s="195"/>
      <c r="Y1231" s="195"/>
      <c r="Z1231" s="195"/>
      <c r="AA1231" s="195"/>
      <c r="AB1231" s="195"/>
      <c r="AC1231" s="195"/>
      <c r="AD1231" s="195"/>
      <c r="AE1231" s="195"/>
      <c r="AF1231" s="195"/>
      <c r="AG1231" s="195"/>
      <c r="AH1231" s="195"/>
      <c r="AI1231" s="195"/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  <c r="AW1231" s="195"/>
      <c r="AX1231" s="195"/>
      <c r="AY1231" s="195"/>
      <c r="AZ1231" s="195"/>
      <c r="BA1231" s="195"/>
      <c r="BB1231" s="195"/>
      <c r="BC1231" s="195"/>
      <c r="BD1231" s="195"/>
      <c r="BE1231" s="195"/>
      <c r="BF1231" s="195"/>
      <c r="BG1231" s="195"/>
      <c r="BH1231" s="195"/>
      <c r="BI1231" s="195"/>
      <c r="BJ1231" s="195"/>
      <c r="BK1231" s="195"/>
      <c r="BL1231" s="195"/>
      <c r="BM1231" s="195"/>
      <c r="BN1231" s="195"/>
      <c r="BO1231" s="195"/>
      <c r="BP1231" s="195"/>
      <c r="BQ1231" s="195"/>
      <c r="BR1231" s="195"/>
      <c r="BS1231" s="195"/>
      <c r="BT1231" s="195"/>
      <c r="BU1231" s="195"/>
      <c r="BV1231" s="195"/>
      <c r="BW1231" s="195"/>
      <c r="BX1231" s="195"/>
      <c r="BY1231" s="195"/>
      <c r="BZ1231" s="195"/>
      <c r="CA1231" s="195"/>
      <c r="CB1231" s="195"/>
      <c r="CC1231" s="195"/>
      <c r="CD1231" s="195"/>
      <c r="CE1231" s="195"/>
      <c r="CF1231" s="195"/>
      <c r="CG1231" s="195"/>
      <c r="CH1231" s="195"/>
    </row>
    <row r="1232" spans="1:86" ht="12.75">
      <c r="A1232" s="195"/>
      <c r="B1232" s="195"/>
      <c r="C1232" s="195"/>
      <c r="D1232" s="195"/>
      <c r="E1232" s="195"/>
      <c r="F1232" s="195"/>
      <c r="G1232" s="195"/>
      <c r="H1232" s="195"/>
      <c r="I1232" s="195"/>
      <c r="J1232" s="195"/>
      <c r="L1232" s="195"/>
      <c r="M1232" s="195"/>
      <c r="N1232" s="195"/>
      <c r="O1232" s="195"/>
      <c r="P1232" s="195"/>
      <c r="Q1232" s="195"/>
      <c r="R1232" s="195"/>
      <c r="S1232" s="195"/>
      <c r="T1232" s="195"/>
      <c r="U1232" s="195"/>
      <c r="V1232" s="195"/>
      <c r="W1232" s="195"/>
      <c r="X1232" s="195"/>
      <c r="Y1232" s="195"/>
      <c r="Z1232" s="195"/>
      <c r="AA1232" s="195"/>
      <c r="AB1232" s="195"/>
      <c r="AC1232" s="195"/>
      <c r="AD1232" s="195"/>
      <c r="AE1232" s="195"/>
      <c r="AF1232" s="195"/>
      <c r="AG1232" s="195"/>
      <c r="AH1232" s="195"/>
      <c r="AI1232" s="195"/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  <c r="AW1232" s="195"/>
      <c r="AX1232" s="195"/>
      <c r="AY1232" s="195"/>
      <c r="AZ1232" s="195"/>
      <c r="BA1232" s="195"/>
      <c r="BB1232" s="195"/>
      <c r="BC1232" s="195"/>
      <c r="BD1232" s="195"/>
      <c r="BE1232" s="195"/>
      <c r="BF1232" s="195"/>
      <c r="BG1232" s="195"/>
      <c r="BH1232" s="195"/>
      <c r="BI1232" s="195"/>
      <c r="BJ1232" s="195"/>
      <c r="BK1232" s="195"/>
      <c r="BL1232" s="195"/>
      <c r="BM1232" s="195"/>
      <c r="BN1232" s="195"/>
      <c r="BO1232" s="195"/>
      <c r="BP1232" s="195"/>
      <c r="BQ1232" s="195"/>
      <c r="BR1232" s="195"/>
      <c r="BS1232" s="195"/>
      <c r="BT1232" s="195"/>
      <c r="BU1232" s="195"/>
      <c r="BV1232" s="195"/>
      <c r="BW1232" s="195"/>
      <c r="BX1232" s="195"/>
      <c r="BY1232" s="195"/>
      <c r="BZ1232" s="195"/>
      <c r="CA1232" s="195"/>
      <c r="CB1232" s="195"/>
      <c r="CC1232" s="195"/>
      <c r="CD1232" s="195"/>
      <c r="CE1232" s="195"/>
      <c r="CF1232" s="195"/>
      <c r="CG1232" s="195"/>
      <c r="CH1232" s="195"/>
    </row>
    <row r="1233" spans="1:86" ht="12.75">
      <c r="A1233" s="195"/>
      <c r="B1233" s="195"/>
      <c r="C1233" s="195"/>
      <c r="D1233" s="195"/>
      <c r="E1233" s="195"/>
      <c r="F1233" s="195"/>
      <c r="G1233" s="195"/>
      <c r="H1233" s="195"/>
      <c r="I1233" s="195"/>
      <c r="J1233" s="195"/>
      <c r="L1233" s="195"/>
      <c r="M1233" s="195"/>
      <c r="N1233" s="195"/>
      <c r="O1233" s="195"/>
      <c r="P1233" s="195"/>
      <c r="Q1233" s="195"/>
      <c r="R1233" s="195"/>
      <c r="S1233" s="195"/>
      <c r="T1233" s="195"/>
      <c r="U1233" s="195"/>
      <c r="V1233" s="195"/>
      <c r="W1233" s="195"/>
      <c r="X1233" s="195"/>
      <c r="Y1233" s="195"/>
      <c r="Z1233" s="195"/>
      <c r="AA1233" s="195"/>
      <c r="AB1233" s="195"/>
      <c r="AC1233" s="195"/>
      <c r="AD1233" s="195"/>
      <c r="AE1233" s="195"/>
      <c r="AF1233" s="195"/>
      <c r="AG1233" s="195"/>
      <c r="AH1233" s="195"/>
      <c r="AI1233" s="195"/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  <c r="AW1233" s="195"/>
      <c r="AX1233" s="195"/>
      <c r="AY1233" s="195"/>
      <c r="AZ1233" s="195"/>
      <c r="BA1233" s="195"/>
      <c r="BB1233" s="195"/>
      <c r="BC1233" s="195"/>
      <c r="BD1233" s="195"/>
      <c r="BE1233" s="195"/>
      <c r="BF1233" s="195"/>
      <c r="BG1233" s="195"/>
      <c r="BH1233" s="195"/>
      <c r="BI1233" s="195"/>
      <c r="BJ1233" s="195"/>
      <c r="BK1233" s="195"/>
      <c r="BL1233" s="195"/>
      <c r="BM1233" s="195"/>
      <c r="BN1233" s="195"/>
      <c r="BO1233" s="195"/>
      <c r="BP1233" s="195"/>
      <c r="BQ1233" s="195"/>
      <c r="BR1233" s="195"/>
      <c r="BS1233" s="195"/>
      <c r="BT1233" s="195"/>
      <c r="BU1233" s="195"/>
      <c r="BV1233" s="195"/>
      <c r="BW1233" s="195"/>
      <c r="BX1233" s="195"/>
      <c r="BY1233" s="195"/>
      <c r="BZ1233" s="195"/>
      <c r="CA1233" s="195"/>
      <c r="CB1233" s="195"/>
      <c r="CC1233" s="195"/>
      <c r="CD1233" s="195"/>
      <c r="CE1233" s="195"/>
      <c r="CF1233" s="195"/>
      <c r="CG1233" s="195"/>
      <c r="CH1233" s="195"/>
    </row>
    <row r="1234" spans="1:86" ht="12.75">
      <c r="A1234" s="195"/>
      <c r="B1234" s="195"/>
      <c r="C1234" s="195"/>
      <c r="D1234" s="195"/>
      <c r="E1234" s="195"/>
      <c r="F1234" s="195"/>
      <c r="G1234" s="195"/>
      <c r="H1234" s="195"/>
      <c r="I1234" s="195"/>
      <c r="J1234" s="195"/>
      <c r="L1234" s="195"/>
      <c r="M1234" s="195"/>
      <c r="N1234" s="195"/>
      <c r="O1234" s="195"/>
      <c r="P1234" s="195"/>
      <c r="Q1234" s="195"/>
      <c r="R1234" s="195"/>
      <c r="S1234" s="195"/>
      <c r="T1234" s="195"/>
      <c r="U1234" s="195"/>
      <c r="V1234" s="195"/>
      <c r="W1234" s="195"/>
      <c r="X1234" s="195"/>
      <c r="Y1234" s="195"/>
      <c r="Z1234" s="195"/>
      <c r="AA1234" s="195"/>
      <c r="AB1234" s="195"/>
      <c r="AC1234" s="195"/>
      <c r="AD1234" s="195"/>
      <c r="AE1234" s="195"/>
      <c r="AF1234" s="195"/>
      <c r="AG1234" s="195"/>
      <c r="AH1234" s="195"/>
      <c r="AI1234" s="195"/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  <c r="AW1234" s="195"/>
      <c r="AX1234" s="195"/>
      <c r="AY1234" s="195"/>
      <c r="AZ1234" s="195"/>
      <c r="BA1234" s="195"/>
      <c r="BB1234" s="195"/>
      <c r="BC1234" s="195"/>
      <c r="BD1234" s="195"/>
      <c r="BE1234" s="195"/>
      <c r="BF1234" s="195"/>
      <c r="BG1234" s="195"/>
      <c r="BH1234" s="195"/>
      <c r="BI1234" s="195"/>
      <c r="BJ1234" s="195"/>
      <c r="BK1234" s="195"/>
      <c r="BL1234" s="195"/>
      <c r="BM1234" s="195"/>
      <c r="BN1234" s="195"/>
      <c r="BO1234" s="195"/>
      <c r="BP1234" s="195"/>
      <c r="BQ1234" s="195"/>
      <c r="BR1234" s="195"/>
      <c r="BS1234" s="195"/>
      <c r="BT1234" s="195"/>
      <c r="BU1234" s="195"/>
      <c r="BV1234" s="195"/>
      <c r="BW1234" s="195"/>
      <c r="BX1234" s="195"/>
      <c r="BY1234" s="195"/>
      <c r="BZ1234" s="195"/>
      <c r="CA1234" s="195"/>
      <c r="CB1234" s="195"/>
      <c r="CC1234" s="195"/>
      <c r="CD1234" s="195"/>
      <c r="CE1234" s="195"/>
      <c r="CF1234" s="195"/>
      <c r="CG1234" s="195"/>
      <c r="CH1234" s="195"/>
    </row>
    <row r="1235" spans="1:86" ht="12.75">
      <c r="A1235" s="195"/>
      <c r="B1235" s="195"/>
      <c r="C1235" s="195"/>
      <c r="D1235" s="195"/>
      <c r="E1235" s="195"/>
      <c r="F1235" s="195"/>
      <c r="G1235" s="195"/>
      <c r="H1235" s="195"/>
      <c r="I1235" s="195"/>
      <c r="J1235" s="195"/>
      <c r="L1235" s="195"/>
      <c r="M1235" s="195"/>
      <c r="N1235" s="195"/>
      <c r="O1235" s="195"/>
      <c r="P1235" s="195"/>
      <c r="Q1235" s="195"/>
      <c r="R1235" s="195"/>
      <c r="S1235" s="195"/>
      <c r="T1235" s="195"/>
      <c r="U1235" s="195"/>
      <c r="V1235" s="195"/>
      <c r="W1235" s="195"/>
      <c r="X1235" s="195"/>
      <c r="Y1235" s="195"/>
      <c r="Z1235" s="195"/>
      <c r="AA1235" s="195"/>
      <c r="AB1235" s="195"/>
      <c r="AC1235" s="195"/>
      <c r="AD1235" s="195"/>
      <c r="AE1235" s="195"/>
      <c r="AF1235" s="195"/>
      <c r="AG1235" s="195"/>
      <c r="AH1235" s="195"/>
      <c r="AI1235" s="195"/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  <c r="AW1235" s="195"/>
      <c r="AX1235" s="195"/>
      <c r="AY1235" s="195"/>
      <c r="AZ1235" s="195"/>
      <c r="BA1235" s="195"/>
      <c r="BB1235" s="195"/>
      <c r="BC1235" s="195"/>
      <c r="BD1235" s="195"/>
      <c r="BE1235" s="195"/>
      <c r="BF1235" s="195"/>
      <c r="BG1235" s="195"/>
      <c r="BH1235" s="195"/>
      <c r="BI1235" s="195"/>
      <c r="BJ1235" s="195"/>
      <c r="BK1235" s="195"/>
      <c r="BL1235" s="195"/>
      <c r="BM1235" s="195"/>
      <c r="BN1235" s="195"/>
      <c r="BO1235" s="195"/>
      <c r="BP1235" s="195"/>
      <c r="BQ1235" s="195"/>
      <c r="BR1235" s="195"/>
      <c r="BS1235" s="195"/>
      <c r="BT1235" s="195"/>
      <c r="BU1235" s="195"/>
      <c r="BV1235" s="195"/>
      <c r="BW1235" s="195"/>
      <c r="BX1235" s="195"/>
      <c r="BY1235" s="195"/>
      <c r="BZ1235" s="195"/>
      <c r="CA1235" s="195"/>
      <c r="CB1235" s="195"/>
      <c r="CC1235" s="195"/>
      <c r="CD1235" s="195"/>
      <c r="CE1235" s="195"/>
      <c r="CF1235" s="195"/>
      <c r="CG1235" s="195"/>
      <c r="CH1235" s="195"/>
    </row>
    <row r="1236" spans="1:86" ht="12.75">
      <c r="A1236" s="195"/>
      <c r="B1236" s="195"/>
      <c r="C1236" s="195"/>
      <c r="D1236" s="195"/>
      <c r="E1236" s="195"/>
      <c r="F1236" s="195"/>
      <c r="G1236" s="195"/>
      <c r="H1236" s="195"/>
      <c r="I1236" s="195"/>
      <c r="J1236" s="195"/>
      <c r="L1236" s="195"/>
      <c r="M1236" s="195"/>
      <c r="N1236" s="195"/>
      <c r="O1236" s="195"/>
      <c r="P1236" s="195"/>
      <c r="Q1236" s="195"/>
      <c r="R1236" s="195"/>
      <c r="S1236" s="195"/>
      <c r="T1236" s="195"/>
      <c r="U1236" s="195"/>
      <c r="V1236" s="195"/>
      <c r="W1236" s="195"/>
      <c r="X1236" s="195"/>
      <c r="Y1236" s="195"/>
      <c r="Z1236" s="195"/>
      <c r="AA1236" s="195"/>
      <c r="AB1236" s="195"/>
      <c r="AC1236" s="195"/>
      <c r="AD1236" s="195"/>
      <c r="AE1236" s="195"/>
      <c r="AF1236" s="195"/>
      <c r="AG1236" s="195"/>
      <c r="AH1236" s="195"/>
      <c r="AI1236" s="195"/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  <c r="AW1236" s="195"/>
      <c r="AX1236" s="195"/>
      <c r="AY1236" s="195"/>
      <c r="AZ1236" s="195"/>
      <c r="BA1236" s="195"/>
      <c r="BB1236" s="195"/>
      <c r="BC1236" s="195"/>
      <c r="BD1236" s="195"/>
      <c r="BE1236" s="195"/>
      <c r="BF1236" s="195"/>
      <c r="BG1236" s="195"/>
      <c r="BH1236" s="195"/>
      <c r="BI1236" s="195"/>
      <c r="BJ1236" s="195"/>
      <c r="BK1236" s="195"/>
      <c r="BL1236" s="195"/>
      <c r="BM1236" s="195"/>
      <c r="BN1236" s="195"/>
      <c r="BO1236" s="195"/>
      <c r="BP1236" s="195"/>
      <c r="BQ1236" s="195"/>
      <c r="BR1236" s="195"/>
      <c r="BS1236" s="195"/>
      <c r="BT1236" s="195"/>
      <c r="BU1236" s="195"/>
      <c r="BV1236" s="195"/>
      <c r="BW1236" s="195"/>
      <c r="BX1236" s="195"/>
      <c r="BY1236" s="195"/>
      <c r="BZ1236" s="195"/>
      <c r="CA1236" s="195"/>
      <c r="CB1236" s="195"/>
      <c r="CC1236" s="195"/>
      <c r="CD1236" s="195"/>
      <c r="CE1236" s="195"/>
      <c r="CF1236" s="195"/>
      <c r="CG1236" s="195"/>
      <c r="CH1236" s="195"/>
    </row>
    <row r="1237" spans="1:86" ht="12.75">
      <c r="A1237" s="195"/>
      <c r="B1237" s="195"/>
      <c r="C1237" s="195"/>
      <c r="D1237" s="195"/>
      <c r="E1237" s="195"/>
      <c r="F1237" s="195"/>
      <c r="G1237" s="195"/>
      <c r="H1237" s="195"/>
      <c r="I1237" s="195"/>
      <c r="J1237" s="195"/>
      <c r="L1237" s="195"/>
      <c r="M1237" s="195"/>
      <c r="N1237" s="195"/>
      <c r="O1237" s="195"/>
      <c r="P1237" s="195"/>
      <c r="Q1237" s="195"/>
      <c r="R1237" s="195"/>
      <c r="S1237" s="195"/>
      <c r="T1237" s="195"/>
      <c r="U1237" s="195"/>
      <c r="V1237" s="195"/>
      <c r="W1237" s="195"/>
      <c r="X1237" s="195"/>
      <c r="Y1237" s="195"/>
      <c r="Z1237" s="195"/>
      <c r="AA1237" s="195"/>
      <c r="AB1237" s="195"/>
      <c r="AC1237" s="195"/>
      <c r="AD1237" s="195"/>
      <c r="AE1237" s="195"/>
      <c r="AF1237" s="195"/>
      <c r="AG1237" s="195"/>
      <c r="AH1237" s="195"/>
      <c r="AI1237" s="195"/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  <c r="AW1237" s="195"/>
      <c r="AX1237" s="195"/>
      <c r="AY1237" s="195"/>
      <c r="AZ1237" s="195"/>
      <c r="BA1237" s="195"/>
      <c r="BB1237" s="195"/>
      <c r="BC1237" s="195"/>
      <c r="BD1237" s="195"/>
      <c r="BE1237" s="195"/>
      <c r="BF1237" s="195"/>
      <c r="BG1237" s="195"/>
      <c r="BH1237" s="195"/>
      <c r="BI1237" s="195"/>
      <c r="BJ1237" s="195"/>
      <c r="BK1237" s="195"/>
      <c r="BL1237" s="195"/>
      <c r="BM1237" s="195"/>
      <c r="BN1237" s="195"/>
      <c r="BO1237" s="195"/>
      <c r="BP1237" s="195"/>
      <c r="BQ1237" s="195"/>
      <c r="BR1237" s="195"/>
      <c r="BS1237" s="195"/>
      <c r="BT1237" s="195"/>
      <c r="BU1237" s="195"/>
      <c r="BV1237" s="195"/>
      <c r="BW1237" s="195"/>
      <c r="BX1237" s="195"/>
      <c r="BY1237" s="195"/>
      <c r="BZ1237" s="195"/>
      <c r="CA1237" s="195"/>
      <c r="CB1237" s="195"/>
      <c r="CC1237" s="195"/>
      <c r="CD1237" s="195"/>
      <c r="CE1237" s="195"/>
      <c r="CF1237" s="195"/>
      <c r="CG1237" s="195"/>
      <c r="CH1237" s="195"/>
    </row>
    <row r="1238" spans="1:86" ht="12.75">
      <c r="A1238" s="195"/>
      <c r="B1238" s="195"/>
      <c r="C1238" s="195"/>
      <c r="D1238" s="195"/>
      <c r="E1238" s="195"/>
      <c r="F1238" s="195"/>
      <c r="G1238" s="195"/>
      <c r="H1238" s="195"/>
      <c r="I1238" s="195"/>
      <c r="J1238" s="195"/>
      <c r="L1238" s="195"/>
      <c r="M1238" s="195"/>
      <c r="N1238" s="195"/>
      <c r="O1238" s="195"/>
      <c r="P1238" s="195"/>
      <c r="Q1238" s="195"/>
      <c r="R1238" s="195"/>
      <c r="S1238" s="195"/>
      <c r="T1238" s="195"/>
      <c r="U1238" s="195"/>
      <c r="V1238" s="195"/>
      <c r="W1238" s="195"/>
      <c r="X1238" s="195"/>
      <c r="Y1238" s="195"/>
      <c r="Z1238" s="195"/>
      <c r="AA1238" s="195"/>
      <c r="AB1238" s="195"/>
      <c r="AC1238" s="195"/>
      <c r="AD1238" s="195"/>
      <c r="AE1238" s="195"/>
      <c r="AF1238" s="195"/>
      <c r="AG1238" s="195"/>
      <c r="AH1238" s="195"/>
      <c r="AI1238" s="195"/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  <c r="AW1238" s="195"/>
      <c r="AX1238" s="195"/>
      <c r="AY1238" s="195"/>
      <c r="AZ1238" s="195"/>
      <c r="BA1238" s="195"/>
      <c r="BB1238" s="195"/>
      <c r="BC1238" s="195"/>
      <c r="BD1238" s="195"/>
      <c r="BE1238" s="195"/>
      <c r="BF1238" s="195"/>
      <c r="BG1238" s="195"/>
      <c r="BH1238" s="195"/>
      <c r="BI1238" s="195"/>
      <c r="BJ1238" s="195"/>
      <c r="BK1238" s="195"/>
      <c r="BL1238" s="195"/>
      <c r="BM1238" s="195"/>
      <c r="BN1238" s="195"/>
      <c r="BO1238" s="195"/>
      <c r="BP1238" s="195"/>
      <c r="BQ1238" s="195"/>
      <c r="BR1238" s="195"/>
      <c r="BS1238" s="195"/>
      <c r="BT1238" s="195"/>
      <c r="BU1238" s="195"/>
      <c r="BV1238" s="195"/>
      <c r="BW1238" s="195"/>
      <c r="BX1238" s="195"/>
      <c r="BY1238" s="195"/>
      <c r="BZ1238" s="195"/>
      <c r="CA1238" s="195"/>
      <c r="CB1238" s="195"/>
      <c r="CC1238" s="195"/>
      <c r="CD1238" s="195"/>
      <c r="CE1238" s="195"/>
      <c r="CF1238" s="195"/>
      <c r="CG1238" s="195"/>
      <c r="CH1238" s="195"/>
    </row>
    <row r="1239" spans="1:86" ht="12.75">
      <c r="A1239" s="195"/>
      <c r="B1239" s="195"/>
      <c r="C1239" s="195"/>
      <c r="D1239" s="195"/>
      <c r="E1239" s="195"/>
      <c r="F1239" s="195"/>
      <c r="G1239" s="195"/>
      <c r="H1239" s="195"/>
      <c r="I1239" s="195"/>
      <c r="J1239" s="195"/>
      <c r="L1239" s="195"/>
      <c r="M1239" s="195"/>
      <c r="N1239" s="195"/>
      <c r="O1239" s="195"/>
      <c r="P1239" s="195"/>
      <c r="Q1239" s="195"/>
      <c r="R1239" s="195"/>
      <c r="S1239" s="195"/>
      <c r="T1239" s="195"/>
      <c r="U1239" s="195"/>
      <c r="V1239" s="195"/>
      <c r="W1239" s="195"/>
      <c r="X1239" s="195"/>
      <c r="Y1239" s="195"/>
      <c r="Z1239" s="195"/>
      <c r="AA1239" s="195"/>
      <c r="AB1239" s="195"/>
      <c r="AC1239" s="195"/>
      <c r="AD1239" s="195"/>
      <c r="AE1239" s="195"/>
      <c r="AF1239" s="195"/>
      <c r="AG1239" s="195"/>
      <c r="AH1239" s="195"/>
      <c r="AI1239" s="195"/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  <c r="AW1239" s="195"/>
      <c r="AX1239" s="195"/>
      <c r="AY1239" s="195"/>
      <c r="AZ1239" s="195"/>
      <c r="BA1239" s="195"/>
      <c r="BB1239" s="195"/>
      <c r="BC1239" s="195"/>
      <c r="BD1239" s="195"/>
      <c r="BE1239" s="195"/>
      <c r="BF1239" s="195"/>
      <c r="BG1239" s="195"/>
      <c r="BH1239" s="195"/>
      <c r="BI1239" s="195"/>
      <c r="BJ1239" s="195"/>
      <c r="BK1239" s="195"/>
      <c r="BL1239" s="195"/>
      <c r="BM1239" s="195"/>
      <c r="BN1239" s="195"/>
      <c r="BO1239" s="195"/>
      <c r="BP1239" s="195"/>
      <c r="BQ1239" s="195"/>
      <c r="BR1239" s="195"/>
      <c r="BS1239" s="195"/>
      <c r="BT1239" s="195"/>
      <c r="BU1239" s="195"/>
      <c r="BV1239" s="195"/>
      <c r="BW1239" s="195"/>
      <c r="BX1239" s="195"/>
      <c r="BY1239" s="195"/>
      <c r="BZ1239" s="195"/>
      <c r="CA1239" s="195"/>
      <c r="CB1239" s="195"/>
      <c r="CC1239" s="195"/>
      <c r="CD1239" s="195"/>
      <c r="CE1239" s="195"/>
      <c r="CF1239" s="195"/>
      <c r="CG1239" s="195"/>
      <c r="CH1239" s="195"/>
    </row>
    <row r="1240" spans="1:86" ht="12.75">
      <c r="A1240" s="195"/>
      <c r="B1240" s="195"/>
      <c r="C1240" s="195"/>
      <c r="D1240" s="195"/>
      <c r="E1240" s="195"/>
      <c r="F1240" s="195"/>
      <c r="G1240" s="195"/>
      <c r="H1240" s="195"/>
      <c r="I1240" s="195"/>
      <c r="J1240" s="195"/>
      <c r="L1240" s="195"/>
      <c r="M1240" s="195"/>
      <c r="N1240" s="195"/>
      <c r="O1240" s="195"/>
      <c r="P1240" s="195"/>
      <c r="Q1240" s="195"/>
      <c r="R1240" s="195"/>
      <c r="S1240" s="195"/>
      <c r="T1240" s="195"/>
      <c r="U1240" s="195"/>
      <c r="V1240" s="195"/>
      <c r="W1240" s="195"/>
      <c r="X1240" s="195"/>
      <c r="Y1240" s="195"/>
      <c r="Z1240" s="195"/>
      <c r="AA1240" s="195"/>
      <c r="AB1240" s="195"/>
      <c r="AC1240" s="195"/>
      <c r="AD1240" s="195"/>
      <c r="AE1240" s="195"/>
      <c r="AF1240" s="195"/>
      <c r="AG1240" s="195"/>
      <c r="AH1240" s="195"/>
      <c r="AI1240" s="195"/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  <c r="AW1240" s="195"/>
      <c r="AX1240" s="195"/>
      <c r="AY1240" s="195"/>
      <c r="AZ1240" s="195"/>
      <c r="BA1240" s="195"/>
      <c r="BB1240" s="195"/>
      <c r="BC1240" s="195"/>
      <c r="BD1240" s="195"/>
      <c r="BE1240" s="195"/>
      <c r="BF1240" s="195"/>
      <c r="BG1240" s="195"/>
      <c r="BH1240" s="195"/>
      <c r="BI1240" s="195"/>
      <c r="BJ1240" s="195"/>
      <c r="BK1240" s="195"/>
      <c r="BL1240" s="195"/>
      <c r="BM1240" s="195"/>
      <c r="BN1240" s="195"/>
      <c r="BO1240" s="195"/>
      <c r="BP1240" s="195"/>
      <c r="BQ1240" s="195"/>
      <c r="BR1240" s="195"/>
      <c r="BS1240" s="195"/>
      <c r="BT1240" s="195"/>
      <c r="BU1240" s="195"/>
      <c r="BV1240" s="195"/>
      <c r="BW1240" s="195"/>
      <c r="BX1240" s="195"/>
      <c r="BY1240" s="195"/>
      <c r="BZ1240" s="195"/>
      <c r="CA1240" s="195"/>
      <c r="CB1240" s="195"/>
      <c r="CC1240" s="195"/>
      <c r="CD1240" s="195"/>
      <c r="CE1240" s="195"/>
      <c r="CF1240" s="195"/>
      <c r="CG1240" s="195"/>
      <c r="CH1240" s="195"/>
    </row>
    <row r="1241" spans="1:86" ht="12.75">
      <c r="A1241" s="195"/>
      <c r="B1241" s="195"/>
      <c r="C1241" s="195"/>
      <c r="D1241" s="195"/>
      <c r="E1241" s="195"/>
      <c r="F1241" s="195"/>
      <c r="G1241" s="195"/>
      <c r="H1241" s="195"/>
      <c r="I1241" s="195"/>
      <c r="J1241" s="195"/>
      <c r="L1241" s="195"/>
      <c r="M1241" s="195"/>
      <c r="N1241" s="195"/>
      <c r="O1241" s="195"/>
      <c r="P1241" s="195"/>
      <c r="Q1241" s="195"/>
      <c r="R1241" s="195"/>
      <c r="S1241" s="195"/>
      <c r="T1241" s="195"/>
      <c r="U1241" s="195"/>
      <c r="V1241" s="195"/>
      <c r="W1241" s="195"/>
      <c r="X1241" s="195"/>
      <c r="Y1241" s="195"/>
      <c r="Z1241" s="195"/>
      <c r="AA1241" s="195"/>
      <c r="AB1241" s="195"/>
      <c r="AC1241" s="195"/>
      <c r="AD1241" s="195"/>
      <c r="AE1241" s="195"/>
      <c r="AF1241" s="195"/>
      <c r="AG1241" s="195"/>
      <c r="AH1241" s="195"/>
      <c r="AI1241" s="195"/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  <c r="AW1241" s="195"/>
      <c r="AX1241" s="195"/>
      <c r="AY1241" s="195"/>
      <c r="AZ1241" s="195"/>
      <c r="BA1241" s="195"/>
      <c r="BB1241" s="195"/>
      <c r="BC1241" s="195"/>
      <c r="BD1241" s="195"/>
      <c r="BE1241" s="195"/>
      <c r="BF1241" s="195"/>
      <c r="BG1241" s="195"/>
      <c r="BH1241" s="195"/>
      <c r="BI1241" s="195"/>
      <c r="BJ1241" s="195"/>
      <c r="BK1241" s="195"/>
      <c r="BL1241" s="195"/>
      <c r="BM1241" s="195"/>
      <c r="BN1241" s="195"/>
      <c r="BO1241" s="195"/>
      <c r="BP1241" s="195"/>
      <c r="BQ1241" s="195"/>
      <c r="BR1241" s="195"/>
      <c r="BS1241" s="195"/>
      <c r="BT1241" s="195"/>
      <c r="BU1241" s="195"/>
      <c r="BV1241" s="195"/>
      <c r="BW1241" s="195"/>
      <c r="BX1241" s="195"/>
      <c r="BY1241" s="195"/>
      <c r="BZ1241" s="195"/>
      <c r="CA1241" s="195"/>
      <c r="CB1241" s="195"/>
      <c r="CC1241" s="195"/>
      <c r="CD1241" s="195"/>
      <c r="CE1241" s="195"/>
      <c r="CF1241" s="195"/>
      <c r="CG1241" s="195"/>
      <c r="CH1241" s="195"/>
    </row>
    <row r="1242" spans="1:86" ht="12.75">
      <c r="A1242" s="195"/>
      <c r="B1242" s="195"/>
      <c r="C1242" s="195"/>
      <c r="D1242" s="195"/>
      <c r="E1242" s="195"/>
      <c r="F1242" s="195"/>
      <c r="G1242" s="195"/>
      <c r="H1242" s="195"/>
      <c r="I1242" s="195"/>
      <c r="J1242" s="195"/>
      <c r="L1242" s="195"/>
      <c r="M1242" s="195"/>
      <c r="N1242" s="195"/>
      <c r="O1242" s="195"/>
      <c r="P1242" s="195"/>
      <c r="Q1242" s="195"/>
      <c r="R1242" s="195"/>
      <c r="S1242" s="195"/>
      <c r="T1242" s="195"/>
      <c r="U1242" s="195"/>
      <c r="V1242" s="195"/>
      <c r="W1242" s="195"/>
      <c r="X1242" s="195"/>
      <c r="Y1242" s="195"/>
      <c r="Z1242" s="195"/>
      <c r="AA1242" s="195"/>
      <c r="AB1242" s="195"/>
      <c r="AC1242" s="195"/>
      <c r="AD1242" s="195"/>
      <c r="AE1242" s="195"/>
      <c r="AF1242" s="195"/>
      <c r="AG1242" s="195"/>
      <c r="AH1242" s="195"/>
      <c r="AI1242" s="195"/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  <c r="AW1242" s="195"/>
      <c r="AX1242" s="195"/>
      <c r="AY1242" s="195"/>
      <c r="AZ1242" s="195"/>
      <c r="BA1242" s="195"/>
      <c r="BB1242" s="195"/>
      <c r="BC1242" s="195"/>
      <c r="BD1242" s="195"/>
      <c r="BE1242" s="195"/>
      <c r="BF1242" s="195"/>
      <c r="BG1242" s="195"/>
      <c r="BH1242" s="195"/>
      <c r="BI1242" s="195"/>
      <c r="BJ1242" s="195"/>
      <c r="BK1242" s="195"/>
      <c r="BL1242" s="195"/>
      <c r="BM1242" s="195"/>
      <c r="BN1242" s="195"/>
      <c r="BO1242" s="195"/>
      <c r="BP1242" s="195"/>
      <c r="BQ1242" s="195"/>
      <c r="BR1242" s="195"/>
      <c r="BS1242" s="195"/>
      <c r="BT1242" s="195"/>
      <c r="BU1242" s="195"/>
      <c r="BV1242" s="195"/>
      <c r="BW1242" s="195"/>
      <c r="BX1242" s="195"/>
      <c r="BY1242" s="195"/>
      <c r="BZ1242" s="195"/>
      <c r="CA1242" s="195"/>
      <c r="CB1242" s="195"/>
      <c r="CC1242" s="195"/>
      <c r="CD1242" s="195"/>
      <c r="CE1242" s="195"/>
      <c r="CF1242" s="195"/>
      <c r="CG1242" s="195"/>
      <c r="CH1242" s="195"/>
    </row>
    <row r="1243" spans="1:86" ht="12.75">
      <c r="A1243" s="195"/>
      <c r="B1243" s="195"/>
      <c r="C1243" s="195"/>
      <c r="D1243" s="195"/>
      <c r="E1243" s="195"/>
      <c r="F1243" s="195"/>
      <c r="G1243" s="195"/>
      <c r="H1243" s="195"/>
      <c r="I1243" s="195"/>
      <c r="J1243" s="195"/>
      <c r="L1243" s="195"/>
      <c r="M1243" s="195"/>
      <c r="N1243" s="195"/>
      <c r="O1243" s="195"/>
      <c r="P1243" s="195"/>
      <c r="Q1243" s="195"/>
      <c r="R1243" s="195"/>
      <c r="S1243" s="195"/>
      <c r="T1243" s="195"/>
      <c r="U1243" s="195"/>
      <c r="V1243" s="195"/>
      <c r="W1243" s="195"/>
      <c r="X1243" s="195"/>
      <c r="Y1243" s="195"/>
      <c r="Z1243" s="195"/>
      <c r="AA1243" s="195"/>
      <c r="AB1243" s="195"/>
      <c r="AC1243" s="195"/>
      <c r="AD1243" s="195"/>
      <c r="AE1243" s="195"/>
      <c r="AF1243" s="195"/>
      <c r="AG1243" s="195"/>
      <c r="AH1243" s="195"/>
      <c r="AI1243" s="195"/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  <c r="AW1243" s="195"/>
      <c r="AX1243" s="195"/>
      <c r="AY1243" s="195"/>
      <c r="AZ1243" s="195"/>
      <c r="BA1243" s="195"/>
      <c r="BB1243" s="195"/>
      <c r="BC1243" s="195"/>
      <c r="BD1243" s="195"/>
      <c r="BE1243" s="195"/>
      <c r="BF1243" s="195"/>
      <c r="BG1243" s="195"/>
      <c r="BH1243" s="195"/>
      <c r="BI1243" s="195"/>
      <c r="BJ1243" s="195"/>
      <c r="BK1243" s="195"/>
      <c r="BL1243" s="195"/>
      <c r="BM1243" s="195"/>
      <c r="BN1243" s="195"/>
      <c r="BO1243" s="195"/>
      <c r="BP1243" s="195"/>
      <c r="BQ1243" s="195"/>
      <c r="BR1243" s="195"/>
      <c r="BS1243" s="195"/>
      <c r="BT1243" s="195"/>
      <c r="BU1243" s="195"/>
      <c r="BV1243" s="195"/>
      <c r="BW1243" s="195"/>
      <c r="BX1243" s="195"/>
      <c r="BY1243" s="195"/>
      <c r="BZ1243" s="195"/>
      <c r="CA1243" s="195"/>
      <c r="CB1243" s="195"/>
      <c r="CC1243" s="195"/>
      <c r="CD1243" s="195"/>
      <c r="CE1243" s="195"/>
      <c r="CF1243" s="195"/>
      <c r="CG1243" s="195"/>
      <c r="CH1243" s="195"/>
    </row>
    <row r="1244" spans="1:86" ht="12.75">
      <c r="A1244" s="195"/>
      <c r="B1244" s="195"/>
      <c r="C1244" s="195"/>
      <c r="D1244" s="195"/>
      <c r="E1244" s="195"/>
      <c r="F1244" s="195"/>
      <c r="G1244" s="195"/>
      <c r="H1244" s="195"/>
      <c r="I1244" s="195"/>
      <c r="J1244" s="195"/>
      <c r="L1244" s="195"/>
      <c r="M1244" s="195"/>
      <c r="N1244" s="195"/>
      <c r="O1244" s="195"/>
      <c r="P1244" s="195"/>
      <c r="Q1244" s="195"/>
      <c r="R1244" s="195"/>
      <c r="S1244" s="195"/>
      <c r="T1244" s="195"/>
      <c r="U1244" s="195"/>
      <c r="V1244" s="195"/>
      <c r="W1244" s="195"/>
      <c r="X1244" s="195"/>
      <c r="Y1244" s="195"/>
      <c r="Z1244" s="195"/>
      <c r="AA1244" s="195"/>
      <c r="AB1244" s="195"/>
      <c r="AC1244" s="195"/>
      <c r="AD1244" s="195"/>
      <c r="AE1244" s="195"/>
      <c r="AF1244" s="195"/>
      <c r="AG1244" s="195"/>
      <c r="AH1244" s="195"/>
      <c r="AI1244" s="195"/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  <c r="AW1244" s="195"/>
      <c r="AX1244" s="195"/>
      <c r="AY1244" s="195"/>
      <c r="AZ1244" s="195"/>
      <c r="BA1244" s="195"/>
      <c r="BB1244" s="195"/>
      <c r="BC1244" s="195"/>
      <c r="BD1244" s="195"/>
      <c r="BE1244" s="195"/>
      <c r="BF1244" s="195"/>
      <c r="BG1244" s="195"/>
      <c r="BH1244" s="195"/>
      <c r="BI1244" s="195"/>
      <c r="BJ1244" s="195"/>
      <c r="BK1244" s="195"/>
      <c r="BL1244" s="195"/>
      <c r="BM1244" s="195"/>
      <c r="BN1244" s="195"/>
      <c r="BO1244" s="195"/>
      <c r="BP1244" s="195"/>
      <c r="BQ1244" s="195"/>
      <c r="BR1244" s="195"/>
      <c r="BS1244" s="195"/>
      <c r="BT1244" s="195"/>
      <c r="BU1244" s="195"/>
      <c r="BV1244" s="195"/>
      <c r="BW1244" s="195"/>
      <c r="BX1244" s="195"/>
      <c r="BY1244" s="195"/>
      <c r="BZ1244" s="195"/>
      <c r="CA1244" s="195"/>
      <c r="CB1244" s="195"/>
      <c r="CC1244" s="195"/>
      <c r="CD1244" s="195"/>
      <c r="CE1244" s="195"/>
      <c r="CF1244" s="195"/>
      <c r="CG1244" s="195"/>
      <c r="CH1244" s="195"/>
    </row>
    <row r="1245" spans="1:86" ht="12.75">
      <c r="A1245" s="195"/>
      <c r="B1245" s="195"/>
      <c r="C1245" s="195"/>
      <c r="D1245" s="195"/>
      <c r="E1245" s="195"/>
      <c r="F1245" s="195"/>
      <c r="G1245" s="195"/>
      <c r="H1245" s="195"/>
      <c r="I1245" s="195"/>
      <c r="J1245" s="195"/>
      <c r="L1245" s="195"/>
      <c r="M1245" s="195"/>
      <c r="N1245" s="195"/>
      <c r="O1245" s="195"/>
      <c r="P1245" s="195"/>
      <c r="Q1245" s="195"/>
      <c r="R1245" s="195"/>
      <c r="S1245" s="195"/>
      <c r="T1245" s="195"/>
      <c r="U1245" s="195"/>
      <c r="V1245" s="195"/>
      <c r="W1245" s="195"/>
      <c r="X1245" s="195"/>
      <c r="Y1245" s="195"/>
      <c r="Z1245" s="195"/>
      <c r="AA1245" s="195"/>
      <c r="AB1245" s="195"/>
      <c r="AC1245" s="195"/>
      <c r="AD1245" s="195"/>
      <c r="AE1245" s="195"/>
      <c r="AF1245" s="195"/>
      <c r="AG1245" s="195"/>
      <c r="AH1245" s="195"/>
      <c r="AI1245" s="195"/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  <c r="AW1245" s="195"/>
      <c r="AX1245" s="195"/>
      <c r="AY1245" s="195"/>
      <c r="AZ1245" s="195"/>
      <c r="BA1245" s="195"/>
      <c r="BB1245" s="195"/>
      <c r="BC1245" s="195"/>
      <c r="BD1245" s="195"/>
      <c r="BE1245" s="195"/>
      <c r="BF1245" s="195"/>
      <c r="BG1245" s="195"/>
      <c r="BH1245" s="195"/>
      <c r="BI1245" s="195"/>
      <c r="BJ1245" s="195"/>
      <c r="BK1245" s="195"/>
      <c r="BL1245" s="195"/>
      <c r="BM1245" s="195"/>
      <c r="BN1245" s="195"/>
      <c r="BO1245" s="195"/>
      <c r="BP1245" s="195"/>
      <c r="BQ1245" s="195"/>
      <c r="BR1245" s="195"/>
      <c r="BS1245" s="195"/>
      <c r="BT1245" s="195"/>
      <c r="BU1245" s="195"/>
      <c r="BV1245" s="195"/>
      <c r="BW1245" s="195"/>
      <c r="BX1245" s="195"/>
      <c r="BY1245" s="195"/>
      <c r="BZ1245" s="195"/>
      <c r="CA1245" s="195"/>
      <c r="CB1245" s="195"/>
      <c r="CC1245" s="195"/>
      <c r="CD1245" s="195"/>
      <c r="CE1245" s="195"/>
      <c r="CF1245" s="195"/>
      <c r="CG1245" s="195"/>
      <c r="CH1245" s="195"/>
    </row>
    <row r="1246" spans="1:86" ht="12.75">
      <c r="A1246" s="195"/>
      <c r="B1246" s="195"/>
      <c r="C1246" s="195"/>
      <c r="D1246" s="195"/>
      <c r="E1246" s="195"/>
      <c r="F1246" s="195"/>
      <c r="G1246" s="195"/>
      <c r="H1246" s="195"/>
      <c r="I1246" s="195"/>
      <c r="J1246" s="195"/>
      <c r="L1246" s="195"/>
      <c r="M1246" s="195"/>
      <c r="N1246" s="195"/>
      <c r="O1246" s="195"/>
      <c r="P1246" s="195"/>
      <c r="Q1246" s="195"/>
      <c r="R1246" s="195"/>
      <c r="S1246" s="195"/>
      <c r="T1246" s="195"/>
      <c r="U1246" s="195"/>
      <c r="V1246" s="195"/>
      <c r="W1246" s="195"/>
      <c r="X1246" s="195"/>
      <c r="Y1246" s="195"/>
      <c r="Z1246" s="195"/>
      <c r="AA1246" s="195"/>
      <c r="AB1246" s="195"/>
      <c r="AC1246" s="195"/>
      <c r="AD1246" s="195"/>
      <c r="AE1246" s="195"/>
      <c r="AF1246" s="195"/>
      <c r="AG1246" s="195"/>
      <c r="AH1246" s="195"/>
      <c r="AI1246" s="195"/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  <c r="AW1246" s="195"/>
      <c r="AX1246" s="195"/>
      <c r="AY1246" s="195"/>
      <c r="AZ1246" s="195"/>
      <c r="BA1246" s="195"/>
      <c r="BB1246" s="195"/>
      <c r="BC1246" s="195"/>
      <c r="BD1246" s="195"/>
      <c r="BE1246" s="195"/>
      <c r="BF1246" s="195"/>
      <c r="BG1246" s="195"/>
      <c r="BH1246" s="195"/>
      <c r="BI1246" s="195"/>
      <c r="BJ1246" s="195"/>
      <c r="BK1246" s="195"/>
      <c r="BL1246" s="195"/>
      <c r="BM1246" s="195"/>
      <c r="BN1246" s="195"/>
      <c r="BO1246" s="195"/>
      <c r="BP1246" s="195"/>
      <c r="BQ1246" s="195"/>
      <c r="BR1246" s="195"/>
      <c r="BS1246" s="195"/>
      <c r="BT1246" s="195"/>
      <c r="BU1246" s="195"/>
      <c r="BV1246" s="195"/>
      <c r="BW1246" s="195"/>
      <c r="BX1246" s="195"/>
      <c r="BY1246" s="195"/>
      <c r="BZ1246" s="195"/>
      <c r="CA1246" s="195"/>
      <c r="CB1246" s="195"/>
      <c r="CC1246" s="195"/>
      <c r="CD1246" s="195"/>
      <c r="CE1246" s="195"/>
      <c r="CF1246" s="195"/>
      <c r="CG1246" s="195"/>
      <c r="CH1246" s="195"/>
    </row>
    <row r="1247" spans="1:86" ht="12.75">
      <c r="A1247" s="195"/>
      <c r="B1247" s="195"/>
      <c r="C1247" s="195"/>
      <c r="D1247" s="195"/>
      <c r="E1247" s="195"/>
      <c r="F1247" s="195"/>
      <c r="G1247" s="195"/>
      <c r="H1247" s="195"/>
      <c r="I1247" s="195"/>
      <c r="J1247" s="195"/>
      <c r="L1247" s="195"/>
      <c r="M1247" s="195"/>
      <c r="N1247" s="195"/>
      <c r="O1247" s="195"/>
      <c r="P1247" s="195"/>
      <c r="Q1247" s="195"/>
      <c r="R1247" s="195"/>
      <c r="S1247" s="195"/>
      <c r="T1247" s="195"/>
      <c r="U1247" s="195"/>
      <c r="V1247" s="195"/>
      <c r="W1247" s="195"/>
      <c r="X1247" s="195"/>
      <c r="Y1247" s="195"/>
      <c r="Z1247" s="195"/>
      <c r="AA1247" s="195"/>
      <c r="AB1247" s="195"/>
      <c r="AC1247" s="195"/>
      <c r="AD1247" s="195"/>
      <c r="AE1247" s="195"/>
      <c r="AF1247" s="195"/>
      <c r="AG1247" s="195"/>
      <c r="AH1247" s="195"/>
      <c r="AI1247" s="195"/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  <c r="AW1247" s="195"/>
      <c r="AX1247" s="195"/>
      <c r="AY1247" s="195"/>
      <c r="AZ1247" s="195"/>
      <c r="BA1247" s="195"/>
      <c r="BB1247" s="195"/>
      <c r="BC1247" s="195"/>
      <c r="BD1247" s="195"/>
      <c r="BE1247" s="195"/>
      <c r="BF1247" s="195"/>
      <c r="BG1247" s="195"/>
      <c r="BH1247" s="195"/>
      <c r="BI1247" s="195"/>
      <c r="BJ1247" s="195"/>
      <c r="BK1247" s="195"/>
      <c r="BL1247" s="195"/>
      <c r="BM1247" s="195"/>
      <c r="BN1247" s="195"/>
      <c r="BO1247" s="195"/>
      <c r="BP1247" s="195"/>
      <c r="BQ1247" s="195"/>
      <c r="BR1247" s="195"/>
      <c r="BS1247" s="195"/>
      <c r="BT1247" s="195"/>
      <c r="BU1247" s="195"/>
      <c r="BV1247" s="195"/>
      <c r="BW1247" s="195"/>
      <c r="BX1247" s="195"/>
      <c r="BY1247" s="195"/>
      <c r="BZ1247" s="195"/>
      <c r="CA1247" s="195"/>
      <c r="CB1247" s="195"/>
      <c r="CC1247" s="195"/>
      <c r="CD1247" s="195"/>
      <c r="CE1247" s="195"/>
      <c r="CF1247" s="195"/>
      <c r="CG1247" s="195"/>
      <c r="CH1247" s="195"/>
    </row>
    <row r="1248" spans="1:86" ht="12.75">
      <c r="A1248" s="195"/>
      <c r="B1248" s="195"/>
      <c r="C1248" s="195"/>
      <c r="D1248" s="195"/>
      <c r="E1248" s="195"/>
      <c r="F1248" s="195"/>
      <c r="G1248" s="195"/>
      <c r="H1248" s="195"/>
      <c r="I1248" s="195"/>
      <c r="J1248" s="195"/>
      <c r="L1248" s="195"/>
      <c r="M1248" s="195"/>
      <c r="N1248" s="195"/>
      <c r="O1248" s="195"/>
      <c r="P1248" s="195"/>
      <c r="Q1248" s="195"/>
      <c r="R1248" s="195"/>
      <c r="S1248" s="195"/>
      <c r="T1248" s="195"/>
      <c r="U1248" s="195"/>
      <c r="V1248" s="195"/>
      <c r="W1248" s="195"/>
      <c r="X1248" s="195"/>
      <c r="Y1248" s="195"/>
      <c r="Z1248" s="195"/>
      <c r="AA1248" s="195"/>
      <c r="AB1248" s="195"/>
      <c r="AC1248" s="195"/>
      <c r="AD1248" s="195"/>
      <c r="AE1248" s="195"/>
      <c r="AF1248" s="195"/>
      <c r="AG1248" s="195"/>
      <c r="AH1248" s="195"/>
      <c r="AI1248" s="195"/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  <c r="AW1248" s="195"/>
      <c r="AX1248" s="195"/>
      <c r="AY1248" s="195"/>
      <c r="AZ1248" s="195"/>
      <c r="BA1248" s="195"/>
      <c r="BB1248" s="195"/>
      <c r="BC1248" s="195"/>
      <c r="BD1248" s="195"/>
      <c r="BE1248" s="195"/>
      <c r="BF1248" s="195"/>
      <c r="BG1248" s="195"/>
      <c r="BH1248" s="195"/>
      <c r="BI1248" s="195"/>
      <c r="BJ1248" s="195"/>
      <c r="BK1248" s="195"/>
      <c r="BL1248" s="195"/>
      <c r="BM1248" s="195"/>
      <c r="BN1248" s="195"/>
      <c r="BO1248" s="195"/>
      <c r="BP1248" s="195"/>
      <c r="BQ1248" s="195"/>
      <c r="BR1248" s="195"/>
      <c r="BS1248" s="195"/>
      <c r="BT1248" s="195"/>
      <c r="BU1248" s="195"/>
      <c r="BV1248" s="195"/>
      <c r="BW1248" s="195"/>
      <c r="BX1248" s="195"/>
      <c r="BY1248" s="195"/>
      <c r="BZ1248" s="195"/>
      <c r="CA1248" s="195"/>
      <c r="CB1248" s="195"/>
      <c r="CC1248" s="195"/>
      <c r="CD1248" s="195"/>
      <c r="CE1248" s="195"/>
      <c r="CF1248" s="195"/>
      <c r="CG1248" s="195"/>
      <c r="CH1248" s="195"/>
    </row>
    <row r="1249" spans="1:86" ht="12.75">
      <c r="A1249" s="195"/>
      <c r="B1249" s="195"/>
      <c r="C1249" s="195"/>
      <c r="D1249" s="195"/>
      <c r="E1249" s="195"/>
      <c r="F1249" s="195"/>
      <c r="G1249" s="195"/>
      <c r="H1249" s="195"/>
      <c r="I1249" s="195"/>
      <c r="J1249" s="195"/>
      <c r="L1249" s="195"/>
      <c r="M1249" s="195"/>
      <c r="N1249" s="195"/>
      <c r="O1249" s="195"/>
      <c r="P1249" s="195"/>
      <c r="Q1249" s="195"/>
      <c r="R1249" s="195"/>
      <c r="S1249" s="195"/>
      <c r="T1249" s="195"/>
      <c r="U1249" s="195"/>
      <c r="V1249" s="195"/>
      <c r="W1249" s="195"/>
      <c r="X1249" s="195"/>
      <c r="Y1249" s="195"/>
      <c r="Z1249" s="195"/>
      <c r="AA1249" s="195"/>
      <c r="AB1249" s="195"/>
      <c r="AC1249" s="195"/>
      <c r="AD1249" s="195"/>
      <c r="AE1249" s="195"/>
      <c r="AF1249" s="195"/>
      <c r="AG1249" s="195"/>
      <c r="AH1249" s="195"/>
      <c r="AI1249" s="195"/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  <c r="AW1249" s="195"/>
      <c r="AX1249" s="195"/>
      <c r="AY1249" s="195"/>
      <c r="AZ1249" s="195"/>
      <c r="BA1249" s="195"/>
      <c r="BB1249" s="195"/>
      <c r="BC1249" s="195"/>
      <c r="BD1249" s="195"/>
      <c r="BE1249" s="195"/>
      <c r="BF1249" s="195"/>
      <c r="BG1249" s="195"/>
      <c r="BH1249" s="195"/>
      <c r="BI1249" s="195"/>
      <c r="BJ1249" s="195"/>
      <c r="BK1249" s="195"/>
      <c r="BL1249" s="195"/>
      <c r="BM1249" s="195"/>
      <c r="BN1249" s="195"/>
      <c r="BO1249" s="195"/>
      <c r="BP1249" s="195"/>
      <c r="BQ1249" s="195"/>
      <c r="BR1249" s="195"/>
      <c r="BS1249" s="195"/>
      <c r="BT1249" s="195"/>
      <c r="BU1249" s="195"/>
      <c r="BV1249" s="195"/>
      <c r="BW1249" s="195"/>
      <c r="BX1249" s="195"/>
      <c r="BY1249" s="195"/>
      <c r="BZ1249" s="195"/>
      <c r="CA1249" s="195"/>
      <c r="CB1249" s="195"/>
      <c r="CC1249" s="195"/>
      <c r="CD1249" s="195"/>
      <c r="CE1249" s="195"/>
      <c r="CF1249" s="195"/>
      <c r="CG1249" s="195"/>
      <c r="CH1249" s="195"/>
    </row>
    <row r="1250" spans="1:86" ht="12.75">
      <c r="A1250" s="195"/>
      <c r="B1250" s="195"/>
      <c r="C1250" s="195"/>
      <c r="D1250" s="195"/>
      <c r="E1250" s="195"/>
      <c r="F1250" s="195"/>
      <c r="G1250" s="195"/>
      <c r="H1250" s="195"/>
      <c r="I1250" s="195"/>
      <c r="J1250" s="195"/>
      <c r="L1250" s="195"/>
      <c r="M1250" s="195"/>
      <c r="N1250" s="195"/>
      <c r="O1250" s="195"/>
      <c r="P1250" s="195"/>
      <c r="Q1250" s="195"/>
      <c r="R1250" s="195"/>
      <c r="S1250" s="195"/>
      <c r="T1250" s="195"/>
      <c r="U1250" s="195"/>
      <c r="V1250" s="195"/>
      <c r="W1250" s="195"/>
      <c r="X1250" s="195"/>
      <c r="Y1250" s="195"/>
      <c r="Z1250" s="195"/>
      <c r="AA1250" s="195"/>
      <c r="AB1250" s="195"/>
      <c r="AC1250" s="195"/>
      <c r="AD1250" s="195"/>
      <c r="AE1250" s="195"/>
      <c r="AF1250" s="195"/>
      <c r="AG1250" s="195"/>
      <c r="AH1250" s="195"/>
      <c r="AI1250" s="195"/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  <c r="AW1250" s="195"/>
      <c r="AX1250" s="195"/>
      <c r="AY1250" s="195"/>
      <c r="AZ1250" s="195"/>
      <c r="BA1250" s="195"/>
      <c r="BB1250" s="195"/>
      <c r="BC1250" s="195"/>
      <c r="BD1250" s="195"/>
      <c r="BE1250" s="195"/>
      <c r="BF1250" s="195"/>
      <c r="BG1250" s="195"/>
      <c r="BH1250" s="195"/>
      <c r="BI1250" s="195"/>
      <c r="BJ1250" s="195"/>
      <c r="BK1250" s="195"/>
      <c r="BL1250" s="195"/>
      <c r="BM1250" s="195"/>
      <c r="BN1250" s="195"/>
      <c r="BO1250" s="195"/>
      <c r="BP1250" s="195"/>
      <c r="BQ1250" s="195"/>
      <c r="BR1250" s="195"/>
      <c r="BS1250" s="195"/>
      <c r="BT1250" s="195"/>
      <c r="BU1250" s="195"/>
      <c r="BV1250" s="195"/>
      <c r="BW1250" s="195"/>
      <c r="BX1250" s="195"/>
      <c r="BY1250" s="195"/>
      <c r="BZ1250" s="195"/>
      <c r="CA1250" s="195"/>
      <c r="CB1250" s="195"/>
      <c r="CC1250" s="195"/>
      <c r="CD1250" s="195"/>
      <c r="CE1250" s="195"/>
      <c r="CF1250" s="195"/>
      <c r="CG1250" s="195"/>
      <c r="CH1250" s="195"/>
    </row>
    <row r="1251" spans="1:86" ht="12.75">
      <c r="A1251" s="195"/>
      <c r="B1251" s="195"/>
      <c r="C1251" s="195"/>
      <c r="D1251" s="195"/>
      <c r="E1251" s="195"/>
      <c r="F1251" s="195"/>
      <c r="G1251" s="195"/>
      <c r="H1251" s="195"/>
      <c r="I1251" s="195"/>
      <c r="J1251" s="195"/>
      <c r="L1251" s="195"/>
      <c r="M1251" s="195"/>
      <c r="N1251" s="195"/>
      <c r="O1251" s="195"/>
      <c r="P1251" s="195"/>
      <c r="Q1251" s="195"/>
      <c r="R1251" s="195"/>
      <c r="S1251" s="195"/>
      <c r="T1251" s="195"/>
      <c r="U1251" s="195"/>
      <c r="V1251" s="195"/>
      <c r="W1251" s="195"/>
      <c r="X1251" s="195"/>
      <c r="Y1251" s="195"/>
      <c r="Z1251" s="195"/>
      <c r="AA1251" s="195"/>
      <c r="AB1251" s="195"/>
      <c r="AC1251" s="195"/>
      <c r="AD1251" s="195"/>
      <c r="AE1251" s="195"/>
      <c r="AF1251" s="195"/>
      <c r="AG1251" s="195"/>
      <c r="AH1251" s="195"/>
      <c r="AI1251" s="195"/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  <c r="AW1251" s="195"/>
      <c r="AX1251" s="195"/>
      <c r="AY1251" s="195"/>
      <c r="AZ1251" s="195"/>
      <c r="BA1251" s="195"/>
      <c r="BB1251" s="195"/>
      <c r="BC1251" s="195"/>
      <c r="BD1251" s="195"/>
      <c r="BE1251" s="195"/>
      <c r="BF1251" s="195"/>
      <c r="BG1251" s="195"/>
      <c r="BH1251" s="195"/>
      <c r="BI1251" s="195"/>
      <c r="BJ1251" s="195"/>
      <c r="BK1251" s="195"/>
      <c r="BL1251" s="195"/>
      <c r="BM1251" s="195"/>
      <c r="BN1251" s="195"/>
      <c r="BO1251" s="195"/>
      <c r="BP1251" s="195"/>
      <c r="BQ1251" s="195"/>
      <c r="BR1251" s="195"/>
      <c r="BS1251" s="195"/>
      <c r="BT1251" s="195"/>
      <c r="BU1251" s="195"/>
      <c r="BV1251" s="195"/>
      <c r="BW1251" s="195"/>
      <c r="BX1251" s="195"/>
      <c r="BY1251" s="195"/>
      <c r="BZ1251" s="195"/>
      <c r="CA1251" s="195"/>
      <c r="CB1251" s="195"/>
      <c r="CC1251" s="195"/>
      <c r="CD1251" s="195"/>
      <c r="CE1251" s="195"/>
      <c r="CF1251" s="195"/>
      <c r="CG1251" s="195"/>
      <c r="CH1251" s="195"/>
    </row>
    <row r="1252" spans="1:86" ht="12.75">
      <c r="A1252" s="195"/>
      <c r="B1252" s="195"/>
      <c r="C1252" s="195"/>
      <c r="D1252" s="195"/>
      <c r="E1252" s="195"/>
      <c r="F1252" s="195"/>
      <c r="G1252" s="195"/>
      <c r="H1252" s="195"/>
      <c r="I1252" s="195"/>
      <c r="J1252" s="195"/>
      <c r="L1252" s="195"/>
      <c r="M1252" s="195"/>
      <c r="N1252" s="195"/>
      <c r="O1252" s="195"/>
      <c r="P1252" s="195"/>
      <c r="Q1252" s="195"/>
      <c r="R1252" s="195"/>
      <c r="S1252" s="195"/>
      <c r="T1252" s="195"/>
      <c r="U1252" s="195"/>
      <c r="V1252" s="195"/>
      <c r="W1252" s="195"/>
      <c r="X1252" s="195"/>
      <c r="Y1252" s="195"/>
      <c r="Z1252" s="195"/>
      <c r="AA1252" s="195"/>
      <c r="AB1252" s="195"/>
      <c r="AC1252" s="195"/>
      <c r="AD1252" s="195"/>
      <c r="AE1252" s="195"/>
      <c r="AF1252" s="195"/>
      <c r="AG1252" s="195"/>
      <c r="AH1252" s="195"/>
      <c r="AI1252" s="195"/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  <c r="AW1252" s="195"/>
      <c r="AX1252" s="195"/>
      <c r="AY1252" s="195"/>
      <c r="AZ1252" s="195"/>
      <c r="BA1252" s="195"/>
      <c r="BB1252" s="195"/>
      <c r="BC1252" s="195"/>
      <c r="BD1252" s="195"/>
      <c r="BE1252" s="195"/>
      <c r="BF1252" s="195"/>
      <c r="BG1252" s="195"/>
      <c r="BH1252" s="195"/>
      <c r="BI1252" s="195"/>
      <c r="BJ1252" s="195"/>
      <c r="BK1252" s="195"/>
      <c r="BL1252" s="195"/>
      <c r="BM1252" s="195"/>
      <c r="BN1252" s="195"/>
      <c r="BO1252" s="195"/>
      <c r="BP1252" s="195"/>
      <c r="BQ1252" s="195"/>
      <c r="BR1252" s="195"/>
      <c r="BS1252" s="195"/>
      <c r="BT1252" s="195"/>
      <c r="BU1252" s="195"/>
      <c r="BV1252" s="195"/>
      <c r="BW1252" s="195"/>
      <c r="BX1252" s="195"/>
      <c r="BY1252" s="195"/>
      <c r="BZ1252" s="195"/>
      <c r="CA1252" s="195"/>
      <c r="CB1252" s="195"/>
      <c r="CC1252" s="195"/>
      <c r="CD1252" s="195"/>
      <c r="CE1252" s="195"/>
      <c r="CF1252" s="195"/>
      <c r="CG1252" s="195"/>
      <c r="CH1252" s="195"/>
    </row>
    <row r="1253" spans="1:86" ht="12.75">
      <c r="A1253" s="195"/>
      <c r="B1253" s="195"/>
      <c r="C1253" s="195"/>
      <c r="D1253" s="195"/>
      <c r="E1253" s="195"/>
      <c r="F1253" s="195"/>
      <c r="G1253" s="195"/>
      <c r="H1253" s="195"/>
      <c r="I1253" s="195"/>
      <c r="J1253" s="195"/>
      <c r="L1253" s="195"/>
      <c r="M1253" s="195"/>
      <c r="N1253" s="195"/>
      <c r="O1253" s="195"/>
      <c r="P1253" s="195"/>
      <c r="Q1253" s="195"/>
      <c r="R1253" s="195"/>
      <c r="S1253" s="195"/>
      <c r="T1253" s="195"/>
      <c r="U1253" s="195"/>
      <c r="V1253" s="195"/>
      <c r="W1253" s="195"/>
      <c r="X1253" s="195"/>
      <c r="Y1253" s="195"/>
      <c r="Z1253" s="195"/>
      <c r="AA1253" s="195"/>
      <c r="AB1253" s="195"/>
      <c r="AC1253" s="195"/>
      <c r="AD1253" s="195"/>
      <c r="AE1253" s="195"/>
      <c r="AF1253" s="195"/>
      <c r="AG1253" s="195"/>
      <c r="AH1253" s="195"/>
      <c r="AI1253" s="195"/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  <c r="AW1253" s="195"/>
      <c r="AX1253" s="195"/>
      <c r="AY1253" s="195"/>
      <c r="AZ1253" s="195"/>
      <c r="BA1253" s="195"/>
      <c r="BB1253" s="195"/>
      <c r="BC1253" s="195"/>
      <c r="BD1253" s="195"/>
      <c r="BE1253" s="195"/>
      <c r="BF1253" s="195"/>
      <c r="BG1253" s="195"/>
      <c r="BH1253" s="195"/>
      <c r="BI1253" s="195"/>
      <c r="BJ1253" s="195"/>
      <c r="BK1253" s="195"/>
      <c r="BL1253" s="195"/>
      <c r="BM1253" s="195"/>
      <c r="BN1253" s="195"/>
      <c r="BO1253" s="195"/>
      <c r="BP1253" s="195"/>
      <c r="BQ1253" s="195"/>
      <c r="BR1253" s="195"/>
      <c r="BS1253" s="195"/>
      <c r="BT1253" s="195"/>
      <c r="BU1253" s="195"/>
      <c r="BV1253" s="195"/>
      <c r="BW1253" s="195"/>
      <c r="BX1253" s="195"/>
      <c r="BY1253" s="195"/>
      <c r="BZ1253" s="195"/>
      <c r="CA1253" s="195"/>
      <c r="CB1253" s="195"/>
      <c r="CC1253" s="195"/>
      <c r="CD1253" s="195"/>
      <c r="CE1253" s="195"/>
      <c r="CF1253" s="195"/>
      <c r="CG1253" s="195"/>
      <c r="CH1253" s="195"/>
    </row>
    <row r="1254" spans="1:86" ht="12.75">
      <c r="A1254" s="195"/>
      <c r="B1254" s="195"/>
      <c r="C1254" s="195"/>
      <c r="D1254" s="195"/>
      <c r="E1254" s="195"/>
      <c r="F1254" s="195"/>
      <c r="G1254" s="195"/>
      <c r="H1254" s="195"/>
      <c r="I1254" s="195"/>
      <c r="J1254" s="195"/>
      <c r="L1254" s="195"/>
      <c r="M1254" s="195"/>
      <c r="N1254" s="195"/>
      <c r="O1254" s="195"/>
      <c r="P1254" s="195"/>
      <c r="Q1254" s="195"/>
      <c r="R1254" s="195"/>
      <c r="S1254" s="195"/>
      <c r="T1254" s="195"/>
      <c r="U1254" s="195"/>
      <c r="V1254" s="195"/>
      <c r="W1254" s="195"/>
      <c r="X1254" s="195"/>
      <c r="Y1254" s="195"/>
      <c r="Z1254" s="195"/>
      <c r="AA1254" s="195"/>
      <c r="AB1254" s="195"/>
      <c r="AC1254" s="195"/>
      <c r="AD1254" s="195"/>
      <c r="AE1254" s="195"/>
      <c r="AF1254" s="195"/>
      <c r="AG1254" s="195"/>
      <c r="AH1254" s="195"/>
      <c r="AI1254" s="195"/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  <c r="AW1254" s="195"/>
      <c r="AX1254" s="195"/>
      <c r="AY1254" s="195"/>
      <c r="AZ1254" s="195"/>
      <c r="BA1254" s="195"/>
      <c r="BB1254" s="195"/>
      <c r="BC1254" s="195"/>
      <c r="BD1254" s="195"/>
      <c r="BE1254" s="195"/>
      <c r="BF1254" s="195"/>
      <c r="BG1254" s="195"/>
      <c r="BH1254" s="195"/>
      <c r="BI1254" s="195"/>
      <c r="BJ1254" s="195"/>
      <c r="BK1254" s="195"/>
      <c r="BL1254" s="195"/>
      <c r="BM1254" s="195"/>
      <c r="BN1254" s="195"/>
      <c r="BO1254" s="195"/>
      <c r="BP1254" s="195"/>
      <c r="BQ1254" s="195"/>
      <c r="BR1254" s="195"/>
      <c r="BS1254" s="195"/>
      <c r="BT1254" s="195"/>
      <c r="BU1254" s="195"/>
      <c r="BV1254" s="195"/>
      <c r="BW1254" s="195"/>
      <c r="BX1254" s="195"/>
      <c r="BY1254" s="195"/>
      <c r="BZ1254" s="195"/>
      <c r="CA1254" s="195"/>
      <c r="CB1254" s="195"/>
      <c r="CC1254" s="195"/>
      <c r="CD1254" s="195"/>
      <c r="CE1254" s="195"/>
      <c r="CF1254" s="195"/>
      <c r="CG1254" s="195"/>
      <c r="CH1254" s="195"/>
    </row>
    <row r="1255" spans="1:86" ht="12.75">
      <c r="A1255" s="195"/>
      <c r="B1255" s="195"/>
      <c r="C1255" s="195"/>
      <c r="D1255" s="195"/>
      <c r="E1255" s="195"/>
      <c r="F1255" s="195"/>
      <c r="G1255" s="195"/>
      <c r="H1255" s="195"/>
      <c r="I1255" s="195"/>
      <c r="J1255" s="195"/>
      <c r="L1255" s="195"/>
      <c r="M1255" s="195"/>
      <c r="N1255" s="195"/>
      <c r="O1255" s="195"/>
      <c r="P1255" s="195"/>
      <c r="Q1255" s="195"/>
      <c r="R1255" s="195"/>
      <c r="S1255" s="195"/>
      <c r="T1255" s="195"/>
      <c r="U1255" s="195"/>
      <c r="V1255" s="195"/>
      <c r="W1255" s="195"/>
      <c r="X1255" s="195"/>
      <c r="Y1255" s="195"/>
      <c r="Z1255" s="195"/>
      <c r="AA1255" s="195"/>
      <c r="AB1255" s="195"/>
      <c r="AC1255" s="195"/>
      <c r="AD1255" s="195"/>
      <c r="AE1255" s="195"/>
      <c r="AF1255" s="195"/>
      <c r="AG1255" s="195"/>
      <c r="AH1255" s="195"/>
      <c r="AI1255" s="195"/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  <c r="AW1255" s="195"/>
      <c r="AX1255" s="195"/>
      <c r="AY1255" s="195"/>
      <c r="AZ1255" s="195"/>
      <c r="BA1255" s="195"/>
      <c r="BB1255" s="195"/>
      <c r="BC1255" s="195"/>
      <c r="BD1255" s="195"/>
      <c r="BE1255" s="195"/>
      <c r="BF1255" s="195"/>
      <c r="BG1255" s="195"/>
      <c r="BH1255" s="195"/>
      <c r="BI1255" s="195"/>
      <c r="BJ1255" s="195"/>
      <c r="BK1255" s="195"/>
      <c r="BL1255" s="195"/>
      <c r="BM1255" s="195"/>
      <c r="BN1255" s="195"/>
      <c r="BO1255" s="195"/>
      <c r="BP1255" s="195"/>
      <c r="BQ1255" s="195"/>
      <c r="BR1255" s="195"/>
      <c r="BS1255" s="195"/>
      <c r="BT1255" s="195"/>
      <c r="BU1255" s="195"/>
      <c r="BV1255" s="195"/>
      <c r="BW1255" s="195"/>
      <c r="BX1255" s="195"/>
      <c r="BY1255" s="195"/>
      <c r="BZ1255" s="195"/>
      <c r="CA1255" s="195"/>
      <c r="CB1255" s="195"/>
      <c r="CC1255" s="195"/>
      <c r="CD1255" s="195"/>
      <c r="CE1255" s="195"/>
      <c r="CF1255" s="195"/>
      <c r="CG1255" s="195"/>
      <c r="CH1255" s="195"/>
    </row>
    <row r="1256" spans="1:86" ht="12.75">
      <c r="A1256" s="195"/>
      <c r="B1256" s="195"/>
      <c r="C1256" s="195"/>
      <c r="D1256" s="195"/>
      <c r="E1256" s="195"/>
      <c r="F1256" s="195"/>
      <c r="G1256" s="195"/>
      <c r="H1256" s="195"/>
      <c r="I1256" s="195"/>
      <c r="J1256" s="195"/>
      <c r="L1256" s="195"/>
      <c r="M1256" s="195"/>
      <c r="N1256" s="195"/>
      <c r="O1256" s="195"/>
      <c r="P1256" s="195"/>
      <c r="Q1256" s="195"/>
      <c r="R1256" s="195"/>
      <c r="S1256" s="195"/>
      <c r="T1256" s="195"/>
      <c r="U1256" s="195"/>
      <c r="V1256" s="195"/>
      <c r="W1256" s="195"/>
      <c r="X1256" s="195"/>
      <c r="Y1256" s="195"/>
      <c r="Z1256" s="195"/>
      <c r="AA1256" s="195"/>
      <c r="AB1256" s="195"/>
      <c r="AC1256" s="195"/>
      <c r="AD1256" s="195"/>
      <c r="AE1256" s="195"/>
      <c r="AF1256" s="195"/>
      <c r="AG1256" s="195"/>
      <c r="AH1256" s="195"/>
      <c r="AI1256" s="195"/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  <c r="AW1256" s="195"/>
      <c r="AX1256" s="195"/>
      <c r="AY1256" s="195"/>
      <c r="AZ1256" s="195"/>
      <c r="BA1256" s="195"/>
      <c r="BB1256" s="195"/>
      <c r="BC1256" s="195"/>
      <c r="BD1256" s="195"/>
      <c r="BE1256" s="195"/>
      <c r="BF1256" s="195"/>
      <c r="BG1256" s="195"/>
      <c r="BH1256" s="195"/>
      <c r="BI1256" s="195"/>
      <c r="BJ1256" s="195"/>
      <c r="BK1256" s="195"/>
      <c r="BL1256" s="195"/>
      <c r="BM1256" s="195"/>
      <c r="BN1256" s="195"/>
      <c r="BO1256" s="195"/>
      <c r="BP1256" s="195"/>
      <c r="BQ1256" s="195"/>
      <c r="BR1256" s="195"/>
      <c r="BS1256" s="195"/>
      <c r="BT1256" s="195"/>
      <c r="BU1256" s="195"/>
      <c r="BV1256" s="195"/>
      <c r="BW1256" s="195"/>
      <c r="BX1256" s="195"/>
      <c r="BY1256" s="195"/>
      <c r="BZ1256" s="195"/>
      <c r="CA1256" s="195"/>
      <c r="CB1256" s="195"/>
      <c r="CC1256" s="195"/>
      <c r="CD1256" s="195"/>
      <c r="CE1256" s="195"/>
      <c r="CF1256" s="195"/>
      <c r="CG1256" s="195"/>
      <c r="CH1256" s="195"/>
    </row>
    <row r="1257" spans="1:86" ht="12.75">
      <c r="A1257" s="195"/>
      <c r="B1257" s="195"/>
      <c r="C1257" s="195"/>
      <c r="D1257" s="195"/>
      <c r="E1257" s="195"/>
      <c r="F1257" s="195"/>
      <c r="G1257" s="195"/>
      <c r="H1257" s="195"/>
      <c r="I1257" s="195"/>
      <c r="J1257" s="195"/>
      <c r="L1257" s="195"/>
      <c r="M1257" s="195"/>
      <c r="N1257" s="195"/>
      <c r="O1257" s="195"/>
      <c r="P1257" s="195"/>
      <c r="Q1257" s="195"/>
      <c r="R1257" s="195"/>
      <c r="S1257" s="195"/>
      <c r="T1257" s="195"/>
      <c r="U1257" s="195"/>
      <c r="V1257" s="195"/>
      <c r="W1257" s="195"/>
      <c r="X1257" s="195"/>
      <c r="Y1257" s="195"/>
      <c r="Z1257" s="195"/>
      <c r="AA1257" s="195"/>
      <c r="AB1257" s="195"/>
      <c r="AC1257" s="195"/>
      <c r="AD1257" s="195"/>
      <c r="AE1257" s="195"/>
      <c r="AF1257" s="195"/>
      <c r="AG1257" s="195"/>
      <c r="AH1257" s="195"/>
      <c r="AI1257" s="195"/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  <c r="AW1257" s="195"/>
      <c r="AX1257" s="195"/>
      <c r="AY1257" s="195"/>
      <c r="AZ1257" s="195"/>
      <c r="BA1257" s="195"/>
      <c r="BB1257" s="195"/>
      <c r="BC1257" s="195"/>
      <c r="BD1257" s="195"/>
      <c r="BE1257" s="195"/>
      <c r="BF1257" s="195"/>
      <c r="BG1257" s="195"/>
      <c r="BH1257" s="195"/>
      <c r="BI1257" s="195"/>
      <c r="BJ1257" s="195"/>
      <c r="BK1257" s="195"/>
      <c r="BL1257" s="195"/>
      <c r="BM1257" s="195"/>
      <c r="BN1257" s="195"/>
      <c r="BO1257" s="195"/>
      <c r="BP1257" s="195"/>
      <c r="BQ1257" s="195"/>
      <c r="BR1257" s="195"/>
      <c r="BS1257" s="195"/>
      <c r="BT1257" s="195"/>
      <c r="BU1257" s="195"/>
      <c r="BV1257" s="195"/>
      <c r="BW1257" s="195"/>
      <c r="BX1257" s="195"/>
      <c r="BY1257" s="195"/>
      <c r="BZ1257" s="195"/>
      <c r="CA1257" s="195"/>
      <c r="CB1257" s="195"/>
      <c r="CC1257" s="195"/>
      <c r="CD1257" s="195"/>
      <c r="CE1257" s="195"/>
      <c r="CF1257" s="195"/>
      <c r="CG1257" s="195"/>
      <c r="CH1257" s="195"/>
    </row>
    <row r="1258" spans="1:86" ht="12.75">
      <c r="A1258" s="195"/>
      <c r="B1258" s="195"/>
      <c r="C1258" s="195"/>
      <c r="D1258" s="195"/>
      <c r="E1258" s="195"/>
      <c r="F1258" s="195"/>
      <c r="G1258" s="195"/>
      <c r="H1258" s="195"/>
      <c r="I1258" s="195"/>
      <c r="J1258" s="195"/>
      <c r="L1258" s="195"/>
      <c r="M1258" s="195"/>
      <c r="N1258" s="195"/>
      <c r="O1258" s="195"/>
      <c r="P1258" s="195"/>
      <c r="Q1258" s="195"/>
      <c r="R1258" s="195"/>
      <c r="S1258" s="195"/>
      <c r="T1258" s="195"/>
      <c r="U1258" s="195"/>
      <c r="V1258" s="195"/>
      <c r="W1258" s="195"/>
      <c r="X1258" s="195"/>
      <c r="Y1258" s="195"/>
      <c r="Z1258" s="195"/>
      <c r="AA1258" s="195"/>
      <c r="AB1258" s="195"/>
      <c r="AC1258" s="195"/>
      <c r="AD1258" s="195"/>
      <c r="AE1258" s="195"/>
      <c r="AF1258" s="195"/>
      <c r="AG1258" s="195"/>
      <c r="AH1258" s="195"/>
      <c r="AI1258" s="195"/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  <c r="AW1258" s="195"/>
      <c r="AX1258" s="195"/>
      <c r="AY1258" s="195"/>
      <c r="AZ1258" s="195"/>
      <c r="BA1258" s="195"/>
      <c r="BB1258" s="195"/>
      <c r="BC1258" s="195"/>
      <c r="BD1258" s="195"/>
      <c r="BE1258" s="195"/>
      <c r="BF1258" s="195"/>
      <c r="BG1258" s="195"/>
      <c r="BH1258" s="195"/>
      <c r="BI1258" s="195"/>
      <c r="BJ1258" s="195"/>
      <c r="BK1258" s="195"/>
      <c r="BL1258" s="195"/>
      <c r="BM1258" s="195"/>
      <c r="BN1258" s="195"/>
      <c r="BO1258" s="195"/>
      <c r="BP1258" s="195"/>
      <c r="BQ1258" s="195"/>
      <c r="BR1258" s="195"/>
      <c r="BS1258" s="195"/>
      <c r="BT1258" s="195"/>
      <c r="BU1258" s="195"/>
      <c r="BV1258" s="195"/>
      <c r="BW1258" s="195"/>
      <c r="BX1258" s="195"/>
      <c r="BY1258" s="195"/>
      <c r="BZ1258" s="195"/>
      <c r="CA1258" s="195"/>
      <c r="CB1258" s="195"/>
      <c r="CC1258" s="195"/>
      <c r="CD1258" s="195"/>
      <c r="CE1258" s="195"/>
      <c r="CF1258" s="195"/>
      <c r="CG1258" s="195"/>
      <c r="CH1258" s="195"/>
    </row>
    <row r="1259" spans="1:86" ht="12.75">
      <c r="A1259" s="195"/>
      <c r="B1259" s="195"/>
      <c r="C1259" s="195"/>
      <c r="D1259" s="195"/>
      <c r="E1259" s="195"/>
      <c r="F1259" s="195"/>
      <c r="G1259" s="195"/>
      <c r="H1259" s="195"/>
      <c r="I1259" s="195"/>
      <c r="J1259" s="195"/>
      <c r="L1259" s="195"/>
      <c r="M1259" s="195"/>
      <c r="N1259" s="195"/>
      <c r="O1259" s="195"/>
      <c r="P1259" s="195"/>
      <c r="Q1259" s="195"/>
      <c r="R1259" s="195"/>
      <c r="S1259" s="195"/>
      <c r="T1259" s="195"/>
      <c r="U1259" s="195"/>
      <c r="V1259" s="195"/>
      <c r="W1259" s="195"/>
      <c r="X1259" s="195"/>
      <c r="Y1259" s="195"/>
      <c r="Z1259" s="195"/>
      <c r="AA1259" s="195"/>
      <c r="AB1259" s="195"/>
      <c r="AC1259" s="195"/>
      <c r="AD1259" s="195"/>
      <c r="AE1259" s="195"/>
      <c r="AF1259" s="195"/>
      <c r="AG1259" s="195"/>
      <c r="AH1259" s="195"/>
      <c r="AI1259" s="195"/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  <c r="AW1259" s="195"/>
      <c r="AX1259" s="195"/>
      <c r="AY1259" s="195"/>
      <c r="AZ1259" s="195"/>
      <c r="BA1259" s="195"/>
      <c r="BB1259" s="195"/>
      <c r="BC1259" s="195"/>
      <c r="BD1259" s="195"/>
      <c r="BE1259" s="195"/>
      <c r="BF1259" s="195"/>
      <c r="BG1259" s="195"/>
      <c r="BH1259" s="195"/>
      <c r="BI1259" s="195"/>
      <c r="BJ1259" s="195"/>
      <c r="BK1259" s="195"/>
      <c r="BL1259" s="195"/>
      <c r="BM1259" s="195"/>
      <c r="BN1259" s="195"/>
      <c r="BO1259" s="195"/>
      <c r="BP1259" s="195"/>
      <c r="BQ1259" s="195"/>
      <c r="BR1259" s="195"/>
      <c r="BS1259" s="195"/>
      <c r="BT1259" s="195"/>
      <c r="BU1259" s="195"/>
      <c r="BV1259" s="195"/>
      <c r="BW1259" s="195"/>
      <c r="BX1259" s="195"/>
      <c r="BY1259" s="195"/>
      <c r="BZ1259" s="195"/>
      <c r="CA1259" s="195"/>
      <c r="CB1259" s="195"/>
      <c r="CC1259" s="195"/>
      <c r="CD1259" s="195"/>
      <c r="CE1259" s="195"/>
      <c r="CF1259" s="195"/>
      <c r="CG1259" s="195"/>
      <c r="CH1259" s="195"/>
    </row>
    <row r="1260" spans="1:86" ht="12.75">
      <c r="A1260" s="195"/>
      <c r="B1260" s="195"/>
      <c r="C1260" s="195"/>
      <c r="D1260" s="195"/>
      <c r="E1260" s="195"/>
      <c r="F1260" s="195"/>
      <c r="G1260" s="195"/>
      <c r="H1260" s="195"/>
      <c r="I1260" s="195"/>
      <c r="J1260" s="195"/>
      <c r="L1260" s="195"/>
      <c r="M1260" s="195"/>
      <c r="N1260" s="195"/>
      <c r="O1260" s="195"/>
      <c r="P1260" s="195"/>
      <c r="Q1260" s="195"/>
      <c r="R1260" s="195"/>
      <c r="S1260" s="195"/>
      <c r="T1260" s="195"/>
      <c r="U1260" s="195"/>
      <c r="V1260" s="195"/>
      <c r="W1260" s="195"/>
      <c r="X1260" s="195"/>
      <c r="Y1260" s="195"/>
      <c r="Z1260" s="195"/>
      <c r="AA1260" s="195"/>
      <c r="AB1260" s="195"/>
      <c r="AC1260" s="195"/>
      <c r="AD1260" s="195"/>
      <c r="AE1260" s="195"/>
      <c r="AF1260" s="195"/>
      <c r="AG1260" s="195"/>
      <c r="AH1260" s="195"/>
      <c r="AI1260" s="195"/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  <c r="AW1260" s="195"/>
      <c r="AX1260" s="195"/>
      <c r="AY1260" s="195"/>
      <c r="AZ1260" s="195"/>
      <c r="BA1260" s="195"/>
      <c r="BB1260" s="195"/>
      <c r="BC1260" s="195"/>
      <c r="BD1260" s="195"/>
      <c r="BE1260" s="195"/>
      <c r="BF1260" s="195"/>
      <c r="BG1260" s="195"/>
      <c r="BH1260" s="195"/>
      <c r="BI1260" s="195"/>
      <c r="BJ1260" s="195"/>
      <c r="BK1260" s="195"/>
      <c r="BL1260" s="195"/>
      <c r="BM1260" s="195"/>
      <c r="BN1260" s="195"/>
      <c r="BO1260" s="195"/>
      <c r="BP1260" s="195"/>
      <c r="BQ1260" s="195"/>
      <c r="BR1260" s="195"/>
      <c r="BS1260" s="195"/>
      <c r="BT1260" s="195"/>
      <c r="BU1260" s="195"/>
      <c r="BV1260" s="195"/>
      <c r="BW1260" s="195"/>
      <c r="BX1260" s="195"/>
      <c r="BY1260" s="195"/>
      <c r="BZ1260" s="195"/>
      <c r="CA1260" s="195"/>
      <c r="CB1260" s="195"/>
      <c r="CC1260" s="195"/>
      <c r="CD1260" s="195"/>
      <c r="CE1260" s="195"/>
      <c r="CF1260" s="195"/>
      <c r="CG1260" s="195"/>
      <c r="CH1260" s="195"/>
    </row>
    <row r="1261" spans="1:86" ht="12.75">
      <c r="A1261" s="195"/>
      <c r="B1261" s="195"/>
      <c r="C1261" s="195"/>
      <c r="D1261" s="195"/>
      <c r="E1261" s="195"/>
      <c r="F1261" s="195"/>
      <c r="G1261" s="195"/>
      <c r="H1261" s="195"/>
      <c r="I1261" s="195"/>
      <c r="J1261" s="195"/>
      <c r="L1261" s="195"/>
      <c r="M1261" s="195"/>
      <c r="N1261" s="195"/>
      <c r="O1261" s="195"/>
      <c r="P1261" s="195"/>
      <c r="Q1261" s="195"/>
      <c r="R1261" s="195"/>
      <c r="S1261" s="195"/>
      <c r="T1261" s="195"/>
      <c r="U1261" s="195"/>
      <c r="V1261" s="195"/>
      <c r="W1261" s="195"/>
      <c r="X1261" s="195"/>
      <c r="Y1261" s="195"/>
      <c r="Z1261" s="195"/>
      <c r="AA1261" s="195"/>
      <c r="AB1261" s="195"/>
      <c r="AC1261" s="195"/>
      <c r="AD1261" s="195"/>
      <c r="AE1261" s="195"/>
      <c r="AF1261" s="195"/>
      <c r="AG1261" s="195"/>
      <c r="AH1261" s="195"/>
      <c r="AI1261" s="195"/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  <c r="AW1261" s="195"/>
      <c r="AX1261" s="195"/>
      <c r="AY1261" s="195"/>
      <c r="AZ1261" s="195"/>
      <c r="BA1261" s="195"/>
      <c r="BB1261" s="195"/>
      <c r="BC1261" s="195"/>
      <c r="BD1261" s="195"/>
      <c r="BE1261" s="195"/>
      <c r="BF1261" s="195"/>
      <c r="BG1261" s="195"/>
      <c r="BH1261" s="195"/>
      <c r="BI1261" s="195"/>
      <c r="BJ1261" s="195"/>
      <c r="BK1261" s="195"/>
      <c r="BL1261" s="195"/>
      <c r="BM1261" s="195"/>
      <c r="BN1261" s="195"/>
      <c r="BO1261" s="195"/>
      <c r="BP1261" s="195"/>
      <c r="BQ1261" s="195"/>
      <c r="BR1261" s="195"/>
      <c r="BS1261" s="195"/>
      <c r="BT1261" s="195"/>
      <c r="BU1261" s="195"/>
      <c r="BV1261" s="195"/>
      <c r="BW1261" s="195"/>
      <c r="BX1261" s="195"/>
      <c r="BY1261" s="195"/>
      <c r="BZ1261" s="195"/>
      <c r="CA1261" s="195"/>
      <c r="CB1261" s="195"/>
      <c r="CC1261" s="195"/>
      <c r="CD1261" s="195"/>
      <c r="CE1261" s="195"/>
      <c r="CF1261" s="195"/>
      <c r="CG1261" s="195"/>
      <c r="CH1261" s="195"/>
    </row>
    <row r="1262" spans="1:86" ht="12.75">
      <c r="A1262" s="195"/>
      <c r="B1262" s="195"/>
      <c r="C1262" s="195"/>
      <c r="D1262" s="195"/>
      <c r="E1262" s="195"/>
      <c r="F1262" s="195"/>
      <c r="G1262" s="195"/>
      <c r="H1262" s="195"/>
      <c r="I1262" s="195"/>
      <c r="J1262" s="195"/>
      <c r="L1262" s="195"/>
      <c r="M1262" s="195"/>
      <c r="N1262" s="195"/>
      <c r="O1262" s="195"/>
      <c r="P1262" s="195"/>
      <c r="Q1262" s="195"/>
      <c r="R1262" s="195"/>
      <c r="S1262" s="195"/>
      <c r="T1262" s="195"/>
      <c r="U1262" s="195"/>
      <c r="V1262" s="195"/>
      <c r="W1262" s="195"/>
      <c r="X1262" s="195"/>
      <c r="Y1262" s="195"/>
      <c r="Z1262" s="195"/>
      <c r="AA1262" s="195"/>
      <c r="AB1262" s="195"/>
      <c r="AC1262" s="195"/>
      <c r="AD1262" s="195"/>
      <c r="AE1262" s="195"/>
      <c r="AF1262" s="195"/>
      <c r="AG1262" s="195"/>
      <c r="AH1262" s="195"/>
      <c r="AI1262" s="195"/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  <c r="AW1262" s="195"/>
      <c r="AX1262" s="195"/>
      <c r="AY1262" s="195"/>
      <c r="AZ1262" s="195"/>
      <c r="BA1262" s="195"/>
      <c r="BB1262" s="195"/>
      <c r="BC1262" s="195"/>
      <c r="BD1262" s="195"/>
      <c r="BE1262" s="195"/>
      <c r="BF1262" s="195"/>
      <c r="BG1262" s="195"/>
      <c r="BH1262" s="195"/>
      <c r="BI1262" s="195"/>
      <c r="BJ1262" s="195"/>
      <c r="BK1262" s="195"/>
      <c r="BL1262" s="195"/>
      <c r="BM1262" s="195"/>
      <c r="BN1262" s="195"/>
      <c r="BO1262" s="195"/>
      <c r="BP1262" s="195"/>
      <c r="BQ1262" s="195"/>
      <c r="BR1262" s="195"/>
      <c r="BS1262" s="195"/>
      <c r="BT1262" s="195"/>
      <c r="BU1262" s="195"/>
      <c r="BV1262" s="195"/>
      <c r="BW1262" s="195"/>
      <c r="BX1262" s="195"/>
      <c r="BY1262" s="195"/>
      <c r="BZ1262" s="195"/>
      <c r="CA1262" s="195"/>
      <c r="CB1262" s="195"/>
      <c r="CC1262" s="195"/>
      <c r="CD1262" s="195"/>
      <c r="CE1262" s="195"/>
      <c r="CF1262" s="195"/>
      <c r="CG1262" s="195"/>
      <c r="CH1262" s="195"/>
    </row>
    <row r="1263" spans="1:86" ht="12.75">
      <c r="A1263" s="195"/>
      <c r="B1263" s="195"/>
      <c r="C1263" s="195"/>
      <c r="D1263" s="195"/>
      <c r="E1263" s="195"/>
      <c r="F1263" s="195"/>
      <c r="G1263" s="195"/>
      <c r="H1263" s="195"/>
      <c r="I1263" s="195"/>
      <c r="J1263" s="195"/>
      <c r="L1263" s="195"/>
      <c r="M1263" s="195"/>
      <c r="N1263" s="195"/>
      <c r="O1263" s="195"/>
      <c r="P1263" s="195"/>
      <c r="Q1263" s="195"/>
      <c r="R1263" s="195"/>
      <c r="S1263" s="195"/>
      <c r="T1263" s="195"/>
      <c r="U1263" s="195"/>
      <c r="V1263" s="195"/>
      <c r="W1263" s="195"/>
      <c r="X1263" s="195"/>
      <c r="Y1263" s="195"/>
      <c r="Z1263" s="195"/>
      <c r="AA1263" s="195"/>
      <c r="AB1263" s="195"/>
      <c r="AC1263" s="195"/>
      <c r="AD1263" s="195"/>
      <c r="AE1263" s="195"/>
      <c r="AF1263" s="195"/>
      <c r="AG1263" s="195"/>
      <c r="AH1263" s="195"/>
      <c r="AI1263" s="195"/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  <c r="AW1263" s="195"/>
      <c r="AX1263" s="195"/>
      <c r="AY1263" s="195"/>
      <c r="AZ1263" s="195"/>
      <c r="BA1263" s="195"/>
      <c r="BB1263" s="195"/>
      <c r="BC1263" s="195"/>
      <c r="BD1263" s="195"/>
      <c r="BE1263" s="195"/>
      <c r="BF1263" s="195"/>
      <c r="BG1263" s="195"/>
      <c r="BH1263" s="195"/>
      <c r="BI1263" s="195"/>
      <c r="BJ1263" s="195"/>
      <c r="BK1263" s="195"/>
      <c r="BL1263" s="195"/>
      <c r="BM1263" s="195"/>
      <c r="BN1263" s="195"/>
      <c r="BO1263" s="195"/>
      <c r="BP1263" s="195"/>
      <c r="BQ1263" s="195"/>
      <c r="BR1263" s="195"/>
      <c r="BS1263" s="195"/>
      <c r="BT1263" s="195"/>
      <c r="BU1263" s="195"/>
      <c r="BV1263" s="195"/>
      <c r="BW1263" s="195"/>
      <c r="BX1263" s="195"/>
      <c r="BY1263" s="195"/>
      <c r="BZ1263" s="195"/>
      <c r="CA1263" s="195"/>
      <c r="CB1263" s="195"/>
      <c r="CC1263" s="195"/>
      <c r="CD1263" s="195"/>
      <c r="CE1263" s="195"/>
      <c r="CF1263" s="195"/>
      <c r="CG1263" s="195"/>
      <c r="CH1263" s="195"/>
    </row>
    <row r="1264" spans="1:86" ht="12.75">
      <c r="A1264" s="195"/>
      <c r="B1264" s="195"/>
      <c r="C1264" s="195"/>
      <c r="D1264" s="195"/>
      <c r="E1264" s="195"/>
      <c r="F1264" s="195"/>
      <c r="G1264" s="195"/>
      <c r="H1264" s="195"/>
      <c r="I1264" s="195"/>
      <c r="J1264" s="195"/>
      <c r="L1264" s="195"/>
      <c r="M1264" s="195"/>
      <c r="N1264" s="195"/>
      <c r="O1264" s="195"/>
      <c r="P1264" s="195"/>
      <c r="Q1264" s="195"/>
      <c r="R1264" s="195"/>
      <c r="S1264" s="195"/>
      <c r="T1264" s="195"/>
      <c r="U1264" s="195"/>
      <c r="V1264" s="195"/>
      <c r="W1264" s="195"/>
      <c r="X1264" s="195"/>
      <c r="Y1264" s="195"/>
      <c r="Z1264" s="195"/>
      <c r="AA1264" s="195"/>
      <c r="AB1264" s="195"/>
      <c r="AC1264" s="195"/>
      <c r="AD1264" s="195"/>
      <c r="AE1264" s="195"/>
      <c r="AF1264" s="195"/>
      <c r="AG1264" s="195"/>
      <c r="AH1264" s="195"/>
      <c r="AI1264" s="195"/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  <c r="AW1264" s="195"/>
      <c r="AX1264" s="195"/>
      <c r="AY1264" s="195"/>
      <c r="AZ1264" s="195"/>
      <c r="BA1264" s="195"/>
      <c r="BB1264" s="195"/>
      <c r="BC1264" s="195"/>
      <c r="BD1264" s="195"/>
      <c r="BE1264" s="195"/>
      <c r="BF1264" s="195"/>
      <c r="BG1264" s="195"/>
      <c r="BH1264" s="195"/>
      <c r="BI1264" s="195"/>
      <c r="BJ1264" s="195"/>
      <c r="BK1264" s="195"/>
      <c r="BL1264" s="195"/>
      <c r="BM1264" s="195"/>
      <c r="BN1264" s="195"/>
      <c r="BO1264" s="195"/>
      <c r="BP1264" s="195"/>
      <c r="BQ1264" s="195"/>
      <c r="BR1264" s="195"/>
      <c r="BS1264" s="195"/>
      <c r="BT1264" s="195"/>
      <c r="BU1264" s="195"/>
      <c r="BV1264" s="195"/>
      <c r="BW1264" s="195"/>
      <c r="BX1264" s="195"/>
      <c r="BY1264" s="195"/>
      <c r="BZ1264" s="195"/>
      <c r="CA1264" s="195"/>
      <c r="CB1264" s="195"/>
      <c r="CC1264" s="195"/>
      <c r="CD1264" s="195"/>
      <c r="CE1264" s="195"/>
      <c r="CF1264" s="195"/>
      <c r="CG1264" s="195"/>
      <c r="CH1264" s="195"/>
    </row>
    <row r="1265" spans="1:86" ht="12.75">
      <c r="A1265" s="195"/>
      <c r="B1265" s="195"/>
      <c r="C1265" s="195"/>
      <c r="D1265" s="195"/>
      <c r="E1265" s="195"/>
      <c r="F1265" s="195"/>
      <c r="G1265" s="195"/>
      <c r="H1265" s="195"/>
      <c r="I1265" s="195"/>
      <c r="J1265" s="195"/>
      <c r="L1265" s="195"/>
      <c r="M1265" s="195"/>
      <c r="N1265" s="195"/>
      <c r="O1265" s="195"/>
      <c r="P1265" s="195"/>
      <c r="Q1265" s="195"/>
      <c r="R1265" s="195"/>
      <c r="S1265" s="195"/>
      <c r="T1265" s="195"/>
      <c r="U1265" s="195"/>
      <c r="V1265" s="195"/>
      <c r="W1265" s="195"/>
      <c r="X1265" s="195"/>
      <c r="Y1265" s="195"/>
      <c r="Z1265" s="195"/>
      <c r="AA1265" s="195"/>
      <c r="AB1265" s="195"/>
      <c r="AC1265" s="195"/>
      <c r="AD1265" s="195"/>
      <c r="AE1265" s="195"/>
      <c r="AF1265" s="195"/>
      <c r="AG1265" s="195"/>
      <c r="AH1265" s="195"/>
      <c r="AI1265" s="195"/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  <c r="AW1265" s="195"/>
      <c r="AX1265" s="195"/>
      <c r="AY1265" s="195"/>
      <c r="AZ1265" s="195"/>
      <c r="BA1265" s="195"/>
      <c r="BB1265" s="195"/>
      <c r="BC1265" s="195"/>
      <c r="BD1265" s="195"/>
      <c r="BE1265" s="195"/>
      <c r="BF1265" s="195"/>
      <c r="BG1265" s="195"/>
      <c r="BH1265" s="195"/>
      <c r="BI1265" s="195"/>
      <c r="BJ1265" s="195"/>
      <c r="BK1265" s="195"/>
      <c r="BL1265" s="195"/>
      <c r="BM1265" s="195"/>
      <c r="BN1265" s="195"/>
      <c r="BO1265" s="195"/>
      <c r="BP1265" s="195"/>
      <c r="BQ1265" s="195"/>
      <c r="BR1265" s="195"/>
      <c r="BS1265" s="195"/>
      <c r="BT1265" s="195"/>
      <c r="BU1265" s="195"/>
      <c r="BV1265" s="195"/>
      <c r="BW1265" s="195"/>
      <c r="BX1265" s="195"/>
      <c r="BY1265" s="195"/>
      <c r="BZ1265" s="195"/>
      <c r="CA1265" s="195"/>
      <c r="CB1265" s="195"/>
      <c r="CC1265" s="195"/>
      <c r="CD1265" s="195"/>
      <c r="CE1265" s="195"/>
      <c r="CF1265" s="195"/>
      <c r="CG1265" s="195"/>
      <c r="CH1265" s="195"/>
    </row>
    <row r="1266" spans="1:86" ht="12.75">
      <c r="A1266" s="195"/>
      <c r="B1266" s="195"/>
      <c r="C1266" s="195"/>
      <c r="D1266" s="195"/>
      <c r="E1266" s="195"/>
      <c r="F1266" s="195"/>
      <c r="G1266" s="195"/>
      <c r="H1266" s="195"/>
      <c r="I1266" s="195"/>
      <c r="J1266" s="195"/>
      <c r="L1266" s="195"/>
      <c r="M1266" s="195"/>
      <c r="N1266" s="195"/>
      <c r="O1266" s="195"/>
      <c r="P1266" s="195"/>
      <c r="Q1266" s="195"/>
      <c r="R1266" s="195"/>
      <c r="S1266" s="195"/>
      <c r="T1266" s="195"/>
      <c r="U1266" s="195"/>
      <c r="V1266" s="195"/>
      <c r="W1266" s="195"/>
      <c r="X1266" s="195"/>
      <c r="Y1266" s="195"/>
      <c r="Z1266" s="195"/>
      <c r="AA1266" s="195"/>
      <c r="AB1266" s="195"/>
      <c r="AC1266" s="195"/>
      <c r="AD1266" s="195"/>
      <c r="AE1266" s="195"/>
      <c r="AF1266" s="195"/>
      <c r="AG1266" s="195"/>
      <c r="AH1266" s="195"/>
      <c r="AI1266" s="195"/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  <c r="AW1266" s="195"/>
      <c r="AX1266" s="195"/>
      <c r="AY1266" s="195"/>
      <c r="AZ1266" s="195"/>
      <c r="BA1266" s="195"/>
      <c r="BB1266" s="195"/>
      <c r="BC1266" s="195"/>
      <c r="BD1266" s="195"/>
      <c r="BE1266" s="195"/>
      <c r="BF1266" s="195"/>
      <c r="BG1266" s="195"/>
      <c r="BH1266" s="195"/>
      <c r="BI1266" s="195"/>
      <c r="BJ1266" s="195"/>
      <c r="BK1266" s="195"/>
      <c r="BL1266" s="195"/>
      <c r="BM1266" s="195"/>
      <c r="BN1266" s="195"/>
      <c r="BO1266" s="195"/>
      <c r="BP1266" s="195"/>
      <c r="BQ1266" s="195"/>
      <c r="BR1266" s="195"/>
      <c r="BS1266" s="195"/>
      <c r="BT1266" s="195"/>
      <c r="BU1266" s="195"/>
      <c r="BV1266" s="195"/>
      <c r="BW1266" s="195"/>
      <c r="BX1266" s="195"/>
      <c r="BY1266" s="195"/>
      <c r="BZ1266" s="195"/>
      <c r="CA1266" s="195"/>
      <c r="CB1266" s="195"/>
      <c r="CC1266" s="195"/>
      <c r="CD1266" s="195"/>
      <c r="CE1266" s="195"/>
      <c r="CF1266" s="195"/>
      <c r="CG1266" s="195"/>
      <c r="CH1266" s="195"/>
    </row>
    <row r="1267" spans="1:86" ht="12.75">
      <c r="A1267" s="195"/>
      <c r="B1267" s="195"/>
      <c r="C1267" s="195"/>
      <c r="D1267" s="195"/>
      <c r="E1267" s="195"/>
      <c r="F1267" s="195"/>
      <c r="G1267" s="195"/>
      <c r="H1267" s="195"/>
      <c r="I1267" s="195"/>
      <c r="J1267" s="195"/>
      <c r="L1267" s="195"/>
      <c r="M1267" s="195"/>
      <c r="N1267" s="195"/>
      <c r="O1267" s="195"/>
      <c r="P1267" s="195"/>
      <c r="Q1267" s="195"/>
      <c r="R1267" s="195"/>
      <c r="S1267" s="195"/>
      <c r="T1267" s="195"/>
      <c r="U1267" s="195"/>
      <c r="V1267" s="195"/>
      <c r="W1267" s="195"/>
      <c r="X1267" s="195"/>
      <c r="Y1267" s="195"/>
      <c r="Z1267" s="195"/>
      <c r="AA1267" s="195"/>
      <c r="AB1267" s="195"/>
      <c r="AC1267" s="195"/>
      <c r="AD1267" s="195"/>
      <c r="AE1267" s="195"/>
      <c r="AF1267" s="195"/>
      <c r="AG1267" s="195"/>
      <c r="AH1267" s="195"/>
      <c r="AI1267" s="195"/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  <c r="AW1267" s="195"/>
      <c r="AX1267" s="195"/>
      <c r="AY1267" s="195"/>
      <c r="AZ1267" s="195"/>
      <c r="BA1267" s="195"/>
      <c r="BB1267" s="195"/>
      <c r="BC1267" s="195"/>
      <c r="BD1267" s="195"/>
      <c r="BE1267" s="195"/>
      <c r="BF1267" s="195"/>
      <c r="BG1267" s="195"/>
      <c r="BH1267" s="195"/>
      <c r="BI1267" s="195"/>
      <c r="BJ1267" s="195"/>
      <c r="BK1267" s="195"/>
      <c r="BL1267" s="195"/>
      <c r="BM1267" s="195"/>
      <c r="BN1267" s="195"/>
      <c r="BO1267" s="195"/>
      <c r="BP1267" s="195"/>
      <c r="BQ1267" s="195"/>
      <c r="BR1267" s="195"/>
      <c r="BS1267" s="195"/>
      <c r="BT1267" s="195"/>
      <c r="BU1267" s="195"/>
      <c r="BV1267" s="195"/>
      <c r="BW1267" s="195"/>
      <c r="BX1267" s="195"/>
      <c r="BY1267" s="195"/>
      <c r="BZ1267" s="195"/>
      <c r="CA1267" s="195"/>
      <c r="CB1267" s="195"/>
      <c r="CC1267" s="195"/>
      <c r="CD1267" s="195"/>
      <c r="CE1267" s="195"/>
      <c r="CF1267" s="195"/>
      <c r="CG1267" s="195"/>
      <c r="CH1267" s="195"/>
    </row>
    <row r="1268" spans="1:86" ht="12.75">
      <c r="A1268" s="195"/>
      <c r="B1268" s="195"/>
      <c r="C1268" s="195"/>
      <c r="D1268" s="195"/>
      <c r="E1268" s="195"/>
      <c r="F1268" s="195"/>
      <c r="G1268" s="195"/>
      <c r="H1268" s="195"/>
      <c r="I1268" s="195"/>
      <c r="J1268" s="195"/>
      <c r="L1268" s="195"/>
      <c r="M1268" s="195"/>
      <c r="N1268" s="195"/>
      <c r="O1268" s="195"/>
      <c r="P1268" s="195"/>
      <c r="Q1268" s="195"/>
      <c r="R1268" s="195"/>
      <c r="S1268" s="195"/>
      <c r="T1268" s="195"/>
      <c r="U1268" s="195"/>
      <c r="V1268" s="195"/>
      <c r="W1268" s="195"/>
      <c r="X1268" s="195"/>
      <c r="Y1268" s="195"/>
      <c r="Z1268" s="195"/>
      <c r="AA1268" s="195"/>
      <c r="AB1268" s="195"/>
      <c r="AC1268" s="195"/>
      <c r="AD1268" s="195"/>
      <c r="AE1268" s="195"/>
      <c r="AF1268" s="195"/>
      <c r="AG1268" s="195"/>
      <c r="AH1268" s="195"/>
      <c r="AI1268" s="195"/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  <c r="AW1268" s="195"/>
      <c r="AX1268" s="195"/>
      <c r="AY1268" s="195"/>
      <c r="AZ1268" s="195"/>
      <c r="BA1268" s="195"/>
      <c r="BB1268" s="195"/>
      <c r="BC1268" s="195"/>
      <c r="BD1268" s="195"/>
      <c r="BE1268" s="195"/>
      <c r="BF1268" s="195"/>
      <c r="BG1268" s="195"/>
      <c r="BH1268" s="195"/>
      <c r="BI1268" s="195"/>
      <c r="BJ1268" s="195"/>
      <c r="BK1268" s="195"/>
      <c r="BL1268" s="195"/>
      <c r="BM1268" s="195"/>
      <c r="BN1268" s="195"/>
      <c r="BO1268" s="195"/>
      <c r="BP1268" s="195"/>
      <c r="BQ1268" s="195"/>
      <c r="BR1268" s="195"/>
      <c r="BS1268" s="195"/>
      <c r="BT1268" s="195"/>
      <c r="BU1268" s="195"/>
      <c r="BV1268" s="195"/>
      <c r="BW1268" s="195"/>
      <c r="BX1268" s="195"/>
      <c r="BY1268" s="195"/>
      <c r="BZ1268" s="195"/>
      <c r="CA1268" s="195"/>
      <c r="CB1268" s="195"/>
      <c r="CC1268" s="195"/>
      <c r="CD1268" s="195"/>
      <c r="CE1268" s="195"/>
      <c r="CF1268" s="195"/>
      <c r="CG1268" s="195"/>
      <c r="CH1268" s="195"/>
    </row>
    <row r="1269" spans="1:86" ht="12.75">
      <c r="A1269" s="195"/>
      <c r="B1269" s="195"/>
      <c r="C1269" s="195"/>
      <c r="D1269" s="195"/>
      <c r="E1269" s="195"/>
      <c r="F1269" s="195"/>
      <c r="G1269" s="195"/>
      <c r="H1269" s="195"/>
      <c r="I1269" s="195"/>
      <c r="J1269" s="195"/>
      <c r="L1269" s="195"/>
      <c r="M1269" s="195"/>
      <c r="N1269" s="195"/>
      <c r="O1269" s="195"/>
      <c r="P1269" s="195"/>
      <c r="Q1269" s="195"/>
      <c r="R1269" s="195"/>
      <c r="S1269" s="195"/>
      <c r="T1269" s="195"/>
      <c r="U1269" s="195"/>
      <c r="V1269" s="195"/>
      <c r="W1269" s="195"/>
      <c r="X1269" s="195"/>
      <c r="Y1269" s="195"/>
      <c r="Z1269" s="195"/>
      <c r="AA1269" s="195"/>
      <c r="AB1269" s="195"/>
      <c r="AC1269" s="195"/>
      <c r="AD1269" s="195"/>
      <c r="AE1269" s="195"/>
      <c r="AF1269" s="195"/>
      <c r="AG1269" s="195"/>
      <c r="AH1269" s="195"/>
      <c r="AI1269" s="195"/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  <c r="AW1269" s="195"/>
      <c r="AX1269" s="195"/>
      <c r="AY1269" s="195"/>
      <c r="AZ1269" s="195"/>
      <c r="BA1269" s="195"/>
      <c r="BB1269" s="195"/>
      <c r="BC1269" s="195"/>
      <c r="BD1269" s="195"/>
      <c r="BE1269" s="195"/>
      <c r="BF1269" s="195"/>
      <c r="BG1269" s="195"/>
      <c r="BH1269" s="195"/>
      <c r="BI1269" s="195"/>
      <c r="BJ1269" s="195"/>
      <c r="BK1269" s="195"/>
      <c r="BL1269" s="195"/>
      <c r="BM1269" s="195"/>
      <c r="BN1269" s="195"/>
      <c r="BO1269" s="195"/>
      <c r="BP1269" s="195"/>
      <c r="BQ1269" s="195"/>
      <c r="BR1269" s="195"/>
      <c r="BS1269" s="195"/>
      <c r="BT1269" s="195"/>
      <c r="BU1269" s="195"/>
      <c r="BV1269" s="195"/>
      <c r="BW1269" s="195"/>
      <c r="BX1269" s="195"/>
      <c r="BY1269" s="195"/>
      <c r="BZ1269" s="195"/>
      <c r="CA1269" s="195"/>
      <c r="CB1269" s="195"/>
      <c r="CC1269" s="195"/>
      <c r="CD1269" s="195"/>
      <c r="CE1269" s="195"/>
      <c r="CF1269" s="195"/>
      <c r="CG1269" s="195"/>
      <c r="CH1269" s="195"/>
    </row>
    <row r="1270" spans="1:86" ht="12.75">
      <c r="A1270" s="195"/>
      <c r="B1270" s="195"/>
      <c r="C1270" s="195"/>
      <c r="D1270" s="195"/>
      <c r="E1270" s="195"/>
      <c r="F1270" s="195"/>
      <c r="G1270" s="195"/>
      <c r="H1270" s="195"/>
      <c r="I1270" s="195"/>
      <c r="J1270" s="195"/>
      <c r="L1270" s="195"/>
      <c r="M1270" s="195"/>
      <c r="N1270" s="195"/>
      <c r="O1270" s="195"/>
      <c r="P1270" s="195"/>
      <c r="Q1270" s="195"/>
      <c r="R1270" s="195"/>
      <c r="S1270" s="195"/>
      <c r="T1270" s="195"/>
      <c r="U1270" s="195"/>
      <c r="V1270" s="195"/>
      <c r="W1270" s="195"/>
      <c r="X1270" s="195"/>
      <c r="Y1270" s="195"/>
      <c r="Z1270" s="195"/>
      <c r="AA1270" s="195"/>
      <c r="AB1270" s="195"/>
      <c r="AC1270" s="195"/>
      <c r="AD1270" s="195"/>
      <c r="AE1270" s="195"/>
      <c r="AF1270" s="195"/>
      <c r="AG1270" s="195"/>
      <c r="AH1270" s="195"/>
      <c r="AI1270" s="195"/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  <c r="AW1270" s="195"/>
      <c r="AX1270" s="195"/>
      <c r="AY1270" s="195"/>
      <c r="AZ1270" s="195"/>
      <c r="BA1270" s="195"/>
      <c r="BB1270" s="195"/>
      <c r="BC1270" s="195"/>
      <c r="BD1270" s="195"/>
      <c r="BE1270" s="195"/>
      <c r="BF1270" s="195"/>
      <c r="BG1270" s="195"/>
      <c r="BH1270" s="195"/>
      <c r="BI1270" s="195"/>
      <c r="BJ1270" s="195"/>
      <c r="BK1270" s="195"/>
      <c r="BL1270" s="195"/>
      <c r="BM1270" s="195"/>
      <c r="BN1270" s="195"/>
      <c r="BO1270" s="195"/>
      <c r="BP1270" s="195"/>
      <c r="BQ1270" s="195"/>
      <c r="BR1270" s="195"/>
      <c r="BS1270" s="195"/>
      <c r="BT1270" s="195"/>
      <c r="BU1270" s="195"/>
      <c r="BV1270" s="195"/>
      <c r="BW1270" s="195"/>
      <c r="BX1270" s="195"/>
      <c r="BY1270" s="195"/>
      <c r="BZ1270" s="195"/>
      <c r="CA1270" s="195"/>
      <c r="CB1270" s="195"/>
      <c r="CC1270" s="195"/>
      <c r="CD1270" s="195"/>
      <c r="CE1270" s="195"/>
      <c r="CF1270" s="195"/>
      <c r="CG1270" s="195"/>
      <c r="CH1270" s="195"/>
    </row>
    <row r="1271" spans="1:86" ht="12.75">
      <c r="A1271" s="195"/>
      <c r="B1271" s="195"/>
      <c r="C1271" s="195"/>
      <c r="D1271" s="195"/>
      <c r="E1271" s="195"/>
      <c r="F1271" s="195"/>
      <c r="G1271" s="195"/>
      <c r="H1271" s="195"/>
      <c r="I1271" s="195"/>
      <c r="J1271" s="195"/>
      <c r="L1271" s="195"/>
      <c r="M1271" s="195"/>
      <c r="N1271" s="195"/>
      <c r="O1271" s="195"/>
      <c r="P1271" s="195"/>
      <c r="Q1271" s="195"/>
      <c r="R1271" s="195"/>
      <c r="S1271" s="195"/>
      <c r="T1271" s="195"/>
      <c r="U1271" s="195"/>
      <c r="V1271" s="195"/>
      <c r="W1271" s="195"/>
      <c r="X1271" s="195"/>
      <c r="Y1271" s="195"/>
      <c r="Z1271" s="195"/>
      <c r="AA1271" s="195"/>
      <c r="AB1271" s="195"/>
      <c r="AC1271" s="195"/>
      <c r="AD1271" s="195"/>
      <c r="AE1271" s="195"/>
      <c r="AF1271" s="195"/>
      <c r="AG1271" s="195"/>
      <c r="AH1271" s="195"/>
      <c r="AI1271" s="195"/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  <c r="AW1271" s="195"/>
      <c r="AX1271" s="195"/>
      <c r="AY1271" s="195"/>
      <c r="AZ1271" s="195"/>
      <c r="BA1271" s="195"/>
      <c r="BB1271" s="195"/>
      <c r="BC1271" s="195"/>
      <c r="BD1271" s="195"/>
      <c r="BE1271" s="195"/>
      <c r="BF1271" s="195"/>
      <c r="BG1271" s="195"/>
      <c r="BH1271" s="195"/>
      <c r="BI1271" s="195"/>
      <c r="BJ1271" s="195"/>
      <c r="BK1271" s="195"/>
      <c r="BL1271" s="195"/>
      <c r="BM1271" s="195"/>
      <c r="BN1271" s="195"/>
      <c r="BO1271" s="195"/>
      <c r="BP1271" s="195"/>
      <c r="BQ1271" s="195"/>
      <c r="BR1271" s="195"/>
      <c r="BS1271" s="195"/>
      <c r="BT1271" s="195"/>
      <c r="BU1271" s="195"/>
      <c r="BV1271" s="195"/>
      <c r="BW1271" s="195"/>
      <c r="BX1271" s="195"/>
      <c r="BY1271" s="195"/>
      <c r="BZ1271" s="195"/>
      <c r="CA1271" s="195"/>
      <c r="CB1271" s="195"/>
      <c r="CC1271" s="195"/>
      <c r="CD1271" s="195"/>
      <c r="CE1271" s="195"/>
      <c r="CF1271" s="195"/>
      <c r="CG1271" s="195"/>
      <c r="CH1271" s="195"/>
    </row>
    <row r="1272" spans="1:86" ht="12.75">
      <c r="A1272" s="195"/>
      <c r="B1272" s="195"/>
      <c r="C1272" s="195"/>
      <c r="D1272" s="195"/>
      <c r="E1272" s="195"/>
      <c r="F1272" s="195"/>
      <c r="G1272" s="195"/>
      <c r="H1272" s="195"/>
      <c r="I1272" s="195"/>
      <c r="J1272" s="195"/>
      <c r="L1272" s="195"/>
      <c r="M1272" s="195"/>
      <c r="N1272" s="195"/>
      <c r="O1272" s="195"/>
      <c r="P1272" s="195"/>
      <c r="Q1272" s="195"/>
      <c r="R1272" s="195"/>
      <c r="S1272" s="195"/>
      <c r="T1272" s="195"/>
      <c r="U1272" s="195"/>
      <c r="V1272" s="195"/>
      <c r="W1272" s="195"/>
      <c r="X1272" s="195"/>
      <c r="Y1272" s="195"/>
      <c r="Z1272" s="195"/>
      <c r="AA1272" s="195"/>
      <c r="AB1272" s="195"/>
      <c r="AC1272" s="195"/>
      <c r="AD1272" s="195"/>
      <c r="AE1272" s="195"/>
      <c r="AF1272" s="195"/>
      <c r="AG1272" s="195"/>
      <c r="AH1272" s="195"/>
      <c r="AI1272" s="195"/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  <c r="AW1272" s="195"/>
      <c r="AX1272" s="195"/>
      <c r="AY1272" s="195"/>
      <c r="AZ1272" s="195"/>
      <c r="BA1272" s="195"/>
      <c r="BB1272" s="195"/>
      <c r="BC1272" s="195"/>
      <c r="BD1272" s="195"/>
      <c r="BE1272" s="195"/>
      <c r="BF1272" s="195"/>
      <c r="BG1272" s="195"/>
      <c r="BH1272" s="195"/>
      <c r="BI1272" s="195"/>
      <c r="BJ1272" s="195"/>
      <c r="BK1272" s="195"/>
      <c r="BL1272" s="195"/>
      <c r="BM1272" s="195"/>
      <c r="BN1272" s="195"/>
      <c r="BO1272" s="195"/>
      <c r="BP1272" s="195"/>
      <c r="BQ1272" s="195"/>
      <c r="BR1272" s="195"/>
      <c r="BS1272" s="195"/>
      <c r="BT1272" s="195"/>
      <c r="BU1272" s="195"/>
      <c r="BV1272" s="195"/>
      <c r="BW1272" s="195"/>
      <c r="BX1272" s="195"/>
      <c r="BY1272" s="195"/>
      <c r="BZ1272" s="195"/>
      <c r="CA1272" s="195"/>
      <c r="CB1272" s="195"/>
      <c r="CC1272" s="195"/>
      <c r="CD1272" s="195"/>
      <c r="CE1272" s="195"/>
      <c r="CF1272" s="195"/>
      <c r="CG1272" s="195"/>
      <c r="CH1272" s="195"/>
    </row>
    <row r="1273" spans="1:86" ht="12.75">
      <c r="A1273" s="195"/>
      <c r="B1273" s="195"/>
      <c r="C1273" s="195"/>
      <c r="D1273" s="195"/>
      <c r="E1273" s="195"/>
      <c r="F1273" s="195"/>
      <c r="G1273" s="195"/>
      <c r="H1273" s="195"/>
      <c r="I1273" s="195"/>
      <c r="J1273" s="195"/>
      <c r="L1273" s="195"/>
      <c r="M1273" s="195"/>
      <c r="N1273" s="195"/>
      <c r="O1273" s="195"/>
      <c r="P1273" s="195"/>
      <c r="Q1273" s="195"/>
      <c r="R1273" s="195"/>
      <c r="S1273" s="195"/>
      <c r="T1273" s="195"/>
      <c r="U1273" s="195"/>
      <c r="V1273" s="195"/>
      <c r="W1273" s="195"/>
      <c r="X1273" s="195"/>
      <c r="Y1273" s="195"/>
      <c r="Z1273" s="195"/>
      <c r="AA1273" s="195"/>
      <c r="AB1273" s="195"/>
      <c r="AC1273" s="195"/>
      <c r="AD1273" s="195"/>
      <c r="AE1273" s="195"/>
      <c r="AF1273" s="195"/>
      <c r="AG1273" s="195"/>
      <c r="AH1273" s="195"/>
      <c r="AI1273" s="195"/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  <c r="AW1273" s="195"/>
      <c r="AX1273" s="195"/>
      <c r="AY1273" s="195"/>
      <c r="AZ1273" s="195"/>
      <c r="BA1273" s="195"/>
      <c r="BB1273" s="195"/>
      <c r="BC1273" s="195"/>
      <c r="BD1273" s="195"/>
      <c r="BE1273" s="195"/>
      <c r="BF1273" s="195"/>
      <c r="BG1273" s="195"/>
      <c r="BH1273" s="195"/>
      <c r="BI1273" s="195"/>
      <c r="BJ1273" s="195"/>
      <c r="BK1273" s="195"/>
      <c r="BL1273" s="195"/>
      <c r="BM1273" s="195"/>
      <c r="BN1273" s="195"/>
      <c r="BO1273" s="195"/>
      <c r="BP1273" s="195"/>
      <c r="BQ1273" s="195"/>
      <c r="BR1273" s="195"/>
      <c r="BS1273" s="195"/>
      <c r="BT1273" s="195"/>
      <c r="BU1273" s="195"/>
      <c r="BV1273" s="195"/>
      <c r="BW1273" s="195"/>
      <c r="BX1273" s="195"/>
      <c r="BY1273" s="195"/>
      <c r="BZ1273" s="195"/>
      <c r="CA1273" s="195"/>
      <c r="CB1273" s="195"/>
      <c r="CC1273" s="195"/>
      <c r="CD1273" s="195"/>
      <c r="CE1273" s="195"/>
      <c r="CF1273" s="195"/>
      <c r="CG1273" s="195"/>
      <c r="CH1273" s="195"/>
    </row>
    <row r="1274" spans="1:86" ht="12.75">
      <c r="A1274" s="195"/>
      <c r="B1274" s="195"/>
      <c r="C1274" s="195"/>
      <c r="D1274" s="195"/>
      <c r="E1274" s="195"/>
      <c r="F1274" s="195"/>
      <c r="G1274" s="195"/>
      <c r="H1274" s="195"/>
      <c r="I1274" s="195"/>
      <c r="J1274" s="195"/>
      <c r="L1274" s="195"/>
      <c r="M1274" s="195"/>
      <c r="N1274" s="195"/>
      <c r="O1274" s="195"/>
      <c r="P1274" s="195"/>
      <c r="Q1274" s="195"/>
      <c r="R1274" s="195"/>
      <c r="S1274" s="195"/>
      <c r="T1274" s="195"/>
      <c r="U1274" s="195"/>
      <c r="V1274" s="195"/>
      <c r="W1274" s="195"/>
      <c r="X1274" s="195"/>
      <c r="Y1274" s="195"/>
      <c r="Z1274" s="195"/>
      <c r="AA1274" s="195"/>
      <c r="AB1274" s="195"/>
      <c r="AC1274" s="195"/>
      <c r="AD1274" s="195"/>
      <c r="AE1274" s="195"/>
      <c r="AF1274" s="195"/>
      <c r="AG1274" s="195"/>
      <c r="AH1274" s="195"/>
      <c r="AI1274" s="195"/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  <c r="AW1274" s="195"/>
      <c r="AX1274" s="195"/>
      <c r="AY1274" s="195"/>
      <c r="AZ1274" s="195"/>
      <c r="BA1274" s="195"/>
      <c r="BB1274" s="195"/>
      <c r="BC1274" s="195"/>
      <c r="BD1274" s="195"/>
      <c r="BE1274" s="195"/>
      <c r="BF1274" s="195"/>
      <c r="BG1274" s="195"/>
      <c r="BH1274" s="195"/>
      <c r="BI1274" s="195"/>
      <c r="BJ1274" s="195"/>
      <c r="BK1274" s="195"/>
      <c r="BL1274" s="195"/>
      <c r="BM1274" s="195"/>
      <c r="BN1274" s="195"/>
      <c r="BO1274" s="195"/>
      <c r="BP1274" s="195"/>
      <c r="BQ1274" s="195"/>
      <c r="BR1274" s="195"/>
      <c r="BS1274" s="195"/>
      <c r="BT1274" s="195"/>
      <c r="BU1274" s="195"/>
      <c r="BV1274" s="195"/>
      <c r="BW1274" s="195"/>
      <c r="BX1274" s="195"/>
      <c r="BY1274" s="195"/>
      <c r="BZ1274" s="195"/>
      <c r="CA1274" s="195"/>
      <c r="CB1274" s="195"/>
      <c r="CC1274" s="195"/>
      <c r="CD1274" s="195"/>
      <c r="CE1274" s="195"/>
      <c r="CF1274" s="195"/>
      <c r="CG1274" s="195"/>
      <c r="CH1274" s="195"/>
    </row>
    <row r="1275" spans="1:86" ht="12.75">
      <c r="A1275" s="195"/>
      <c r="B1275" s="195"/>
      <c r="C1275" s="195"/>
      <c r="D1275" s="195"/>
      <c r="E1275" s="195"/>
      <c r="F1275" s="195"/>
      <c r="G1275" s="195"/>
      <c r="H1275" s="195"/>
      <c r="I1275" s="195"/>
      <c r="J1275" s="195"/>
      <c r="L1275" s="195"/>
      <c r="M1275" s="195"/>
      <c r="N1275" s="195"/>
      <c r="O1275" s="195"/>
      <c r="P1275" s="195"/>
      <c r="Q1275" s="195"/>
      <c r="R1275" s="195"/>
      <c r="S1275" s="195"/>
      <c r="T1275" s="195"/>
      <c r="U1275" s="195"/>
      <c r="V1275" s="195"/>
      <c r="W1275" s="195"/>
      <c r="X1275" s="195"/>
      <c r="Y1275" s="195"/>
      <c r="Z1275" s="195"/>
      <c r="AA1275" s="195"/>
      <c r="AB1275" s="195"/>
      <c r="AC1275" s="195"/>
      <c r="AD1275" s="195"/>
      <c r="AE1275" s="195"/>
      <c r="AF1275" s="195"/>
      <c r="AG1275" s="195"/>
      <c r="AH1275" s="195"/>
      <c r="AI1275" s="195"/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  <c r="AW1275" s="195"/>
      <c r="AX1275" s="195"/>
      <c r="AY1275" s="195"/>
      <c r="AZ1275" s="195"/>
      <c r="BA1275" s="195"/>
      <c r="BB1275" s="195"/>
      <c r="BC1275" s="195"/>
      <c r="BD1275" s="195"/>
      <c r="BE1275" s="195"/>
      <c r="BF1275" s="195"/>
      <c r="BG1275" s="195"/>
      <c r="BH1275" s="195"/>
      <c r="BI1275" s="195"/>
      <c r="BJ1275" s="195"/>
      <c r="BK1275" s="195"/>
      <c r="BL1275" s="195"/>
      <c r="BM1275" s="195"/>
      <c r="BN1275" s="195"/>
      <c r="BO1275" s="195"/>
      <c r="BP1275" s="195"/>
      <c r="BQ1275" s="195"/>
      <c r="BR1275" s="195"/>
      <c r="BS1275" s="195"/>
      <c r="BT1275" s="195"/>
      <c r="BU1275" s="195"/>
      <c r="BV1275" s="195"/>
      <c r="BW1275" s="195"/>
      <c r="BX1275" s="195"/>
      <c r="BY1275" s="195"/>
      <c r="BZ1275" s="195"/>
      <c r="CA1275" s="195"/>
      <c r="CB1275" s="195"/>
      <c r="CC1275" s="195"/>
      <c r="CD1275" s="195"/>
      <c r="CE1275" s="195"/>
      <c r="CF1275" s="195"/>
      <c r="CG1275" s="195"/>
      <c r="CH1275" s="195"/>
    </row>
    <row r="1276" spans="1:86" ht="12.75">
      <c r="A1276" s="195"/>
      <c r="B1276" s="195"/>
      <c r="C1276" s="195"/>
      <c r="D1276" s="195"/>
      <c r="E1276" s="195"/>
      <c r="F1276" s="195"/>
      <c r="G1276" s="195"/>
      <c r="H1276" s="195"/>
      <c r="I1276" s="195"/>
      <c r="J1276" s="195"/>
      <c r="L1276" s="195"/>
      <c r="M1276" s="195"/>
      <c r="N1276" s="195"/>
      <c r="O1276" s="195"/>
      <c r="P1276" s="195"/>
      <c r="Q1276" s="195"/>
      <c r="R1276" s="195"/>
      <c r="S1276" s="195"/>
      <c r="T1276" s="195"/>
      <c r="U1276" s="195"/>
      <c r="V1276" s="195"/>
      <c r="W1276" s="195"/>
      <c r="X1276" s="195"/>
      <c r="Y1276" s="195"/>
      <c r="Z1276" s="195"/>
      <c r="AA1276" s="195"/>
      <c r="AB1276" s="195"/>
      <c r="AC1276" s="195"/>
      <c r="AD1276" s="195"/>
      <c r="AE1276" s="195"/>
      <c r="AF1276" s="195"/>
      <c r="AG1276" s="195"/>
      <c r="AH1276" s="195"/>
      <c r="AI1276" s="195"/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  <c r="AW1276" s="195"/>
      <c r="AX1276" s="195"/>
      <c r="AY1276" s="195"/>
      <c r="AZ1276" s="195"/>
      <c r="BA1276" s="195"/>
      <c r="BB1276" s="195"/>
      <c r="BC1276" s="195"/>
      <c r="BD1276" s="195"/>
      <c r="BE1276" s="195"/>
      <c r="BF1276" s="195"/>
      <c r="BG1276" s="195"/>
      <c r="BH1276" s="195"/>
      <c r="BI1276" s="195"/>
      <c r="BJ1276" s="195"/>
      <c r="BK1276" s="195"/>
      <c r="BL1276" s="195"/>
      <c r="BM1276" s="195"/>
      <c r="BN1276" s="195"/>
      <c r="BO1276" s="195"/>
      <c r="BP1276" s="195"/>
      <c r="BQ1276" s="195"/>
      <c r="BR1276" s="195"/>
      <c r="BS1276" s="195"/>
      <c r="BT1276" s="195"/>
      <c r="BU1276" s="195"/>
      <c r="BV1276" s="195"/>
      <c r="BW1276" s="195"/>
      <c r="BX1276" s="195"/>
      <c r="BY1276" s="195"/>
      <c r="BZ1276" s="195"/>
      <c r="CA1276" s="195"/>
      <c r="CB1276" s="195"/>
      <c r="CC1276" s="195"/>
      <c r="CD1276" s="195"/>
      <c r="CE1276" s="195"/>
      <c r="CF1276" s="195"/>
      <c r="CG1276" s="195"/>
      <c r="CH1276" s="195"/>
    </row>
    <row r="1277" spans="1:86" ht="12.75">
      <c r="A1277" s="195"/>
      <c r="B1277" s="195"/>
      <c r="C1277" s="195"/>
      <c r="D1277" s="195"/>
      <c r="E1277" s="195"/>
      <c r="F1277" s="195"/>
      <c r="G1277" s="195"/>
      <c r="H1277" s="195"/>
      <c r="I1277" s="195"/>
      <c r="J1277" s="195"/>
      <c r="L1277" s="195"/>
      <c r="M1277" s="195"/>
      <c r="N1277" s="195"/>
      <c r="O1277" s="195"/>
      <c r="P1277" s="195"/>
      <c r="Q1277" s="195"/>
      <c r="R1277" s="195"/>
      <c r="S1277" s="195"/>
      <c r="T1277" s="195"/>
      <c r="U1277" s="195"/>
      <c r="V1277" s="195"/>
      <c r="W1277" s="195"/>
      <c r="X1277" s="195"/>
      <c r="Y1277" s="195"/>
      <c r="Z1277" s="195"/>
      <c r="AA1277" s="195"/>
      <c r="AB1277" s="195"/>
      <c r="AC1277" s="195"/>
      <c r="AD1277" s="195"/>
      <c r="AE1277" s="195"/>
      <c r="AF1277" s="195"/>
      <c r="AG1277" s="195"/>
      <c r="AH1277" s="195"/>
      <c r="AI1277" s="195"/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  <c r="AW1277" s="195"/>
      <c r="AX1277" s="195"/>
      <c r="AY1277" s="195"/>
      <c r="AZ1277" s="195"/>
      <c r="BA1277" s="195"/>
      <c r="BB1277" s="195"/>
      <c r="BC1277" s="195"/>
      <c r="BD1277" s="195"/>
      <c r="BE1277" s="195"/>
      <c r="BF1277" s="195"/>
      <c r="BG1277" s="195"/>
      <c r="BH1277" s="195"/>
      <c r="BI1277" s="195"/>
      <c r="BJ1277" s="195"/>
      <c r="BK1277" s="195"/>
      <c r="BL1277" s="195"/>
      <c r="BM1277" s="195"/>
      <c r="BN1277" s="195"/>
      <c r="BO1277" s="195"/>
      <c r="BP1277" s="195"/>
      <c r="BQ1277" s="195"/>
      <c r="BR1277" s="195"/>
      <c r="BS1277" s="195"/>
      <c r="BT1277" s="195"/>
      <c r="BU1277" s="195"/>
      <c r="BV1277" s="195"/>
      <c r="BW1277" s="195"/>
      <c r="BX1277" s="195"/>
      <c r="BY1277" s="195"/>
      <c r="BZ1277" s="195"/>
      <c r="CA1277" s="195"/>
      <c r="CB1277" s="195"/>
      <c r="CC1277" s="195"/>
      <c r="CD1277" s="195"/>
      <c r="CE1277" s="195"/>
      <c r="CF1277" s="195"/>
      <c r="CG1277" s="195"/>
      <c r="CH1277" s="195"/>
    </row>
    <row r="1278" spans="1:86" ht="12.75">
      <c r="A1278" s="195"/>
      <c r="B1278" s="195"/>
      <c r="C1278" s="195"/>
      <c r="D1278" s="195"/>
      <c r="E1278" s="195"/>
      <c r="F1278" s="195"/>
      <c r="G1278" s="195"/>
      <c r="H1278" s="195"/>
      <c r="I1278" s="195"/>
      <c r="J1278" s="195"/>
      <c r="L1278" s="195"/>
      <c r="M1278" s="195"/>
      <c r="N1278" s="195"/>
      <c r="O1278" s="195"/>
      <c r="P1278" s="195"/>
      <c r="Q1278" s="195"/>
      <c r="R1278" s="195"/>
      <c r="S1278" s="195"/>
      <c r="T1278" s="195"/>
      <c r="U1278" s="195"/>
      <c r="V1278" s="195"/>
      <c r="W1278" s="195"/>
      <c r="X1278" s="195"/>
      <c r="Y1278" s="195"/>
      <c r="Z1278" s="195"/>
      <c r="AA1278" s="195"/>
      <c r="AB1278" s="195"/>
      <c r="AC1278" s="195"/>
      <c r="AD1278" s="195"/>
      <c r="AE1278" s="195"/>
      <c r="AF1278" s="195"/>
      <c r="AG1278" s="195"/>
      <c r="AH1278" s="195"/>
      <c r="AI1278" s="195"/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  <c r="AW1278" s="195"/>
      <c r="AX1278" s="195"/>
      <c r="AY1278" s="195"/>
      <c r="AZ1278" s="195"/>
      <c r="BA1278" s="195"/>
      <c r="BB1278" s="195"/>
      <c r="BC1278" s="195"/>
      <c r="BD1278" s="195"/>
      <c r="BE1278" s="195"/>
      <c r="BF1278" s="195"/>
      <c r="BG1278" s="195"/>
      <c r="BH1278" s="195"/>
      <c r="BI1278" s="195"/>
      <c r="BJ1278" s="195"/>
      <c r="BK1278" s="195"/>
      <c r="BL1278" s="195"/>
      <c r="BM1278" s="195"/>
      <c r="BN1278" s="195"/>
      <c r="BO1278" s="195"/>
      <c r="BP1278" s="195"/>
      <c r="BQ1278" s="195"/>
      <c r="BR1278" s="195"/>
      <c r="BS1278" s="195"/>
      <c r="BT1278" s="195"/>
      <c r="BU1278" s="195"/>
      <c r="BV1278" s="195"/>
      <c r="BW1278" s="195"/>
      <c r="BX1278" s="195"/>
      <c r="BY1278" s="195"/>
      <c r="BZ1278" s="195"/>
      <c r="CA1278" s="195"/>
      <c r="CB1278" s="195"/>
      <c r="CC1278" s="195"/>
      <c r="CD1278" s="195"/>
      <c r="CE1278" s="195"/>
      <c r="CF1278" s="195"/>
      <c r="CG1278" s="195"/>
      <c r="CH1278" s="195"/>
    </row>
    <row r="1279" spans="1:86" ht="12.75">
      <c r="A1279" s="195"/>
      <c r="B1279" s="195"/>
      <c r="C1279" s="195"/>
      <c r="D1279" s="195"/>
      <c r="E1279" s="195"/>
      <c r="F1279" s="195"/>
      <c r="G1279" s="195"/>
      <c r="H1279" s="195"/>
      <c r="I1279" s="195"/>
      <c r="J1279" s="195"/>
      <c r="L1279" s="195"/>
      <c r="M1279" s="195"/>
      <c r="N1279" s="195"/>
      <c r="O1279" s="195"/>
      <c r="P1279" s="195"/>
      <c r="Q1279" s="195"/>
      <c r="R1279" s="195"/>
      <c r="S1279" s="195"/>
      <c r="T1279" s="195"/>
      <c r="U1279" s="195"/>
      <c r="V1279" s="195"/>
      <c r="W1279" s="195"/>
      <c r="X1279" s="195"/>
      <c r="Y1279" s="195"/>
      <c r="Z1279" s="195"/>
      <c r="AA1279" s="195"/>
      <c r="AB1279" s="195"/>
      <c r="AC1279" s="195"/>
      <c r="AD1279" s="195"/>
      <c r="AE1279" s="195"/>
      <c r="AF1279" s="195"/>
      <c r="AG1279" s="195"/>
      <c r="AH1279" s="195"/>
      <c r="AI1279" s="195"/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  <c r="AW1279" s="195"/>
      <c r="AX1279" s="195"/>
      <c r="AY1279" s="195"/>
      <c r="AZ1279" s="195"/>
      <c r="BA1279" s="195"/>
      <c r="BB1279" s="195"/>
      <c r="BC1279" s="195"/>
      <c r="BD1279" s="195"/>
      <c r="BE1279" s="195"/>
      <c r="BF1279" s="195"/>
      <c r="BG1279" s="195"/>
      <c r="BH1279" s="195"/>
      <c r="BI1279" s="195"/>
      <c r="BJ1279" s="195"/>
      <c r="BK1279" s="195"/>
      <c r="BL1279" s="195"/>
      <c r="BM1279" s="195"/>
      <c r="BN1279" s="195"/>
      <c r="BO1279" s="195"/>
      <c r="BP1279" s="195"/>
      <c r="BQ1279" s="195"/>
      <c r="BR1279" s="195"/>
      <c r="BS1279" s="195"/>
      <c r="BT1279" s="195"/>
      <c r="BU1279" s="195"/>
      <c r="BV1279" s="195"/>
      <c r="BW1279" s="195"/>
      <c r="BX1279" s="195"/>
      <c r="BY1279" s="195"/>
      <c r="BZ1279" s="195"/>
      <c r="CA1279" s="195"/>
      <c r="CB1279" s="195"/>
      <c r="CC1279" s="195"/>
      <c r="CD1279" s="195"/>
      <c r="CE1279" s="195"/>
      <c r="CF1279" s="195"/>
      <c r="CG1279" s="195"/>
      <c r="CH1279" s="195"/>
    </row>
    <row r="1280" spans="1:86" ht="12.75">
      <c r="A1280" s="195"/>
      <c r="B1280" s="195"/>
      <c r="C1280" s="195"/>
      <c r="D1280" s="195"/>
      <c r="E1280" s="195"/>
      <c r="F1280" s="195"/>
      <c r="G1280" s="195"/>
      <c r="H1280" s="195"/>
      <c r="I1280" s="195"/>
      <c r="J1280" s="195"/>
      <c r="L1280" s="195"/>
      <c r="M1280" s="195"/>
      <c r="N1280" s="195"/>
      <c r="O1280" s="195"/>
      <c r="P1280" s="195"/>
      <c r="Q1280" s="195"/>
      <c r="R1280" s="195"/>
      <c r="S1280" s="195"/>
      <c r="T1280" s="195"/>
      <c r="U1280" s="195"/>
      <c r="V1280" s="195"/>
      <c r="W1280" s="195"/>
      <c r="X1280" s="195"/>
      <c r="Y1280" s="195"/>
      <c r="Z1280" s="195"/>
      <c r="AA1280" s="195"/>
      <c r="AB1280" s="195"/>
      <c r="AC1280" s="195"/>
      <c r="AD1280" s="195"/>
      <c r="AE1280" s="195"/>
      <c r="AF1280" s="195"/>
      <c r="AG1280" s="195"/>
      <c r="AH1280" s="195"/>
      <c r="AI1280" s="195"/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  <c r="AW1280" s="195"/>
      <c r="AX1280" s="195"/>
      <c r="AY1280" s="195"/>
      <c r="AZ1280" s="195"/>
      <c r="BA1280" s="195"/>
      <c r="BB1280" s="195"/>
      <c r="BC1280" s="195"/>
      <c r="BD1280" s="195"/>
      <c r="BE1280" s="195"/>
      <c r="BF1280" s="195"/>
      <c r="BG1280" s="195"/>
      <c r="BH1280" s="195"/>
      <c r="BI1280" s="195"/>
      <c r="BJ1280" s="195"/>
      <c r="BK1280" s="195"/>
      <c r="BL1280" s="195"/>
      <c r="BM1280" s="195"/>
      <c r="BN1280" s="195"/>
      <c r="BO1280" s="195"/>
      <c r="BP1280" s="195"/>
      <c r="BQ1280" s="195"/>
      <c r="BR1280" s="195"/>
      <c r="BS1280" s="195"/>
      <c r="BT1280" s="195"/>
      <c r="BU1280" s="195"/>
      <c r="BV1280" s="195"/>
      <c r="BW1280" s="195"/>
      <c r="BX1280" s="195"/>
      <c r="BY1280" s="195"/>
      <c r="BZ1280" s="195"/>
      <c r="CA1280" s="195"/>
      <c r="CB1280" s="195"/>
      <c r="CC1280" s="195"/>
      <c r="CD1280" s="195"/>
      <c r="CE1280" s="195"/>
      <c r="CF1280" s="195"/>
      <c r="CG1280" s="195"/>
      <c r="CH1280" s="195"/>
    </row>
    <row r="1281" spans="1:86" ht="12.75">
      <c r="A1281" s="195"/>
      <c r="B1281" s="195"/>
      <c r="C1281" s="195"/>
      <c r="D1281" s="195"/>
      <c r="E1281" s="195"/>
      <c r="F1281" s="195"/>
      <c r="G1281" s="195"/>
      <c r="H1281" s="195"/>
      <c r="I1281" s="195"/>
      <c r="J1281" s="195"/>
      <c r="L1281" s="195"/>
      <c r="M1281" s="195"/>
      <c r="N1281" s="195"/>
      <c r="O1281" s="195"/>
      <c r="P1281" s="195"/>
      <c r="Q1281" s="195"/>
      <c r="R1281" s="195"/>
      <c r="S1281" s="195"/>
      <c r="T1281" s="195"/>
      <c r="U1281" s="195"/>
      <c r="V1281" s="195"/>
      <c r="W1281" s="195"/>
      <c r="X1281" s="195"/>
      <c r="Y1281" s="195"/>
      <c r="Z1281" s="195"/>
      <c r="AA1281" s="195"/>
      <c r="AB1281" s="195"/>
      <c r="AC1281" s="195"/>
      <c r="AD1281" s="195"/>
      <c r="AE1281" s="195"/>
      <c r="AF1281" s="195"/>
      <c r="AG1281" s="195"/>
      <c r="AH1281" s="195"/>
      <c r="AI1281" s="195"/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  <c r="AW1281" s="195"/>
      <c r="AX1281" s="195"/>
      <c r="AY1281" s="195"/>
      <c r="AZ1281" s="195"/>
      <c r="BA1281" s="195"/>
      <c r="BB1281" s="195"/>
      <c r="BC1281" s="195"/>
      <c r="BD1281" s="195"/>
      <c r="BE1281" s="195"/>
      <c r="BF1281" s="195"/>
      <c r="BG1281" s="195"/>
      <c r="BH1281" s="195"/>
      <c r="BI1281" s="195"/>
      <c r="BJ1281" s="195"/>
      <c r="BK1281" s="195"/>
      <c r="BL1281" s="195"/>
      <c r="BM1281" s="195"/>
      <c r="BN1281" s="195"/>
      <c r="BO1281" s="195"/>
      <c r="BP1281" s="195"/>
      <c r="BQ1281" s="195"/>
      <c r="BR1281" s="195"/>
      <c r="BS1281" s="195"/>
      <c r="BT1281" s="195"/>
      <c r="BU1281" s="195"/>
      <c r="BV1281" s="195"/>
      <c r="BW1281" s="195"/>
      <c r="BX1281" s="195"/>
      <c r="BY1281" s="195"/>
      <c r="BZ1281" s="195"/>
      <c r="CA1281" s="195"/>
      <c r="CB1281" s="195"/>
      <c r="CC1281" s="195"/>
      <c r="CD1281" s="195"/>
      <c r="CE1281" s="195"/>
      <c r="CF1281" s="195"/>
      <c r="CG1281" s="195"/>
      <c r="CH1281" s="195"/>
    </row>
    <row r="1282" spans="1:86" ht="12.75">
      <c r="A1282" s="195"/>
      <c r="B1282" s="195"/>
      <c r="C1282" s="195"/>
      <c r="D1282" s="195"/>
      <c r="E1282" s="195"/>
      <c r="F1282" s="195"/>
      <c r="G1282" s="195"/>
      <c r="H1282" s="195"/>
      <c r="I1282" s="195"/>
      <c r="J1282" s="195"/>
      <c r="L1282" s="195"/>
      <c r="M1282" s="195"/>
      <c r="N1282" s="195"/>
      <c r="O1282" s="195"/>
      <c r="P1282" s="195"/>
      <c r="Q1282" s="195"/>
      <c r="R1282" s="195"/>
      <c r="S1282" s="195"/>
      <c r="T1282" s="195"/>
      <c r="U1282" s="195"/>
      <c r="V1282" s="195"/>
      <c r="W1282" s="195"/>
      <c r="X1282" s="195"/>
      <c r="Y1282" s="195"/>
      <c r="Z1282" s="195"/>
      <c r="AA1282" s="195"/>
      <c r="AB1282" s="195"/>
      <c r="AC1282" s="195"/>
      <c r="AD1282" s="195"/>
      <c r="AE1282" s="195"/>
      <c r="AF1282" s="195"/>
      <c r="AG1282" s="195"/>
      <c r="AH1282" s="195"/>
      <c r="AI1282" s="195"/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  <c r="AW1282" s="195"/>
      <c r="AX1282" s="195"/>
      <c r="AY1282" s="195"/>
      <c r="AZ1282" s="195"/>
      <c r="BA1282" s="195"/>
      <c r="BB1282" s="195"/>
      <c r="BC1282" s="195"/>
      <c r="BD1282" s="195"/>
      <c r="BE1282" s="195"/>
      <c r="BF1282" s="195"/>
      <c r="BG1282" s="195"/>
      <c r="BH1282" s="195"/>
      <c r="BI1282" s="195"/>
      <c r="BJ1282" s="195"/>
      <c r="BK1282" s="195"/>
      <c r="BL1282" s="195"/>
      <c r="BM1282" s="195"/>
      <c r="BN1282" s="195"/>
      <c r="BO1282" s="195"/>
      <c r="BP1282" s="195"/>
      <c r="BQ1282" s="195"/>
      <c r="BR1282" s="195"/>
      <c r="BS1282" s="195"/>
      <c r="BT1282" s="195"/>
      <c r="BU1282" s="195"/>
      <c r="BV1282" s="195"/>
      <c r="BW1282" s="195"/>
      <c r="BX1282" s="195"/>
      <c r="BY1282" s="195"/>
      <c r="BZ1282" s="195"/>
      <c r="CA1282" s="195"/>
      <c r="CB1282" s="195"/>
      <c r="CC1282" s="195"/>
      <c r="CD1282" s="195"/>
      <c r="CE1282" s="195"/>
      <c r="CF1282" s="195"/>
      <c r="CG1282" s="195"/>
      <c r="CH1282" s="195"/>
    </row>
    <row r="1283" spans="1:86" ht="12.75">
      <c r="A1283" s="195"/>
      <c r="B1283" s="195"/>
      <c r="C1283" s="195"/>
      <c r="D1283" s="195"/>
      <c r="E1283" s="195"/>
      <c r="F1283" s="195"/>
      <c r="G1283" s="195"/>
      <c r="H1283" s="195"/>
      <c r="I1283" s="195"/>
      <c r="J1283" s="195"/>
      <c r="L1283" s="195"/>
      <c r="M1283" s="195"/>
      <c r="N1283" s="195"/>
      <c r="O1283" s="195"/>
      <c r="P1283" s="195"/>
      <c r="Q1283" s="195"/>
      <c r="R1283" s="195"/>
      <c r="S1283" s="195"/>
      <c r="T1283" s="195"/>
      <c r="U1283" s="195"/>
      <c r="V1283" s="195"/>
      <c r="W1283" s="195"/>
      <c r="X1283" s="195"/>
      <c r="Y1283" s="195"/>
      <c r="Z1283" s="195"/>
      <c r="AA1283" s="195"/>
      <c r="AB1283" s="195"/>
      <c r="AC1283" s="195"/>
      <c r="AD1283" s="195"/>
      <c r="AE1283" s="195"/>
      <c r="AF1283" s="195"/>
      <c r="AG1283" s="195"/>
      <c r="AH1283" s="195"/>
      <c r="AI1283" s="195"/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  <c r="AW1283" s="195"/>
      <c r="AX1283" s="195"/>
      <c r="AY1283" s="195"/>
      <c r="AZ1283" s="195"/>
      <c r="BA1283" s="195"/>
      <c r="BB1283" s="195"/>
      <c r="BC1283" s="195"/>
      <c r="BD1283" s="195"/>
      <c r="BE1283" s="195"/>
      <c r="BF1283" s="195"/>
      <c r="BG1283" s="195"/>
      <c r="BH1283" s="195"/>
      <c r="BI1283" s="195"/>
      <c r="BJ1283" s="195"/>
      <c r="BK1283" s="195"/>
      <c r="BL1283" s="195"/>
      <c r="BM1283" s="195"/>
      <c r="BN1283" s="195"/>
      <c r="BO1283" s="195"/>
      <c r="BP1283" s="195"/>
      <c r="BQ1283" s="195"/>
      <c r="BR1283" s="195"/>
      <c r="BS1283" s="195"/>
      <c r="BT1283" s="195"/>
      <c r="BU1283" s="195"/>
      <c r="BV1283" s="195"/>
      <c r="BW1283" s="195"/>
      <c r="BX1283" s="195"/>
      <c r="BY1283" s="195"/>
      <c r="BZ1283" s="195"/>
      <c r="CA1283" s="195"/>
      <c r="CB1283" s="195"/>
      <c r="CC1283" s="195"/>
      <c r="CD1283" s="195"/>
      <c r="CE1283" s="195"/>
      <c r="CF1283" s="195"/>
      <c r="CG1283" s="195"/>
      <c r="CH1283" s="195"/>
    </row>
    <row r="1284" spans="1:86" ht="12.75">
      <c r="A1284" s="195"/>
      <c r="B1284" s="195"/>
      <c r="C1284" s="195"/>
      <c r="D1284" s="195"/>
      <c r="E1284" s="195"/>
      <c r="F1284" s="195"/>
      <c r="G1284" s="195"/>
      <c r="H1284" s="195"/>
      <c r="I1284" s="195"/>
      <c r="J1284" s="195"/>
      <c r="L1284" s="195"/>
      <c r="M1284" s="195"/>
      <c r="N1284" s="195"/>
      <c r="O1284" s="195"/>
      <c r="P1284" s="195"/>
      <c r="Q1284" s="195"/>
      <c r="R1284" s="195"/>
      <c r="S1284" s="195"/>
      <c r="T1284" s="195"/>
      <c r="U1284" s="195"/>
      <c r="V1284" s="195"/>
      <c r="W1284" s="195"/>
      <c r="X1284" s="195"/>
      <c r="Y1284" s="195"/>
      <c r="Z1284" s="195"/>
      <c r="AA1284" s="195"/>
      <c r="AB1284" s="195"/>
      <c r="AC1284" s="195"/>
      <c r="AD1284" s="195"/>
      <c r="AE1284" s="195"/>
      <c r="AF1284" s="195"/>
      <c r="AG1284" s="195"/>
      <c r="AH1284" s="195"/>
      <c r="AI1284" s="195"/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  <c r="AW1284" s="195"/>
      <c r="AX1284" s="195"/>
      <c r="AY1284" s="195"/>
      <c r="AZ1284" s="195"/>
      <c r="BA1284" s="195"/>
      <c r="BB1284" s="195"/>
      <c r="BC1284" s="195"/>
      <c r="BD1284" s="195"/>
      <c r="BE1284" s="195"/>
      <c r="BF1284" s="195"/>
      <c r="BG1284" s="195"/>
      <c r="BH1284" s="195"/>
      <c r="BI1284" s="195"/>
      <c r="BJ1284" s="195"/>
      <c r="BK1284" s="195"/>
      <c r="BL1284" s="195"/>
      <c r="BM1284" s="195"/>
      <c r="BN1284" s="195"/>
      <c r="BO1284" s="195"/>
      <c r="BP1284" s="195"/>
      <c r="BQ1284" s="195"/>
      <c r="BR1284" s="195"/>
      <c r="BS1284" s="195"/>
      <c r="BT1284" s="195"/>
      <c r="BU1284" s="195"/>
      <c r="BV1284" s="195"/>
      <c r="BW1284" s="195"/>
      <c r="BX1284" s="195"/>
      <c r="BY1284" s="195"/>
      <c r="BZ1284" s="195"/>
      <c r="CA1284" s="195"/>
      <c r="CB1284" s="195"/>
      <c r="CC1284" s="195"/>
      <c r="CD1284" s="195"/>
      <c r="CE1284" s="195"/>
      <c r="CF1284" s="195"/>
      <c r="CG1284" s="195"/>
      <c r="CH1284" s="195"/>
    </row>
    <row r="1285" spans="1:86" ht="12.75">
      <c r="A1285" s="195"/>
      <c r="B1285" s="195"/>
      <c r="C1285" s="195"/>
      <c r="D1285" s="195"/>
      <c r="E1285" s="195"/>
      <c r="F1285" s="195"/>
      <c r="G1285" s="195"/>
      <c r="H1285" s="195"/>
      <c r="I1285" s="195"/>
      <c r="J1285" s="195"/>
      <c r="L1285" s="195"/>
      <c r="M1285" s="195"/>
      <c r="N1285" s="195"/>
      <c r="O1285" s="195"/>
      <c r="P1285" s="195"/>
      <c r="Q1285" s="195"/>
      <c r="R1285" s="195"/>
      <c r="S1285" s="195"/>
      <c r="T1285" s="195"/>
      <c r="U1285" s="195"/>
      <c r="V1285" s="195"/>
      <c r="W1285" s="195"/>
      <c r="X1285" s="195"/>
      <c r="Y1285" s="195"/>
      <c r="Z1285" s="195"/>
      <c r="AA1285" s="195"/>
      <c r="AB1285" s="195"/>
      <c r="AC1285" s="195"/>
      <c r="AD1285" s="195"/>
      <c r="AE1285" s="195"/>
      <c r="AF1285" s="195"/>
      <c r="AG1285" s="195"/>
      <c r="AH1285" s="195"/>
      <c r="AI1285" s="195"/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  <c r="AW1285" s="195"/>
      <c r="AX1285" s="195"/>
      <c r="AY1285" s="195"/>
      <c r="AZ1285" s="195"/>
      <c r="BA1285" s="195"/>
      <c r="BB1285" s="195"/>
      <c r="BC1285" s="195"/>
      <c r="BD1285" s="195"/>
      <c r="BE1285" s="195"/>
      <c r="BF1285" s="195"/>
      <c r="BG1285" s="195"/>
      <c r="BH1285" s="195"/>
      <c r="BI1285" s="195"/>
      <c r="BJ1285" s="195"/>
      <c r="BK1285" s="195"/>
      <c r="BL1285" s="195"/>
      <c r="BM1285" s="195"/>
      <c r="BN1285" s="195"/>
      <c r="BO1285" s="195"/>
      <c r="BP1285" s="195"/>
      <c r="BQ1285" s="195"/>
      <c r="BR1285" s="195"/>
      <c r="BS1285" s="195"/>
      <c r="BT1285" s="195"/>
      <c r="BU1285" s="195"/>
      <c r="BV1285" s="195"/>
      <c r="BW1285" s="195"/>
      <c r="BX1285" s="195"/>
      <c r="BY1285" s="195"/>
      <c r="BZ1285" s="195"/>
      <c r="CA1285" s="195"/>
      <c r="CB1285" s="195"/>
      <c r="CC1285" s="195"/>
      <c r="CD1285" s="195"/>
      <c r="CE1285" s="195"/>
      <c r="CF1285" s="195"/>
      <c r="CG1285" s="195"/>
      <c r="CH1285" s="195"/>
    </row>
    <row r="1286" spans="1:86" ht="12.75">
      <c r="A1286" s="195"/>
      <c r="B1286" s="195"/>
      <c r="C1286" s="195"/>
      <c r="D1286" s="195"/>
      <c r="E1286" s="195"/>
      <c r="F1286" s="195"/>
      <c r="G1286" s="195"/>
      <c r="H1286" s="195"/>
      <c r="I1286" s="195"/>
      <c r="J1286" s="195"/>
      <c r="L1286" s="195"/>
      <c r="M1286" s="195"/>
      <c r="N1286" s="195"/>
      <c r="O1286" s="195"/>
      <c r="P1286" s="195"/>
      <c r="Q1286" s="195"/>
      <c r="R1286" s="195"/>
      <c r="S1286" s="195"/>
      <c r="T1286" s="195"/>
      <c r="U1286" s="195"/>
      <c r="V1286" s="195"/>
      <c r="W1286" s="195"/>
      <c r="X1286" s="195"/>
      <c r="Y1286" s="195"/>
      <c r="Z1286" s="195"/>
      <c r="AA1286" s="195"/>
      <c r="AB1286" s="195"/>
      <c r="AC1286" s="195"/>
      <c r="AD1286" s="195"/>
      <c r="AE1286" s="195"/>
      <c r="AF1286" s="195"/>
      <c r="AG1286" s="195"/>
      <c r="AH1286" s="195"/>
      <c r="AI1286" s="195"/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  <c r="AW1286" s="195"/>
      <c r="AX1286" s="195"/>
      <c r="AY1286" s="195"/>
      <c r="AZ1286" s="195"/>
      <c r="BA1286" s="195"/>
      <c r="BB1286" s="195"/>
      <c r="BC1286" s="195"/>
      <c r="BD1286" s="195"/>
      <c r="BE1286" s="195"/>
      <c r="BF1286" s="195"/>
      <c r="BG1286" s="195"/>
      <c r="BH1286" s="195"/>
      <c r="BI1286" s="195"/>
      <c r="BJ1286" s="195"/>
      <c r="BK1286" s="195"/>
      <c r="BL1286" s="195"/>
      <c r="BM1286" s="195"/>
      <c r="BN1286" s="195"/>
      <c r="BO1286" s="195"/>
      <c r="BP1286" s="195"/>
      <c r="BQ1286" s="195"/>
      <c r="BR1286" s="195"/>
      <c r="BS1286" s="195"/>
      <c r="BT1286" s="195"/>
      <c r="BU1286" s="195"/>
      <c r="BV1286" s="195"/>
      <c r="BW1286" s="195"/>
      <c r="BX1286" s="195"/>
      <c r="BY1286" s="195"/>
      <c r="BZ1286" s="195"/>
      <c r="CA1286" s="195"/>
      <c r="CB1286" s="195"/>
      <c r="CC1286" s="195"/>
      <c r="CD1286" s="195"/>
      <c r="CE1286" s="195"/>
      <c r="CF1286" s="195"/>
      <c r="CG1286" s="195"/>
      <c r="CH1286" s="195"/>
    </row>
    <row r="1287" spans="1:86" ht="12.75">
      <c r="A1287" s="195"/>
      <c r="B1287" s="195"/>
      <c r="C1287" s="195"/>
      <c r="D1287" s="195"/>
      <c r="E1287" s="195"/>
      <c r="F1287" s="195"/>
      <c r="G1287" s="195"/>
      <c r="H1287" s="195"/>
      <c r="I1287" s="195"/>
      <c r="J1287" s="195"/>
      <c r="L1287" s="195"/>
      <c r="M1287" s="195"/>
      <c r="N1287" s="195"/>
      <c r="O1287" s="195"/>
      <c r="P1287" s="195"/>
      <c r="Q1287" s="195"/>
      <c r="R1287" s="195"/>
      <c r="S1287" s="195"/>
      <c r="T1287" s="195"/>
      <c r="U1287" s="195"/>
      <c r="V1287" s="195"/>
      <c r="W1287" s="195"/>
      <c r="X1287" s="195"/>
      <c r="Y1287" s="195"/>
      <c r="Z1287" s="195"/>
      <c r="AA1287" s="195"/>
      <c r="AB1287" s="195"/>
      <c r="AC1287" s="195"/>
      <c r="AD1287" s="195"/>
      <c r="AE1287" s="195"/>
      <c r="AF1287" s="195"/>
      <c r="AG1287" s="195"/>
      <c r="AH1287" s="195"/>
      <c r="AI1287" s="195"/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  <c r="AW1287" s="195"/>
      <c r="AX1287" s="195"/>
      <c r="AY1287" s="195"/>
      <c r="AZ1287" s="195"/>
      <c r="BA1287" s="195"/>
      <c r="BB1287" s="195"/>
      <c r="BC1287" s="195"/>
      <c r="BD1287" s="195"/>
      <c r="BE1287" s="195"/>
      <c r="BF1287" s="195"/>
      <c r="BG1287" s="195"/>
      <c r="BH1287" s="195"/>
      <c r="BI1287" s="195"/>
      <c r="BJ1287" s="195"/>
      <c r="BK1287" s="195"/>
      <c r="BL1287" s="195"/>
      <c r="BM1287" s="195"/>
      <c r="BN1287" s="195"/>
      <c r="BO1287" s="195"/>
      <c r="BP1287" s="195"/>
      <c r="BQ1287" s="195"/>
      <c r="BR1287" s="195"/>
      <c r="BS1287" s="195"/>
      <c r="BT1287" s="195"/>
      <c r="BU1287" s="195"/>
      <c r="BV1287" s="195"/>
      <c r="BW1287" s="195"/>
      <c r="BX1287" s="195"/>
      <c r="BY1287" s="195"/>
      <c r="BZ1287" s="195"/>
      <c r="CA1287" s="195"/>
      <c r="CB1287" s="195"/>
      <c r="CC1287" s="195"/>
      <c r="CD1287" s="195"/>
      <c r="CE1287" s="195"/>
      <c r="CF1287" s="195"/>
      <c r="CG1287" s="195"/>
      <c r="CH1287" s="195"/>
    </row>
    <row r="1288" spans="1:86" ht="12.75">
      <c r="A1288" s="195"/>
      <c r="B1288" s="195"/>
      <c r="C1288" s="195"/>
      <c r="D1288" s="195"/>
      <c r="E1288" s="195"/>
      <c r="F1288" s="195"/>
      <c r="G1288" s="195"/>
      <c r="H1288" s="195"/>
      <c r="I1288" s="195"/>
      <c r="J1288" s="195"/>
      <c r="L1288" s="195"/>
      <c r="M1288" s="195"/>
      <c r="N1288" s="195"/>
      <c r="O1288" s="195"/>
      <c r="P1288" s="195"/>
      <c r="Q1288" s="195"/>
      <c r="R1288" s="195"/>
      <c r="S1288" s="195"/>
      <c r="T1288" s="195"/>
      <c r="U1288" s="195"/>
      <c r="V1288" s="195"/>
      <c r="W1288" s="195"/>
      <c r="X1288" s="195"/>
      <c r="Y1288" s="195"/>
      <c r="Z1288" s="195"/>
      <c r="AA1288" s="195"/>
      <c r="AB1288" s="195"/>
      <c r="AC1288" s="195"/>
      <c r="AD1288" s="195"/>
      <c r="AE1288" s="195"/>
      <c r="AF1288" s="195"/>
      <c r="AG1288" s="195"/>
      <c r="AH1288" s="195"/>
      <c r="AI1288" s="195"/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  <c r="AW1288" s="195"/>
      <c r="AX1288" s="195"/>
      <c r="AY1288" s="195"/>
      <c r="AZ1288" s="195"/>
      <c r="BA1288" s="195"/>
      <c r="BB1288" s="195"/>
      <c r="BC1288" s="195"/>
      <c r="BD1288" s="195"/>
      <c r="BE1288" s="195"/>
      <c r="BF1288" s="195"/>
      <c r="BG1288" s="195"/>
      <c r="BH1288" s="195"/>
      <c r="BI1288" s="195"/>
      <c r="BJ1288" s="195"/>
      <c r="BK1288" s="195"/>
      <c r="BL1288" s="195"/>
      <c r="BM1288" s="195"/>
      <c r="BN1288" s="195"/>
      <c r="BO1288" s="195"/>
      <c r="BP1288" s="195"/>
      <c r="BQ1288" s="195"/>
      <c r="BR1288" s="195"/>
      <c r="BS1288" s="195"/>
      <c r="BT1288" s="195"/>
      <c r="BU1288" s="195"/>
      <c r="BV1288" s="195"/>
      <c r="BW1288" s="195"/>
      <c r="BX1288" s="195"/>
      <c r="BY1288" s="195"/>
      <c r="BZ1288" s="195"/>
      <c r="CA1288" s="195"/>
      <c r="CB1288" s="195"/>
      <c r="CC1288" s="195"/>
      <c r="CD1288" s="195"/>
      <c r="CE1288" s="195"/>
      <c r="CF1288" s="195"/>
      <c r="CG1288" s="195"/>
      <c r="CH1288" s="195"/>
    </row>
    <row r="1289" spans="1:86" ht="12.75">
      <c r="A1289" s="195"/>
      <c r="B1289" s="195"/>
      <c r="C1289" s="195"/>
      <c r="D1289" s="195"/>
      <c r="E1289" s="195"/>
      <c r="F1289" s="195"/>
      <c r="G1289" s="195"/>
      <c r="H1289" s="195"/>
      <c r="I1289" s="195"/>
      <c r="J1289" s="195"/>
      <c r="L1289" s="195"/>
      <c r="M1289" s="195"/>
      <c r="N1289" s="195"/>
      <c r="O1289" s="195"/>
      <c r="P1289" s="195"/>
      <c r="Q1289" s="195"/>
      <c r="R1289" s="195"/>
      <c r="S1289" s="195"/>
      <c r="T1289" s="195"/>
      <c r="U1289" s="195"/>
      <c r="V1289" s="195"/>
      <c r="W1289" s="195"/>
      <c r="X1289" s="195"/>
      <c r="Y1289" s="195"/>
      <c r="Z1289" s="195"/>
      <c r="AA1289" s="195"/>
      <c r="AB1289" s="195"/>
      <c r="AC1289" s="195"/>
      <c r="AD1289" s="195"/>
      <c r="AE1289" s="195"/>
      <c r="AF1289" s="195"/>
      <c r="AG1289" s="195"/>
      <c r="AH1289" s="195"/>
      <c r="AI1289" s="195"/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  <c r="AW1289" s="195"/>
      <c r="AX1289" s="195"/>
      <c r="AY1289" s="195"/>
      <c r="AZ1289" s="195"/>
      <c r="BA1289" s="195"/>
      <c r="BB1289" s="195"/>
      <c r="BC1289" s="195"/>
      <c r="BD1289" s="195"/>
      <c r="BE1289" s="195"/>
      <c r="BF1289" s="195"/>
      <c r="BG1289" s="195"/>
      <c r="BH1289" s="195"/>
      <c r="BI1289" s="195"/>
      <c r="BJ1289" s="195"/>
      <c r="BK1289" s="195"/>
      <c r="BL1289" s="195"/>
      <c r="BM1289" s="195"/>
      <c r="BN1289" s="195"/>
      <c r="BO1289" s="195"/>
      <c r="BP1289" s="195"/>
      <c r="BQ1289" s="195"/>
      <c r="BR1289" s="195"/>
      <c r="BS1289" s="195"/>
      <c r="BT1289" s="195"/>
      <c r="BU1289" s="195"/>
      <c r="BV1289" s="195"/>
      <c r="BW1289" s="195"/>
      <c r="BX1289" s="195"/>
      <c r="BY1289" s="195"/>
      <c r="BZ1289" s="195"/>
      <c r="CA1289" s="195"/>
      <c r="CB1289" s="195"/>
      <c r="CC1289" s="195"/>
      <c r="CD1289" s="195"/>
      <c r="CE1289" s="195"/>
      <c r="CF1289" s="195"/>
      <c r="CG1289" s="195"/>
      <c r="CH1289" s="195"/>
    </row>
    <row r="1290" spans="1:86" ht="12.75">
      <c r="A1290" s="195"/>
      <c r="B1290" s="195"/>
      <c r="C1290" s="195"/>
      <c r="D1290" s="195"/>
      <c r="E1290" s="195"/>
      <c r="F1290" s="195"/>
      <c r="G1290" s="195"/>
      <c r="H1290" s="195"/>
      <c r="I1290" s="195"/>
      <c r="J1290" s="195"/>
      <c r="L1290" s="195"/>
      <c r="M1290" s="195"/>
      <c r="N1290" s="195"/>
      <c r="O1290" s="195"/>
      <c r="P1290" s="195"/>
      <c r="Q1290" s="195"/>
      <c r="R1290" s="195"/>
      <c r="S1290" s="195"/>
      <c r="T1290" s="195"/>
      <c r="U1290" s="195"/>
      <c r="V1290" s="195"/>
      <c r="W1290" s="195"/>
      <c r="X1290" s="195"/>
      <c r="Y1290" s="195"/>
      <c r="Z1290" s="195"/>
      <c r="AA1290" s="195"/>
      <c r="AB1290" s="195"/>
      <c r="AC1290" s="195"/>
      <c r="AD1290" s="195"/>
      <c r="AE1290" s="195"/>
      <c r="AF1290" s="195"/>
      <c r="AG1290" s="195"/>
      <c r="AH1290" s="195"/>
      <c r="AI1290" s="195"/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  <c r="AW1290" s="195"/>
      <c r="AX1290" s="195"/>
      <c r="AY1290" s="195"/>
      <c r="AZ1290" s="195"/>
      <c r="BA1290" s="195"/>
      <c r="BB1290" s="195"/>
      <c r="BC1290" s="195"/>
      <c r="BD1290" s="195"/>
      <c r="BE1290" s="195"/>
      <c r="BF1290" s="195"/>
      <c r="BG1290" s="195"/>
      <c r="BH1290" s="195"/>
      <c r="BI1290" s="195"/>
      <c r="BJ1290" s="195"/>
      <c r="BK1290" s="195"/>
      <c r="BL1290" s="195"/>
      <c r="BM1290" s="195"/>
      <c r="BN1290" s="195"/>
      <c r="BO1290" s="195"/>
      <c r="BP1290" s="195"/>
      <c r="BQ1290" s="195"/>
      <c r="BR1290" s="195"/>
      <c r="BS1290" s="195"/>
      <c r="BT1290" s="195"/>
      <c r="BU1290" s="195"/>
      <c r="BV1290" s="195"/>
      <c r="BW1290" s="195"/>
      <c r="BX1290" s="195"/>
      <c r="BY1290" s="195"/>
      <c r="BZ1290" s="195"/>
      <c r="CA1290" s="195"/>
      <c r="CB1290" s="195"/>
      <c r="CC1290" s="195"/>
      <c r="CD1290" s="195"/>
      <c r="CE1290" s="195"/>
      <c r="CF1290" s="195"/>
      <c r="CG1290" s="195"/>
      <c r="CH1290" s="195"/>
    </row>
    <row r="1291" spans="1:86" ht="12.75">
      <c r="A1291" s="195"/>
      <c r="B1291" s="195"/>
      <c r="C1291" s="195"/>
      <c r="D1291" s="195"/>
      <c r="E1291" s="195"/>
      <c r="F1291" s="195"/>
      <c r="G1291" s="195"/>
      <c r="H1291" s="195"/>
      <c r="I1291" s="195"/>
      <c r="J1291" s="195"/>
      <c r="L1291" s="195"/>
      <c r="M1291" s="195"/>
      <c r="N1291" s="195"/>
      <c r="O1291" s="195"/>
      <c r="P1291" s="195"/>
      <c r="Q1291" s="195"/>
      <c r="R1291" s="195"/>
      <c r="S1291" s="195"/>
      <c r="T1291" s="195"/>
      <c r="U1291" s="195"/>
      <c r="V1291" s="195"/>
      <c r="W1291" s="195"/>
      <c r="X1291" s="195"/>
      <c r="Y1291" s="195"/>
      <c r="Z1291" s="195"/>
      <c r="AA1291" s="195"/>
      <c r="AB1291" s="195"/>
      <c r="AC1291" s="195"/>
      <c r="AD1291" s="195"/>
      <c r="AE1291" s="195"/>
      <c r="AF1291" s="195"/>
      <c r="AG1291" s="195"/>
      <c r="AH1291" s="195"/>
      <c r="AI1291" s="195"/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  <c r="AW1291" s="195"/>
      <c r="AX1291" s="195"/>
      <c r="AY1291" s="195"/>
      <c r="AZ1291" s="195"/>
      <c r="BA1291" s="195"/>
      <c r="BB1291" s="195"/>
      <c r="BC1291" s="195"/>
      <c r="BD1291" s="195"/>
      <c r="BE1291" s="195"/>
      <c r="BF1291" s="195"/>
      <c r="BG1291" s="195"/>
      <c r="BH1291" s="195"/>
      <c r="BI1291" s="195"/>
      <c r="BJ1291" s="195"/>
      <c r="BK1291" s="195"/>
      <c r="BL1291" s="195"/>
      <c r="BM1291" s="195"/>
      <c r="BN1291" s="195"/>
      <c r="BO1291" s="195"/>
      <c r="BP1291" s="195"/>
      <c r="BQ1291" s="195"/>
      <c r="BR1291" s="195"/>
      <c r="BS1291" s="195"/>
      <c r="BT1291" s="195"/>
      <c r="BU1291" s="195"/>
      <c r="BV1291" s="195"/>
      <c r="BW1291" s="195"/>
      <c r="BX1291" s="195"/>
      <c r="BY1291" s="195"/>
      <c r="BZ1291" s="195"/>
      <c r="CA1291" s="195"/>
      <c r="CB1291" s="195"/>
      <c r="CC1291" s="195"/>
      <c r="CD1291" s="195"/>
      <c r="CE1291" s="195"/>
      <c r="CF1291" s="195"/>
      <c r="CG1291" s="195"/>
      <c r="CH1291" s="195"/>
    </row>
    <row r="1292" spans="1:86" ht="12.75">
      <c r="A1292" s="195"/>
      <c r="B1292" s="195"/>
      <c r="C1292" s="195"/>
      <c r="D1292" s="195"/>
      <c r="E1292" s="195"/>
      <c r="F1292" s="195"/>
      <c r="G1292" s="195"/>
      <c r="H1292" s="195"/>
      <c r="I1292" s="195"/>
      <c r="J1292" s="195"/>
      <c r="L1292" s="195"/>
      <c r="M1292" s="195"/>
      <c r="N1292" s="195"/>
      <c r="O1292" s="195"/>
      <c r="P1292" s="195"/>
      <c r="Q1292" s="195"/>
      <c r="R1292" s="195"/>
      <c r="S1292" s="195"/>
      <c r="T1292" s="195"/>
      <c r="U1292" s="195"/>
      <c r="V1292" s="195"/>
      <c r="W1292" s="195"/>
      <c r="X1292" s="195"/>
      <c r="Y1292" s="195"/>
      <c r="Z1292" s="195"/>
      <c r="AA1292" s="195"/>
      <c r="AB1292" s="195"/>
      <c r="AC1292" s="195"/>
      <c r="AD1292" s="195"/>
      <c r="AE1292" s="195"/>
      <c r="AF1292" s="195"/>
      <c r="AG1292" s="195"/>
      <c r="AH1292" s="195"/>
      <c r="AI1292" s="195"/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  <c r="AW1292" s="195"/>
      <c r="AX1292" s="195"/>
      <c r="AY1292" s="195"/>
      <c r="AZ1292" s="195"/>
      <c r="BA1292" s="195"/>
      <c r="BB1292" s="195"/>
      <c r="BC1292" s="195"/>
      <c r="BD1292" s="195"/>
      <c r="BE1292" s="195"/>
      <c r="BF1292" s="195"/>
      <c r="BG1292" s="195"/>
      <c r="BH1292" s="195"/>
      <c r="BI1292" s="195"/>
      <c r="BJ1292" s="195"/>
      <c r="BK1292" s="195"/>
      <c r="BL1292" s="195"/>
      <c r="BM1292" s="195"/>
      <c r="BN1292" s="195"/>
      <c r="BO1292" s="195"/>
      <c r="BP1292" s="195"/>
      <c r="BQ1292" s="195"/>
      <c r="BR1292" s="195"/>
      <c r="BS1292" s="195"/>
      <c r="BT1292" s="195"/>
      <c r="BU1292" s="195"/>
      <c r="BV1292" s="195"/>
      <c r="BW1292" s="195"/>
      <c r="BX1292" s="195"/>
      <c r="BY1292" s="195"/>
      <c r="BZ1292" s="195"/>
      <c r="CA1292" s="195"/>
      <c r="CB1292" s="195"/>
      <c r="CC1292" s="195"/>
      <c r="CD1292" s="195"/>
      <c r="CE1292" s="195"/>
      <c r="CF1292" s="195"/>
      <c r="CG1292" s="195"/>
      <c r="CH1292" s="195"/>
    </row>
    <row r="1293" spans="1:86" ht="12.75">
      <c r="A1293" s="195"/>
      <c r="B1293" s="195"/>
      <c r="C1293" s="195"/>
      <c r="D1293" s="195"/>
      <c r="E1293" s="195"/>
      <c r="F1293" s="195"/>
      <c r="G1293" s="195"/>
      <c r="H1293" s="195"/>
      <c r="I1293" s="195"/>
      <c r="J1293" s="195"/>
      <c r="L1293" s="195"/>
      <c r="M1293" s="195"/>
      <c r="N1293" s="195"/>
      <c r="O1293" s="195"/>
      <c r="P1293" s="195"/>
      <c r="Q1293" s="195"/>
      <c r="R1293" s="195"/>
      <c r="S1293" s="195"/>
      <c r="T1293" s="195"/>
      <c r="U1293" s="195"/>
      <c r="V1293" s="195"/>
      <c r="W1293" s="195"/>
      <c r="X1293" s="195"/>
      <c r="Y1293" s="195"/>
      <c r="Z1293" s="195"/>
      <c r="AA1293" s="195"/>
      <c r="AB1293" s="195"/>
      <c r="AC1293" s="195"/>
      <c r="AD1293" s="195"/>
      <c r="AE1293" s="195"/>
      <c r="AF1293" s="195"/>
      <c r="AG1293" s="195"/>
      <c r="AH1293" s="195"/>
      <c r="AI1293" s="195"/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  <c r="AW1293" s="195"/>
      <c r="AX1293" s="195"/>
      <c r="AY1293" s="195"/>
      <c r="AZ1293" s="195"/>
      <c r="BA1293" s="195"/>
      <c r="BB1293" s="195"/>
      <c r="BC1293" s="195"/>
      <c r="BD1293" s="195"/>
      <c r="BE1293" s="195"/>
      <c r="BF1293" s="195"/>
      <c r="BG1293" s="195"/>
      <c r="BH1293" s="195"/>
      <c r="BI1293" s="195"/>
      <c r="BJ1293" s="195"/>
      <c r="BK1293" s="195"/>
      <c r="BL1293" s="195"/>
      <c r="BM1293" s="195"/>
      <c r="BN1293" s="195"/>
      <c r="BO1293" s="195"/>
      <c r="BP1293" s="195"/>
      <c r="BQ1293" s="195"/>
      <c r="BR1293" s="195"/>
      <c r="BS1293" s="195"/>
      <c r="BT1293" s="195"/>
      <c r="BU1293" s="195"/>
      <c r="BV1293" s="195"/>
      <c r="BW1293" s="195"/>
      <c r="BX1293" s="195"/>
      <c r="BY1293" s="195"/>
      <c r="BZ1293" s="195"/>
      <c r="CA1293" s="195"/>
      <c r="CB1293" s="195"/>
      <c r="CC1293" s="195"/>
      <c r="CD1293" s="195"/>
      <c r="CE1293" s="195"/>
      <c r="CF1293" s="195"/>
      <c r="CG1293" s="195"/>
      <c r="CH1293" s="195"/>
    </row>
    <row r="1294" spans="1:86" ht="12.75">
      <c r="A1294" s="195"/>
      <c r="B1294" s="195"/>
      <c r="C1294" s="195"/>
      <c r="D1294" s="195"/>
      <c r="E1294" s="195"/>
      <c r="F1294" s="195"/>
      <c r="G1294" s="195"/>
      <c r="H1294" s="195"/>
      <c r="I1294" s="195"/>
      <c r="J1294" s="195"/>
      <c r="L1294" s="195"/>
      <c r="M1294" s="195"/>
      <c r="N1294" s="195"/>
      <c r="O1294" s="195"/>
      <c r="P1294" s="195"/>
      <c r="Q1294" s="195"/>
      <c r="R1294" s="195"/>
      <c r="S1294" s="195"/>
      <c r="T1294" s="195"/>
      <c r="U1294" s="195"/>
      <c r="V1294" s="195"/>
      <c r="W1294" s="195"/>
      <c r="X1294" s="195"/>
      <c r="Y1294" s="195"/>
      <c r="Z1294" s="195"/>
      <c r="AA1294" s="195"/>
      <c r="AB1294" s="195"/>
      <c r="AC1294" s="195"/>
      <c r="AD1294" s="195"/>
      <c r="AE1294" s="195"/>
      <c r="AF1294" s="195"/>
      <c r="AG1294" s="195"/>
      <c r="AH1294" s="195"/>
      <c r="AI1294" s="195"/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  <c r="AW1294" s="195"/>
      <c r="AX1294" s="195"/>
      <c r="AY1294" s="195"/>
      <c r="AZ1294" s="195"/>
      <c r="BA1294" s="195"/>
      <c r="BB1294" s="195"/>
      <c r="BC1294" s="195"/>
      <c r="BD1294" s="195"/>
      <c r="BE1294" s="195"/>
      <c r="BF1294" s="195"/>
      <c r="BG1294" s="195"/>
      <c r="BH1294" s="195"/>
      <c r="BI1294" s="195"/>
      <c r="BJ1294" s="195"/>
      <c r="BK1294" s="195"/>
      <c r="BL1294" s="195"/>
      <c r="BM1294" s="195"/>
      <c r="BN1294" s="195"/>
      <c r="BO1294" s="195"/>
      <c r="BP1294" s="195"/>
      <c r="BQ1294" s="195"/>
      <c r="BR1294" s="195"/>
      <c r="BS1294" s="195"/>
      <c r="BT1294" s="195"/>
      <c r="BU1294" s="195"/>
      <c r="BV1294" s="195"/>
      <c r="BW1294" s="195"/>
      <c r="BX1294" s="195"/>
      <c r="BY1294" s="195"/>
      <c r="BZ1294" s="195"/>
      <c r="CA1294" s="195"/>
      <c r="CB1294" s="195"/>
      <c r="CC1294" s="195"/>
      <c r="CD1294" s="195"/>
      <c r="CE1294" s="195"/>
      <c r="CF1294" s="195"/>
      <c r="CG1294" s="195"/>
      <c r="CH1294" s="195"/>
    </row>
    <row r="1295" spans="1:86" ht="12.75">
      <c r="A1295" s="195"/>
      <c r="B1295" s="195"/>
      <c r="C1295" s="195"/>
      <c r="D1295" s="195"/>
      <c r="E1295" s="195"/>
      <c r="F1295" s="195"/>
      <c r="G1295" s="195"/>
      <c r="H1295" s="195"/>
      <c r="I1295" s="195"/>
      <c r="J1295" s="195"/>
      <c r="L1295" s="195"/>
      <c r="M1295" s="195"/>
      <c r="N1295" s="195"/>
      <c r="O1295" s="195"/>
      <c r="P1295" s="195"/>
      <c r="Q1295" s="195"/>
      <c r="R1295" s="195"/>
      <c r="S1295" s="195"/>
      <c r="T1295" s="195"/>
      <c r="U1295" s="195"/>
      <c r="V1295" s="195"/>
      <c r="W1295" s="195"/>
      <c r="X1295" s="195"/>
      <c r="Y1295" s="195"/>
      <c r="Z1295" s="195"/>
      <c r="AA1295" s="195"/>
      <c r="AB1295" s="195"/>
      <c r="AC1295" s="195"/>
      <c r="AD1295" s="195"/>
      <c r="AE1295" s="195"/>
      <c r="AF1295" s="195"/>
      <c r="AG1295" s="195"/>
      <c r="AH1295" s="195"/>
      <c r="AI1295" s="195"/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  <c r="AW1295" s="195"/>
      <c r="AX1295" s="195"/>
      <c r="AY1295" s="195"/>
      <c r="AZ1295" s="195"/>
      <c r="BA1295" s="195"/>
      <c r="BB1295" s="195"/>
      <c r="BC1295" s="195"/>
      <c r="BD1295" s="195"/>
      <c r="BE1295" s="195"/>
      <c r="BF1295" s="195"/>
      <c r="BG1295" s="195"/>
      <c r="BH1295" s="195"/>
      <c r="BI1295" s="195"/>
      <c r="BJ1295" s="195"/>
      <c r="BK1295" s="195"/>
      <c r="BL1295" s="195"/>
      <c r="BM1295" s="195"/>
      <c r="BN1295" s="195"/>
      <c r="BO1295" s="195"/>
      <c r="BP1295" s="195"/>
      <c r="BQ1295" s="195"/>
      <c r="BR1295" s="195"/>
      <c r="BS1295" s="195"/>
      <c r="BT1295" s="195"/>
      <c r="BU1295" s="195"/>
      <c r="BV1295" s="195"/>
      <c r="BW1295" s="195"/>
      <c r="BX1295" s="195"/>
      <c r="BY1295" s="195"/>
      <c r="BZ1295" s="195"/>
      <c r="CA1295" s="195"/>
      <c r="CB1295" s="195"/>
      <c r="CC1295" s="195"/>
      <c r="CD1295" s="195"/>
      <c r="CE1295" s="195"/>
      <c r="CF1295" s="195"/>
      <c r="CG1295" s="195"/>
      <c r="CH1295" s="195"/>
    </row>
    <row r="1296" spans="1:86" ht="12.75">
      <c r="A1296" s="195"/>
      <c r="B1296" s="195"/>
      <c r="C1296" s="195"/>
      <c r="D1296" s="195"/>
      <c r="E1296" s="195"/>
      <c r="F1296" s="195"/>
      <c r="G1296" s="195"/>
      <c r="H1296" s="195"/>
      <c r="I1296" s="195"/>
      <c r="J1296" s="195"/>
      <c r="L1296" s="195"/>
      <c r="M1296" s="195"/>
      <c r="N1296" s="195"/>
      <c r="O1296" s="195"/>
      <c r="P1296" s="195"/>
      <c r="Q1296" s="195"/>
      <c r="R1296" s="195"/>
      <c r="S1296" s="195"/>
      <c r="T1296" s="195"/>
      <c r="U1296" s="195"/>
      <c r="V1296" s="195"/>
      <c r="W1296" s="195"/>
      <c r="X1296" s="195"/>
      <c r="Y1296" s="195"/>
      <c r="Z1296" s="195"/>
      <c r="AA1296" s="195"/>
      <c r="AB1296" s="195"/>
      <c r="AC1296" s="195"/>
      <c r="AD1296" s="195"/>
      <c r="AE1296" s="195"/>
      <c r="AF1296" s="195"/>
      <c r="AG1296" s="195"/>
      <c r="AH1296" s="195"/>
      <c r="AI1296" s="195"/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  <c r="AW1296" s="195"/>
      <c r="AX1296" s="195"/>
      <c r="AY1296" s="195"/>
      <c r="AZ1296" s="195"/>
      <c r="BA1296" s="195"/>
      <c r="BB1296" s="195"/>
      <c r="BC1296" s="195"/>
      <c r="BD1296" s="195"/>
      <c r="BE1296" s="195"/>
      <c r="BF1296" s="195"/>
      <c r="BG1296" s="195"/>
      <c r="BH1296" s="195"/>
      <c r="BI1296" s="195"/>
      <c r="BJ1296" s="195"/>
      <c r="BK1296" s="195"/>
      <c r="BL1296" s="195"/>
      <c r="BM1296" s="195"/>
      <c r="BN1296" s="195"/>
      <c r="BO1296" s="195"/>
      <c r="BP1296" s="195"/>
      <c r="BQ1296" s="195"/>
      <c r="BR1296" s="195"/>
      <c r="BS1296" s="195"/>
      <c r="BT1296" s="195"/>
      <c r="BU1296" s="195"/>
      <c r="BV1296" s="195"/>
      <c r="BW1296" s="195"/>
      <c r="BX1296" s="195"/>
      <c r="BY1296" s="195"/>
      <c r="BZ1296" s="195"/>
      <c r="CA1296" s="195"/>
      <c r="CB1296" s="195"/>
      <c r="CC1296" s="195"/>
      <c r="CD1296" s="195"/>
      <c r="CE1296" s="195"/>
      <c r="CF1296" s="195"/>
      <c r="CG1296" s="195"/>
      <c r="CH1296" s="195"/>
    </row>
    <row r="1297" spans="1:86" ht="12.75">
      <c r="A1297" s="195"/>
      <c r="B1297" s="195"/>
      <c r="C1297" s="195"/>
      <c r="D1297" s="195"/>
      <c r="E1297" s="195"/>
      <c r="F1297" s="195"/>
      <c r="G1297" s="195"/>
      <c r="H1297" s="195"/>
      <c r="I1297" s="195"/>
      <c r="J1297" s="195"/>
      <c r="L1297" s="195"/>
      <c r="M1297" s="195"/>
      <c r="N1297" s="195"/>
      <c r="O1297" s="195"/>
      <c r="P1297" s="195"/>
      <c r="Q1297" s="195"/>
      <c r="R1297" s="195"/>
      <c r="S1297" s="195"/>
      <c r="T1297" s="195"/>
      <c r="U1297" s="195"/>
      <c r="V1297" s="195"/>
      <c r="W1297" s="195"/>
      <c r="X1297" s="195"/>
      <c r="Y1297" s="195"/>
      <c r="Z1297" s="195"/>
      <c r="AA1297" s="195"/>
      <c r="AB1297" s="195"/>
      <c r="AC1297" s="195"/>
      <c r="AD1297" s="195"/>
      <c r="AE1297" s="195"/>
      <c r="AF1297" s="195"/>
      <c r="AG1297" s="195"/>
      <c r="AH1297" s="195"/>
      <c r="AI1297" s="195"/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  <c r="AW1297" s="195"/>
      <c r="AX1297" s="195"/>
      <c r="AY1297" s="195"/>
      <c r="AZ1297" s="195"/>
      <c r="BA1297" s="195"/>
      <c r="BB1297" s="195"/>
      <c r="BC1297" s="195"/>
      <c r="BD1297" s="195"/>
      <c r="BE1297" s="195"/>
      <c r="BF1297" s="195"/>
      <c r="BG1297" s="195"/>
      <c r="BH1297" s="195"/>
      <c r="BI1297" s="195"/>
      <c r="BJ1297" s="195"/>
      <c r="BK1297" s="195"/>
      <c r="BL1297" s="195"/>
      <c r="BM1297" s="195"/>
      <c r="BN1297" s="195"/>
      <c r="BO1297" s="195"/>
      <c r="BP1297" s="195"/>
      <c r="BQ1297" s="195"/>
      <c r="BR1297" s="195"/>
      <c r="BS1297" s="195"/>
      <c r="BT1297" s="195"/>
      <c r="BU1297" s="195"/>
      <c r="BV1297" s="195"/>
      <c r="BW1297" s="195"/>
      <c r="BX1297" s="195"/>
      <c r="BY1297" s="195"/>
      <c r="BZ1297" s="195"/>
      <c r="CA1297" s="195"/>
      <c r="CB1297" s="195"/>
      <c r="CC1297" s="195"/>
      <c r="CD1297" s="195"/>
      <c r="CE1297" s="195"/>
      <c r="CF1297" s="195"/>
      <c r="CG1297" s="195"/>
      <c r="CH1297" s="195"/>
    </row>
    <row r="1298" spans="1:86" ht="12.75">
      <c r="A1298" s="195"/>
      <c r="B1298" s="195"/>
      <c r="C1298" s="195"/>
      <c r="D1298" s="195"/>
      <c r="E1298" s="195"/>
      <c r="F1298" s="195"/>
      <c r="G1298" s="195"/>
      <c r="H1298" s="195"/>
      <c r="I1298" s="195"/>
      <c r="J1298" s="195"/>
      <c r="L1298" s="195"/>
      <c r="M1298" s="195"/>
      <c r="N1298" s="195"/>
      <c r="O1298" s="195"/>
      <c r="P1298" s="195"/>
      <c r="Q1298" s="195"/>
      <c r="R1298" s="195"/>
      <c r="S1298" s="195"/>
      <c r="T1298" s="195"/>
      <c r="U1298" s="195"/>
      <c r="V1298" s="195"/>
      <c r="W1298" s="195"/>
      <c r="X1298" s="195"/>
      <c r="Y1298" s="195"/>
      <c r="Z1298" s="195"/>
      <c r="AA1298" s="195"/>
      <c r="AB1298" s="195"/>
      <c r="AC1298" s="195"/>
      <c r="AD1298" s="195"/>
      <c r="AE1298" s="195"/>
      <c r="AF1298" s="195"/>
      <c r="AG1298" s="195"/>
      <c r="AH1298" s="195"/>
      <c r="AI1298" s="195"/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  <c r="AW1298" s="195"/>
      <c r="AX1298" s="195"/>
      <c r="AY1298" s="195"/>
      <c r="AZ1298" s="195"/>
      <c r="BA1298" s="195"/>
      <c r="BB1298" s="195"/>
      <c r="BC1298" s="195"/>
      <c r="BD1298" s="195"/>
      <c r="BE1298" s="195"/>
      <c r="BF1298" s="195"/>
      <c r="BG1298" s="195"/>
      <c r="BH1298" s="195"/>
      <c r="BI1298" s="195"/>
      <c r="BJ1298" s="195"/>
      <c r="BK1298" s="195"/>
      <c r="BL1298" s="195"/>
      <c r="BM1298" s="195"/>
      <c r="BN1298" s="195"/>
      <c r="BO1298" s="195"/>
      <c r="BP1298" s="195"/>
      <c r="BQ1298" s="195"/>
      <c r="BR1298" s="195"/>
      <c r="BS1298" s="195"/>
      <c r="BT1298" s="195"/>
      <c r="BU1298" s="195"/>
      <c r="BV1298" s="195"/>
      <c r="BW1298" s="195"/>
      <c r="BX1298" s="195"/>
      <c r="BY1298" s="195"/>
      <c r="BZ1298" s="195"/>
      <c r="CA1298" s="195"/>
      <c r="CB1298" s="195"/>
      <c r="CC1298" s="195"/>
      <c r="CD1298" s="195"/>
      <c r="CE1298" s="195"/>
      <c r="CF1298" s="195"/>
      <c r="CG1298" s="195"/>
      <c r="CH1298" s="195"/>
    </row>
    <row r="1299" spans="1:86" ht="12.75">
      <c r="A1299" s="195"/>
      <c r="B1299" s="195"/>
      <c r="C1299" s="195"/>
      <c r="D1299" s="195"/>
      <c r="E1299" s="195"/>
      <c r="F1299" s="195"/>
      <c r="G1299" s="195"/>
      <c r="H1299" s="195"/>
      <c r="I1299" s="195"/>
      <c r="J1299" s="195"/>
      <c r="L1299" s="195"/>
      <c r="M1299" s="195"/>
      <c r="N1299" s="195"/>
      <c r="O1299" s="195"/>
      <c r="P1299" s="195"/>
      <c r="Q1299" s="195"/>
      <c r="R1299" s="195"/>
      <c r="S1299" s="195"/>
      <c r="T1299" s="195"/>
      <c r="U1299" s="195"/>
      <c r="V1299" s="195"/>
      <c r="W1299" s="195"/>
      <c r="X1299" s="195"/>
      <c r="Y1299" s="195"/>
      <c r="Z1299" s="195"/>
      <c r="AA1299" s="195"/>
      <c r="AB1299" s="195"/>
      <c r="AC1299" s="195"/>
      <c r="AD1299" s="195"/>
      <c r="AE1299" s="195"/>
      <c r="AF1299" s="195"/>
      <c r="AG1299" s="195"/>
      <c r="AH1299" s="195"/>
      <c r="AI1299" s="195"/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  <c r="AW1299" s="195"/>
      <c r="AX1299" s="195"/>
      <c r="AY1299" s="195"/>
      <c r="AZ1299" s="195"/>
      <c r="BA1299" s="195"/>
      <c r="BB1299" s="195"/>
      <c r="BC1299" s="195"/>
      <c r="BD1299" s="195"/>
      <c r="BE1299" s="195"/>
      <c r="BF1299" s="195"/>
      <c r="BG1299" s="195"/>
      <c r="BH1299" s="195"/>
      <c r="BI1299" s="195"/>
      <c r="BJ1299" s="195"/>
      <c r="BK1299" s="195"/>
      <c r="BL1299" s="195"/>
      <c r="BM1299" s="195"/>
      <c r="BN1299" s="195"/>
      <c r="BO1299" s="195"/>
      <c r="BP1299" s="195"/>
      <c r="BQ1299" s="195"/>
      <c r="BR1299" s="195"/>
      <c r="BS1299" s="195"/>
      <c r="BT1299" s="195"/>
      <c r="BU1299" s="195"/>
      <c r="BV1299" s="195"/>
      <c r="BW1299" s="195"/>
      <c r="BX1299" s="195"/>
      <c r="BY1299" s="195"/>
      <c r="BZ1299" s="195"/>
      <c r="CA1299" s="195"/>
      <c r="CB1299" s="195"/>
      <c r="CC1299" s="195"/>
      <c r="CD1299" s="195"/>
      <c r="CE1299" s="195"/>
      <c r="CF1299" s="195"/>
      <c r="CG1299" s="195"/>
      <c r="CH1299" s="195"/>
    </row>
    <row r="1300" spans="1:86" ht="12.75">
      <c r="A1300" s="195"/>
      <c r="B1300" s="195"/>
      <c r="C1300" s="195"/>
      <c r="D1300" s="195"/>
      <c r="E1300" s="195"/>
      <c r="F1300" s="195"/>
      <c r="G1300" s="195"/>
      <c r="H1300" s="195"/>
      <c r="I1300" s="195"/>
      <c r="J1300" s="195"/>
      <c r="L1300" s="195"/>
      <c r="M1300" s="195"/>
      <c r="N1300" s="195"/>
      <c r="O1300" s="195"/>
      <c r="P1300" s="195"/>
      <c r="Q1300" s="195"/>
      <c r="R1300" s="195"/>
      <c r="S1300" s="195"/>
      <c r="T1300" s="195"/>
      <c r="U1300" s="195"/>
      <c r="V1300" s="195"/>
      <c r="W1300" s="195"/>
      <c r="X1300" s="195"/>
      <c r="Y1300" s="195"/>
      <c r="Z1300" s="195"/>
      <c r="AA1300" s="195"/>
      <c r="AB1300" s="195"/>
      <c r="AC1300" s="195"/>
      <c r="AD1300" s="195"/>
      <c r="AE1300" s="195"/>
      <c r="AF1300" s="195"/>
      <c r="AG1300" s="195"/>
      <c r="AH1300" s="195"/>
      <c r="AI1300" s="195"/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  <c r="AW1300" s="195"/>
      <c r="AX1300" s="195"/>
      <c r="AY1300" s="195"/>
      <c r="AZ1300" s="195"/>
      <c r="BA1300" s="195"/>
      <c r="BB1300" s="195"/>
      <c r="BC1300" s="195"/>
      <c r="BD1300" s="195"/>
      <c r="BE1300" s="195"/>
      <c r="BF1300" s="195"/>
      <c r="BG1300" s="195"/>
      <c r="BH1300" s="195"/>
      <c r="BI1300" s="195"/>
      <c r="BJ1300" s="195"/>
      <c r="BK1300" s="195"/>
      <c r="BL1300" s="195"/>
      <c r="BM1300" s="195"/>
      <c r="BN1300" s="195"/>
      <c r="BO1300" s="195"/>
      <c r="BP1300" s="195"/>
      <c r="BQ1300" s="195"/>
      <c r="BR1300" s="195"/>
      <c r="BS1300" s="195"/>
      <c r="BT1300" s="195"/>
      <c r="BU1300" s="195"/>
      <c r="BV1300" s="195"/>
      <c r="BW1300" s="195"/>
      <c r="BX1300" s="195"/>
      <c r="BY1300" s="195"/>
      <c r="BZ1300" s="195"/>
      <c r="CA1300" s="195"/>
      <c r="CB1300" s="195"/>
      <c r="CC1300" s="195"/>
      <c r="CD1300" s="195"/>
      <c r="CE1300" s="195"/>
      <c r="CF1300" s="195"/>
      <c r="CG1300" s="195"/>
      <c r="CH1300" s="195"/>
    </row>
    <row r="1301" spans="1:86" ht="12.75">
      <c r="A1301" s="195"/>
      <c r="B1301" s="195"/>
      <c r="C1301" s="195"/>
      <c r="D1301" s="195"/>
      <c r="E1301" s="195"/>
      <c r="F1301" s="195"/>
      <c r="G1301" s="195"/>
      <c r="H1301" s="195"/>
      <c r="I1301" s="195"/>
      <c r="J1301" s="195"/>
      <c r="L1301" s="195"/>
      <c r="M1301" s="195"/>
      <c r="N1301" s="195"/>
      <c r="O1301" s="195"/>
      <c r="P1301" s="195"/>
      <c r="Q1301" s="195"/>
      <c r="R1301" s="195"/>
      <c r="S1301" s="195"/>
      <c r="T1301" s="195"/>
      <c r="U1301" s="195"/>
      <c r="V1301" s="195"/>
      <c r="W1301" s="195"/>
      <c r="X1301" s="195"/>
      <c r="Y1301" s="195"/>
      <c r="Z1301" s="195"/>
      <c r="AA1301" s="195"/>
      <c r="AB1301" s="195"/>
      <c r="AC1301" s="195"/>
      <c r="AD1301" s="195"/>
      <c r="AE1301" s="195"/>
      <c r="AF1301" s="195"/>
      <c r="AG1301" s="195"/>
      <c r="AH1301" s="195"/>
      <c r="AI1301" s="195"/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  <c r="AW1301" s="195"/>
      <c r="AX1301" s="195"/>
      <c r="AY1301" s="195"/>
      <c r="AZ1301" s="195"/>
      <c r="BA1301" s="195"/>
      <c r="BB1301" s="195"/>
      <c r="BC1301" s="195"/>
      <c r="BD1301" s="195"/>
      <c r="BE1301" s="195"/>
      <c r="BF1301" s="195"/>
      <c r="BG1301" s="195"/>
      <c r="BH1301" s="195"/>
      <c r="BI1301" s="195"/>
      <c r="BJ1301" s="195"/>
      <c r="BK1301" s="195"/>
      <c r="BL1301" s="195"/>
      <c r="BM1301" s="195"/>
      <c r="BN1301" s="195"/>
      <c r="BO1301" s="195"/>
      <c r="BP1301" s="195"/>
      <c r="BQ1301" s="195"/>
      <c r="BR1301" s="195"/>
      <c r="BS1301" s="195"/>
      <c r="BT1301" s="195"/>
      <c r="BU1301" s="195"/>
      <c r="BV1301" s="195"/>
      <c r="BW1301" s="195"/>
      <c r="BX1301" s="195"/>
      <c r="BY1301" s="195"/>
      <c r="BZ1301" s="195"/>
      <c r="CA1301" s="195"/>
      <c r="CB1301" s="195"/>
      <c r="CC1301" s="195"/>
      <c r="CD1301" s="195"/>
      <c r="CE1301" s="195"/>
      <c r="CF1301" s="195"/>
      <c r="CG1301" s="195"/>
      <c r="CH1301" s="195"/>
    </row>
    <row r="1302" spans="1:86" ht="12.75">
      <c r="A1302" s="195"/>
      <c r="B1302" s="195"/>
      <c r="C1302" s="195"/>
      <c r="D1302" s="195"/>
      <c r="E1302" s="195"/>
      <c r="F1302" s="195"/>
      <c r="G1302" s="195"/>
      <c r="H1302" s="195"/>
      <c r="I1302" s="195"/>
      <c r="J1302" s="195"/>
      <c r="L1302" s="195"/>
      <c r="M1302" s="195"/>
      <c r="N1302" s="195"/>
      <c r="O1302" s="195"/>
      <c r="P1302" s="195"/>
      <c r="Q1302" s="195"/>
      <c r="R1302" s="195"/>
      <c r="S1302" s="195"/>
      <c r="T1302" s="195"/>
      <c r="U1302" s="195"/>
      <c r="V1302" s="195"/>
      <c r="W1302" s="195"/>
      <c r="X1302" s="195"/>
      <c r="Y1302" s="195"/>
      <c r="Z1302" s="195"/>
      <c r="AA1302" s="195"/>
      <c r="AB1302" s="195"/>
      <c r="AC1302" s="195"/>
      <c r="AD1302" s="195"/>
      <c r="AE1302" s="195"/>
      <c r="AF1302" s="195"/>
      <c r="AG1302" s="195"/>
      <c r="AH1302" s="195"/>
      <c r="AI1302" s="195"/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  <c r="AW1302" s="195"/>
      <c r="AX1302" s="195"/>
      <c r="AY1302" s="195"/>
      <c r="AZ1302" s="195"/>
      <c r="BA1302" s="195"/>
      <c r="BB1302" s="195"/>
      <c r="BC1302" s="195"/>
      <c r="BD1302" s="195"/>
      <c r="BE1302" s="195"/>
      <c r="BF1302" s="195"/>
      <c r="BG1302" s="195"/>
      <c r="BH1302" s="195"/>
      <c r="BI1302" s="195"/>
      <c r="BJ1302" s="195"/>
      <c r="BK1302" s="195"/>
      <c r="BL1302" s="195"/>
      <c r="BM1302" s="195"/>
      <c r="BN1302" s="195"/>
      <c r="BO1302" s="195"/>
      <c r="BP1302" s="195"/>
      <c r="BQ1302" s="195"/>
      <c r="BR1302" s="195"/>
      <c r="BS1302" s="195"/>
      <c r="BT1302" s="195"/>
      <c r="BU1302" s="195"/>
      <c r="BV1302" s="195"/>
      <c r="BW1302" s="195"/>
      <c r="BX1302" s="195"/>
      <c r="BY1302" s="195"/>
      <c r="BZ1302" s="195"/>
      <c r="CA1302" s="195"/>
      <c r="CB1302" s="195"/>
      <c r="CC1302" s="195"/>
      <c r="CD1302" s="195"/>
      <c r="CE1302" s="195"/>
      <c r="CF1302" s="195"/>
      <c r="CG1302" s="195"/>
      <c r="CH1302" s="195"/>
    </row>
    <row r="1303" spans="1:86" ht="12.75">
      <c r="A1303" s="195"/>
      <c r="B1303" s="195"/>
      <c r="C1303" s="195"/>
      <c r="D1303" s="195"/>
      <c r="E1303" s="195"/>
      <c r="F1303" s="195"/>
      <c r="G1303" s="195"/>
      <c r="H1303" s="195"/>
      <c r="I1303" s="195"/>
      <c r="J1303" s="195"/>
      <c r="L1303" s="195"/>
      <c r="M1303" s="195"/>
      <c r="N1303" s="195"/>
      <c r="O1303" s="195"/>
      <c r="P1303" s="195"/>
      <c r="Q1303" s="195"/>
      <c r="R1303" s="195"/>
      <c r="S1303" s="195"/>
      <c r="T1303" s="195"/>
      <c r="U1303" s="195"/>
      <c r="V1303" s="195"/>
      <c r="W1303" s="195"/>
      <c r="X1303" s="195"/>
      <c r="Y1303" s="195"/>
      <c r="Z1303" s="195"/>
      <c r="AA1303" s="195"/>
      <c r="AB1303" s="195"/>
      <c r="AC1303" s="195"/>
      <c r="AD1303" s="195"/>
      <c r="AE1303" s="195"/>
      <c r="AF1303" s="195"/>
      <c r="AG1303" s="195"/>
      <c r="AH1303" s="195"/>
      <c r="AI1303" s="195"/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  <c r="AW1303" s="195"/>
      <c r="AX1303" s="195"/>
      <c r="AY1303" s="195"/>
      <c r="AZ1303" s="195"/>
      <c r="BA1303" s="195"/>
      <c r="BB1303" s="195"/>
      <c r="BC1303" s="195"/>
      <c r="BD1303" s="195"/>
      <c r="BE1303" s="195"/>
      <c r="BF1303" s="195"/>
      <c r="BG1303" s="195"/>
      <c r="BH1303" s="195"/>
      <c r="BI1303" s="195"/>
      <c r="BJ1303" s="195"/>
      <c r="BK1303" s="195"/>
      <c r="BL1303" s="195"/>
      <c r="BM1303" s="195"/>
      <c r="BN1303" s="195"/>
      <c r="BO1303" s="195"/>
      <c r="BP1303" s="195"/>
      <c r="BQ1303" s="195"/>
      <c r="BR1303" s="195"/>
      <c r="BS1303" s="195"/>
      <c r="BT1303" s="195"/>
      <c r="BU1303" s="195"/>
      <c r="BV1303" s="195"/>
      <c r="BW1303" s="195"/>
      <c r="BX1303" s="195"/>
      <c r="BY1303" s="195"/>
      <c r="BZ1303" s="195"/>
      <c r="CA1303" s="195"/>
      <c r="CB1303" s="195"/>
      <c r="CC1303" s="195"/>
      <c r="CD1303" s="195"/>
      <c r="CE1303" s="195"/>
      <c r="CF1303" s="195"/>
      <c r="CG1303" s="195"/>
      <c r="CH1303" s="195"/>
    </row>
    <row r="1304" spans="1:86" ht="12.75">
      <c r="A1304" s="195"/>
      <c r="B1304" s="195"/>
      <c r="C1304" s="195"/>
      <c r="D1304" s="195"/>
      <c r="E1304" s="195"/>
      <c r="F1304" s="195"/>
      <c r="G1304" s="195"/>
      <c r="H1304" s="195"/>
      <c r="I1304" s="195"/>
      <c r="J1304" s="195"/>
      <c r="L1304" s="195"/>
      <c r="M1304" s="195"/>
      <c r="N1304" s="195"/>
      <c r="O1304" s="195"/>
      <c r="P1304" s="195"/>
      <c r="Q1304" s="195"/>
      <c r="R1304" s="195"/>
      <c r="S1304" s="195"/>
      <c r="T1304" s="195"/>
      <c r="U1304" s="195"/>
      <c r="V1304" s="195"/>
      <c r="W1304" s="195"/>
      <c r="X1304" s="195"/>
      <c r="Y1304" s="195"/>
      <c r="Z1304" s="195"/>
      <c r="AA1304" s="195"/>
      <c r="AB1304" s="195"/>
      <c r="AC1304" s="195"/>
      <c r="AD1304" s="195"/>
      <c r="AE1304" s="195"/>
      <c r="AF1304" s="195"/>
      <c r="AG1304" s="195"/>
      <c r="AH1304" s="195"/>
      <c r="AI1304" s="195"/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  <c r="AW1304" s="195"/>
      <c r="AX1304" s="195"/>
      <c r="AY1304" s="195"/>
      <c r="AZ1304" s="195"/>
      <c r="BA1304" s="195"/>
      <c r="BB1304" s="195"/>
      <c r="BC1304" s="195"/>
      <c r="BD1304" s="195"/>
      <c r="BE1304" s="195"/>
      <c r="BF1304" s="195"/>
      <c r="BG1304" s="195"/>
      <c r="BH1304" s="195"/>
      <c r="BI1304" s="195"/>
      <c r="BJ1304" s="195"/>
      <c r="BK1304" s="195"/>
      <c r="BL1304" s="195"/>
      <c r="BM1304" s="195"/>
      <c r="BN1304" s="195"/>
      <c r="BO1304" s="195"/>
      <c r="BP1304" s="195"/>
      <c r="BQ1304" s="195"/>
      <c r="BR1304" s="195"/>
      <c r="BS1304" s="195"/>
      <c r="BT1304" s="195"/>
      <c r="BU1304" s="195"/>
      <c r="BV1304" s="195"/>
      <c r="BW1304" s="195"/>
      <c r="BX1304" s="195"/>
      <c r="BY1304" s="195"/>
      <c r="BZ1304" s="195"/>
      <c r="CA1304" s="195"/>
      <c r="CB1304" s="195"/>
      <c r="CC1304" s="195"/>
      <c r="CD1304" s="195"/>
      <c r="CE1304" s="195"/>
      <c r="CF1304" s="195"/>
      <c r="CG1304" s="195"/>
      <c r="CH1304" s="195"/>
    </row>
    <row r="1305" spans="1:86" ht="12.75">
      <c r="A1305" s="195"/>
      <c r="B1305" s="195"/>
      <c r="C1305" s="195"/>
      <c r="D1305" s="195"/>
      <c r="E1305" s="195"/>
      <c r="F1305" s="195"/>
      <c r="G1305" s="195"/>
      <c r="H1305" s="195"/>
      <c r="I1305" s="195"/>
      <c r="J1305" s="195"/>
      <c r="L1305" s="195"/>
      <c r="M1305" s="195"/>
      <c r="N1305" s="195"/>
      <c r="O1305" s="195"/>
      <c r="P1305" s="195"/>
      <c r="Q1305" s="195"/>
      <c r="R1305" s="195"/>
      <c r="S1305" s="195"/>
      <c r="T1305" s="195"/>
      <c r="U1305" s="195"/>
      <c r="V1305" s="195"/>
      <c r="W1305" s="195"/>
      <c r="X1305" s="195"/>
      <c r="Y1305" s="195"/>
      <c r="Z1305" s="195"/>
      <c r="AA1305" s="195"/>
      <c r="AB1305" s="195"/>
      <c r="AC1305" s="195"/>
      <c r="AD1305" s="195"/>
      <c r="AE1305" s="195"/>
      <c r="AF1305" s="195"/>
      <c r="AG1305" s="195"/>
      <c r="AH1305" s="195"/>
      <c r="AI1305" s="195"/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  <c r="AW1305" s="195"/>
      <c r="AX1305" s="195"/>
      <c r="AY1305" s="195"/>
      <c r="AZ1305" s="195"/>
      <c r="BA1305" s="195"/>
      <c r="BB1305" s="195"/>
      <c r="BC1305" s="195"/>
      <c r="BD1305" s="195"/>
      <c r="BE1305" s="195"/>
      <c r="BF1305" s="195"/>
      <c r="BG1305" s="195"/>
      <c r="BH1305" s="195"/>
      <c r="BI1305" s="195"/>
      <c r="BJ1305" s="195"/>
      <c r="BK1305" s="195"/>
      <c r="BL1305" s="195"/>
      <c r="BM1305" s="195"/>
      <c r="BN1305" s="195"/>
      <c r="BO1305" s="195"/>
      <c r="BP1305" s="195"/>
      <c r="BQ1305" s="195"/>
      <c r="BR1305" s="195"/>
      <c r="BS1305" s="195"/>
      <c r="BT1305" s="195"/>
      <c r="BU1305" s="195"/>
      <c r="BV1305" s="195"/>
      <c r="BW1305" s="195"/>
      <c r="BX1305" s="195"/>
      <c r="BY1305" s="195"/>
      <c r="BZ1305" s="195"/>
      <c r="CA1305" s="195"/>
      <c r="CB1305" s="195"/>
      <c r="CC1305" s="195"/>
      <c r="CD1305" s="195"/>
      <c r="CE1305" s="195"/>
      <c r="CF1305" s="195"/>
      <c r="CG1305" s="195"/>
      <c r="CH1305" s="195"/>
    </row>
    <row r="1306" spans="1:86" ht="12.75">
      <c r="A1306" s="195"/>
      <c r="B1306" s="195"/>
      <c r="C1306" s="195"/>
      <c r="D1306" s="195"/>
      <c r="E1306" s="195"/>
      <c r="F1306" s="195"/>
      <c r="G1306" s="195"/>
      <c r="H1306" s="195"/>
      <c r="I1306" s="195"/>
      <c r="J1306" s="195"/>
      <c r="L1306" s="195"/>
      <c r="M1306" s="195"/>
      <c r="N1306" s="195"/>
      <c r="O1306" s="195"/>
      <c r="P1306" s="195"/>
      <c r="Q1306" s="195"/>
      <c r="R1306" s="195"/>
      <c r="S1306" s="195"/>
      <c r="T1306" s="195"/>
      <c r="U1306" s="195"/>
      <c r="V1306" s="195"/>
      <c r="W1306" s="195"/>
      <c r="X1306" s="195"/>
      <c r="Y1306" s="195"/>
      <c r="Z1306" s="195"/>
      <c r="AA1306" s="195"/>
      <c r="AB1306" s="195"/>
      <c r="AC1306" s="195"/>
      <c r="AD1306" s="195"/>
      <c r="AE1306" s="195"/>
      <c r="AF1306" s="195"/>
      <c r="AG1306" s="195"/>
      <c r="AH1306" s="195"/>
      <c r="AI1306" s="195"/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  <c r="AW1306" s="195"/>
      <c r="AX1306" s="195"/>
      <c r="AY1306" s="195"/>
      <c r="AZ1306" s="195"/>
      <c r="BA1306" s="195"/>
      <c r="BB1306" s="195"/>
      <c r="BC1306" s="195"/>
      <c r="BD1306" s="195"/>
      <c r="BE1306" s="195"/>
      <c r="BF1306" s="195"/>
      <c r="BG1306" s="195"/>
      <c r="BH1306" s="195"/>
      <c r="BI1306" s="195"/>
      <c r="BJ1306" s="195"/>
      <c r="BK1306" s="195"/>
      <c r="BL1306" s="195"/>
      <c r="BM1306" s="195"/>
      <c r="BN1306" s="195"/>
      <c r="BO1306" s="195"/>
      <c r="BP1306" s="195"/>
      <c r="BQ1306" s="195"/>
      <c r="BR1306" s="195"/>
      <c r="BS1306" s="195"/>
      <c r="BT1306" s="195"/>
      <c r="BU1306" s="195"/>
      <c r="BV1306" s="195"/>
      <c r="BW1306" s="195"/>
      <c r="BX1306" s="195"/>
      <c r="BY1306" s="195"/>
      <c r="BZ1306" s="195"/>
      <c r="CA1306" s="195"/>
      <c r="CB1306" s="195"/>
      <c r="CC1306" s="195"/>
      <c r="CD1306" s="195"/>
      <c r="CE1306" s="195"/>
      <c r="CF1306" s="195"/>
      <c r="CG1306" s="195"/>
      <c r="CH1306" s="195"/>
    </row>
    <row r="1307" spans="1:86" ht="12.75">
      <c r="A1307" s="195"/>
      <c r="B1307" s="195"/>
      <c r="C1307" s="195"/>
      <c r="D1307" s="195"/>
      <c r="E1307" s="195"/>
      <c r="F1307" s="195"/>
      <c r="G1307" s="195"/>
      <c r="H1307" s="195"/>
      <c r="I1307" s="195"/>
      <c r="J1307" s="195"/>
      <c r="L1307" s="195"/>
      <c r="M1307" s="195"/>
      <c r="N1307" s="195"/>
      <c r="O1307" s="195"/>
      <c r="P1307" s="195"/>
      <c r="Q1307" s="195"/>
      <c r="R1307" s="195"/>
      <c r="S1307" s="195"/>
      <c r="T1307" s="195"/>
      <c r="U1307" s="195"/>
      <c r="V1307" s="195"/>
      <c r="W1307" s="195"/>
      <c r="X1307" s="195"/>
      <c r="Y1307" s="195"/>
      <c r="Z1307" s="195"/>
      <c r="AA1307" s="195"/>
      <c r="AB1307" s="195"/>
      <c r="AC1307" s="195"/>
      <c r="AD1307" s="195"/>
      <c r="AE1307" s="195"/>
      <c r="AF1307" s="195"/>
      <c r="AG1307" s="195"/>
      <c r="AH1307" s="195"/>
      <c r="AI1307" s="195"/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  <c r="AW1307" s="195"/>
      <c r="AX1307" s="195"/>
      <c r="AY1307" s="195"/>
      <c r="AZ1307" s="195"/>
      <c r="BA1307" s="195"/>
      <c r="BB1307" s="195"/>
      <c r="BC1307" s="195"/>
      <c r="BD1307" s="195"/>
      <c r="BE1307" s="195"/>
      <c r="BF1307" s="195"/>
      <c r="BG1307" s="195"/>
      <c r="BH1307" s="195"/>
      <c r="BI1307" s="195"/>
      <c r="BJ1307" s="195"/>
      <c r="BK1307" s="195"/>
      <c r="BL1307" s="195"/>
      <c r="BM1307" s="195"/>
      <c r="BN1307" s="195"/>
      <c r="BO1307" s="195"/>
      <c r="BP1307" s="195"/>
      <c r="BQ1307" s="195"/>
      <c r="BR1307" s="195"/>
      <c r="BS1307" s="195"/>
      <c r="BT1307" s="195"/>
      <c r="BU1307" s="195"/>
      <c r="BV1307" s="195"/>
      <c r="BW1307" s="195"/>
      <c r="BX1307" s="195"/>
      <c r="BY1307" s="195"/>
      <c r="BZ1307" s="195"/>
      <c r="CA1307" s="195"/>
      <c r="CB1307" s="195"/>
      <c r="CC1307" s="195"/>
      <c r="CD1307" s="195"/>
      <c r="CE1307" s="195"/>
      <c r="CF1307" s="195"/>
      <c r="CG1307" s="195"/>
      <c r="CH1307" s="195"/>
    </row>
    <row r="1308" spans="1:86" ht="12.75">
      <c r="A1308" s="195"/>
      <c r="B1308" s="195"/>
      <c r="C1308" s="195"/>
      <c r="D1308" s="195"/>
      <c r="E1308" s="195"/>
      <c r="F1308" s="195"/>
      <c r="G1308" s="195"/>
      <c r="H1308" s="195"/>
      <c r="I1308" s="195"/>
      <c r="J1308" s="195"/>
      <c r="L1308" s="195"/>
      <c r="M1308" s="195"/>
      <c r="N1308" s="195"/>
      <c r="O1308" s="195"/>
      <c r="P1308" s="195"/>
      <c r="Q1308" s="195"/>
      <c r="R1308" s="195"/>
      <c r="S1308" s="195"/>
      <c r="T1308" s="195"/>
      <c r="U1308" s="195"/>
      <c r="V1308" s="195"/>
      <c r="W1308" s="195"/>
      <c r="X1308" s="195"/>
      <c r="Y1308" s="195"/>
      <c r="Z1308" s="195"/>
      <c r="AA1308" s="195"/>
      <c r="AB1308" s="195"/>
      <c r="AC1308" s="195"/>
      <c r="AD1308" s="195"/>
      <c r="AE1308" s="195"/>
      <c r="AF1308" s="195"/>
      <c r="AG1308" s="195"/>
      <c r="AH1308" s="195"/>
      <c r="AI1308" s="195"/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  <c r="AW1308" s="195"/>
      <c r="AX1308" s="195"/>
      <c r="AY1308" s="195"/>
      <c r="AZ1308" s="195"/>
      <c r="BA1308" s="195"/>
      <c r="BB1308" s="195"/>
      <c r="BC1308" s="195"/>
      <c r="BD1308" s="195"/>
      <c r="BE1308" s="195"/>
      <c r="BF1308" s="195"/>
      <c r="BG1308" s="195"/>
      <c r="BH1308" s="195"/>
      <c r="BI1308" s="195"/>
      <c r="BJ1308" s="195"/>
      <c r="BK1308" s="195"/>
      <c r="BL1308" s="195"/>
      <c r="BM1308" s="195"/>
      <c r="BN1308" s="195"/>
      <c r="BO1308" s="195"/>
      <c r="BP1308" s="195"/>
      <c r="BQ1308" s="195"/>
      <c r="BR1308" s="195"/>
      <c r="BS1308" s="195"/>
      <c r="BT1308" s="195"/>
      <c r="BU1308" s="195"/>
      <c r="BV1308" s="195"/>
      <c r="BW1308" s="195"/>
      <c r="BX1308" s="195"/>
      <c r="BY1308" s="195"/>
      <c r="BZ1308" s="195"/>
      <c r="CA1308" s="195"/>
      <c r="CB1308" s="195"/>
      <c r="CC1308" s="195"/>
      <c r="CD1308" s="195"/>
      <c r="CE1308" s="195"/>
      <c r="CF1308" s="195"/>
      <c r="CG1308" s="195"/>
      <c r="CH1308" s="195"/>
    </row>
    <row r="1309" spans="1:86" ht="12.75">
      <c r="A1309" s="195"/>
      <c r="B1309" s="195"/>
      <c r="C1309" s="195"/>
      <c r="D1309" s="195"/>
      <c r="E1309" s="195"/>
      <c r="F1309" s="195"/>
      <c r="G1309" s="195"/>
      <c r="H1309" s="195"/>
      <c r="I1309" s="195"/>
      <c r="J1309" s="195"/>
      <c r="L1309" s="195"/>
      <c r="M1309" s="195"/>
      <c r="N1309" s="195"/>
      <c r="O1309" s="195"/>
      <c r="P1309" s="195"/>
      <c r="Q1309" s="195"/>
      <c r="R1309" s="195"/>
      <c r="S1309" s="195"/>
      <c r="T1309" s="195"/>
      <c r="U1309" s="195"/>
      <c r="V1309" s="195"/>
      <c r="W1309" s="195"/>
      <c r="X1309" s="195"/>
      <c r="Y1309" s="195"/>
      <c r="Z1309" s="195"/>
      <c r="AA1309" s="195"/>
      <c r="AB1309" s="195"/>
      <c r="AC1309" s="195"/>
      <c r="AD1309" s="195"/>
      <c r="AE1309" s="195"/>
      <c r="AF1309" s="195"/>
      <c r="AG1309" s="195"/>
      <c r="AH1309" s="195"/>
      <c r="AI1309" s="195"/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  <c r="AW1309" s="195"/>
      <c r="AX1309" s="195"/>
      <c r="AY1309" s="195"/>
      <c r="AZ1309" s="195"/>
      <c r="BA1309" s="195"/>
      <c r="BB1309" s="195"/>
      <c r="BC1309" s="195"/>
      <c r="BD1309" s="195"/>
      <c r="BE1309" s="195"/>
      <c r="BF1309" s="195"/>
      <c r="BG1309" s="195"/>
      <c r="BH1309" s="195"/>
      <c r="BI1309" s="195"/>
      <c r="BJ1309" s="195"/>
      <c r="BK1309" s="195"/>
      <c r="BL1309" s="195"/>
      <c r="BM1309" s="195"/>
      <c r="BN1309" s="195"/>
      <c r="BO1309" s="195"/>
      <c r="BP1309" s="195"/>
      <c r="BQ1309" s="195"/>
      <c r="BR1309" s="195"/>
      <c r="BS1309" s="195"/>
      <c r="BT1309" s="195"/>
      <c r="BU1309" s="195"/>
      <c r="BV1309" s="195"/>
      <c r="BW1309" s="195"/>
      <c r="BX1309" s="195"/>
      <c r="BY1309" s="195"/>
      <c r="BZ1309" s="195"/>
      <c r="CA1309" s="195"/>
      <c r="CB1309" s="195"/>
      <c r="CC1309" s="195"/>
      <c r="CD1309" s="195"/>
      <c r="CE1309" s="195"/>
      <c r="CF1309" s="195"/>
      <c r="CG1309" s="195"/>
      <c r="CH1309" s="195"/>
    </row>
    <row r="1310" spans="1:86" ht="12.75">
      <c r="A1310" s="195"/>
      <c r="B1310" s="195"/>
      <c r="C1310" s="195"/>
      <c r="D1310" s="195"/>
      <c r="E1310" s="195"/>
      <c r="F1310" s="195"/>
      <c r="G1310" s="195"/>
      <c r="H1310" s="195"/>
      <c r="I1310" s="195"/>
      <c r="J1310" s="195"/>
      <c r="L1310" s="195"/>
      <c r="M1310" s="195"/>
      <c r="N1310" s="195"/>
      <c r="O1310" s="195"/>
      <c r="P1310" s="195"/>
      <c r="Q1310" s="195"/>
      <c r="R1310" s="195"/>
      <c r="S1310" s="195"/>
      <c r="T1310" s="195"/>
      <c r="U1310" s="195"/>
      <c r="V1310" s="195"/>
      <c r="W1310" s="195"/>
      <c r="X1310" s="195"/>
      <c r="Y1310" s="195"/>
      <c r="Z1310" s="195"/>
      <c r="AA1310" s="195"/>
      <c r="AB1310" s="195"/>
      <c r="AC1310" s="195"/>
      <c r="AD1310" s="195"/>
      <c r="AE1310" s="195"/>
      <c r="AF1310" s="195"/>
      <c r="AG1310" s="195"/>
      <c r="AH1310" s="195"/>
      <c r="AI1310" s="195"/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  <c r="AW1310" s="195"/>
      <c r="AX1310" s="195"/>
      <c r="AY1310" s="195"/>
      <c r="AZ1310" s="195"/>
      <c r="BA1310" s="195"/>
      <c r="BB1310" s="195"/>
      <c r="BC1310" s="195"/>
      <c r="BD1310" s="195"/>
      <c r="BE1310" s="195"/>
      <c r="BF1310" s="195"/>
      <c r="BG1310" s="195"/>
      <c r="BH1310" s="195"/>
      <c r="BI1310" s="195"/>
      <c r="BJ1310" s="195"/>
      <c r="BK1310" s="195"/>
      <c r="BL1310" s="195"/>
      <c r="BM1310" s="195"/>
      <c r="BN1310" s="195"/>
      <c r="BO1310" s="195"/>
      <c r="BP1310" s="195"/>
      <c r="BQ1310" s="195"/>
      <c r="BR1310" s="195"/>
      <c r="BS1310" s="195"/>
      <c r="BT1310" s="195"/>
      <c r="BU1310" s="195"/>
      <c r="BV1310" s="195"/>
      <c r="BW1310" s="195"/>
      <c r="BX1310" s="195"/>
      <c r="BY1310" s="195"/>
      <c r="BZ1310" s="195"/>
      <c r="CA1310" s="195"/>
      <c r="CB1310" s="195"/>
      <c r="CC1310" s="195"/>
      <c r="CD1310" s="195"/>
      <c r="CE1310" s="195"/>
      <c r="CF1310" s="195"/>
      <c r="CG1310" s="195"/>
      <c r="CH1310" s="195"/>
    </row>
    <row r="1311" spans="1:86" ht="12.75">
      <c r="A1311" s="195"/>
      <c r="B1311" s="195"/>
      <c r="C1311" s="195"/>
      <c r="D1311" s="195"/>
      <c r="E1311" s="195"/>
      <c r="F1311" s="195"/>
      <c r="G1311" s="195"/>
      <c r="H1311" s="195"/>
      <c r="I1311" s="195"/>
      <c r="J1311" s="195"/>
      <c r="L1311" s="195"/>
      <c r="M1311" s="195"/>
      <c r="N1311" s="195"/>
      <c r="O1311" s="195"/>
      <c r="P1311" s="195"/>
      <c r="Q1311" s="195"/>
      <c r="R1311" s="195"/>
      <c r="S1311" s="195"/>
      <c r="T1311" s="195"/>
      <c r="U1311" s="195"/>
      <c r="V1311" s="195"/>
      <c r="W1311" s="195"/>
      <c r="X1311" s="195"/>
      <c r="Y1311" s="195"/>
      <c r="Z1311" s="195"/>
      <c r="AA1311" s="195"/>
      <c r="AB1311" s="195"/>
      <c r="AC1311" s="195"/>
      <c r="AD1311" s="195"/>
      <c r="AE1311" s="195"/>
      <c r="AF1311" s="195"/>
      <c r="AG1311" s="195"/>
      <c r="AH1311" s="195"/>
      <c r="AI1311" s="195"/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  <c r="AW1311" s="195"/>
      <c r="AX1311" s="195"/>
      <c r="AY1311" s="195"/>
      <c r="AZ1311" s="195"/>
      <c r="BA1311" s="195"/>
      <c r="BB1311" s="195"/>
      <c r="BC1311" s="195"/>
      <c r="BD1311" s="195"/>
      <c r="BE1311" s="195"/>
      <c r="BF1311" s="195"/>
      <c r="BG1311" s="195"/>
      <c r="BH1311" s="195"/>
      <c r="BI1311" s="195"/>
      <c r="BJ1311" s="195"/>
      <c r="BK1311" s="195"/>
      <c r="BL1311" s="195"/>
      <c r="BM1311" s="195"/>
      <c r="BN1311" s="195"/>
      <c r="BO1311" s="195"/>
      <c r="BP1311" s="195"/>
      <c r="BQ1311" s="195"/>
      <c r="BR1311" s="195"/>
      <c r="BS1311" s="195"/>
      <c r="BT1311" s="195"/>
      <c r="BU1311" s="195"/>
      <c r="BV1311" s="195"/>
      <c r="BW1311" s="195"/>
      <c r="BX1311" s="195"/>
      <c r="BY1311" s="195"/>
      <c r="BZ1311" s="195"/>
      <c r="CA1311" s="195"/>
      <c r="CB1311" s="195"/>
      <c r="CC1311" s="195"/>
      <c r="CD1311" s="195"/>
      <c r="CE1311" s="195"/>
      <c r="CF1311" s="195"/>
      <c r="CG1311" s="195"/>
      <c r="CH1311" s="195"/>
    </row>
    <row r="1312" spans="1:86" ht="12.75">
      <c r="A1312" s="195"/>
      <c r="B1312" s="195"/>
      <c r="C1312" s="195"/>
      <c r="D1312" s="195"/>
      <c r="E1312" s="195"/>
      <c r="F1312" s="195"/>
      <c r="G1312" s="195"/>
      <c r="H1312" s="195"/>
      <c r="I1312" s="195"/>
      <c r="J1312" s="195"/>
      <c r="L1312" s="195"/>
      <c r="M1312" s="195"/>
      <c r="N1312" s="195"/>
      <c r="O1312" s="195"/>
      <c r="P1312" s="195"/>
      <c r="Q1312" s="195"/>
      <c r="R1312" s="195"/>
      <c r="S1312" s="195"/>
      <c r="T1312" s="195"/>
      <c r="U1312" s="195"/>
      <c r="V1312" s="195"/>
      <c r="W1312" s="195"/>
      <c r="X1312" s="195"/>
      <c r="Y1312" s="195"/>
      <c r="Z1312" s="195"/>
      <c r="AA1312" s="195"/>
      <c r="AB1312" s="195"/>
      <c r="AC1312" s="195"/>
      <c r="AD1312" s="195"/>
      <c r="AE1312" s="195"/>
      <c r="AF1312" s="195"/>
      <c r="AG1312" s="195"/>
      <c r="AH1312" s="195"/>
      <c r="AI1312" s="195"/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  <c r="AW1312" s="195"/>
      <c r="AX1312" s="195"/>
      <c r="AY1312" s="195"/>
      <c r="AZ1312" s="195"/>
      <c r="BA1312" s="195"/>
      <c r="BB1312" s="195"/>
      <c r="BC1312" s="195"/>
      <c r="BD1312" s="195"/>
      <c r="BE1312" s="195"/>
      <c r="BF1312" s="195"/>
      <c r="BG1312" s="195"/>
      <c r="BH1312" s="195"/>
      <c r="BI1312" s="195"/>
      <c r="BJ1312" s="195"/>
      <c r="BK1312" s="195"/>
      <c r="BL1312" s="195"/>
      <c r="BM1312" s="195"/>
      <c r="BN1312" s="195"/>
      <c r="BO1312" s="195"/>
      <c r="BP1312" s="195"/>
      <c r="BQ1312" s="195"/>
      <c r="BR1312" s="195"/>
      <c r="BS1312" s="195"/>
      <c r="BT1312" s="195"/>
      <c r="BU1312" s="195"/>
      <c r="BV1312" s="195"/>
      <c r="BW1312" s="195"/>
      <c r="BX1312" s="195"/>
      <c r="BY1312" s="195"/>
      <c r="BZ1312" s="195"/>
      <c r="CA1312" s="195"/>
      <c r="CB1312" s="195"/>
      <c r="CC1312" s="195"/>
      <c r="CD1312" s="195"/>
      <c r="CE1312" s="195"/>
      <c r="CF1312" s="195"/>
      <c r="CG1312" s="195"/>
      <c r="CH1312" s="195"/>
    </row>
    <row r="1313" spans="1:86" ht="12.75">
      <c r="A1313" s="195"/>
      <c r="B1313" s="195"/>
      <c r="C1313" s="195"/>
      <c r="D1313" s="195"/>
      <c r="E1313" s="195"/>
      <c r="F1313" s="195"/>
      <c r="G1313" s="195"/>
      <c r="H1313" s="195"/>
      <c r="I1313" s="195"/>
      <c r="J1313" s="195"/>
      <c r="L1313" s="195"/>
      <c r="M1313" s="195"/>
      <c r="N1313" s="195"/>
      <c r="O1313" s="195"/>
      <c r="P1313" s="195"/>
      <c r="Q1313" s="195"/>
      <c r="R1313" s="195"/>
      <c r="S1313" s="195"/>
      <c r="T1313" s="195"/>
      <c r="U1313" s="195"/>
      <c r="V1313" s="195"/>
      <c r="W1313" s="195"/>
      <c r="X1313" s="195"/>
      <c r="Y1313" s="195"/>
      <c r="Z1313" s="195"/>
      <c r="AA1313" s="195"/>
      <c r="AB1313" s="195"/>
      <c r="AC1313" s="195"/>
      <c r="AD1313" s="195"/>
      <c r="AE1313" s="195"/>
      <c r="AF1313" s="195"/>
      <c r="AG1313" s="195"/>
      <c r="AH1313" s="195"/>
      <c r="AI1313" s="195"/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  <c r="AW1313" s="195"/>
      <c r="AX1313" s="195"/>
      <c r="AY1313" s="195"/>
      <c r="AZ1313" s="195"/>
      <c r="BA1313" s="195"/>
      <c r="BB1313" s="195"/>
      <c r="BC1313" s="195"/>
      <c r="BD1313" s="195"/>
      <c r="BE1313" s="195"/>
      <c r="BF1313" s="195"/>
      <c r="BG1313" s="195"/>
      <c r="BH1313" s="195"/>
      <c r="BI1313" s="195"/>
      <c r="BJ1313" s="195"/>
      <c r="BK1313" s="195"/>
      <c r="BL1313" s="195"/>
      <c r="BM1313" s="195"/>
      <c r="BN1313" s="195"/>
      <c r="BO1313" s="195"/>
      <c r="BP1313" s="195"/>
      <c r="BQ1313" s="195"/>
      <c r="BR1313" s="195"/>
      <c r="BS1313" s="195"/>
      <c r="BT1313" s="195"/>
      <c r="BU1313" s="195"/>
      <c r="BV1313" s="195"/>
      <c r="BW1313" s="195"/>
      <c r="BX1313" s="195"/>
      <c r="BY1313" s="195"/>
      <c r="BZ1313" s="195"/>
      <c r="CA1313" s="195"/>
      <c r="CB1313" s="195"/>
      <c r="CC1313" s="195"/>
      <c r="CD1313" s="195"/>
      <c r="CE1313" s="195"/>
      <c r="CF1313" s="195"/>
      <c r="CG1313" s="195"/>
      <c r="CH1313" s="195"/>
    </row>
    <row r="1314" spans="1:86" ht="12.75">
      <c r="A1314" s="195"/>
      <c r="B1314" s="195"/>
      <c r="C1314" s="195"/>
      <c r="D1314" s="195"/>
      <c r="E1314" s="195"/>
      <c r="F1314" s="195"/>
      <c r="G1314" s="195"/>
      <c r="H1314" s="195"/>
      <c r="I1314" s="195"/>
      <c r="J1314" s="195"/>
      <c r="L1314" s="195"/>
      <c r="M1314" s="195"/>
      <c r="N1314" s="195"/>
      <c r="O1314" s="195"/>
      <c r="P1314" s="195"/>
      <c r="Q1314" s="195"/>
      <c r="R1314" s="195"/>
      <c r="S1314" s="195"/>
      <c r="T1314" s="195"/>
      <c r="U1314" s="195"/>
      <c r="V1314" s="195"/>
      <c r="W1314" s="195"/>
      <c r="X1314" s="195"/>
      <c r="Y1314" s="195"/>
      <c r="Z1314" s="195"/>
      <c r="AA1314" s="195"/>
      <c r="AB1314" s="195"/>
      <c r="AC1314" s="195"/>
      <c r="AD1314" s="195"/>
      <c r="AE1314" s="195"/>
      <c r="AF1314" s="195"/>
      <c r="AG1314" s="195"/>
      <c r="AH1314" s="195"/>
      <c r="AI1314" s="195"/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  <c r="AW1314" s="195"/>
      <c r="AX1314" s="195"/>
      <c r="AY1314" s="195"/>
      <c r="AZ1314" s="195"/>
      <c r="BA1314" s="195"/>
      <c r="BB1314" s="195"/>
      <c r="BC1314" s="195"/>
      <c r="BD1314" s="195"/>
      <c r="BE1314" s="195"/>
      <c r="BF1314" s="195"/>
      <c r="BG1314" s="195"/>
      <c r="BH1314" s="195"/>
      <c r="BI1314" s="195"/>
      <c r="BJ1314" s="195"/>
      <c r="BK1314" s="195"/>
      <c r="BL1314" s="195"/>
      <c r="BM1314" s="195"/>
      <c r="BN1314" s="195"/>
      <c r="BO1314" s="195"/>
      <c r="BP1314" s="195"/>
      <c r="BQ1314" s="195"/>
      <c r="BR1314" s="195"/>
      <c r="BS1314" s="195"/>
      <c r="BT1314" s="195"/>
      <c r="BU1314" s="195"/>
      <c r="BV1314" s="195"/>
      <c r="BW1314" s="195"/>
      <c r="BX1314" s="195"/>
      <c r="BY1314" s="195"/>
      <c r="BZ1314" s="195"/>
      <c r="CA1314" s="195"/>
      <c r="CB1314" s="195"/>
      <c r="CC1314" s="195"/>
      <c r="CD1314" s="195"/>
      <c r="CE1314" s="195"/>
      <c r="CF1314" s="195"/>
      <c r="CG1314" s="195"/>
      <c r="CH1314" s="195"/>
    </row>
    <row r="1315" spans="1:86" ht="12.75">
      <c r="A1315" s="195"/>
      <c r="B1315" s="195"/>
      <c r="C1315" s="195"/>
      <c r="D1315" s="195"/>
      <c r="E1315" s="195"/>
      <c r="F1315" s="195"/>
      <c r="G1315" s="195"/>
      <c r="H1315" s="195"/>
      <c r="I1315" s="195"/>
      <c r="J1315" s="195"/>
      <c r="L1315" s="195"/>
      <c r="M1315" s="195"/>
      <c r="N1315" s="195"/>
      <c r="O1315" s="195"/>
      <c r="P1315" s="195"/>
      <c r="Q1315" s="195"/>
      <c r="R1315" s="195"/>
      <c r="S1315" s="195"/>
      <c r="T1315" s="195"/>
      <c r="U1315" s="195"/>
      <c r="V1315" s="195"/>
      <c r="W1315" s="195"/>
      <c r="X1315" s="195"/>
      <c r="Y1315" s="195"/>
      <c r="Z1315" s="195"/>
      <c r="AA1315" s="195"/>
      <c r="AB1315" s="195"/>
      <c r="AC1315" s="195"/>
      <c r="AD1315" s="195"/>
      <c r="AE1315" s="195"/>
      <c r="AF1315" s="195"/>
      <c r="AG1315" s="195"/>
      <c r="AH1315" s="195"/>
      <c r="AI1315" s="195"/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  <c r="AW1315" s="195"/>
      <c r="AX1315" s="195"/>
      <c r="AY1315" s="195"/>
      <c r="AZ1315" s="195"/>
      <c r="BA1315" s="195"/>
      <c r="BB1315" s="195"/>
      <c r="BC1315" s="195"/>
      <c r="BD1315" s="195"/>
      <c r="BE1315" s="195"/>
      <c r="BF1315" s="195"/>
      <c r="BG1315" s="195"/>
      <c r="BH1315" s="195"/>
      <c r="BI1315" s="195"/>
      <c r="BJ1315" s="195"/>
      <c r="BK1315" s="195"/>
      <c r="BL1315" s="195"/>
      <c r="BM1315" s="195"/>
      <c r="BN1315" s="195"/>
      <c r="BO1315" s="195"/>
      <c r="BP1315" s="195"/>
      <c r="BQ1315" s="195"/>
      <c r="BR1315" s="195"/>
      <c r="BS1315" s="195"/>
      <c r="BT1315" s="195"/>
      <c r="BU1315" s="195"/>
      <c r="BV1315" s="195"/>
      <c r="BW1315" s="195"/>
      <c r="BX1315" s="195"/>
      <c r="BY1315" s="195"/>
      <c r="BZ1315" s="195"/>
      <c r="CA1315" s="195"/>
      <c r="CB1315" s="195"/>
      <c r="CC1315" s="195"/>
      <c r="CD1315" s="195"/>
      <c r="CE1315" s="195"/>
      <c r="CF1315" s="195"/>
      <c r="CG1315" s="195"/>
      <c r="CH1315" s="195"/>
    </row>
    <row r="1316" spans="1:86" ht="12.75">
      <c r="A1316" s="195"/>
      <c r="B1316" s="195"/>
      <c r="C1316" s="195"/>
      <c r="D1316" s="195"/>
      <c r="E1316" s="195"/>
      <c r="F1316" s="195"/>
      <c r="G1316" s="195"/>
      <c r="H1316" s="195"/>
      <c r="I1316" s="195"/>
      <c r="J1316" s="195"/>
      <c r="L1316" s="195"/>
      <c r="M1316" s="195"/>
      <c r="N1316" s="195"/>
      <c r="O1316" s="195"/>
      <c r="P1316" s="195"/>
      <c r="Q1316" s="195"/>
      <c r="R1316" s="195"/>
      <c r="S1316" s="195"/>
      <c r="T1316" s="195"/>
      <c r="U1316" s="195"/>
      <c r="V1316" s="195"/>
      <c r="W1316" s="195"/>
      <c r="X1316" s="195"/>
      <c r="Y1316" s="195"/>
      <c r="Z1316" s="195"/>
      <c r="AA1316" s="195"/>
      <c r="AB1316" s="195"/>
      <c r="AC1316" s="195"/>
      <c r="AD1316" s="195"/>
      <c r="AE1316" s="195"/>
      <c r="AF1316" s="195"/>
      <c r="AG1316" s="195"/>
      <c r="AH1316" s="195"/>
      <c r="AI1316" s="195"/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  <c r="AW1316" s="195"/>
      <c r="AX1316" s="195"/>
      <c r="AY1316" s="195"/>
      <c r="AZ1316" s="195"/>
      <c r="BA1316" s="195"/>
      <c r="BB1316" s="195"/>
      <c r="BC1316" s="195"/>
      <c r="BD1316" s="195"/>
      <c r="BE1316" s="195"/>
      <c r="BF1316" s="195"/>
      <c r="BG1316" s="195"/>
      <c r="BH1316" s="195"/>
      <c r="BI1316" s="195"/>
      <c r="BJ1316" s="195"/>
      <c r="BK1316" s="195"/>
      <c r="BL1316" s="195"/>
      <c r="BM1316" s="195"/>
      <c r="BN1316" s="195"/>
      <c r="BO1316" s="195"/>
      <c r="BP1316" s="195"/>
      <c r="BQ1316" s="195"/>
      <c r="BR1316" s="195"/>
      <c r="BS1316" s="195"/>
      <c r="BT1316" s="195"/>
      <c r="BU1316" s="195"/>
      <c r="BV1316" s="195"/>
      <c r="BW1316" s="195"/>
      <c r="BX1316" s="195"/>
      <c r="BY1316" s="195"/>
      <c r="BZ1316" s="195"/>
      <c r="CA1316" s="195"/>
      <c r="CB1316" s="195"/>
      <c r="CC1316" s="195"/>
      <c r="CD1316" s="195"/>
      <c r="CE1316" s="195"/>
      <c r="CF1316" s="195"/>
      <c r="CG1316" s="195"/>
      <c r="CH1316" s="195"/>
    </row>
    <row r="1317" spans="1:86" ht="12.75">
      <c r="A1317" s="195"/>
      <c r="B1317" s="195"/>
      <c r="C1317" s="195"/>
      <c r="D1317" s="195"/>
      <c r="E1317" s="195"/>
      <c r="F1317" s="195"/>
      <c r="G1317" s="195"/>
      <c r="H1317" s="195"/>
      <c r="I1317" s="195"/>
      <c r="J1317" s="195"/>
      <c r="L1317" s="195"/>
      <c r="M1317" s="195"/>
      <c r="N1317" s="195"/>
      <c r="O1317" s="195"/>
      <c r="P1317" s="195"/>
      <c r="Q1317" s="195"/>
      <c r="R1317" s="195"/>
      <c r="S1317" s="195"/>
      <c r="T1317" s="195"/>
      <c r="U1317" s="195"/>
      <c r="V1317" s="195"/>
      <c r="W1317" s="195"/>
      <c r="X1317" s="195"/>
      <c r="Y1317" s="195"/>
      <c r="Z1317" s="195"/>
      <c r="AA1317" s="195"/>
      <c r="AB1317" s="195"/>
      <c r="AC1317" s="195"/>
      <c r="AD1317" s="195"/>
      <c r="AE1317" s="195"/>
      <c r="AF1317" s="195"/>
      <c r="AG1317" s="195"/>
      <c r="AH1317" s="195"/>
      <c r="AI1317" s="195"/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  <c r="AW1317" s="195"/>
      <c r="AX1317" s="195"/>
      <c r="AY1317" s="195"/>
      <c r="AZ1317" s="195"/>
      <c r="BA1317" s="195"/>
      <c r="BB1317" s="195"/>
      <c r="BC1317" s="195"/>
      <c r="BD1317" s="195"/>
      <c r="BE1317" s="195"/>
      <c r="BF1317" s="195"/>
      <c r="BG1317" s="195"/>
      <c r="BH1317" s="195"/>
      <c r="BI1317" s="195"/>
      <c r="BJ1317" s="195"/>
      <c r="BK1317" s="195"/>
      <c r="BL1317" s="195"/>
      <c r="BM1317" s="195"/>
      <c r="BN1317" s="195"/>
      <c r="BO1317" s="195"/>
      <c r="BP1317" s="195"/>
      <c r="BQ1317" s="195"/>
      <c r="BR1317" s="195"/>
      <c r="BS1317" s="195"/>
      <c r="BT1317" s="195"/>
      <c r="BU1317" s="195"/>
      <c r="BV1317" s="195"/>
      <c r="BW1317" s="195"/>
      <c r="BX1317" s="195"/>
      <c r="BY1317" s="195"/>
      <c r="BZ1317" s="195"/>
      <c r="CA1317" s="195"/>
      <c r="CB1317" s="195"/>
      <c r="CC1317" s="195"/>
      <c r="CD1317" s="195"/>
      <c r="CE1317" s="195"/>
      <c r="CF1317" s="195"/>
      <c r="CG1317" s="195"/>
      <c r="CH1317" s="195"/>
    </row>
    <row r="1318" spans="1:86" ht="12.75">
      <c r="A1318" s="195"/>
      <c r="B1318" s="195"/>
      <c r="C1318" s="195"/>
      <c r="D1318" s="195"/>
      <c r="E1318" s="195"/>
      <c r="F1318" s="195"/>
      <c r="G1318" s="195"/>
      <c r="H1318" s="195"/>
      <c r="I1318" s="195"/>
      <c r="J1318" s="195"/>
      <c r="L1318" s="195"/>
      <c r="M1318" s="195"/>
      <c r="N1318" s="195"/>
      <c r="O1318" s="195"/>
      <c r="P1318" s="195"/>
      <c r="Q1318" s="195"/>
      <c r="R1318" s="195"/>
      <c r="S1318" s="195"/>
      <c r="T1318" s="195"/>
      <c r="U1318" s="195"/>
      <c r="V1318" s="195"/>
      <c r="W1318" s="195"/>
      <c r="X1318" s="195"/>
      <c r="Y1318" s="195"/>
      <c r="Z1318" s="195"/>
      <c r="AA1318" s="195"/>
      <c r="AB1318" s="195"/>
      <c r="AC1318" s="195"/>
      <c r="AD1318" s="195"/>
      <c r="AE1318" s="195"/>
      <c r="AF1318" s="195"/>
      <c r="AG1318" s="195"/>
      <c r="AH1318" s="195"/>
      <c r="AI1318" s="195"/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  <c r="AW1318" s="195"/>
      <c r="AX1318" s="195"/>
      <c r="AY1318" s="195"/>
      <c r="AZ1318" s="195"/>
      <c r="BA1318" s="195"/>
      <c r="BB1318" s="195"/>
      <c r="BC1318" s="195"/>
      <c r="BD1318" s="195"/>
      <c r="BE1318" s="195"/>
      <c r="BF1318" s="195"/>
      <c r="BG1318" s="195"/>
      <c r="BH1318" s="195"/>
      <c r="BI1318" s="195"/>
      <c r="BJ1318" s="195"/>
      <c r="BK1318" s="195"/>
      <c r="BL1318" s="195"/>
      <c r="BM1318" s="195"/>
      <c r="BN1318" s="195"/>
      <c r="BO1318" s="195"/>
      <c r="BP1318" s="195"/>
      <c r="BQ1318" s="195"/>
      <c r="BR1318" s="195"/>
      <c r="BS1318" s="195"/>
      <c r="BT1318" s="195"/>
      <c r="BU1318" s="195"/>
      <c r="BV1318" s="195"/>
      <c r="BW1318" s="195"/>
      <c r="BX1318" s="195"/>
      <c r="BY1318" s="195"/>
      <c r="BZ1318" s="195"/>
      <c r="CA1318" s="195"/>
      <c r="CB1318" s="195"/>
      <c r="CC1318" s="195"/>
      <c r="CD1318" s="195"/>
      <c r="CE1318" s="195"/>
      <c r="CF1318" s="195"/>
      <c r="CG1318" s="195"/>
      <c r="CH1318" s="195"/>
    </row>
    <row r="1319" spans="1:86" ht="12.75">
      <c r="A1319" s="195"/>
      <c r="B1319" s="195"/>
      <c r="C1319" s="195"/>
      <c r="D1319" s="195"/>
      <c r="E1319" s="195"/>
      <c r="F1319" s="195"/>
      <c r="G1319" s="195"/>
      <c r="H1319" s="195"/>
      <c r="I1319" s="195"/>
      <c r="J1319" s="195"/>
      <c r="L1319" s="195"/>
      <c r="M1319" s="195"/>
      <c r="N1319" s="195"/>
      <c r="O1319" s="195"/>
      <c r="P1319" s="195"/>
      <c r="Q1319" s="195"/>
      <c r="R1319" s="195"/>
      <c r="S1319" s="195"/>
      <c r="T1319" s="195"/>
      <c r="U1319" s="195"/>
      <c r="V1319" s="195"/>
      <c r="W1319" s="195"/>
      <c r="X1319" s="195"/>
      <c r="Y1319" s="195"/>
      <c r="Z1319" s="195"/>
      <c r="AA1319" s="195"/>
      <c r="AB1319" s="195"/>
      <c r="AC1319" s="195"/>
      <c r="AD1319" s="195"/>
      <c r="AE1319" s="195"/>
      <c r="AF1319" s="195"/>
      <c r="AG1319" s="195"/>
      <c r="AH1319" s="195"/>
      <c r="AI1319" s="195"/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  <c r="AW1319" s="195"/>
      <c r="AX1319" s="195"/>
      <c r="AY1319" s="195"/>
      <c r="AZ1319" s="195"/>
      <c r="BA1319" s="195"/>
      <c r="BB1319" s="195"/>
      <c r="BC1319" s="195"/>
      <c r="BD1319" s="195"/>
      <c r="BE1319" s="195"/>
      <c r="BF1319" s="195"/>
      <c r="BG1319" s="195"/>
      <c r="BH1319" s="195"/>
      <c r="BI1319" s="195"/>
      <c r="BJ1319" s="195"/>
      <c r="BK1319" s="195"/>
      <c r="BL1319" s="195"/>
      <c r="BM1319" s="195"/>
      <c r="BN1319" s="195"/>
      <c r="BO1319" s="195"/>
      <c r="BP1319" s="195"/>
      <c r="BQ1319" s="195"/>
      <c r="BR1319" s="195"/>
      <c r="BS1319" s="195"/>
      <c r="BT1319" s="195"/>
      <c r="BU1319" s="195"/>
      <c r="BV1319" s="195"/>
      <c r="BW1319" s="195"/>
      <c r="BX1319" s="195"/>
      <c r="BY1319" s="195"/>
      <c r="BZ1319" s="195"/>
      <c r="CA1319" s="195"/>
      <c r="CB1319" s="195"/>
      <c r="CC1319" s="195"/>
      <c r="CD1319" s="195"/>
      <c r="CE1319" s="195"/>
      <c r="CF1319" s="195"/>
      <c r="CG1319" s="195"/>
      <c r="CH1319" s="195"/>
    </row>
    <row r="1320" spans="1:86" ht="12.75">
      <c r="A1320" s="195"/>
      <c r="B1320" s="195"/>
      <c r="C1320" s="195"/>
      <c r="D1320" s="195"/>
      <c r="E1320" s="195"/>
      <c r="F1320" s="195"/>
      <c r="G1320" s="195"/>
      <c r="H1320" s="195"/>
      <c r="I1320" s="195"/>
      <c r="J1320" s="195"/>
      <c r="L1320" s="195"/>
      <c r="M1320" s="195"/>
      <c r="N1320" s="195"/>
      <c r="O1320" s="195"/>
      <c r="P1320" s="195"/>
      <c r="Q1320" s="195"/>
      <c r="R1320" s="195"/>
      <c r="S1320" s="195"/>
      <c r="T1320" s="195"/>
      <c r="U1320" s="195"/>
      <c r="V1320" s="195"/>
      <c r="W1320" s="195"/>
      <c r="X1320" s="195"/>
      <c r="Y1320" s="195"/>
      <c r="Z1320" s="195"/>
      <c r="AA1320" s="195"/>
      <c r="AB1320" s="195"/>
      <c r="AC1320" s="195"/>
      <c r="AD1320" s="195"/>
      <c r="AE1320" s="195"/>
      <c r="AF1320" s="195"/>
      <c r="AG1320" s="195"/>
      <c r="AH1320" s="195"/>
      <c r="AI1320" s="195"/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  <c r="AW1320" s="195"/>
      <c r="AX1320" s="195"/>
      <c r="AY1320" s="195"/>
      <c r="AZ1320" s="195"/>
      <c r="BA1320" s="195"/>
      <c r="BB1320" s="195"/>
      <c r="BC1320" s="195"/>
      <c r="BD1320" s="195"/>
      <c r="BE1320" s="195"/>
      <c r="BF1320" s="195"/>
      <c r="BG1320" s="195"/>
      <c r="BH1320" s="195"/>
      <c r="BI1320" s="195"/>
      <c r="BJ1320" s="195"/>
      <c r="BK1320" s="195"/>
      <c r="BL1320" s="195"/>
      <c r="BM1320" s="195"/>
      <c r="BN1320" s="195"/>
      <c r="BO1320" s="195"/>
      <c r="BP1320" s="195"/>
      <c r="BQ1320" s="195"/>
      <c r="BR1320" s="195"/>
      <c r="BS1320" s="195"/>
      <c r="BT1320" s="195"/>
      <c r="BU1320" s="195"/>
      <c r="BV1320" s="195"/>
      <c r="BW1320" s="195"/>
      <c r="BX1320" s="195"/>
      <c r="BY1320" s="195"/>
      <c r="BZ1320" s="195"/>
      <c r="CA1320" s="195"/>
      <c r="CB1320" s="195"/>
      <c r="CC1320" s="195"/>
      <c r="CD1320" s="195"/>
      <c r="CE1320" s="195"/>
      <c r="CF1320" s="195"/>
      <c r="CG1320" s="195"/>
      <c r="CH1320" s="195"/>
    </row>
    <row r="1321" spans="1:86" ht="12.75">
      <c r="A1321" s="195"/>
      <c r="B1321" s="195"/>
      <c r="C1321" s="195"/>
      <c r="D1321" s="195"/>
      <c r="E1321" s="195"/>
      <c r="F1321" s="195"/>
      <c r="G1321" s="195"/>
      <c r="H1321" s="195"/>
      <c r="I1321" s="195"/>
      <c r="J1321" s="195"/>
      <c r="L1321" s="195"/>
      <c r="M1321" s="195"/>
      <c r="N1321" s="195"/>
      <c r="O1321" s="195"/>
      <c r="P1321" s="195"/>
      <c r="Q1321" s="195"/>
      <c r="R1321" s="195"/>
      <c r="S1321" s="195"/>
      <c r="T1321" s="195"/>
      <c r="U1321" s="195"/>
      <c r="V1321" s="195"/>
      <c r="W1321" s="195"/>
      <c r="X1321" s="195"/>
      <c r="Y1321" s="195"/>
      <c r="Z1321" s="195"/>
      <c r="AA1321" s="195"/>
      <c r="AB1321" s="195"/>
      <c r="AC1321" s="195"/>
      <c r="AD1321" s="195"/>
      <c r="AE1321" s="195"/>
      <c r="AF1321" s="195"/>
      <c r="AG1321" s="195"/>
      <c r="AH1321" s="195"/>
      <c r="AI1321" s="195"/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  <c r="AW1321" s="195"/>
      <c r="AX1321" s="195"/>
      <c r="AY1321" s="195"/>
      <c r="AZ1321" s="195"/>
      <c r="BA1321" s="195"/>
      <c r="BB1321" s="195"/>
      <c r="BC1321" s="195"/>
      <c r="BD1321" s="195"/>
      <c r="BE1321" s="195"/>
      <c r="BF1321" s="195"/>
      <c r="BG1321" s="195"/>
      <c r="BH1321" s="195"/>
      <c r="BI1321" s="195"/>
      <c r="BJ1321" s="195"/>
      <c r="BK1321" s="195"/>
      <c r="BL1321" s="195"/>
      <c r="BM1321" s="195"/>
      <c r="BN1321" s="195"/>
      <c r="BO1321" s="195"/>
      <c r="BP1321" s="195"/>
      <c r="BQ1321" s="195"/>
      <c r="BR1321" s="195"/>
      <c r="BS1321" s="195"/>
      <c r="BT1321" s="195"/>
      <c r="BU1321" s="195"/>
      <c r="BV1321" s="195"/>
      <c r="BW1321" s="195"/>
      <c r="BX1321" s="195"/>
      <c r="BY1321" s="195"/>
      <c r="BZ1321" s="195"/>
      <c r="CA1321" s="195"/>
      <c r="CB1321" s="195"/>
      <c r="CC1321" s="195"/>
      <c r="CD1321" s="195"/>
      <c r="CE1321" s="195"/>
      <c r="CF1321" s="195"/>
      <c r="CG1321" s="195"/>
      <c r="CH1321" s="195"/>
    </row>
    <row r="1322" spans="1:86" ht="12.75">
      <c r="A1322" s="195"/>
      <c r="B1322" s="195"/>
      <c r="C1322" s="195"/>
      <c r="D1322" s="195"/>
      <c r="E1322" s="195"/>
      <c r="F1322" s="195"/>
      <c r="G1322" s="195"/>
      <c r="H1322" s="195"/>
      <c r="I1322" s="195"/>
      <c r="J1322" s="195"/>
      <c r="L1322" s="195"/>
      <c r="M1322" s="195"/>
      <c r="N1322" s="195"/>
      <c r="O1322" s="195"/>
      <c r="P1322" s="195"/>
      <c r="Q1322" s="195"/>
      <c r="R1322" s="195"/>
      <c r="S1322" s="195"/>
      <c r="T1322" s="195"/>
      <c r="U1322" s="195"/>
      <c r="V1322" s="195"/>
      <c r="W1322" s="195"/>
      <c r="X1322" s="195"/>
      <c r="Y1322" s="195"/>
      <c r="Z1322" s="195"/>
      <c r="AA1322" s="195"/>
      <c r="AB1322" s="195"/>
      <c r="AC1322" s="195"/>
      <c r="AD1322" s="195"/>
      <c r="AE1322" s="195"/>
      <c r="AF1322" s="195"/>
      <c r="AG1322" s="195"/>
      <c r="AH1322" s="195"/>
      <c r="AI1322" s="195"/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  <c r="AW1322" s="195"/>
      <c r="AX1322" s="195"/>
      <c r="AY1322" s="195"/>
      <c r="AZ1322" s="195"/>
      <c r="BA1322" s="195"/>
      <c r="BB1322" s="195"/>
      <c r="BC1322" s="195"/>
      <c r="BD1322" s="195"/>
      <c r="BE1322" s="195"/>
      <c r="BF1322" s="195"/>
      <c r="BG1322" s="195"/>
      <c r="BH1322" s="195"/>
      <c r="BI1322" s="195"/>
      <c r="BJ1322" s="195"/>
      <c r="BK1322" s="195"/>
      <c r="BL1322" s="195"/>
      <c r="BM1322" s="195"/>
      <c r="BN1322" s="195"/>
      <c r="BO1322" s="195"/>
      <c r="BP1322" s="195"/>
      <c r="BQ1322" s="195"/>
      <c r="BR1322" s="195"/>
      <c r="BS1322" s="195"/>
      <c r="BT1322" s="195"/>
      <c r="BU1322" s="195"/>
      <c r="BV1322" s="195"/>
      <c r="BW1322" s="195"/>
      <c r="BX1322" s="195"/>
      <c r="BY1322" s="195"/>
      <c r="BZ1322" s="195"/>
      <c r="CA1322" s="195"/>
      <c r="CB1322" s="195"/>
      <c r="CC1322" s="195"/>
      <c r="CD1322" s="195"/>
      <c r="CE1322" s="195"/>
      <c r="CF1322" s="195"/>
      <c r="CG1322" s="195"/>
      <c r="CH1322" s="195"/>
    </row>
    <row r="1323" spans="1:86" ht="12.75">
      <c r="A1323" s="195"/>
      <c r="B1323" s="195"/>
      <c r="C1323" s="195"/>
      <c r="D1323" s="195"/>
      <c r="E1323" s="195"/>
      <c r="F1323" s="195"/>
      <c r="G1323" s="195"/>
      <c r="H1323" s="195"/>
      <c r="I1323" s="195"/>
      <c r="J1323" s="195"/>
      <c r="L1323" s="195"/>
      <c r="M1323" s="195"/>
      <c r="N1323" s="195"/>
      <c r="O1323" s="195"/>
      <c r="P1323" s="195"/>
      <c r="Q1323" s="195"/>
      <c r="R1323" s="195"/>
      <c r="S1323" s="195"/>
      <c r="T1323" s="195"/>
      <c r="U1323" s="195"/>
      <c r="V1323" s="195"/>
      <c r="W1323" s="195"/>
      <c r="X1323" s="195"/>
      <c r="Y1323" s="195"/>
      <c r="Z1323" s="195"/>
      <c r="AA1323" s="195"/>
      <c r="AB1323" s="195"/>
      <c r="AC1323" s="195"/>
      <c r="AD1323" s="195"/>
      <c r="AE1323" s="195"/>
      <c r="AF1323" s="195"/>
      <c r="AG1323" s="195"/>
      <c r="AH1323" s="195"/>
      <c r="AI1323" s="195"/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  <c r="AW1323" s="195"/>
      <c r="AX1323" s="195"/>
      <c r="AY1323" s="195"/>
      <c r="AZ1323" s="195"/>
      <c r="BA1323" s="195"/>
      <c r="BB1323" s="195"/>
      <c r="BC1323" s="195"/>
      <c r="BD1323" s="195"/>
      <c r="BE1323" s="195"/>
      <c r="BF1323" s="195"/>
      <c r="BG1323" s="195"/>
      <c r="BH1323" s="195"/>
      <c r="BI1323" s="195"/>
      <c r="BJ1323" s="195"/>
      <c r="BK1323" s="195"/>
      <c r="BL1323" s="195"/>
      <c r="BM1323" s="195"/>
      <c r="BN1323" s="195"/>
      <c r="BO1323" s="195"/>
      <c r="BP1323" s="195"/>
      <c r="BQ1323" s="195"/>
      <c r="BR1323" s="195"/>
      <c r="BS1323" s="195"/>
      <c r="BT1323" s="195"/>
      <c r="BU1323" s="195"/>
      <c r="BV1323" s="195"/>
      <c r="BW1323" s="195"/>
      <c r="BX1323" s="195"/>
      <c r="BY1323" s="195"/>
      <c r="BZ1323" s="195"/>
      <c r="CA1323" s="195"/>
      <c r="CB1323" s="195"/>
      <c r="CC1323" s="195"/>
      <c r="CD1323" s="195"/>
      <c r="CE1323" s="195"/>
      <c r="CF1323" s="195"/>
      <c r="CG1323" s="195"/>
      <c r="CH1323" s="195"/>
    </row>
    <row r="1324" spans="1:86" ht="12.75">
      <c r="A1324" s="195"/>
      <c r="B1324" s="195"/>
      <c r="C1324" s="195"/>
      <c r="D1324" s="195"/>
      <c r="E1324" s="195"/>
      <c r="F1324" s="195"/>
      <c r="G1324" s="195"/>
      <c r="H1324" s="195"/>
      <c r="I1324" s="195"/>
      <c r="J1324" s="195"/>
      <c r="L1324" s="195"/>
      <c r="M1324" s="195"/>
      <c r="N1324" s="195"/>
      <c r="O1324" s="195"/>
      <c r="P1324" s="195"/>
      <c r="Q1324" s="195"/>
      <c r="R1324" s="195"/>
      <c r="S1324" s="195"/>
      <c r="T1324" s="195"/>
      <c r="U1324" s="195"/>
      <c r="V1324" s="195"/>
      <c r="W1324" s="195"/>
      <c r="X1324" s="195"/>
      <c r="Y1324" s="195"/>
      <c r="Z1324" s="195"/>
      <c r="AA1324" s="195"/>
      <c r="AB1324" s="195"/>
      <c r="AC1324" s="195"/>
      <c r="AD1324" s="195"/>
      <c r="AE1324" s="195"/>
      <c r="AF1324" s="195"/>
      <c r="AG1324" s="195"/>
      <c r="AH1324" s="195"/>
      <c r="AI1324" s="195"/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  <c r="AW1324" s="195"/>
      <c r="AX1324" s="195"/>
      <c r="AY1324" s="195"/>
      <c r="AZ1324" s="195"/>
      <c r="BA1324" s="195"/>
      <c r="BB1324" s="195"/>
      <c r="BC1324" s="195"/>
      <c r="BD1324" s="195"/>
      <c r="BE1324" s="195"/>
      <c r="BF1324" s="195"/>
      <c r="BG1324" s="195"/>
      <c r="BH1324" s="195"/>
      <c r="BI1324" s="195"/>
      <c r="BJ1324" s="195"/>
      <c r="BK1324" s="195"/>
      <c r="BL1324" s="195"/>
      <c r="BM1324" s="195"/>
      <c r="BN1324" s="195"/>
      <c r="BO1324" s="195"/>
      <c r="BP1324" s="195"/>
      <c r="BQ1324" s="195"/>
      <c r="BR1324" s="195"/>
      <c r="BS1324" s="195"/>
      <c r="BT1324" s="195"/>
      <c r="BU1324" s="195"/>
      <c r="BV1324" s="195"/>
      <c r="BW1324" s="195"/>
      <c r="BX1324" s="195"/>
      <c r="BY1324" s="195"/>
      <c r="BZ1324" s="195"/>
      <c r="CA1324" s="195"/>
      <c r="CB1324" s="195"/>
      <c r="CC1324" s="195"/>
      <c r="CD1324" s="195"/>
      <c r="CE1324" s="195"/>
      <c r="CF1324" s="195"/>
      <c r="CG1324" s="195"/>
      <c r="CH1324" s="195"/>
    </row>
    <row r="1325" spans="1:86" ht="12.75">
      <c r="A1325" s="195"/>
      <c r="B1325" s="195"/>
      <c r="C1325" s="195"/>
      <c r="D1325" s="195"/>
      <c r="E1325" s="195"/>
      <c r="F1325" s="195"/>
      <c r="G1325" s="195"/>
      <c r="H1325" s="195"/>
      <c r="I1325" s="195"/>
      <c r="J1325" s="195"/>
      <c r="L1325" s="195"/>
      <c r="M1325" s="195"/>
      <c r="N1325" s="195"/>
      <c r="O1325" s="195"/>
      <c r="P1325" s="195"/>
      <c r="Q1325" s="195"/>
      <c r="R1325" s="195"/>
      <c r="S1325" s="195"/>
      <c r="T1325" s="195"/>
      <c r="U1325" s="195"/>
      <c r="V1325" s="195"/>
      <c r="W1325" s="195"/>
      <c r="X1325" s="195"/>
      <c r="Y1325" s="195"/>
      <c r="Z1325" s="195"/>
      <c r="AA1325" s="195"/>
      <c r="AB1325" s="195"/>
      <c r="AC1325" s="195"/>
      <c r="AD1325" s="195"/>
      <c r="AE1325" s="195"/>
      <c r="AF1325" s="195"/>
      <c r="AG1325" s="195"/>
      <c r="AH1325" s="195"/>
      <c r="AI1325" s="195"/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  <c r="AW1325" s="195"/>
      <c r="AX1325" s="195"/>
      <c r="AY1325" s="195"/>
      <c r="AZ1325" s="195"/>
      <c r="BA1325" s="195"/>
      <c r="BB1325" s="195"/>
      <c r="BC1325" s="195"/>
      <c r="BD1325" s="195"/>
      <c r="BE1325" s="195"/>
      <c r="BF1325" s="195"/>
      <c r="BG1325" s="195"/>
      <c r="BH1325" s="195"/>
      <c r="BI1325" s="195"/>
      <c r="BJ1325" s="195"/>
      <c r="BK1325" s="195"/>
      <c r="BL1325" s="195"/>
      <c r="BM1325" s="195"/>
      <c r="BN1325" s="195"/>
      <c r="BO1325" s="195"/>
      <c r="BP1325" s="195"/>
      <c r="BQ1325" s="195"/>
      <c r="BR1325" s="195"/>
      <c r="BS1325" s="195"/>
      <c r="BT1325" s="195"/>
      <c r="BU1325" s="195"/>
      <c r="BV1325" s="195"/>
      <c r="BW1325" s="195"/>
      <c r="BX1325" s="195"/>
      <c r="BY1325" s="195"/>
      <c r="BZ1325" s="195"/>
      <c r="CA1325" s="195"/>
      <c r="CB1325" s="195"/>
      <c r="CC1325" s="195"/>
      <c r="CD1325" s="195"/>
      <c r="CE1325" s="195"/>
      <c r="CF1325" s="195"/>
      <c r="CG1325" s="195"/>
      <c r="CH1325" s="195"/>
    </row>
    <row r="1326" spans="1:86" ht="12.75">
      <c r="A1326" s="195"/>
      <c r="B1326" s="195"/>
      <c r="C1326" s="195"/>
      <c r="D1326" s="195"/>
      <c r="E1326" s="195"/>
      <c r="F1326" s="195"/>
      <c r="G1326" s="195"/>
      <c r="H1326" s="195"/>
      <c r="I1326" s="195"/>
      <c r="J1326" s="195"/>
      <c r="L1326" s="195"/>
      <c r="M1326" s="195"/>
      <c r="N1326" s="195"/>
      <c r="O1326" s="195"/>
      <c r="P1326" s="195"/>
      <c r="Q1326" s="195"/>
      <c r="R1326" s="195"/>
      <c r="S1326" s="195"/>
      <c r="T1326" s="195"/>
      <c r="U1326" s="195"/>
      <c r="V1326" s="195"/>
      <c r="W1326" s="195"/>
      <c r="X1326" s="195"/>
      <c r="Y1326" s="195"/>
      <c r="Z1326" s="195"/>
      <c r="AA1326" s="195"/>
      <c r="AB1326" s="195"/>
      <c r="AC1326" s="195"/>
      <c r="AD1326" s="195"/>
      <c r="AE1326" s="195"/>
      <c r="AF1326" s="195"/>
      <c r="AG1326" s="195"/>
      <c r="AH1326" s="195"/>
      <c r="AI1326" s="195"/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  <c r="AW1326" s="195"/>
      <c r="AX1326" s="195"/>
      <c r="AY1326" s="195"/>
      <c r="AZ1326" s="195"/>
      <c r="BA1326" s="195"/>
      <c r="BB1326" s="195"/>
      <c r="BC1326" s="195"/>
      <c r="BD1326" s="195"/>
      <c r="BE1326" s="195"/>
      <c r="BF1326" s="195"/>
      <c r="BG1326" s="195"/>
      <c r="BH1326" s="195"/>
      <c r="BI1326" s="195"/>
      <c r="BJ1326" s="195"/>
      <c r="BK1326" s="195"/>
      <c r="BL1326" s="195"/>
      <c r="BM1326" s="195"/>
      <c r="BN1326" s="195"/>
      <c r="BO1326" s="195"/>
      <c r="BP1326" s="195"/>
      <c r="BQ1326" s="195"/>
      <c r="BR1326" s="195"/>
      <c r="BS1326" s="195"/>
      <c r="BT1326" s="195"/>
      <c r="BU1326" s="195"/>
      <c r="BV1326" s="195"/>
      <c r="BW1326" s="195"/>
      <c r="BX1326" s="195"/>
      <c r="BY1326" s="195"/>
      <c r="BZ1326" s="195"/>
      <c r="CA1326" s="195"/>
      <c r="CB1326" s="195"/>
      <c r="CC1326" s="195"/>
      <c r="CD1326" s="195"/>
      <c r="CE1326" s="195"/>
      <c r="CF1326" s="195"/>
      <c r="CG1326" s="195"/>
      <c r="CH1326" s="195"/>
    </row>
    <row r="1327" spans="1:86" ht="12.75">
      <c r="A1327" s="195"/>
      <c r="B1327" s="195"/>
      <c r="C1327" s="195"/>
      <c r="D1327" s="195"/>
      <c r="E1327" s="195"/>
      <c r="F1327" s="195"/>
      <c r="G1327" s="195"/>
      <c r="H1327" s="195"/>
      <c r="I1327" s="195"/>
      <c r="J1327" s="195"/>
      <c r="L1327" s="195"/>
      <c r="M1327" s="195"/>
      <c r="N1327" s="195"/>
      <c r="O1327" s="195"/>
      <c r="P1327" s="195"/>
      <c r="Q1327" s="195"/>
      <c r="R1327" s="195"/>
      <c r="S1327" s="195"/>
      <c r="T1327" s="195"/>
      <c r="U1327" s="195"/>
      <c r="V1327" s="195"/>
      <c r="W1327" s="195"/>
      <c r="X1327" s="195"/>
      <c r="Y1327" s="195"/>
      <c r="Z1327" s="195"/>
      <c r="AA1327" s="195"/>
      <c r="AB1327" s="195"/>
      <c r="AC1327" s="195"/>
      <c r="AD1327" s="195"/>
      <c r="AE1327" s="195"/>
      <c r="AF1327" s="195"/>
      <c r="AG1327" s="195"/>
      <c r="AH1327" s="195"/>
      <c r="AI1327" s="195"/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  <c r="AW1327" s="195"/>
      <c r="AX1327" s="195"/>
      <c r="AY1327" s="195"/>
      <c r="AZ1327" s="195"/>
      <c r="BA1327" s="195"/>
      <c r="BB1327" s="195"/>
      <c r="BC1327" s="195"/>
      <c r="BD1327" s="195"/>
      <c r="BE1327" s="195"/>
      <c r="BF1327" s="195"/>
      <c r="BG1327" s="195"/>
      <c r="BH1327" s="195"/>
      <c r="BI1327" s="195"/>
      <c r="BJ1327" s="195"/>
      <c r="BK1327" s="195"/>
      <c r="BL1327" s="195"/>
      <c r="BM1327" s="195"/>
      <c r="BN1327" s="195"/>
      <c r="BO1327" s="195"/>
      <c r="BP1327" s="195"/>
      <c r="BQ1327" s="195"/>
      <c r="BR1327" s="195"/>
      <c r="BS1327" s="195"/>
      <c r="BT1327" s="195"/>
      <c r="BU1327" s="195"/>
      <c r="BV1327" s="195"/>
      <c r="BW1327" s="195"/>
      <c r="BX1327" s="195"/>
      <c r="BY1327" s="195"/>
      <c r="BZ1327" s="195"/>
      <c r="CA1327" s="195"/>
      <c r="CB1327" s="195"/>
      <c r="CC1327" s="195"/>
      <c r="CD1327" s="195"/>
      <c r="CE1327" s="195"/>
      <c r="CF1327" s="195"/>
      <c r="CG1327" s="195"/>
      <c r="CH1327" s="195"/>
    </row>
    <row r="1328" spans="1:86" ht="12.75">
      <c r="A1328" s="195"/>
      <c r="B1328" s="195"/>
      <c r="C1328" s="195"/>
      <c r="D1328" s="195"/>
      <c r="E1328" s="195"/>
      <c r="F1328" s="195"/>
      <c r="G1328" s="195"/>
      <c r="H1328" s="195"/>
      <c r="I1328" s="195"/>
      <c r="J1328" s="195"/>
      <c r="L1328" s="195"/>
      <c r="M1328" s="195"/>
      <c r="N1328" s="195"/>
      <c r="O1328" s="195"/>
      <c r="P1328" s="195"/>
      <c r="Q1328" s="195"/>
      <c r="R1328" s="195"/>
      <c r="S1328" s="195"/>
      <c r="T1328" s="195"/>
      <c r="U1328" s="195"/>
      <c r="V1328" s="195"/>
      <c r="W1328" s="195"/>
      <c r="X1328" s="195"/>
      <c r="Y1328" s="195"/>
      <c r="Z1328" s="195"/>
      <c r="AA1328" s="195"/>
      <c r="AB1328" s="195"/>
      <c r="AC1328" s="195"/>
      <c r="AD1328" s="195"/>
      <c r="AE1328" s="195"/>
      <c r="AF1328" s="195"/>
      <c r="AG1328" s="195"/>
      <c r="AH1328" s="195"/>
      <c r="AI1328" s="195"/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  <c r="AW1328" s="195"/>
      <c r="AX1328" s="195"/>
      <c r="AY1328" s="195"/>
      <c r="AZ1328" s="195"/>
      <c r="BA1328" s="195"/>
      <c r="BB1328" s="195"/>
      <c r="BC1328" s="195"/>
      <c r="BD1328" s="195"/>
      <c r="BE1328" s="195"/>
      <c r="BF1328" s="195"/>
      <c r="BG1328" s="195"/>
      <c r="BH1328" s="195"/>
      <c r="BI1328" s="195"/>
      <c r="BJ1328" s="195"/>
      <c r="BK1328" s="195"/>
      <c r="BL1328" s="195"/>
      <c r="BM1328" s="195"/>
      <c r="BN1328" s="195"/>
      <c r="BO1328" s="195"/>
      <c r="BP1328" s="195"/>
      <c r="BQ1328" s="195"/>
      <c r="BR1328" s="195"/>
      <c r="BS1328" s="195"/>
      <c r="BT1328" s="195"/>
      <c r="BU1328" s="195"/>
      <c r="BV1328" s="195"/>
      <c r="BW1328" s="195"/>
      <c r="BX1328" s="195"/>
      <c r="BY1328" s="195"/>
      <c r="BZ1328" s="195"/>
      <c r="CA1328" s="195"/>
      <c r="CB1328" s="195"/>
      <c r="CC1328" s="195"/>
      <c r="CD1328" s="195"/>
      <c r="CE1328" s="195"/>
      <c r="CF1328" s="195"/>
      <c r="CG1328" s="195"/>
      <c r="CH1328" s="195"/>
    </row>
    <row r="1329" spans="1:86" ht="12.75">
      <c r="A1329" s="195"/>
      <c r="B1329" s="195"/>
      <c r="C1329" s="195"/>
      <c r="D1329" s="195"/>
      <c r="E1329" s="195"/>
      <c r="F1329" s="195"/>
      <c r="G1329" s="195"/>
      <c r="H1329" s="195"/>
      <c r="I1329" s="195"/>
      <c r="J1329" s="195"/>
      <c r="L1329" s="195"/>
      <c r="M1329" s="195"/>
      <c r="N1329" s="195"/>
      <c r="O1329" s="195"/>
      <c r="P1329" s="195"/>
      <c r="Q1329" s="195"/>
      <c r="R1329" s="195"/>
      <c r="S1329" s="195"/>
      <c r="T1329" s="195"/>
      <c r="U1329" s="195"/>
      <c r="V1329" s="195"/>
      <c r="W1329" s="195"/>
      <c r="X1329" s="195"/>
      <c r="Y1329" s="195"/>
      <c r="Z1329" s="195"/>
      <c r="AA1329" s="195"/>
      <c r="AB1329" s="195"/>
      <c r="AC1329" s="195"/>
      <c r="AD1329" s="195"/>
      <c r="AE1329" s="195"/>
      <c r="AF1329" s="195"/>
      <c r="AG1329" s="195"/>
      <c r="AH1329" s="195"/>
      <c r="AI1329" s="195"/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  <c r="AW1329" s="195"/>
      <c r="AX1329" s="195"/>
      <c r="AY1329" s="195"/>
      <c r="AZ1329" s="195"/>
      <c r="BA1329" s="195"/>
      <c r="BB1329" s="195"/>
      <c r="BC1329" s="195"/>
      <c r="BD1329" s="195"/>
      <c r="BE1329" s="195"/>
      <c r="BF1329" s="195"/>
      <c r="BG1329" s="195"/>
      <c r="BH1329" s="195"/>
      <c r="BI1329" s="195"/>
      <c r="BJ1329" s="195"/>
      <c r="BK1329" s="195"/>
      <c r="BL1329" s="195"/>
      <c r="BM1329" s="195"/>
      <c r="BN1329" s="195"/>
      <c r="BO1329" s="195"/>
      <c r="BP1329" s="195"/>
      <c r="BQ1329" s="195"/>
      <c r="BR1329" s="195"/>
      <c r="BS1329" s="195"/>
      <c r="BT1329" s="195"/>
      <c r="BU1329" s="195"/>
      <c r="BV1329" s="195"/>
      <c r="BW1329" s="195"/>
      <c r="BX1329" s="195"/>
      <c r="BY1329" s="195"/>
      <c r="BZ1329" s="195"/>
      <c r="CA1329" s="195"/>
      <c r="CB1329" s="195"/>
      <c r="CC1329" s="195"/>
      <c r="CD1329" s="195"/>
      <c r="CE1329" s="195"/>
      <c r="CF1329" s="195"/>
      <c r="CG1329" s="195"/>
      <c r="CH1329" s="195"/>
    </row>
    <row r="1330" spans="1:86" ht="12.75">
      <c r="A1330" s="195"/>
      <c r="B1330" s="195"/>
      <c r="C1330" s="195"/>
      <c r="D1330" s="195"/>
      <c r="E1330" s="195"/>
      <c r="F1330" s="195"/>
      <c r="G1330" s="195"/>
      <c r="H1330" s="195"/>
      <c r="I1330" s="195"/>
      <c r="J1330" s="195"/>
      <c r="L1330" s="195"/>
      <c r="M1330" s="195"/>
      <c r="N1330" s="195"/>
      <c r="O1330" s="195"/>
      <c r="P1330" s="195"/>
      <c r="Q1330" s="195"/>
      <c r="R1330" s="195"/>
      <c r="S1330" s="195"/>
      <c r="T1330" s="195"/>
      <c r="U1330" s="195"/>
      <c r="V1330" s="195"/>
      <c r="W1330" s="195"/>
      <c r="X1330" s="195"/>
      <c r="Y1330" s="195"/>
      <c r="Z1330" s="195"/>
      <c r="AA1330" s="195"/>
      <c r="AB1330" s="195"/>
      <c r="AC1330" s="195"/>
      <c r="AD1330" s="195"/>
      <c r="AE1330" s="195"/>
      <c r="AF1330" s="195"/>
      <c r="AG1330" s="195"/>
      <c r="AH1330" s="195"/>
      <c r="AI1330" s="195"/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  <c r="AW1330" s="195"/>
      <c r="AX1330" s="195"/>
      <c r="AY1330" s="195"/>
      <c r="AZ1330" s="195"/>
      <c r="BA1330" s="195"/>
      <c r="BB1330" s="195"/>
      <c r="BC1330" s="195"/>
      <c r="BD1330" s="195"/>
      <c r="BE1330" s="195"/>
      <c r="BF1330" s="195"/>
      <c r="BG1330" s="195"/>
      <c r="BH1330" s="195"/>
      <c r="BI1330" s="195"/>
      <c r="BJ1330" s="195"/>
      <c r="BK1330" s="195"/>
      <c r="BL1330" s="195"/>
      <c r="BM1330" s="195"/>
      <c r="BN1330" s="195"/>
      <c r="BO1330" s="195"/>
      <c r="BP1330" s="195"/>
      <c r="BQ1330" s="195"/>
      <c r="BR1330" s="195"/>
      <c r="BS1330" s="195"/>
      <c r="BT1330" s="195"/>
      <c r="BU1330" s="195"/>
      <c r="BV1330" s="195"/>
      <c r="BW1330" s="195"/>
      <c r="BX1330" s="195"/>
      <c r="BY1330" s="195"/>
      <c r="BZ1330" s="195"/>
      <c r="CA1330" s="195"/>
      <c r="CB1330" s="195"/>
      <c r="CC1330" s="195"/>
      <c r="CD1330" s="195"/>
      <c r="CE1330" s="195"/>
      <c r="CF1330" s="195"/>
      <c r="CG1330" s="195"/>
      <c r="CH1330" s="195"/>
    </row>
    <row r="1331" spans="1:86" ht="12.75">
      <c r="A1331" s="195"/>
      <c r="B1331" s="195"/>
      <c r="C1331" s="195"/>
      <c r="D1331" s="195"/>
      <c r="E1331" s="195"/>
      <c r="F1331" s="195"/>
      <c r="G1331" s="195"/>
      <c r="H1331" s="195"/>
      <c r="I1331" s="195"/>
      <c r="J1331" s="195"/>
      <c r="L1331" s="195"/>
      <c r="M1331" s="195"/>
      <c r="N1331" s="195"/>
      <c r="O1331" s="195"/>
      <c r="P1331" s="195"/>
      <c r="Q1331" s="195"/>
      <c r="R1331" s="195"/>
      <c r="S1331" s="195"/>
      <c r="T1331" s="195"/>
      <c r="U1331" s="195"/>
      <c r="V1331" s="195"/>
      <c r="W1331" s="195"/>
      <c r="X1331" s="195"/>
      <c r="Y1331" s="195"/>
      <c r="Z1331" s="195"/>
      <c r="AA1331" s="195"/>
      <c r="AB1331" s="195"/>
      <c r="AC1331" s="195"/>
      <c r="AD1331" s="195"/>
      <c r="AE1331" s="195"/>
      <c r="AF1331" s="195"/>
      <c r="AG1331" s="195"/>
      <c r="AH1331" s="195"/>
      <c r="AI1331" s="195"/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  <c r="AW1331" s="195"/>
      <c r="AX1331" s="195"/>
      <c r="AY1331" s="195"/>
      <c r="AZ1331" s="195"/>
      <c r="BA1331" s="195"/>
      <c r="BB1331" s="195"/>
      <c r="BC1331" s="195"/>
      <c r="BD1331" s="195"/>
      <c r="BE1331" s="195"/>
      <c r="BF1331" s="195"/>
      <c r="BG1331" s="195"/>
      <c r="BH1331" s="195"/>
      <c r="BI1331" s="195"/>
      <c r="BJ1331" s="195"/>
      <c r="BK1331" s="195"/>
      <c r="BL1331" s="195"/>
      <c r="BM1331" s="195"/>
      <c r="BN1331" s="195"/>
      <c r="BO1331" s="195"/>
      <c r="BP1331" s="195"/>
      <c r="BQ1331" s="195"/>
      <c r="BR1331" s="195"/>
      <c r="BS1331" s="195"/>
      <c r="BT1331" s="195"/>
      <c r="BU1331" s="195"/>
      <c r="BV1331" s="195"/>
      <c r="BW1331" s="195"/>
      <c r="BX1331" s="195"/>
      <c r="BY1331" s="195"/>
      <c r="BZ1331" s="195"/>
      <c r="CA1331" s="195"/>
      <c r="CB1331" s="195"/>
      <c r="CC1331" s="195"/>
      <c r="CD1331" s="195"/>
      <c r="CE1331" s="195"/>
      <c r="CF1331" s="195"/>
      <c r="CG1331" s="195"/>
      <c r="CH1331" s="195"/>
    </row>
    <row r="1332" spans="1:86" ht="12.75">
      <c r="A1332" s="195"/>
      <c r="B1332" s="195"/>
      <c r="C1332" s="195"/>
      <c r="D1332" s="195"/>
      <c r="E1332" s="195"/>
      <c r="F1332" s="195"/>
      <c r="G1332" s="195"/>
      <c r="H1332" s="195"/>
      <c r="I1332" s="195"/>
      <c r="J1332" s="195"/>
      <c r="L1332" s="195"/>
      <c r="M1332" s="195"/>
      <c r="N1332" s="195"/>
      <c r="O1332" s="195"/>
      <c r="P1332" s="195"/>
      <c r="Q1332" s="195"/>
      <c r="R1332" s="195"/>
      <c r="S1332" s="195"/>
      <c r="T1332" s="195"/>
      <c r="U1332" s="195"/>
      <c r="V1332" s="195"/>
      <c r="W1332" s="195"/>
      <c r="X1332" s="195"/>
      <c r="Y1332" s="195"/>
      <c r="Z1332" s="195"/>
      <c r="AA1332" s="195"/>
      <c r="AB1332" s="195"/>
      <c r="AC1332" s="195"/>
      <c r="AD1332" s="195"/>
      <c r="AE1332" s="195"/>
      <c r="AF1332" s="195"/>
      <c r="AG1332" s="195"/>
      <c r="AH1332" s="195"/>
      <c r="AI1332" s="195"/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  <c r="AW1332" s="195"/>
      <c r="AX1332" s="195"/>
      <c r="AY1332" s="195"/>
      <c r="AZ1332" s="195"/>
      <c r="BA1332" s="195"/>
      <c r="BB1332" s="195"/>
      <c r="BC1332" s="195"/>
      <c r="BD1332" s="195"/>
      <c r="BE1332" s="195"/>
      <c r="BF1332" s="195"/>
      <c r="BG1332" s="195"/>
      <c r="BH1332" s="195"/>
      <c r="BI1332" s="195"/>
      <c r="BJ1332" s="195"/>
      <c r="BK1332" s="195"/>
      <c r="BL1332" s="195"/>
      <c r="BM1332" s="195"/>
      <c r="BN1332" s="195"/>
      <c r="BO1332" s="195"/>
      <c r="BP1332" s="195"/>
      <c r="BQ1332" s="195"/>
      <c r="BR1332" s="195"/>
      <c r="BS1332" s="195"/>
      <c r="BT1332" s="195"/>
      <c r="BU1332" s="195"/>
      <c r="BV1332" s="195"/>
      <c r="BW1332" s="195"/>
      <c r="BX1332" s="195"/>
      <c r="BY1332" s="195"/>
      <c r="BZ1332" s="195"/>
      <c r="CA1332" s="195"/>
      <c r="CB1332" s="195"/>
      <c r="CC1332" s="195"/>
      <c r="CD1332" s="195"/>
      <c r="CE1332" s="195"/>
      <c r="CF1332" s="195"/>
      <c r="CG1332" s="195"/>
      <c r="CH1332" s="195"/>
    </row>
    <row r="1333" spans="1:86" ht="12.75">
      <c r="A1333" s="195"/>
      <c r="B1333" s="195"/>
      <c r="C1333" s="195"/>
      <c r="D1333" s="195"/>
      <c r="E1333" s="195"/>
      <c r="F1333" s="195"/>
      <c r="G1333" s="195"/>
      <c r="H1333" s="195"/>
      <c r="I1333" s="195"/>
      <c r="J1333" s="195"/>
      <c r="L1333" s="195"/>
      <c r="M1333" s="195"/>
      <c r="N1333" s="195"/>
      <c r="O1333" s="195"/>
      <c r="P1333" s="195"/>
      <c r="Q1333" s="195"/>
      <c r="R1333" s="195"/>
      <c r="S1333" s="195"/>
      <c r="T1333" s="195"/>
      <c r="U1333" s="195"/>
      <c r="V1333" s="195"/>
      <c r="W1333" s="195"/>
      <c r="X1333" s="195"/>
      <c r="Y1333" s="195"/>
      <c r="Z1333" s="195"/>
      <c r="AA1333" s="195"/>
      <c r="AB1333" s="195"/>
      <c r="AC1333" s="195"/>
      <c r="AD1333" s="195"/>
      <c r="AE1333" s="195"/>
      <c r="AF1333" s="195"/>
      <c r="AG1333" s="195"/>
      <c r="AH1333" s="195"/>
      <c r="AI1333" s="195"/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  <c r="AW1333" s="195"/>
      <c r="AX1333" s="195"/>
      <c r="AY1333" s="195"/>
      <c r="AZ1333" s="195"/>
      <c r="BA1333" s="195"/>
      <c r="BB1333" s="195"/>
      <c r="BC1333" s="195"/>
      <c r="BD1333" s="195"/>
      <c r="BE1333" s="195"/>
      <c r="BF1333" s="195"/>
      <c r="BG1333" s="195"/>
      <c r="BH1333" s="195"/>
      <c r="BI1333" s="195"/>
      <c r="BJ1333" s="195"/>
      <c r="BK1333" s="195"/>
      <c r="BL1333" s="195"/>
      <c r="BM1333" s="195"/>
      <c r="BN1333" s="195"/>
      <c r="BO1333" s="195"/>
      <c r="BP1333" s="195"/>
      <c r="BQ1333" s="195"/>
      <c r="BR1333" s="195"/>
      <c r="BS1333" s="195"/>
      <c r="BT1333" s="195"/>
      <c r="BU1333" s="195"/>
      <c r="BV1333" s="195"/>
      <c r="BW1333" s="195"/>
      <c r="BX1333" s="195"/>
      <c r="BY1333" s="195"/>
      <c r="BZ1333" s="195"/>
      <c r="CA1333" s="195"/>
      <c r="CB1333" s="195"/>
      <c r="CC1333" s="195"/>
      <c r="CD1333" s="195"/>
      <c r="CE1333" s="195"/>
      <c r="CF1333" s="195"/>
      <c r="CG1333" s="195"/>
      <c r="CH1333" s="195"/>
    </row>
    <row r="1334" spans="1:86" ht="12.75">
      <c r="A1334" s="195"/>
      <c r="B1334" s="195"/>
      <c r="C1334" s="195"/>
      <c r="D1334" s="195"/>
      <c r="E1334" s="195"/>
      <c r="F1334" s="195"/>
      <c r="G1334" s="195"/>
      <c r="H1334" s="195"/>
      <c r="I1334" s="195"/>
      <c r="J1334" s="195"/>
      <c r="L1334" s="195"/>
      <c r="M1334" s="195"/>
      <c r="N1334" s="195"/>
      <c r="O1334" s="195"/>
      <c r="P1334" s="195"/>
      <c r="Q1334" s="195"/>
      <c r="R1334" s="195"/>
      <c r="S1334" s="195"/>
      <c r="T1334" s="195"/>
      <c r="U1334" s="195"/>
      <c r="V1334" s="195"/>
      <c r="W1334" s="195"/>
      <c r="X1334" s="195"/>
      <c r="Y1334" s="195"/>
      <c r="Z1334" s="195"/>
      <c r="AA1334" s="195"/>
      <c r="AB1334" s="195"/>
      <c r="AC1334" s="195"/>
      <c r="AD1334" s="195"/>
      <c r="AE1334" s="195"/>
      <c r="AF1334" s="195"/>
      <c r="AG1334" s="195"/>
      <c r="AH1334" s="195"/>
      <c r="AI1334" s="195"/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  <c r="AW1334" s="195"/>
      <c r="AX1334" s="195"/>
      <c r="AY1334" s="195"/>
      <c r="AZ1334" s="195"/>
      <c r="BA1334" s="195"/>
      <c r="BB1334" s="195"/>
      <c r="BC1334" s="195"/>
      <c r="BD1334" s="195"/>
      <c r="BE1334" s="195"/>
      <c r="BF1334" s="195"/>
      <c r="BG1334" s="195"/>
      <c r="BH1334" s="195"/>
      <c r="BI1334" s="195"/>
      <c r="BJ1334" s="195"/>
      <c r="BK1334" s="195"/>
      <c r="BL1334" s="195"/>
      <c r="BM1334" s="195"/>
      <c r="BN1334" s="195"/>
      <c r="BO1334" s="195"/>
      <c r="BP1334" s="195"/>
      <c r="BQ1334" s="195"/>
      <c r="BR1334" s="195"/>
      <c r="BS1334" s="195"/>
      <c r="BT1334" s="195"/>
      <c r="BU1334" s="195"/>
      <c r="BV1334" s="195"/>
      <c r="BW1334" s="195"/>
      <c r="BX1334" s="195"/>
      <c r="BY1334" s="195"/>
      <c r="BZ1334" s="195"/>
      <c r="CA1334" s="195"/>
      <c r="CB1334" s="195"/>
      <c r="CC1334" s="195"/>
      <c r="CD1334" s="195"/>
      <c r="CE1334" s="195"/>
      <c r="CF1334" s="195"/>
      <c r="CG1334" s="195"/>
      <c r="CH1334" s="195"/>
    </row>
    <row r="1335" spans="1:86" ht="12.75">
      <c r="A1335" s="195"/>
      <c r="B1335" s="195"/>
      <c r="C1335" s="195"/>
      <c r="D1335" s="195"/>
      <c r="E1335" s="195"/>
      <c r="F1335" s="195"/>
      <c r="G1335" s="195"/>
      <c r="H1335" s="195"/>
      <c r="I1335" s="195"/>
      <c r="J1335" s="195"/>
      <c r="L1335" s="195"/>
      <c r="M1335" s="195"/>
      <c r="N1335" s="195"/>
      <c r="O1335" s="195"/>
      <c r="P1335" s="195"/>
      <c r="Q1335" s="195"/>
      <c r="R1335" s="195"/>
      <c r="S1335" s="195"/>
      <c r="T1335" s="195"/>
      <c r="U1335" s="195"/>
      <c r="V1335" s="195"/>
      <c r="W1335" s="195"/>
      <c r="X1335" s="195"/>
      <c r="Y1335" s="195"/>
      <c r="Z1335" s="195"/>
      <c r="AA1335" s="195"/>
      <c r="AB1335" s="195"/>
      <c r="AC1335" s="195"/>
      <c r="AD1335" s="195"/>
      <c r="AE1335" s="195"/>
      <c r="AF1335" s="195"/>
      <c r="AG1335" s="195"/>
      <c r="AH1335" s="195"/>
      <c r="AI1335" s="195"/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  <c r="AW1335" s="195"/>
      <c r="AX1335" s="195"/>
      <c r="AY1335" s="195"/>
      <c r="AZ1335" s="195"/>
      <c r="BA1335" s="195"/>
      <c r="BB1335" s="195"/>
      <c r="BC1335" s="195"/>
      <c r="BD1335" s="195"/>
      <c r="BE1335" s="195"/>
      <c r="BF1335" s="195"/>
      <c r="BG1335" s="195"/>
      <c r="BH1335" s="195"/>
      <c r="BI1335" s="195"/>
      <c r="BJ1335" s="195"/>
      <c r="BK1335" s="195"/>
      <c r="BL1335" s="195"/>
      <c r="BM1335" s="195"/>
      <c r="BN1335" s="195"/>
      <c r="BO1335" s="195"/>
      <c r="BP1335" s="195"/>
      <c r="BQ1335" s="195"/>
      <c r="BR1335" s="195"/>
      <c r="BS1335" s="195"/>
      <c r="BT1335" s="195"/>
      <c r="BU1335" s="195"/>
      <c r="BV1335" s="195"/>
      <c r="BW1335" s="195"/>
      <c r="BX1335" s="195"/>
      <c r="BY1335" s="195"/>
      <c r="BZ1335" s="195"/>
      <c r="CA1335" s="195"/>
      <c r="CB1335" s="195"/>
      <c r="CC1335" s="195"/>
      <c r="CD1335" s="195"/>
      <c r="CE1335" s="195"/>
      <c r="CF1335" s="195"/>
      <c r="CG1335" s="195"/>
      <c r="CH1335" s="195"/>
    </row>
    <row r="1336" spans="1:86" ht="12.75">
      <c r="A1336" s="195"/>
      <c r="B1336" s="195"/>
      <c r="C1336" s="195"/>
      <c r="D1336" s="195"/>
      <c r="E1336" s="195"/>
      <c r="F1336" s="195"/>
      <c r="G1336" s="195"/>
      <c r="H1336" s="195"/>
      <c r="I1336" s="195"/>
      <c r="J1336" s="195"/>
      <c r="L1336" s="195"/>
      <c r="M1336" s="195"/>
      <c r="N1336" s="195"/>
      <c r="O1336" s="195"/>
      <c r="P1336" s="195"/>
      <c r="Q1336" s="195"/>
      <c r="R1336" s="195"/>
      <c r="S1336" s="195"/>
      <c r="T1336" s="195"/>
      <c r="U1336" s="195"/>
      <c r="V1336" s="195"/>
      <c r="W1336" s="195"/>
      <c r="X1336" s="195"/>
      <c r="Y1336" s="195"/>
      <c r="Z1336" s="195"/>
      <c r="AA1336" s="195"/>
      <c r="AB1336" s="195"/>
      <c r="AC1336" s="195"/>
      <c r="AD1336" s="195"/>
      <c r="AE1336" s="195"/>
      <c r="AF1336" s="195"/>
      <c r="AG1336" s="195"/>
      <c r="AH1336" s="195"/>
      <c r="AI1336" s="195"/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  <c r="AW1336" s="195"/>
      <c r="AX1336" s="195"/>
      <c r="AY1336" s="195"/>
      <c r="AZ1336" s="195"/>
      <c r="BA1336" s="195"/>
      <c r="BB1336" s="195"/>
      <c r="BC1336" s="195"/>
      <c r="BD1336" s="195"/>
      <c r="BE1336" s="195"/>
      <c r="BF1336" s="195"/>
      <c r="BG1336" s="195"/>
      <c r="BH1336" s="195"/>
      <c r="BI1336" s="195"/>
      <c r="BJ1336" s="195"/>
      <c r="BK1336" s="195"/>
      <c r="BL1336" s="195"/>
      <c r="BM1336" s="195"/>
      <c r="BN1336" s="195"/>
      <c r="BO1336" s="195"/>
      <c r="BP1336" s="195"/>
      <c r="BQ1336" s="195"/>
      <c r="BR1336" s="195"/>
      <c r="BS1336" s="195"/>
      <c r="BT1336" s="195"/>
      <c r="BU1336" s="195"/>
      <c r="BV1336" s="195"/>
      <c r="BW1336" s="195"/>
      <c r="BX1336" s="195"/>
      <c r="BY1336" s="195"/>
      <c r="BZ1336" s="195"/>
      <c r="CA1336" s="195"/>
      <c r="CB1336" s="195"/>
      <c r="CC1336" s="195"/>
      <c r="CD1336" s="195"/>
      <c r="CE1336" s="195"/>
      <c r="CF1336" s="195"/>
      <c r="CG1336" s="195"/>
      <c r="CH1336" s="195"/>
    </row>
    <row r="1337" spans="1:86" ht="12.75">
      <c r="A1337" s="195"/>
      <c r="B1337" s="195"/>
      <c r="C1337" s="195"/>
      <c r="D1337" s="195"/>
      <c r="E1337" s="195"/>
      <c r="F1337" s="195"/>
      <c r="G1337" s="195"/>
      <c r="H1337" s="195"/>
      <c r="I1337" s="195"/>
      <c r="J1337" s="195"/>
      <c r="L1337" s="195"/>
      <c r="M1337" s="195"/>
      <c r="N1337" s="195"/>
      <c r="O1337" s="195"/>
      <c r="P1337" s="195"/>
      <c r="Q1337" s="195"/>
      <c r="R1337" s="195"/>
      <c r="S1337" s="195"/>
      <c r="T1337" s="195"/>
      <c r="U1337" s="195"/>
      <c r="V1337" s="195"/>
      <c r="W1337" s="195"/>
      <c r="X1337" s="195"/>
      <c r="Y1337" s="195"/>
      <c r="Z1337" s="195"/>
      <c r="AA1337" s="195"/>
      <c r="AB1337" s="195"/>
      <c r="AC1337" s="195"/>
      <c r="AD1337" s="195"/>
      <c r="AE1337" s="195"/>
      <c r="AF1337" s="195"/>
      <c r="AG1337" s="195"/>
      <c r="AH1337" s="195"/>
      <c r="AI1337" s="195"/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  <c r="AW1337" s="195"/>
      <c r="AX1337" s="195"/>
      <c r="AY1337" s="195"/>
      <c r="AZ1337" s="195"/>
      <c r="BA1337" s="195"/>
      <c r="BB1337" s="195"/>
      <c r="BC1337" s="195"/>
      <c r="BD1337" s="195"/>
      <c r="BE1337" s="195"/>
      <c r="BF1337" s="195"/>
      <c r="BG1337" s="195"/>
      <c r="BH1337" s="195"/>
      <c r="BI1337" s="195"/>
      <c r="BJ1337" s="195"/>
      <c r="BK1337" s="195"/>
      <c r="BL1337" s="195"/>
      <c r="BM1337" s="195"/>
      <c r="BN1337" s="195"/>
      <c r="BO1337" s="195"/>
      <c r="BP1337" s="195"/>
      <c r="BQ1337" s="195"/>
      <c r="BR1337" s="195"/>
      <c r="BS1337" s="195"/>
      <c r="BT1337" s="195"/>
      <c r="BU1337" s="195"/>
      <c r="BV1337" s="195"/>
      <c r="BW1337" s="195"/>
      <c r="BX1337" s="195"/>
      <c r="BY1337" s="195"/>
      <c r="BZ1337" s="195"/>
      <c r="CA1337" s="195"/>
      <c r="CB1337" s="195"/>
      <c r="CC1337" s="195"/>
      <c r="CD1337" s="195"/>
      <c r="CE1337" s="195"/>
      <c r="CF1337" s="195"/>
      <c r="CG1337" s="195"/>
      <c r="CH1337" s="195"/>
    </row>
    <row r="1338" spans="1:86" ht="12.75">
      <c r="A1338" s="195"/>
      <c r="B1338" s="195"/>
      <c r="C1338" s="195"/>
      <c r="D1338" s="195"/>
      <c r="E1338" s="195"/>
      <c r="F1338" s="195"/>
      <c r="G1338" s="195"/>
      <c r="H1338" s="195"/>
      <c r="I1338" s="195"/>
      <c r="J1338" s="195"/>
      <c r="L1338" s="195"/>
      <c r="M1338" s="195"/>
      <c r="N1338" s="195"/>
      <c r="O1338" s="195"/>
      <c r="P1338" s="195"/>
      <c r="Q1338" s="195"/>
      <c r="R1338" s="195"/>
      <c r="S1338" s="195"/>
      <c r="T1338" s="195"/>
      <c r="U1338" s="195"/>
      <c r="V1338" s="195"/>
      <c r="W1338" s="195"/>
      <c r="X1338" s="195"/>
      <c r="Y1338" s="195"/>
      <c r="Z1338" s="195"/>
      <c r="AA1338" s="195"/>
      <c r="AB1338" s="195"/>
      <c r="AC1338" s="195"/>
      <c r="AD1338" s="195"/>
      <c r="AE1338" s="195"/>
      <c r="AF1338" s="195"/>
      <c r="AG1338" s="195"/>
      <c r="AH1338" s="195"/>
      <c r="AI1338" s="195"/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  <c r="AW1338" s="195"/>
      <c r="AX1338" s="195"/>
      <c r="AY1338" s="195"/>
      <c r="AZ1338" s="195"/>
      <c r="BA1338" s="195"/>
      <c r="BB1338" s="195"/>
      <c r="BC1338" s="195"/>
      <c r="BD1338" s="195"/>
      <c r="BE1338" s="195"/>
      <c r="BF1338" s="195"/>
      <c r="BG1338" s="195"/>
      <c r="BH1338" s="195"/>
      <c r="BI1338" s="195"/>
      <c r="BJ1338" s="195"/>
      <c r="BK1338" s="195"/>
      <c r="BL1338" s="195"/>
      <c r="BM1338" s="195"/>
      <c r="BN1338" s="195"/>
      <c r="BO1338" s="195"/>
      <c r="BP1338" s="195"/>
      <c r="BQ1338" s="195"/>
      <c r="BR1338" s="195"/>
      <c r="BS1338" s="195"/>
      <c r="BT1338" s="195"/>
      <c r="BU1338" s="195"/>
      <c r="BV1338" s="195"/>
      <c r="BW1338" s="195"/>
      <c r="BX1338" s="195"/>
      <c r="BY1338" s="195"/>
      <c r="BZ1338" s="195"/>
      <c r="CA1338" s="195"/>
      <c r="CB1338" s="195"/>
      <c r="CC1338" s="195"/>
      <c r="CD1338" s="195"/>
      <c r="CE1338" s="195"/>
      <c r="CF1338" s="195"/>
      <c r="CG1338" s="195"/>
      <c r="CH1338" s="195"/>
    </row>
    <row r="1339" spans="1:86" ht="12.75">
      <c r="A1339" s="195"/>
      <c r="B1339" s="195"/>
      <c r="C1339" s="195"/>
      <c r="D1339" s="195"/>
      <c r="E1339" s="195"/>
      <c r="F1339" s="195"/>
      <c r="G1339" s="195"/>
      <c r="H1339" s="195"/>
      <c r="I1339" s="195"/>
      <c r="J1339" s="195"/>
      <c r="L1339" s="195"/>
      <c r="M1339" s="195"/>
      <c r="N1339" s="195"/>
      <c r="O1339" s="195"/>
      <c r="P1339" s="195"/>
      <c r="Q1339" s="195"/>
      <c r="R1339" s="195"/>
      <c r="S1339" s="195"/>
      <c r="T1339" s="195"/>
      <c r="U1339" s="195"/>
      <c r="V1339" s="195"/>
      <c r="W1339" s="195"/>
      <c r="X1339" s="195"/>
      <c r="Y1339" s="195"/>
      <c r="Z1339" s="195"/>
      <c r="AA1339" s="195"/>
      <c r="AB1339" s="195"/>
      <c r="AC1339" s="195"/>
      <c r="AD1339" s="195"/>
      <c r="AE1339" s="195"/>
      <c r="AF1339" s="195"/>
      <c r="AG1339" s="195"/>
      <c r="AH1339" s="195"/>
      <c r="AI1339" s="195"/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  <c r="AW1339" s="195"/>
      <c r="AX1339" s="195"/>
      <c r="AY1339" s="195"/>
      <c r="AZ1339" s="195"/>
      <c r="BA1339" s="195"/>
      <c r="BB1339" s="195"/>
      <c r="BC1339" s="195"/>
      <c r="BD1339" s="195"/>
      <c r="BE1339" s="195"/>
      <c r="BF1339" s="195"/>
      <c r="BG1339" s="195"/>
      <c r="BH1339" s="195"/>
      <c r="BI1339" s="195"/>
      <c r="BJ1339" s="195"/>
      <c r="BK1339" s="195"/>
      <c r="BL1339" s="195"/>
      <c r="BM1339" s="195"/>
      <c r="BN1339" s="195"/>
      <c r="BO1339" s="195"/>
      <c r="BP1339" s="195"/>
      <c r="BQ1339" s="195"/>
      <c r="BR1339" s="195"/>
      <c r="BS1339" s="195"/>
      <c r="BT1339" s="195"/>
      <c r="BU1339" s="195"/>
      <c r="BV1339" s="195"/>
      <c r="BW1339" s="195"/>
      <c r="BX1339" s="195"/>
      <c r="BY1339" s="195"/>
      <c r="BZ1339" s="195"/>
      <c r="CA1339" s="195"/>
      <c r="CB1339" s="195"/>
      <c r="CC1339" s="195"/>
      <c r="CD1339" s="195"/>
      <c r="CE1339" s="195"/>
      <c r="CF1339" s="195"/>
      <c r="CG1339" s="195"/>
      <c r="CH1339" s="195"/>
    </row>
    <row r="1340" spans="1:86" ht="12.75">
      <c r="A1340" s="195"/>
      <c r="B1340" s="195"/>
      <c r="C1340" s="195"/>
      <c r="D1340" s="195"/>
      <c r="E1340" s="195"/>
      <c r="F1340" s="195"/>
      <c r="G1340" s="195"/>
      <c r="H1340" s="195"/>
      <c r="I1340" s="195"/>
      <c r="J1340" s="195"/>
      <c r="L1340" s="195"/>
      <c r="M1340" s="195"/>
      <c r="N1340" s="195"/>
      <c r="O1340" s="195"/>
      <c r="P1340" s="195"/>
      <c r="Q1340" s="195"/>
      <c r="R1340" s="195"/>
      <c r="S1340" s="195"/>
      <c r="T1340" s="195"/>
      <c r="U1340" s="195"/>
      <c r="V1340" s="195"/>
      <c r="W1340" s="195"/>
      <c r="X1340" s="195"/>
      <c r="Y1340" s="195"/>
      <c r="Z1340" s="195"/>
      <c r="AA1340" s="195"/>
      <c r="AB1340" s="195"/>
      <c r="AC1340" s="195"/>
      <c r="AD1340" s="195"/>
      <c r="AE1340" s="195"/>
      <c r="AF1340" s="195"/>
      <c r="AG1340" s="195"/>
      <c r="AH1340" s="195"/>
      <c r="AI1340" s="195"/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  <c r="AW1340" s="195"/>
      <c r="AX1340" s="195"/>
      <c r="AY1340" s="195"/>
      <c r="AZ1340" s="195"/>
      <c r="BA1340" s="195"/>
      <c r="BB1340" s="195"/>
      <c r="BC1340" s="195"/>
      <c r="BD1340" s="195"/>
      <c r="BE1340" s="195"/>
      <c r="BF1340" s="195"/>
      <c r="BG1340" s="195"/>
      <c r="BH1340" s="195"/>
      <c r="BI1340" s="195"/>
      <c r="BJ1340" s="195"/>
      <c r="BK1340" s="195"/>
      <c r="BL1340" s="195"/>
      <c r="BM1340" s="195"/>
      <c r="BN1340" s="195"/>
      <c r="BO1340" s="195"/>
      <c r="BP1340" s="195"/>
      <c r="BQ1340" s="195"/>
      <c r="BR1340" s="195"/>
      <c r="BS1340" s="195"/>
      <c r="BT1340" s="195"/>
      <c r="BU1340" s="195"/>
      <c r="BV1340" s="195"/>
      <c r="BW1340" s="195"/>
      <c r="BX1340" s="195"/>
      <c r="BY1340" s="195"/>
      <c r="BZ1340" s="195"/>
      <c r="CA1340" s="195"/>
      <c r="CB1340" s="195"/>
      <c r="CC1340" s="195"/>
      <c r="CD1340" s="195"/>
      <c r="CE1340" s="195"/>
      <c r="CF1340" s="195"/>
      <c r="CG1340" s="195"/>
      <c r="CH1340" s="195"/>
    </row>
    <row r="1341" spans="1:86" ht="12.75">
      <c r="A1341" s="195"/>
      <c r="B1341" s="195"/>
      <c r="C1341" s="195"/>
      <c r="D1341" s="195"/>
      <c r="E1341" s="195"/>
      <c r="F1341" s="195"/>
      <c r="G1341" s="195"/>
      <c r="H1341" s="195"/>
      <c r="I1341" s="195"/>
      <c r="J1341" s="195"/>
      <c r="L1341" s="195"/>
      <c r="M1341" s="195"/>
      <c r="N1341" s="195"/>
      <c r="O1341" s="195"/>
      <c r="P1341" s="195"/>
      <c r="Q1341" s="195"/>
      <c r="R1341" s="195"/>
      <c r="S1341" s="195"/>
      <c r="T1341" s="195"/>
      <c r="U1341" s="195"/>
      <c r="V1341" s="195"/>
      <c r="W1341" s="195"/>
      <c r="X1341" s="195"/>
      <c r="Y1341" s="195"/>
      <c r="Z1341" s="195"/>
      <c r="AA1341" s="195"/>
      <c r="AB1341" s="195"/>
      <c r="AC1341" s="195"/>
      <c r="AD1341" s="195"/>
      <c r="AE1341" s="195"/>
      <c r="AF1341" s="195"/>
      <c r="AG1341" s="195"/>
      <c r="AH1341" s="195"/>
      <c r="AI1341" s="195"/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  <c r="AW1341" s="195"/>
      <c r="AX1341" s="195"/>
      <c r="AY1341" s="195"/>
      <c r="AZ1341" s="195"/>
      <c r="BA1341" s="195"/>
      <c r="BB1341" s="195"/>
      <c r="BC1341" s="195"/>
      <c r="BD1341" s="195"/>
      <c r="BE1341" s="195"/>
      <c r="BF1341" s="195"/>
      <c r="BG1341" s="195"/>
      <c r="BH1341" s="195"/>
      <c r="BI1341" s="195"/>
      <c r="BJ1341" s="195"/>
      <c r="BK1341" s="195"/>
      <c r="BL1341" s="195"/>
      <c r="BM1341" s="195"/>
      <c r="BN1341" s="195"/>
      <c r="BO1341" s="195"/>
      <c r="BP1341" s="195"/>
      <c r="BQ1341" s="195"/>
      <c r="BR1341" s="195"/>
      <c r="BS1341" s="195"/>
      <c r="BT1341" s="195"/>
      <c r="BU1341" s="195"/>
      <c r="BV1341" s="195"/>
      <c r="BW1341" s="195"/>
      <c r="BX1341" s="195"/>
      <c r="BY1341" s="195"/>
      <c r="BZ1341" s="195"/>
      <c r="CA1341" s="195"/>
      <c r="CB1341" s="195"/>
      <c r="CC1341" s="195"/>
      <c r="CD1341" s="195"/>
      <c r="CE1341" s="195"/>
      <c r="CF1341" s="195"/>
      <c r="CG1341" s="195"/>
      <c r="CH1341" s="195"/>
    </row>
    <row r="1342" spans="1:86" ht="12.75">
      <c r="A1342" s="195"/>
      <c r="B1342" s="195"/>
      <c r="C1342" s="195"/>
      <c r="D1342" s="195"/>
      <c r="E1342" s="195"/>
      <c r="F1342" s="195"/>
      <c r="G1342" s="195"/>
      <c r="H1342" s="195"/>
      <c r="I1342" s="195"/>
      <c r="J1342" s="195"/>
      <c r="L1342" s="195"/>
      <c r="M1342" s="195"/>
      <c r="N1342" s="195"/>
      <c r="O1342" s="195"/>
      <c r="P1342" s="195"/>
      <c r="Q1342" s="195"/>
      <c r="R1342" s="195"/>
      <c r="S1342" s="195"/>
      <c r="T1342" s="195"/>
      <c r="U1342" s="195"/>
      <c r="V1342" s="195"/>
      <c r="W1342" s="195"/>
      <c r="X1342" s="195"/>
      <c r="Y1342" s="195"/>
      <c r="Z1342" s="195"/>
      <c r="AA1342" s="195"/>
      <c r="AB1342" s="195"/>
      <c r="AC1342" s="195"/>
      <c r="AD1342" s="195"/>
      <c r="AE1342" s="195"/>
      <c r="AF1342" s="195"/>
      <c r="AG1342" s="195"/>
      <c r="AH1342" s="195"/>
      <c r="AI1342" s="195"/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  <c r="AW1342" s="195"/>
      <c r="AX1342" s="195"/>
      <c r="AY1342" s="195"/>
      <c r="AZ1342" s="195"/>
      <c r="BA1342" s="195"/>
      <c r="BB1342" s="195"/>
      <c r="BC1342" s="195"/>
      <c r="BD1342" s="195"/>
      <c r="BE1342" s="195"/>
      <c r="BF1342" s="195"/>
      <c r="BG1342" s="195"/>
      <c r="BH1342" s="195"/>
      <c r="BI1342" s="195"/>
      <c r="BJ1342" s="195"/>
      <c r="BK1342" s="195"/>
      <c r="BL1342" s="195"/>
      <c r="BM1342" s="195"/>
      <c r="BN1342" s="195"/>
      <c r="BO1342" s="195"/>
      <c r="BP1342" s="195"/>
      <c r="BQ1342" s="195"/>
      <c r="BR1342" s="195"/>
      <c r="BS1342" s="195"/>
      <c r="BT1342" s="195"/>
      <c r="BU1342" s="195"/>
      <c r="BV1342" s="195"/>
      <c r="BW1342" s="195"/>
      <c r="BX1342" s="195"/>
      <c r="BY1342" s="195"/>
      <c r="BZ1342" s="195"/>
      <c r="CA1342" s="195"/>
      <c r="CB1342" s="195"/>
      <c r="CC1342" s="195"/>
      <c r="CD1342" s="195"/>
      <c r="CE1342" s="195"/>
      <c r="CF1342" s="195"/>
      <c r="CG1342" s="195"/>
      <c r="CH1342" s="195"/>
    </row>
    <row r="1343" spans="1:86" ht="12.75">
      <c r="A1343" s="195"/>
      <c r="B1343" s="195"/>
      <c r="C1343" s="195"/>
      <c r="D1343" s="195"/>
      <c r="E1343" s="195"/>
      <c r="F1343" s="195"/>
      <c r="G1343" s="195"/>
      <c r="H1343" s="195"/>
      <c r="I1343" s="195"/>
      <c r="J1343" s="195"/>
      <c r="L1343" s="195"/>
      <c r="M1343" s="195"/>
      <c r="N1343" s="195"/>
      <c r="O1343" s="195"/>
      <c r="P1343" s="195"/>
      <c r="Q1343" s="195"/>
      <c r="R1343" s="195"/>
      <c r="S1343" s="195"/>
      <c r="T1343" s="195"/>
      <c r="U1343" s="195"/>
      <c r="V1343" s="195"/>
      <c r="W1343" s="195"/>
      <c r="X1343" s="195"/>
      <c r="Y1343" s="195"/>
      <c r="Z1343" s="195"/>
      <c r="AA1343" s="195"/>
      <c r="AB1343" s="195"/>
      <c r="AC1343" s="195"/>
      <c r="AD1343" s="195"/>
      <c r="AE1343" s="195"/>
      <c r="AF1343" s="195"/>
      <c r="AG1343" s="195"/>
      <c r="AH1343" s="195"/>
      <c r="AI1343" s="195"/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  <c r="AW1343" s="195"/>
      <c r="AX1343" s="195"/>
      <c r="AY1343" s="195"/>
      <c r="AZ1343" s="195"/>
      <c r="BA1343" s="195"/>
      <c r="BB1343" s="195"/>
      <c r="BC1343" s="195"/>
      <c r="BD1343" s="195"/>
      <c r="BE1343" s="195"/>
      <c r="BF1343" s="195"/>
      <c r="BG1343" s="195"/>
      <c r="BH1343" s="195"/>
      <c r="BI1343" s="195"/>
      <c r="BJ1343" s="195"/>
      <c r="BK1343" s="195"/>
      <c r="BL1343" s="195"/>
      <c r="BM1343" s="195"/>
      <c r="BN1343" s="195"/>
      <c r="BO1343" s="195"/>
      <c r="BP1343" s="195"/>
      <c r="BQ1343" s="195"/>
      <c r="BR1343" s="195"/>
      <c r="BS1343" s="195"/>
      <c r="BT1343" s="195"/>
      <c r="BU1343" s="195"/>
      <c r="BV1343" s="195"/>
      <c r="BW1343" s="195"/>
      <c r="BX1343" s="195"/>
      <c r="BY1343" s="195"/>
      <c r="BZ1343" s="195"/>
      <c r="CA1343" s="195"/>
      <c r="CB1343" s="195"/>
      <c r="CC1343" s="195"/>
      <c r="CD1343" s="195"/>
      <c r="CE1343" s="195"/>
      <c r="CF1343" s="195"/>
      <c r="CG1343" s="195"/>
      <c r="CH1343" s="195"/>
    </row>
    <row r="1344" spans="1:86" ht="12.75">
      <c r="A1344" s="195"/>
      <c r="B1344" s="195"/>
      <c r="C1344" s="195"/>
      <c r="D1344" s="195"/>
      <c r="E1344" s="195"/>
      <c r="F1344" s="195"/>
      <c r="G1344" s="195"/>
      <c r="H1344" s="195"/>
      <c r="I1344" s="195"/>
      <c r="J1344" s="195"/>
      <c r="L1344" s="195"/>
      <c r="M1344" s="195"/>
      <c r="N1344" s="195"/>
      <c r="O1344" s="195"/>
      <c r="P1344" s="195"/>
      <c r="Q1344" s="195"/>
      <c r="R1344" s="195"/>
      <c r="S1344" s="195"/>
      <c r="T1344" s="195"/>
      <c r="U1344" s="195"/>
      <c r="V1344" s="195"/>
      <c r="W1344" s="195"/>
      <c r="X1344" s="195"/>
      <c r="Y1344" s="195"/>
      <c r="Z1344" s="195"/>
      <c r="AA1344" s="195"/>
      <c r="AB1344" s="195"/>
      <c r="AC1344" s="195"/>
      <c r="AD1344" s="195"/>
      <c r="AE1344" s="195"/>
      <c r="AF1344" s="195"/>
      <c r="AG1344" s="195"/>
      <c r="AH1344" s="195"/>
      <c r="AI1344" s="195"/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  <c r="AW1344" s="195"/>
      <c r="AX1344" s="195"/>
      <c r="AY1344" s="195"/>
      <c r="AZ1344" s="195"/>
      <c r="BA1344" s="195"/>
      <c r="BB1344" s="195"/>
      <c r="BC1344" s="195"/>
      <c r="BD1344" s="195"/>
      <c r="BE1344" s="195"/>
      <c r="BF1344" s="195"/>
      <c r="BG1344" s="195"/>
      <c r="BH1344" s="195"/>
      <c r="BI1344" s="195"/>
      <c r="BJ1344" s="195"/>
      <c r="BK1344" s="195"/>
      <c r="BL1344" s="195"/>
      <c r="BM1344" s="195"/>
      <c r="BN1344" s="195"/>
      <c r="BO1344" s="195"/>
      <c r="BP1344" s="195"/>
      <c r="BQ1344" s="195"/>
      <c r="BR1344" s="195"/>
      <c r="BS1344" s="195"/>
      <c r="BT1344" s="195"/>
      <c r="BU1344" s="195"/>
      <c r="BV1344" s="195"/>
      <c r="BW1344" s="195"/>
      <c r="BX1344" s="195"/>
      <c r="BY1344" s="195"/>
      <c r="BZ1344" s="195"/>
      <c r="CA1344" s="195"/>
      <c r="CB1344" s="195"/>
      <c r="CC1344" s="195"/>
      <c r="CD1344" s="195"/>
      <c r="CE1344" s="195"/>
      <c r="CF1344" s="195"/>
      <c r="CG1344" s="195"/>
      <c r="CH1344" s="195"/>
    </row>
    <row r="1345" spans="1:86" ht="12.75">
      <c r="A1345" s="195"/>
      <c r="B1345" s="195"/>
      <c r="C1345" s="195"/>
      <c r="D1345" s="195"/>
      <c r="E1345" s="195"/>
      <c r="F1345" s="195"/>
      <c r="G1345" s="195"/>
      <c r="H1345" s="195"/>
      <c r="I1345" s="195"/>
      <c r="J1345" s="195"/>
      <c r="L1345" s="195"/>
      <c r="M1345" s="195"/>
      <c r="N1345" s="195"/>
      <c r="O1345" s="195"/>
      <c r="P1345" s="195"/>
      <c r="Q1345" s="195"/>
      <c r="R1345" s="195"/>
      <c r="S1345" s="195"/>
      <c r="T1345" s="195"/>
      <c r="U1345" s="195"/>
      <c r="V1345" s="195"/>
      <c r="W1345" s="195"/>
      <c r="X1345" s="195"/>
      <c r="Y1345" s="195"/>
      <c r="Z1345" s="195"/>
      <c r="AA1345" s="195"/>
      <c r="AB1345" s="195"/>
      <c r="AC1345" s="195"/>
      <c r="AD1345" s="195"/>
      <c r="AE1345" s="195"/>
      <c r="AF1345" s="195"/>
      <c r="AG1345" s="195"/>
      <c r="AH1345" s="195"/>
      <c r="AI1345" s="195"/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  <c r="AW1345" s="195"/>
      <c r="AX1345" s="195"/>
      <c r="AY1345" s="195"/>
      <c r="AZ1345" s="195"/>
      <c r="BA1345" s="195"/>
      <c r="BB1345" s="195"/>
      <c r="BC1345" s="195"/>
      <c r="BD1345" s="195"/>
      <c r="BE1345" s="195"/>
      <c r="BF1345" s="195"/>
      <c r="BG1345" s="195"/>
      <c r="BH1345" s="195"/>
      <c r="BI1345" s="195"/>
      <c r="BJ1345" s="195"/>
      <c r="BK1345" s="195"/>
      <c r="BL1345" s="195"/>
      <c r="BM1345" s="195"/>
      <c r="BN1345" s="195"/>
      <c r="BO1345" s="195"/>
      <c r="BP1345" s="195"/>
      <c r="BQ1345" s="195"/>
      <c r="BR1345" s="195"/>
      <c r="BS1345" s="195"/>
      <c r="BT1345" s="195"/>
      <c r="BU1345" s="195"/>
      <c r="BV1345" s="195"/>
      <c r="BW1345" s="195"/>
      <c r="BX1345" s="195"/>
      <c r="BY1345" s="195"/>
      <c r="BZ1345" s="195"/>
      <c r="CA1345" s="195"/>
      <c r="CB1345" s="195"/>
      <c r="CC1345" s="195"/>
      <c r="CD1345" s="195"/>
      <c r="CE1345" s="195"/>
      <c r="CF1345" s="195"/>
      <c r="CG1345" s="195"/>
      <c r="CH1345" s="195"/>
    </row>
    <row r="1346" spans="1:86" ht="12.75">
      <c r="A1346" s="195"/>
      <c r="B1346" s="195"/>
      <c r="C1346" s="195"/>
      <c r="D1346" s="195"/>
      <c r="E1346" s="195"/>
      <c r="F1346" s="195"/>
      <c r="G1346" s="195"/>
      <c r="H1346" s="195"/>
      <c r="I1346" s="195"/>
      <c r="J1346" s="195"/>
      <c r="L1346" s="195"/>
      <c r="M1346" s="195"/>
      <c r="N1346" s="195"/>
      <c r="O1346" s="195"/>
      <c r="P1346" s="195"/>
      <c r="Q1346" s="195"/>
      <c r="R1346" s="195"/>
      <c r="S1346" s="195"/>
      <c r="T1346" s="195"/>
      <c r="U1346" s="195"/>
      <c r="V1346" s="195"/>
      <c r="W1346" s="195"/>
      <c r="X1346" s="195"/>
      <c r="Y1346" s="195"/>
      <c r="Z1346" s="195"/>
      <c r="AA1346" s="195"/>
      <c r="AB1346" s="195"/>
      <c r="AC1346" s="195"/>
      <c r="AD1346" s="195"/>
      <c r="AE1346" s="195"/>
      <c r="AF1346" s="195"/>
      <c r="AG1346" s="195"/>
      <c r="AH1346" s="195"/>
      <c r="AI1346" s="195"/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  <c r="AW1346" s="195"/>
      <c r="AX1346" s="195"/>
      <c r="AY1346" s="195"/>
      <c r="AZ1346" s="195"/>
      <c r="BA1346" s="195"/>
      <c r="BB1346" s="195"/>
      <c r="BC1346" s="195"/>
      <c r="BD1346" s="195"/>
      <c r="BE1346" s="195"/>
      <c r="BF1346" s="195"/>
      <c r="BG1346" s="195"/>
      <c r="BH1346" s="195"/>
      <c r="BI1346" s="195"/>
      <c r="BJ1346" s="195"/>
      <c r="BK1346" s="195"/>
      <c r="BL1346" s="195"/>
      <c r="BM1346" s="195"/>
      <c r="BN1346" s="195"/>
      <c r="BO1346" s="195"/>
      <c r="BP1346" s="195"/>
      <c r="BQ1346" s="195"/>
      <c r="BR1346" s="195"/>
      <c r="BS1346" s="195"/>
      <c r="BT1346" s="195"/>
      <c r="BU1346" s="195"/>
      <c r="BV1346" s="195"/>
      <c r="BW1346" s="195"/>
      <c r="BX1346" s="195"/>
      <c r="BY1346" s="195"/>
      <c r="BZ1346" s="195"/>
      <c r="CA1346" s="195"/>
      <c r="CB1346" s="195"/>
      <c r="CC1346" s="195"/>
      <c r="CD1346" s="195"/>
      <c r="CE1346" s="195"/>
      <c r="CF1346" s="195"/>
      <c r="CG1346" s="195"/>
      <c r="CH1346" s="195"/>
    </row>
    <row r="1347" spans="1:86" ht="12.75">
      <c r="A1347" s="195"/>
      <c r="B1347" s="195"/>
      <c r="C1347" s="195"/>
      <c r="D1347" s="195"/>
      <c r="E1347" s="195"/>
      <c r="F1347" s="195"/>
      <c r="G1347" s="195"/>
      <c r="H1347" s="195"/>
      <c r="I1347" s="195"/>
      <c r="J1347" s="195"/>
      <c r="L1347" s="195"/>
      <c r="M1347" s="195"/>
      <c r="N1347" s="195"/>
      <c r="O1347" s="195"/>
      <c r="P1347" s="195"/>
      <c r="Q1347" s="195"/>
      <c r="R1347" s="195"/>
      <c r="S1347" s="195"/>
      <c r="T1347" s="195"/>
      <c r="U1347" s="195"/>
      <c r="V1347" s="195"/>
      <c r="W1347" s="195"/>
      <c r="X1347" s="195"/>
      <c r="Y1347" s="195"/>
      <c r="Z1347" s="195"/>
      <c r="AA1347" s="195"/>
      <c r="AB1347" s="195"/>
      <c r="AC1347" s="195"/>
      <c r="AD1347" s="195"/>
      <c r="AE1347" s="195"/>
      <c r="AF1347" s="195"/>
      <c r="AG1347" s="195"/>
      <c r="AH1347" s="195"/>
      <c r="AI1347" s="195"/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  <c r="AW1347" s="195"/>
      <c r="AX1347" s="195"/>
      <c r="AY1347" s="195"/>
      <c r="AZ1347" s="195"/>
      <c r="BA1347" s="195"/>
      <c r="BB1347" s="195"/>
      <c r="BC1347" s="195"/>
      <c r="BD1347" s="195"/>
      <c r="BE1347" s="195"/>
      <c r="BF1347" s="195"/>
      <c r="BG1347" s="195"/>
      <c r="BH1347" s="195"/>
      <c r="BI1347" s="195"/>
      <c r="BJ1347" s="195"/>
      <c r="BK1347" s="195"/>
      <c r="BL1347" s="195"/>
      <c r="BM1347" s="195"/>
      <c r="BN1347" s="195"/>
      <c r="BO1347" s="195"/>
      <c r="BP1347" s="195"/>
      <c r="BQ1347" s="195"/>
      <c r="BR1347" s="195"/>
      <c r="BS1347" s="195"/>
      <c r="BT1347" s="195"/>
      <c r="BU1347" s="195"/>
      <c r="BV1347" s="195"/>
      <c r="BW1347" s="195"/>
      <c r="BX1347" s="195"/>
      <c r="BY1347" s="195"/>
      <c r="BZ1347" s="195"/>
      <c r="CA1347" s="195"/>
      <c r="CB1347" s="195"/>
      <c r="CC1347" s="195"/>
      <c r="CD1347" s="195"/>
      <c r="CE1347" s="195"/>
      <c r="CF1347" s="195"/>
      <c r="CG1347" s="195"/>
      <c r="CH1347" s="195"/>
    </row>
    <row r="1348" spans="1:86" ht="12.75">
      <c r="A1348" s="195"/>
      <c r="B1348" s="195"/>
      <c r="C1348" s="195"/>
      <c r="D1348" s="195"/>
      <c r="E1348" s="195"/>
      <c r="F1348" s="195"/>
      <c r="G1348" s="195"/>
      <c r="H1348" s="195"/>
      <c r="I1348" s="195"/>
      <c r="J1348" s="195"/>
      <c r="L1348" s="195"/>
      <c r="M1348" s="195"/>
      <c r="N1348" s="195"/>
      <c r="O1348" s="195"/>
      <c r="P1348" s="195"/>
      <c r="Q1348" s="195"/>
      <c r="R1348" s="195"/>
      <c r="S1348" s="195"/>
      <c r="T1348" s="195"/>
      <c r="U1348" s="195"/>
      <c r="V1348" s="195"/>
      <c r="W1348" s="195"/>
      <c r="X1348" s="195"/>
      <c r="Y1348" s="195"/>
      <c r="Z1348" s="195"/>
      <c r="AA1348" s="195"/>
      <c r="AB1348" s="195"/>
      <c r="AC1348" s="195"/>
      <c r="AD1348" s="195"/>
      <c r="AE1348" s="195"/>
      <c r="AF1348" s="195"/>
      <c r="AG1348" s="195"/>
      <c r="AH1348" s="195"/>
      <c r="AI1348" s="195"/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  <c r="AW1348" s="195"/>
      <c r="AX1348" s="195"/>
      <c r="AY1348" s="195"/>
      <c r="AZ1348" s="195"/>
      <c r="BA1348" s="195"/>
      <c r="BB1348" s="195"/>
      <c r="BC1348" s="195"/>
      <c r="BD1348" s="195"/>
      <c r="BE1348" s="195"/>
      <c r="BF1348" s="195"/>
      <c r="BG1348" s="195"/>
      <c r="BH1348" s="195"/>
      <c r="BI1348" s="195"/>
      <c r="BJ1348" s="195"/>
      <c r="BK1348" s="195"/>
      <c r="BL1348" s="195"/>
      <c r="BM1348" s="195"/>
      <c r="BN1348" s="195"/>
      <c r="BO1348" s="195"/>
      <c r="BP1348" s="195"/>
      <c r="BQ1348" s="195"/>
      <c r="BR1348" s="195"/>
      <c r="BS1348" s="195"/>
      <c r="BT1348" s="195"/>
      <c r="BU1348" s="195"/>
      <c r="BV1348" s="195"/>
      <c r="BW1348" s="195"/>
      <c r="BX1348" s="195"/>
      <c r="BY1348" s="195"/>
      <c r="BZ1348" s="195"/>
      <c r="CA1348" s="195"/>
      <c r="CB1348" s="195"/>
      <c r="CC1348" s="195"/>
      <c r="CD1348" s="195"/>
      <c r="CE1348" s="195"/>
      <c r="CF1348" s="195"/>
      <c r="CG1348" s="195"/>
      <c r="CH1348" s="195"/>
    </row>
    <row r="1349" spans="1:86" ht="12.75">
      <c r="A1349" s="195"/>
      <c r="B1349" s="195"/>
      <c r="C1349" s="195"/>
      <c r="D1349" s="195"/>
      <c r="E1349" s="195"/>
      <c r="F1349" s="195"/>
      <c r="G1349" s="195"/>
      <c r="H1349" s="195"/>
      <c r="I1349" s="195"/>
      <c r="J1349" s="195"/>
      <c r="L1349" s="195"/>
      <c r="M1349" s="195"/>
      <c r="N1349" s="195"/>
      <c r="O1349" s="195"/>
      <c r="P1349" s="195"/>
      <c r="Q1349" s="195"/>
      <c r="R1349" s="195"/>
      <c r="S1349" s="195"/>
      <c r="T1349" s="195"/>
      <c r="U1349" s="195"/>
      <c r="V1349" s="195"/>
      <c r="W1349" s="195"/>
      <c r="X1349" s="195"/>
      <c r="Y1349" s="195"/>
      <c r="Z1349" s="195"/>
      <c r="AA1349" s="195"/>
      <c r="AB1349" s="195"/>
      <c r="AC1349" s="195"/>
      <c r="AD1349" s="195"/>
      <c r="AE1349" s="195"/>
      <c r="AF1349" s="195"/>
      <c r="AG1349" s="195"/>
      <c r="AH1349" s="195"/>
      <c r="AI1349" s="195"/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  <c r="AW1349" s="195"/>
      <c r="AX1349" s="195"/>
      <c r="AY1349" s="195"/>
      <c r="AZ1349" s="195"/>
      <c r="BA1349" s="195"/>
      <c r="BB1349" s="195"/>
      <c r="BC1349" s="195"/>
      <c r="BD1349" s="195"/>
      <c r="BE1349" s="195"/>
      <c r="BF1349" s="195"/>
      <c r="BG1349" s="195"/>
      <c r="BH1349" s="195"/>
      <c r="BI1349" s="195"/>
      <c r="BJ1349" s="195"/>
      <c r="BK1349" s="195"/>
      <c r="BL1349" s="195"/>
      <c r="BM1349" s="195"/>
      <c r="BN1349" s="195"/>
      <c r="BO1349" s="195"/>
      <c r="BP1349" s="195"/>
      <c r="BQ1349" s="195"/>
      <c r="BR1349" s="195"/>
      <c r="BS1349" s="195"/>
      <c r="BT1349" s="195"/>
      <c r="BU1349" s="195"/>
      <c r="BV1349" s="195"/>
      <c r="BW1349" s="195"/>
      <c r="BX1349" s="195"/>
      <c r="BY1349" s="195"/>
      <c r="BZ1349" s="195"/>
      <c r="CA1349" s="195"/>
      <c r="CB1349" s="195"/>
      <c r="CC1349" s="195"/>
      <c r="CD1349" s="195"/>
      <c r="CE1349" s="195"/>
      <c r="CF1349" s="195"/>
      <c r="CG1349" s="195"/>
      <c r="CH1349" s="195"/>
    </row>
    <row r="1350" spans="1:86" ht="12.75">
      <c r="A1350" s="195"/>
      <c r="B1350" s="195"/>
      <c r="C1350" s="195"/>
      <c r="D1350" s="195"/>
      <c r="E1350" s="195"/>
      <c r="F1350" s="195"/>
      <c r="G1350" s="195"/>
      <c r="H1350" s="195"/>
      <c r="I1350" s="195"/>
      <c r="J1350" s="195"/>
      <c r="L1350" s="195"/>
      <c r="M1350" s="195"/>
      <c r="N1350" s="195"/>
      <c r="O1350" s="195"/>
      <c r="P1350" s="195"/>
      <c r="Q1350" s="195"/>
      <c r="R1350" s="195"/>
      <c r="S1350" s="195"/>
      <c r="T1350" s="195"/>
      <c r="U1350" s="195"/>
      <c r="V1350" s="195"/>
      <c r="W1350" s="195"/>
      <c r="X1350" s="195"/>
      <c r="Y1350" s="195"/>
      <c r="Z1350" s="195"/>
      <c r="AA1350" s="195"/>
      <c r="AB1350" s="195"/>
      <c r="AC1350" s="195"/>
      <c r="AD1350" s="195"/>
      <c r="AE1350" s="195"/>
      <c r="AF1350" s="195"/>
      <c r="AG1350" s="195"/>
      <c r="AH1350" s="195"/>
      <c r="AI1350" s="195"/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  <c r="AW1350" s="195"/>
      <c r="AX1350" s="195"/>
      <c r="AY1350" s="195"/>
      <c r="AZ1350" s="195"/>
      <c r="BA1350" s="195"/>
      <c r="BB1350" s="195"/>
      <c r="BC1350" s="195"/>
      <c r="BD1350" s="195"/>
      <c r="BE1350" s="195"/>
      <c r="BF1350" s="195"/>
      <c r="BG1350" s="195"/>
      <c r="BH1350" s="195"/>
      <c r="BI1350" s="195"/>
      <c r="BJ1350" s="195"/>
      <c r="BK1350" s="195"/>
      <c r="BL1350" s="195"/>
      <c r="BM1350" s="195"/>
      <c r="BN1350" s="195"/>
      <c r="BO1350" s="195"/>
      <c r="BP1350" s="195"/>
      <c r="BQ1350" s="195"/>
      <c r="BR1350" s="195"/>
      <c r="BS1350" s="195"/>
      <c r="BT1350" s="195"/>
      <c r="BU1350" s="195"/>
      <c r="BV1350" s="195"/>
      <c r="BW1350" s="195"/>
      <c r="BX1350" s="195"/>
      <c r="BY1350" s="195"/>
      <c r="BZ1350" s="195"/>
      <c r="CA1350" s="195"/>
      <c r="CB1350" s="195"/>
      <c r="CC1350" s="195"/>
      <c r="CD1350" s="195"/>
      <c r="CE1350" s="195"/>
      <c r="CF1350" s="195"/>
      <c r="CG1350" s="195"/>
      <c r="CH1350" s="195"/>
    </row>
    <row r="1351" spans="1:86" ht="12.75">
      <c r="A1351" s="195"/>
      <c r="B1351" s="195"/>
      <c r="C1351" s="195"/>
      <c r="D1351" s="195"/>
      <c r="E1351" s="195"/>
      <c r="F1351" s="195"/>
      <c r="G1351" s="195"/>
      <c r="H1351" s="195"/>
      <c r="I1351" s="195"/>
      <c r="J1351" s="195"/>
      <c r="L1351" s="195"/>
      <c r="M1351" s="195"/>
      <c r="N1351" s="195"/>
      <c r="O1351" s="195"/>
      <c r="P1351" s="195"/>
      <c r="Q1351" s="195"/>
      <c r="R1351" s="195"/>
      <c r="S1351" s="195"/>
      <c r="T1351" s="195"/>
      <c r="U1351" s="195"/>
      <c r="V1351" s="195"/>
      <c r="W1351" s="195"/>
      <c r="X1351" s="195"/>
      <c r="Y1351" s="195"/>
      <c r="Z1351" s="195"/>
      <c r="AA1351" s="195"/>
      <c r="AB1351" s="195"/>
      <c r="AC1351" s="195"/>
      <c r="AD1351" s="195"/>
      <c r="AE1351" s="195"/>
      <c r="AF1351" s="195"/>
      <c r="AG1351" s="195"/>
      <c r="AH1351" s="195"/>
      <c r="AI1351" s="195"/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  <c r="AW1351" s="195"/>
      <c r="AX1351" s="195"/>
      <c r="AY1351" s="195"/>
      <c r="AZ1351" s="195"/>
      <c r="BA1351" s="195"/>
      <c r="BB1351" s="195"/>
      <c r="BC1351" s="195"/>
      <c r="BD1351" s="195"/>
      <c r="BE1351" s="195"/>
      <c r="BF1351" s="195"/>
      <c r="BG1351" s="195"/>
      <c r="BH1351" s="195"/>
      <c r="BI1351" s="195"/>
      <c r="BJ1351" s="195"/>
      <c r="BK1351" s="195"/>
      <c r="BL1351" s="195"/>
      <c r="BM1351" s="195"/>
      <c r="BN1351" s="195"/>
      <c r="BO1351" s="195"/>
      <c r="BP1351" s="195"/>
      <c r="BQ1351" s="195"/>
      <c r="BR1351" s="195"/>
      <c r="BS1351" s="195"/>
      <c r="BT1351" s="195"/>
      <c r="BU1351" s="195"/>
      <c r="BV1351" s="195"/>
      <c r="BW1351" s="195"/>
      <c r="BX1351" s="195"/>
      <c r="BY1351" s="195"/>
      <c r="BZ1351" s="195"/>
      <c r="CA1351" s="195"/>
      <c r="CB1351" s="195"/>
      <c r="CC1351" s="195"/>
      <c r="CD1351" s="195"/>
      <c r="CE1351" s="195"/>
      <c r="CF1351" s="195"/>
      <c r="CG1351" s="195"/>
      <c r="CH1351" s="195"/>
    </row>
    <row r="1352" spans="1:86" ht="12.75">
      <c r="A1352" s="195"/>
      <c r="B1352" s="195"/>
      <c r="C1352" s="195"/>
      <c r="D1352" s="195"/>
      <c r="E1352" s="195"/>
      <c r="F1352" s="195"/>
      <c r="G1352" s="195"/>
      <c r="H1352" s="195"/>
      <c r="I1352" s="195"/>
      <c r="J1352" s="195"/>
      <c r="L1352" s="195"/>
      <c r="M1352" s="195"/>
      <c r="N1352" s="195"/>
      <c r="O1352" s="195"/>
      <c r="P1352" s="195"/>
      <c r="Q1352" s="195"/>
      <c r="R1352" s="195"/>
      <c r="S1352" s="195"/>
      <c r="T1352" s="195"/>
      <c r="U1352" s="195"/>
      <c r="V1352" s="195"/>
      <c r="W1352" s="195"/>
      <c r="X1352" s="195"/>
      <c r="Y1352" s="195"/>
      <c r="Z1352" s="195"/>
      <c r="AA1352" s="195"/>
      <c r="AB1352" s="195"/>
      <c r="AC1352" s="195"/>
      <c r="AD1352" s="195"/>
      <c r="AE1352" s="195"/>
      <c r="AF1352" s="195"/>
      <c r="AG1352" s="195"/>
      <c r="AH1352" s="195"/>
      <c r="AI1352" s="195"/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  <c r="AW1352" s="195"/>
      <c r="AX1352" s="195"/>
      <c r="AY1352" s="195"/>
      <c r="AZ1352" s="195"/>
      <c r="BA1352" s="195"/>
      <c r="BB1352" s="195"/>
      <c r="BC1352" s="195"/>
      <c r="BD1352" s="195"/>
      <c r="BE1352" s="195"/>
      <c r="BF1352" s="195"/>
      <c r="BG1352" s="195"/>
      <c r="BH1352" s="195"/>
      <c r="BI1352" s="195"/>
      <c r="BJ1352" s="195"/>
      <c r="BK1352" s="195"/>
      <c r="BL1352" s="195"/>
      <c r="BM1352" s="195"/>
      <c r="BN1352" s="195"/>
      <c r="BO1352" s="195"/>
      <c r="BP1352" s="195"/>
      <c r="BQ1352" s="195"/>
      <c r="BR1352" s="195"/>
      <c r="BS1352" s="195"/>
      <c r="BT1352" s="195"/>
      <c r="BU1352" s="195"/>
      <c r="BV1352" s="195"/>
      <c r="BW1352" s="195"/>
      <c r="BX1352" s="195"/>
      <c r="BY1352" s="195"/>
      <c r="BZ1352" s="195"/>
      <c r="CA1352" s="195"/>
      <c r="CB1352" s="195"/>
      <c r="CC1352" s="195"/>
      <c r="CD1352" s="195"/>
      <c r="CE1352" s="195"/>
      <c r="CF1352" s="195"/>
      <c r="CG1352" s="195"/>
      <c r="CH1352" s="195"/>
    </row>
    <row r="1353" spans="1:86" ht="12.75">
      <c r="A1353" s="195"/>
      <c r="B1353" s="195"/>
      <c r="C1353" s="195"/>
      <c r="D1353" s="195"/>
      <c r="E1353" s="195"/>
      <c r="F1353" s="195"/>
      <c r="G1353" s="195"/>
      <c r="H1353" s="195"/>
      <c r="I1353" s="195"/>
      <c r="J1353" s="195"/>
      <c r="L1353" s="195"/>
      <c r="M1353" s="195"/>
      <c r="N1353" s="195"/>
      <c r="O1353" s="195"/>
      <c r="P1353" s="195"/>
      <c r="Q1353" s="195"/>
      <c r="R1353" s="195"/>
      <c r="S1353" s="195"/>
      <c r="T1353" s="195"/>
      <c r="U1353" s="195"/>
      <c r="V1353" s="195"/>
      <c r="W1353" s="195"/>
      <c r="X1353" s="195"/>
      <c r="Y1353" s="195"/>
      <c r="Z1353" s="195"/>
      <c r="AA1353" s="195"/>
      <c r="AB1353" s="195"/>
      <c r="AC1353" s="195"/>
      <c r="AD1353" s="195"/>
      <c r="AE1353" s="195"/>
      <c r="AF1353" s="195"/>
      <c r="AG1353" s="195"/>
      <c r="AH1353" s="195"/>
      <c r="AI1353" s="195"/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  <c r="AW1353" s="195"/>
      <c r="AX1353" s="195"/>
      <c r="AY1353" s="195"/>
      <c r="AZ1353" s="195"/>
      <c r="BA1353" s="195"/>
      <c r="BB1353" s="195"/>
      <c r="BC1353" s="195"/>
      <c r="BD1353" s="195"/>
      <c r="BE1353" s="195"/>
      <c r="BF1353" s="195"/>
      <c r="BG1353" s="195"/>
      <c r="BH1353" s="195"/>
      <c r="BI1353" s="195"/>
      <c r="BJ1353" s="195"/>
      <c r="BK1353" s="195"/>
      <c r="BL1353" s="195"/>
      <c r="BM1353" s="195"/>
      <c r="BN1353" s="195"/>
      <c r="BO1353" s="195"/>
      <c r="BP1353" s="195"/>
      <c r="BQ1353" s="195"/>
      <c r="BR1353" s="195"/>
      <c r="BS1353" s="195"/>
      <c r="BT1353" s="195"/>
      <c r="BU1353" s="195"/>
      <c r="BV1353" s="195"/>
      <c r="BW1353" s="195"/>
      <c r="BX1353" s="195"/>
      <c r="BY1353" s="195"/>
      <c r="BZ1353" s="195"/>
      <c r="CA1353" s="195"/>
      <c r="CB1353" s="195"/>
      <c r="CC1353" s="195"/>
      <c r="CD1353" s="195"/>
      <c r="CE1353" s="195"/>
      <c r="CF1353" s="195"/>
      <c r="CG1353" s="195"/>
      <c r="CH1353" s="195"/>
    </row>
    <row r="1354" spans="1:86" ht="12.75">
      <c r="A1354" s="195"/>
      <c r="B1354" s="195"/>
      <c r="C1354" s="195"/>
      <c r="D1354" s="195"/>
      <c r="E1354" s="195"/>
      <c r="F1354" s="195"/>
      <c r="G1354" s="195"/>
      <c r="H1354" s="195"/>
      <c r="I1354" s="195"/>
      <c r="J1354" s="195"/>
      <c r="L1354" s="195"/>
      <c r="M1354" s="195"/>
      <c r="N1354" s="195"/>
      <c r="O1354" s="195"/>
      <c r="P1354" s="195"/>
      <c r="Q1354" s="195"/>
      <c r="R1354" s="195"/>
      <c r="S1354" s="195"/>
      <c r="T1354" s="195"/>
      <c r="U1354" s="195"/>
      <c r="V1354" s="195"/>
      <c r="W1354" s="195"/>
      <c r="X1354" s="195"/>
      <c r="Y1354" s="195"/>
      <c r="Z1354" s="195"/>
      <c r="AA1354" s="195"/>
      <c r="AB1354" s="195"/>
      <c r="AC1354" s="195"/>
      <c r="AD1354" s="195"/>
      <c r="AE1354" s="195"/>
      <c r="AF1354" s="195"/>
      <c r="AG1354" s="195"/>
      <c r="AH1354" s="195"/>
      <c r="AI1354" s="195"/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  <c r="AW1354" s="195"/>
      <c r="AX1354" s="195"/>
      <c r="AY1354" s="195"/>
      <c r="AZ1354" s="195"/>
      <c r="BA1354" s="195"/>
      <c r="BB1354" s="195"/>
      <c r="BC1354" s="195"/>
      <c r="BD1354" s="195"/>
      <c r="BE1354" s="195"/>
      <c r="BF1354" s="195"/>
      <c r="BG1354" s="195"/>
      <c r="BH1354" s="195"/>
      <c r="BI1354" s="195"/>
      <c r="BJ1354" s="195"/>
      <c r="BK1354" s="195"/>
      <c r="BL1354" s="195"/>
      <c r="BM1354" s="195"/>
      <c r="BN1354" s="195"/>
      <c r="BO1354" s="195"/>
      <c r="BP1354" s="195"/>
      <c r="BQ1354" s="195"/>
      <c r="BR1354" s="195"/>
      <c r="BS1354" s="195"/>
      <c r="BT1354" s="195"/>
      <c r="BU1354" s="195"/>
      <c r="BV1354" s="195"/>
      <c r="BW1354" s="195"/>
      <c r="BX1354" s="195"/>
      <c r="BY1354" s="195"/>
      <c r="BZ1354" s="195"/>
      <c r="CA1354" s="195"/>
      <c r="CB1354" s="195"/>
      <c r="CC1354" s="195"/>
      <c r="CD1354" s="195"/>
      <c r="CE1354" s="195"/>
      <c r="CF1354" s="195"/>
      <c r="CG1354" s="195"/>
      <c r="CH1354" s="195"/>
    </row>
    <row r="1355" spans="1:86" ht="12.75">
      <c r="A1355" s="195"/>
      <c r="B1355" s="195"/>
      <c r="C1355" s="195"/>
      <c r="D1355" s="195"/>
      <c r="E1355" s="195"/>
      <c r="F1355" s="195"/>
      <c r="G1355" s="195"/>
      <c r="H1355" s="195"/>
      <c r="I1355" s="195"/>
      <c r="J1355" s="195"/>
      <c r="L1355" s="195"/>
      <c r="M1355" s="195"/>
      <c r="N1355" s="195"/>
      <c r="O1355" s="195"/>
      <c r="P1355" s="195"/>
      <c r="Q1355" s="195"/>
      <c r="R1355" s="195"/>
      <c r="S1355" s="195"/>
      <c r="T1355" s="195"/>
      <c r="U1355" s="195"/>
      <c r="V1355" s="195"/>
      <c r="W1355" s="195"/>
      <c r="X1355" s="195"/>
      <c r="Y1355" s="195"/>
      <c r="Z1355" s="195"/>
      <c r="AA1355" s="195"/>
      <c r="AB1355" s="195"/>
      <c r="AC1355" s="195"/>
      <c r="AD1355" s="195"/>
      <c r="AE1355" s="195"/>
      <c r="AF1355" s="195"/>
      <c r="AG1355" s="195"/>
      <c r="AH1355" s="195"/>
      <c r="AI1355" s="195"/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  <c r="AW1355" s="195"/>
      <c r="AX1355" s="195"/>
      <c r="AY1355" s="195"/>
      <c r="AZ1355" s="195"/>
      <c r="BA1355" s="195"/>
      <c r="BB1355" s="195"/>
      <c r="BC1355" s="195"/>
      <c r="BD1355" s="195"/>
      <c r="BE1355" s="195"/>
      <c r="BF1355" s="195"/>
      <c r="BG1355" s="195"/>
      <c r="BH1355" s="195"/>
      <c r="BI1355" s="195"/>
      <c r="BJ1355" s="195"/>
      <c r="BK1355" s="195"/>
      <c r="BL1355" s="195"/>
      <c r="BM1355" s="195"/>
      <c r="BN1355" s="195"/>
      <c r="BO1355" s="195"/>
      <c r="BP1355" s="195"/>
      <c r="BQ1355" s="195"/>
      <c r="BR1355" s="195"/>
      <c r="BS1355" s="195"/>
      <c r="BT1355" s="195"/>
      <c r="BU1355" s="195"/>
      <c r="BV1355" s="195"/>
      <c r="BW1355" s="195"/>
      <c r="BX1355" s="195"/>
      <c r="BY1355" s="195"/>
      <c r="BZ1355" s="195"/>
      <c r="CA1355" s="195"/>
      <c r="CB1355" s="195"/>
      <c r="CC1355" s="195"/>
      <c r="CD1355" s="195"/>
      <c r="CE1355" s="195"/>
      <c r="CF1355" s="195"/>
      <c r="CG1355" s="195"/>
      <c r="CH1355" s="195"/>
    </row>
    <row r="1356" spans="1:86" ht="12.75">
      <c r="A1356" s="195"/>
      <c r="B1356" s="195"/>
      <c r="C1356" s="195"/>
      <c r="D1356" s="195"/>
      <c r="E1356" s="195"/>
      <c r="F1356" s="195"/>
      <c r="G1356" s="195"/>
      <c r="H1356" s="195"/>
      <c r="I1356" s="195"/>
      <c r="J1356" s="195"/>
      <c r="L1356" s="195"/>
      <c r="M1356" s="195"/>
      <c r="N1356" s="195"/>
      <c r="O1356" s="195"/>
      <c r="P1356" s="195"/>
      <c r="Q1356" s="195"/>
      <c r="R1356" s="195"/>
      <c r="S1356" s="195"/>
      <c r="T1356" s="195"/>
      <c r="U1356" s="195"/>
      <c r="V1356" s="195"/>
      <c r="W1356" s="195"/>
      <c r="X1356" s="195"/>
      <c r="Y1356" s="195"/>
      <c r="Z1356" s="195"/>
      <c r="AA1356" s="195"/>
      <c r="AB1356" s="195"/>
      <c r="AC1356" s="195"/>
      <c r="AD1356" s="195"/>
      <c r="AE1356" s="195"/>
      <c r="AF1356" s="195"/>
      <c r="AG1356" s="195"/>
      <c r="AH1356" s="195"/>
      <c r="AI1356" s="195"/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  <c r="AW1356" s="195"/>
      <c r="AX1356" s="195"/>
      <c r="AY1356" s="195"/>
      <c r="AZ1356" s="195"/>
      <c r="BA1356" s="195"/>
      <c r="BB1356" s="195"/>
      <c r="BC1356" s="195"/>
      <c r="BD1356" s="195"/>
      <c r="BE1356" s="195"/>
      <c r="BF1356" s="195"/>
      <c r="BG1356" s="195"/>
      <c r="BH1356" s="195"/>
      <c r="BI1356" s="195"/>
      <c r="BJ1356" s="195"/>
      <c r="BK1356" s="195"/>
      <c r="BL1356" s="195"/>
      <c r="BM1356" s="195"/>
      <c r="BN1356" s="195"/>
      <c r="BO1356" s="195"/>
      <c r="BP1356" s="195"/>
      <c r="BQ1356" s="195"/>
      <c r="BR1356" s="195"/>
      <c r="BS1356" s="195"/>
      <c r="BT1356" s="195"/>
      <c r="BU1356" s="195"/>
      <c r="BV1356" s="195"/>
      <c r="BW1356" s="195"/>
      <c r="BX1356" s="195"/>
      <c r="BY1356" s="195"/>
      <c r="BZ1356" s="195"/>
      <c r="CA1356" s="195"/>
      <c r="CB1356" s="195"/>
      <c r="CC1356" s="195"/>
      <c r="CD1356" s="195"/>
      <c r="CE1356" s="195"/>
      <c r="CF1356" s="195"/>
      <c r="CG1356" s="195"/>
      <c r="CH1356" s="195"/>
    </row>
    <row r="1357" spans="1:86" ht="12.75">
      <c r="A1357" s="195"/>
      <c r="B1357" s="195"/>
      <c r="C1357" s="195"/>
      <c r="D1357" s="195"/>
      <c r="E1357" s="195"/>
      <c r="F1357" s="195"/>
      <c r="G1357" s="195"/>
      <c r="H1357" s="195"/>
      <c r="I1357" s="195"/>
      <c r="J1357" s="195"/>
      <c r="L1357" s="195"/>
      <c r="M1357" s="195"/>
      <c r="N1357" s="195"/>
      <c r="O1357" s="195"/>
      <c r="P1357" s="195"/>
      <c r="Q1357" s="195"/>
      <c r="R1357" s="195"/>
      <c r="S1357" s="195"/>
      <c r="T1357" s="195"/>
      <c r="U1357" s="195"/>
      <c r="V1357" s="195"/>
      <c r="W1357" s="195"/>
      <c r="X1357" s="195"/>
      <c r="Y1357" s="195"/>
      <c r="Z1357" s="195"/>
      <c r="AA1357" s="195"/>
      <c r="AB1357" s="195"/>
      <c r="AC1357" s="195"/>
      <c r="AD1357" s="195"/>
      <c r="AE1357" s="195"/>
      <c r="AF1357" s="195"/>
      <c r="AG1357" s="195"/>
      <c r="AH1357" s="195"/>
      <c r="AI1357" s="195"/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  <c r="AW1357" s="195"/>
      <c r="AX1357" s="195"/>
      <c r="AY1357" s="195"/>
      <c r="AZ1357" s="195"/>
      <c r="BA1357" s="195"/>
      <c r="BB1357" s="195"/>
      <c r="BC1357" s="195"/>
      <c r="BD1357" s="195"/>
      <c r="BE1357" s="195"/>
      <c r="BF1357" s="195"/>
      <c r="BG1357" s="195"/>
      <c r="BH1357" s="195"/>
      <c r="BI1357" s="195"/>
      <c r="BJ1357" s="195"/>
      <c r="BK1357" s="195"/>
      <c r="BL1357" s="195"/>
      <c r="BM1357" s="195"/>
      <c r="BN1357" s="195"/>
      <c r="BO1357" s="195"/>
      <c r="BP1357" s="195"/>
      <c r="BQ1357" s="195"/>
      <c r="BR1357" s="195"/>
      <c r="BS1357" s="195"/>
      <c r="BT1357" s="195"/>
      <c r="BU1357" s="195"/>
      <c r="BV1357" s="195"/>
      <c r="BW1357" s="195"/>
      <c r="BX1357" s="195"/>
      <c r="BY1357" s="195"/>
      <c r="BZ1357" s="195"/>
      <c r="CA1357" s="195"/>
      <c r="CB1357" s="195"/>
      <c r="CC1357" s="195"/>
      <c r="CD1357" s="195"/>
      <c r="CE1357" s="195"/>
      <c r="CF1357" s="195"/>
      <c r="CG1357" s="195"/>
      <c r="CH1357" s="195"/>
    </row>
    <row r="1358" spans="1:86" ht="12.75">
      <c r="A1358" s="195"/>
      <c r="B1358" s="195"/>
      <c r="C1358" s="195"/>
      <c r="D1358" s="195"/>
      <c r="E1358" s="195"/>
      <c r="F1358" s="195"/>
      <c r="G1358" s="195"/>
      <c r="H1358" s="195"/>
      <c r="I1358" s="195"/>
      <c r="J1358" s="195"/>
      <c r="L1358" s="195"/>
      <c r="M1358" s="195"/>
      <c r="N1358" s="195"/>
      <c r="O1358" s="195"/>
      <c r="P1358" s="195"/>
      <c r="Q1358" s="195"/>
      <c r="R1358" s="195"/>
      <c r="S1358" s="195"/>
      <c r="T1358" s="195"/>
      <c r="U1358" s="195"/>
      <c r="V1358" s="195"/>
      <c r="W1358" s="195"/>
      <c r="X1358" s="195"/>
      <c r="Y1358" s="195"/>
      <c r="Z1358" s="195"/>
      <c r="AA1358" s="195"/>
      <c r="AB1358" s="195"/>
      <c r="AC1358" s="195"/>
      <c r="AD1358" s="195"/>
      <c r="AE1358" s="195"/>
      <c r="AF1358" s="195"/>
      <c r="AG1358" s="195"/>
      <c r="AH1358" s="195"/>
      <c r="AI1358" s="195"/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  <c r="AW1358" s="195"/>
      <c r="AX1358" s="195"/>
      <c r="AY1358" s="195"/>
      <c r="AZ1358" s="195"/>
      <c r="BA1358" s="195"/>
      <c r="BB1358" s="195"/>
      <c r="BC1358" s="195"/>
      <c r="BD1358" s="195"/>
      <c r="BE1358" s="195"/>
      <c r="BF1358" s="195"/>
      <c r="BG1358" s="195"/>
      <c r="BH1358" s="195"/>
      <c r="BI1358" s="195"/>
      <c r="BJ1358" s="195"/>
      <c r="BK1358" s="195"/>
      <c r="BL1358" s="195"/>
      <c r="BM1358" s="195"/>
      <c r="BN1358" s="195"/>
      <c r="BO1358" s="195"/>
      <c r="BP1358" s="195"/>
      <c r="BQ1358" s="195"/>
      <c r="BR1358" s="195"/>
      <c r="BS1358" s="195"/>
      <c r="BT1358" s="195"/>
      <c r="BU1358" s="195"/>
      <c r="BV1358" s="195"/>
      <c r="BW1358" s="195"/>
      <c r="BX1358" s="195"/>
      <c r="BY1358" s="195"/>
      <c r="BZ1358" s="195"/>
      <c r="CA1358" s="195"/>
      <c r="CB1358" s="195"/>
      <c r="CC1358" s="195"/>
      <c r="CD1358" s="195"/>
      <c r="CE1358" s="195"/>
      <c r="CF1358" s="195"/>
      <c r="CG1358" s="195"/>
      <c r="CH1358" s="195"/>
    </row>
    <row r="1359" spans="1:86" ht="12.75">
      <c r="A1359" s="195"/>
      <c r="B1359" s="195"/>
      <c r="C1359" s="195"/>
      <c r="D1359" s="195"/>
      <c r="E1359" s="195"/>
      <c r="F1359" s="195"/>
      <c r="G1359" s="195"/>
      <c r="H1359" s="195"/>
      <c r="I1359" s="195"/>
      <c r="J1359" s="195"/>
      <c r="L1359" s="195"/>
      <c r="M1359" s="195"/>
      <c r="N1359" s="195"/>
      <c r="O1359" s="195"/>
      <c r="P1359" s="195"/>
      <c r="Q1359" s="195"/>
      <c r="R1359" s="195"/>
      <c r="S1359" s="195"/>
      <c r="T1359" s="195"/>
      <c r="U1359" s="195"/>
      <c r="V1359" s="195"/>
      <c r="W1359" s="195"/>
      <c r="X1359" s="195"/>
      <c r="Y1359" s="195"/>
      <c r="Z1359" s="195"/>
      <c r="AA1359" s="195"/>
      <c r="AB1359" s="195"/>
      <c r="AC1359" s="195"/>
      <c r="AD1359" s="195"/>
      <c r="AE1359" s="195"/>
      <c r="AF1359" s="195"/>
      <c r="AG1359" s="195"/>
      <c r="AH1359" s="195"/>
      <c r="AI1359" s="195"/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  <c r="AW1359" s="195"/>
      <c r="AX1359" s="195"/>
      <c r="AY1359" s="195"/>
      <c r="AZ1359" s="195"/>
      <c r="BA1359" s="195"/>
      <c r="BB1359" s="195"/>
      <c r="BC1359" s="195"/>
      <c r="BD1359" s="195"/>
      <c r="BE1359" s="195"/>
      <c r="BF1359" s="195"/>
      <c r="BG1359" s="195"/>
      <c r="BH1359" s="195"/>
      <c r="BI1359" s="195"/>
      <c r="BJ1359" s="195"/>
      <c r="BK1359" s="195"/>
      <c r="BL1359" s="195"/>
      <c r="BM1359" s="195"/>
      <c r="BN1359" s="195"/>
      <c r="BO1359" s="195"/>
      <c r="BP1359" s="195"/>
      <c r="BQ1359" s="195"/>
      <c r="BR1359" s="195"/>
      <c r="BS1359" s="195"/>
      <c r="BT1359" s="195"/>
      <c r="BU1359" s="195"/>
      <c r="BV1359" s="195"/>
      <c r="BW1359" s="195"/>
      <c r="BX1359" s="195"/>
      <c r="BY1359" s="195"/>
      <c r="BZ1359" s="195"/>
      <c r="CA1359" s="195"/>
      <c r="CB1359" s="195"/>
      <c r="CC1359" s="195"/>
      <c r="CD1359" s="195"/>
      <c r="CE1359" s="195"/>
      <c r="CF1359" s="195"/>
      <c r="CG1359" s="195"/>
      <c r="CH1359" s="195"/>
    </row>
    <row r="1360" spans="1:86" ht="12.75">
      <c r="A1360" s="195"/>
      <c r="B1360" s="195"/>
      <c r="C1360" s="195"/>
      <c r="D1360" s="195"/>
      <c r="E1360" s="195"/>
      <c r="F1360" s="195"/>
      <c r="G1360" s="195"/>
      <c r="H1360" s="195"/>
      <c r="I1360" s="195"/>
      <c r="J1360" s="195"/>
      <c r="L1360" s="195"/>
      <c r="M1360" s="195"/>
      <c r="N1360" s="195"/>
      <c r="O1360" s="195"/>
      <c r="P1360" s="195"/>
      <c r="Q1360" s="195"/>
      <c r="R1360" s="195"/>
      <c r="S1360" s="195"/>
      <c r="T1360" s="195"/>
      <c r="U1360" s="195"/>
      <c r="V1360" s="195"/>
      <c r="W1360" s="195"/>
      <c r="X1360" s="195"/>
      <c r="Y1360" s="195"/>
      <c r="Z1360" s="195"/>
      <c r="AA1360" s="195"/>
      <c r="AB1360" s="195"/>
      <c r="AC1360" s="195"/>
      <c r="AD1360" s="195"/>
      <c r="AE1360" s="195"/>
      <c r="AF1360" s="195"/>
      <c r="AG1360" s="195"/>
      <c r="AH1360" s="195"/>
      <c r="AI1360" s="195"/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  <c r="AW1360" s="195"/>
      <c r="AX1360" s="195"/>
      <c r="AY1360" s="195"/>
      <c r="AZ1360" s="195"/>
      <c r="BA1360" s="195"/>
      <c r="BB1360" s="195"/>
      <c r="BC1360" s="195"/>
      <c r="BD1360" s="195"/>
      <c r="BE1360" s="195"/>
      <c r="BF1360" s="195"/>
      <c r="BG1360" s="195"/>
      <c r="BH1360" s="195"/>
      <c r="BI1360" s="195"/>
      <c r="BJ1360" s="195"/>
      <c r="BK1360" s="195"/>
      <c r="BL1360" s="195"/>
      <c r="BM1360" s="195"/>
      <c r="BN1360" s="195"/>
      <c r="BO1360" s="195"/>
      <c r="BP1360" s="195"/>
      <c r="BQ1360" s="195"/>
      <c r="BR1360" s="195"/>
      <c r="BS1360" s="195"/>
      <c r="BT1360" s="195"/>
      <c r="BU1360" s="195"/>
      <c r="BV1360" s="195"/>
      <c r="BW1360" s="195"/>
      <c r="BX1360" s="195"/>
      <c r="BY1360" s="195"/>
      <c r="BZ1360" s="195"/>
      <c r="CA1360" s="195"/>
      <c r="CB1360" s="195"/>
      <c r="CC1360" s="195"/>
      <c r="CD1360" s="195"/>
      <c r="CE1360" s="195"/>
      <c r="CF1360" s="195"/>
      <c r="CG1360" s="195"/>
      <c r="CH1360" s="195"/>
    </row>
    <row r="1361" spans="1:86" ht="12.75">
      <c r="A1361" s="195"/>
      <c r="B1361" s="195"/>
      <c r="C1361" s="195"/>
      <c r="D1361" s="195"/>
      <c r="E1361" s="195"/>
      <c r="F1361" s="195"/>
      <c r="G1361" s="195"/>
      <c r="H1361" s="195"/>
      <c r="I1361" s="195"/>
      <c r="J1361" s="195"/>
      <c r="L1361" s="195"/>
      <c r="M1361" s="195"/>
      <c r="N1361" s="195"/>
      <c r="O1361" s="195"/>
      <c r="P1361" s="195"/>
      <c r="Q1361" s="195"/>
      <c r="R1361" s="195"/>
      <c r="S1361" s="195"/>
      <c r="T1361" s="195"/>
      <c r="U1361" s="195"/>
      <c r="V1361" s="195"/>
      <c r="W1361" s="195"/>
      <c r="X1361" s="195"/>
      <c r="Y1361" s="195"/>
      <c r="Z1361" s="195"/>
      <c r="AA1361" s="195"/>
      <c r="AB1361" s="195"/>
      <c r="AC1361" s="195"/>
      <c r="AD1361" s="195"/>
      <c r="AE1361" s="195"/>
      <c r="AF1361" s="195"/>
      <c r="AG1361" s="195"/>
      <c r="AH1361" s="195"/>
      <c r="AI1361" s="195"/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  <c r="AW1361" s="195"/>
      <c r="AX1361" s="195"/>
      <c r="AY1361" s="195"/>
      <c r="AZ1361" s="195"/>
      <c r="BA1361" s="195"/>
      <c r="BB1361" s="195"/>
      <c r="BC1361" s="195"/>
      <c r="BD1361" s="195"/>
      <c r="BE1361" s="195"/>
      <c r="BF1361" s="195"/>
      <c r="BG1361" s="195"/>
      <c r="BH1361" s="195"/>
      <c r="BI1361" s="195"/>
      <c r="BJ1361" s="195"/>
      <c r="BK1361" s="195"/>
      <c r="BL1361" s="195"/>
      <c r="BM1361" s="195"/>
      <c r="BN1361" s="195"/>
      <c r="BO1361" s="195"/>
      <c r="BP1361" s="195"/>
      <c r="BQ1361" s="195"/>
      <c r="BR1361" s="195"/>
      <c r="BS1361" s="195"/>
      <c r="BT1361" s="195"/>
      <c r="BU1361" s="195"/>
      <c r="BV1361" s="195"/>
      <c r="BW1361" s="195"/>
      <c r="BX1361" s="195"/>
      <c r="BY1361" s="195"/>
      <c r="BZ1361" s="195"/>
      <c r="CA1361" s="195"/>
      <c r="CB1361" s="195"/>
      <c r="CC1361" s="195"/>
      <c r="CD1361" s="195"/>
      <c r="CE1361" s="195"/>
      <c r="CF1361" s="195"/>
      <c r="CG1361" s="195"/>
      <c r="CH1361" s="195"/>
    </row>
    <row r="1362" spans="1:86" ht="12.75">
      <c r="A1362" s="195"/>
      <c r="B1362" s="195"/>
      <c r="C1362" s="195"/>
      <c r="D1362" s="195"/>
      <c r="E1362" s="195"/>
      <c r="F1362" s="195"/>
      <c r="G1362" s="195"/>
      <c r="H1362" s="195"/>
      <c r="I1362" s="195"/>
      <c r="J1362" s="195"/>
      <c r="L1362" s="195"/>
      <c r="M1362" s="195"/>
      <c r="N1362" s="195"/>
      <c r="O1362" s="195"/>
      <c r="P1362" s="195"/>
      <c r="Q1362" s="195"/>
      <c r="R1362" s="195"/>
      <c r="S1362" s="195"/>
      <c r="T1362" s="195"/>
      <c r="U1362" s="195"/>
      <c r="V1362" s="195"/>
      <c r="W1362" s="195"/>
      <c r="X1362" s="195"/>
      <c r="Y1362" s="195"/>
      <c r="Z1362" s="195"/>
      <c r="AA1362" s="195"/>
      <c r="AB1362" s="195"/>
      <c r="AC1362" s="195"/>
      <c r="AD1362" s="195"/>
      <c r="AE1362" s="195"/>
      <c r="AF1362" s="195"/>
      <c r="AG1362" s="195"/>
      <c r="AH1362" s="195"/>
      <c r="AI1362" s="195"/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  <c r="AW1362" s="195"/>
      <c r="AX1362" s="195"/>
      <c r="AY1362" s="195"/>
      <c r="AZ1362" s="195"/>
      <c r="BA1362" s="195"/>
      <c r="BB1362" s="195"/>
      <c r="BC1362" s="195"/>
      <c r="BD1362" s="195"/>
      <c r="BE1362" s="195"/>
      <c r="BF1362" s="195"/>
      <c r="BG1362" s="195"/>
      <c r="BH1362" s="195"/>
      <c r="BI1362" s="195"/>
      <c r="BJ1362" s="195"/>
      <c r="BK1362" s="195"/>
      <c r="BL1362" s="195"/>
      <c r="BM1362" s="195"/>
      <c r="BN1362" s="195"/>
      <c r="BO1362" s="195"/>
      <c r="BP1362" s="195"/>
      <c r="BQ1362" s="195"/>
      <c r="BR1362" s="195"/>
      <c r="BS1362" s="195"/>
      <c r="BT1362" s="195"/>
      <c r="BU1362" s="195"/>
      <c r="BV1362" s="195"/>
      <c r="BW1362" s="195"/>
      <c r="BX1362" s="195"/>
      <c r="BY1362" s="195"/>
      <c r="BZ1362" s="195"/>
      <c r="CA1362" s="195"/>
      <c r="CB1362" s="195"/>
      <c r="CC1362" s="195"/>
      <c r="CD1362" s="195"/>
      <c r="CE1362" s="195"/>
      <c r="CF1362" s="195"/>
      <c r="CG1362" s="195"/>
      <c r="CH1362" s="195"/>
    </row>
    <row r="1363" spans="1:86" ht="12.75">
      <c r="A1363" s="195"/>
      <c r="B1363" s="195"/>
      <c r="C1363" s="195"/>
      <c r="D1363" s="195"/>
      <c r="E1363" s="195"/>
      <c r="F1363" s="195"/>
      <c r="G1363" s="195"/>
      <c r="H1363" s="195"/>
      <c r="I1363" s="195"/>
      <c r="J1363" s="195"/>
      <c r="L1363" s="195"/>
      <c r="M1363" s="195"/>
      <c r="N1363" s="195"/>
      <c r="O1363" s="195"/>
      <c r="P1363" s="195"/>
      <c r="Q1363" s="195"/>
      <c r="R1363" s="195"/>
      <c r="S1363" s="195"/>
      <c r="T1363" s="195"/>
      <c r="U1363" s="195"/>
      <c r="V1363" s="195"/>
      <c r="W1363" s="195"/>
      <c r="X1363" s="195"/>
      <c r="Y1363" s="195"/>
      <c r="Z1363" s="195"/>
      <c r="AA1363" s="195"/>
      <c r="AB1363" s="195"/>
      <c r="AC1363" s="195"/>
      <c r="AD1363" s="195"/>
      <c r="AE1363" s="195"/>
      <c r="AF1363" s="195"/>
      <c r="AG1363" s="195"/>
      <c r="AH1363" s="195"/>
      <c r="AI1363" s="195"/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  <c r="AW1363" s="195"/>
      <c r="AX1363" s="195"/>
      <c r="AY1363" s="195"/>
      <c r="AZ1363" s="195"/>
      <c r="BA1363" s="195"/>
      <c r="BB1363" s="195"/>
      <c r="BC1363" s="195"/>
      <c r="BD1363" s="195"/>
      <c r="BE1363" s="195"/>
      <c r="BF1363" s="195"/>
      <c r="BG1363" s="195"/>
      <c r="BH1363" s="195"/>
      <c r="BI1363" s="195"/>
      <c r="BJ1363" s="195"/>
      <c r="BK1363" s="195"/>
      <c r="BL1363" s="195"/>
      <c r="BM1363" s="195"/>
      <c r="BN1363" s="195"/>
      <c r="BO1363" s="195"/>
      <c r="BP1363" s="195"/>
      <c r="BQ1363" s="195"/>
      <c r="BR1363" s="195"/>
      <c r="BS1363" s="195"/>
      <c r="BT1363" s="195"/>
      <c r="BU1363" s="195"/>
      <c r="BV1363" s="195"/>
      <c r="BW1363" s="195"/>
      <c r="BX1363" s="195"/>
      <c r="BY1363" s="195"/>
      <c r="BZ1363" s="195"/>
      <c r="CA1363" s="195"/>
      <c r="CB1363" s="195"/>
      <c r="CC1363" s="195"/>
      <c r="CD1363" s="195"/>
      <c r="CE1363" s="195"/>
      <c r="CF1363" s="195"/>
      <c r="CG1363" s="195"/>
      <c r="CH1363" s="195"/>
    </row>
    <row r="1364" spans="1:86" ht="12.75">
      <c r="A1364" s="195"/>
      <c r="B1364" s="195"/>
      <c r="C1364" s="195"/>
      <c r="D1364" s="195"/>
      <c r="E1364" s="195"/>
      <c r="F1364" s="195"/>
      <c r="G1364" s="195"/>
      <c r="H1364" s="195"/>
      <c r="I1364" s="195"/>
      <c r="J1364" s="195"/>
      <c r="L1364" s="195"/>
      <c r="M1364" s="195"/>
      <c r="N1364" s="195"/>
      <c r="O1364" s="195"/>
      <c r="P1364" s="195"/>
      <c r="Q1364" s="195"/>
      <c r="R1364" s="195"/>
      <c r="S1364" s="195"/>
      <c r="T1364" s="195"/>
      <c r="U1364" s="195"/>
      <c r="V1364" s="195"/>
      <c r="W1364" s="195"/>
      <c r="X1364" s="195"/>
      <c r="Y1364" s="195"/>
      <c r="Z1364" s="195"/>
      <c r="AA1364" s="195"/>
      <c r="AB1364" s="195"/>
      <c r="AC1364" s="195"/>
      <c r="AD1364" s="195"/>
      <c r="AE1364" s="195"/>
      <c r="AF1364" s="195"/>
      <c r="AG1364" s="195"/>
      <c r="AH1364" s="195"/>
      <c r="AI1364" s="195"/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  <c r="AW1364" s="195"/>
      <c r="AX1364" s="195"/>
      <c r="AY1364" s="195"/>
      <c r="AZ1364" s="195"/>
      <c r="BA1364" s="195"/>
      <c r="BB1364" s="195"/>
      <c r="BC1364" s="195"/>
      <c r="BD1364" s="195"/>
      <c r="BE1364" s="195"/>
      <c r="BF1364" s="195"/>
      <c r="BG1364" s="195"/>
      <c r="BH1364" s="195"/>
      <c r="BI1364" s="195"/>
      <c r="BJ1364" s="195"/>
      <c r="BK1364" s="195"/>
      <c r="BL1364" s="195"/>
      <c r="BM1364" s="195"/>
      <c r="BN1364" s="195"/>
      <c r="BO1364" s="195"/>
      <c r="BP1364" s="195"/>
      <c r="BQ1364" s="195"/>
      <c r="BR1364" s="195"/>
      <c r="BS1364" s="195"/>
      <c r="BT1364" s="195"/>
      <c r="BU1364" s="195"/>
      <c r="BV1364" s="195"/>
      <c r="BW1364" s="195"/>
      <c r="BX1364" s="195"/>
      <c r="BY1364" s="195"/>
      <c r="BZ1364" s="195"/>
      <c r="CA1364" s="195"/>
      <c r="CB1364" s="195"/>
      <c r="CC1364" s="195"/>
      <c r="CD1364" s="195"/>
      <c r="CE1364" s="195"/>
      <c r="CF1364" s="195"/>
      <c r="CG1364" s="195"/>
      <c r="CH1364" s="195"/>
    </row>
    <row r="1365" spans="1:86" ht="12.75">
      <c r="A1365" s="195"/>
      <c r="B1365" s="195"/>
      <c r="C1365" s="195"/>
      <c r="D1365" s="195"/>
      <c r="E1365" s="195"/>
      <c r="F1365" s="195"/>
      <c r="G1365" s="195"/>
      <c r="H1365" s="195"/>
      <c r="I1365" s="195"/>
      <c r="J1365" s="195"/>
      <c r="L1365" s="195"/>
      <c r="M1365" s="195"/>
      <c r="N1365" s="195"/>
      <c r="O1365" s="195"/>
      <c r="P1365" s="195"/>
      <c r="Q1365" s="195"/>
      <c r="R1365" s="195"/>
      <c r="S1365" s="195"/>
      <c r="T1365" s="195"/>
      <c r="U1365" s="195"/>
      <c r="V1365" s="195"/>
      <c r="W1365" s="195"/>
      <c r="X1365" s="195"/>
      <c r="Y1365" s="195"/>
      <c r="Z1365" s="195"/>
      <c r="AA1365" s="195"/>
      <c r="AB1365" s="195"/>
      <c r="AC1365" s="195"/>
      <c r="AD1365" s="195"/>
      <c r="AE1365" s="195"/>
      <c r="AF1365" s="195"/>
      <c r="AG1365" s="195"/>
      <c r="AH1365" s="195"/>
      <c r="AI1365" s="195"/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  <c r="AW1365" s="195"/>
      <c r="AX1365" s="195"/>
      <c r="AY1365" s="195"/>
      <c r="AZ1365" s="195"/>
      <c r="BA1365" s="195"/>
      <c r="BB1365" s="195"/>
      <c r="BC1365" s="195"/>
      <c r="BD1365" s="195"/>
      <c r="BE1365" s="195"/>
      <c r="BF1365" s="195"/>
      <c r="BG1365" s="195"/>
      <c r="BH1365" s="195"/>
      <c r="BI1365" s="195"/>
      <c r="BJ1365" s="195"/>
      <c r="BK1365" s="195"/>
      <c r="BL1365" s="195"/>
      <c r="BM1365" s="195"/>
      <c r="BN1365" s="195"/>
      <c r="BO1365" s="195"/>
      <c r="BP1365" s="195"/>
      <c r="BQ1365" s="195"/>
      <c r="BR1365" s="195"/>
      <c r="BS1365" s="195"/>
      <c r="BT1365" s="195"/>
      <c r="BU1365" s="195"/>
      <c r="BV1365" s="195"/>
      <c r="BW1365" s="195"/>
      <c r="BX1365" s="195"/>
      <c r="BY1365" s="195"/>
      <c r="BZ1365" s="195"/>
      <c r="CA1365" s="195"/>
      <c r="CB1365" s="195"/>
      <c r="CC1365" s="195"/>
      <c r="CD1365" s="195"/>
      <c r="CE1365" s="195"/>
      <c r="CF1365" s="195"/>
      <c r="CG1365" s="195"/>
      <c r="CH1365" s="195"/>
    </row>
    <row r="1366" spans="1:86" ht="12.75">
      <c r="A1366" s="195"/>
      <c r="B1366" s="195"/>
      <c r="C1366" s="195"/>
      <c r="D1366" s="195"/>
      <c r="E1366" s="195"/>
      <c r="F1366" s="195"/>
      <c r="G1366" s="195"/>
      <c r="H1366" s="195"/>
      <c r="I1366" s="195"/>
      <c r="J1366" s="195"/>
      <c r="L1366" s="195"/>
      <c r="M1366" s="195"/>
      <c r="N1366" s="195"/>
      <c r="O1366" s="195"/>
      <c r="P1366" s="195"/>
      <c r="Q1366" s="195"/>
      <c r="R1366" s="195"/>
      <c r="S1366" s="195"/>
      <c r="T1366" s="195"/>
      <c r="U1366" s="195"/>
      <c r="V1366" s="195"/>
      <c r="W1366" s="195"/>
      <c r="X1366" s="195"/>
      <c r="Y1366" s="195"/>
      <c r="Z1366" s="195"/>
      <c r="AA1366" s="195"/>
      <c r="AB1366" s="195"/>
      <c r="AC1366" s="195"/>
      <c r="AD1366" s="195"/>
      <c r="AE1366" s="195"/>
      <c r="AF1366" s="195"/>
      <c r="AG1366" s="195"/>
      <c r="AH1366" s="195"/>
      <c r="AI1366" s="195"/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  <c r="AW1366" s="195"/>
      <c r="AX1366" s="195"/>
      <c r="AY1366" s="195"/>
      <c r="AZ1366" s="195"/>
      <c r="BA1366" s="195"/>
      <c r="BB1366" s="195"/>
      <c r="BC1366" s="195"/>
      <c r="BD1366" s="195"/>
      <c r="BE1366" s="195"/>
      <c r="BF1366" s="195"/>
      <c r="BG1366" s="195"/>
      <c r="BH1366" s="195"/>
      <c r="BI1366" s="195"/>
      <c r="BJ1366" s="195"/>
      <c r="BK1366" s="195"/>
      <c r="BL1366" s="195"/>
      <c r="BM1366" s="195"/>
      <c r="BN1366" s="195"/>
      <c r="BO1366" s="195"/>
      <c r="BP1366" s="195"/>
      <c r="BQ1366" s="195"/>
      <c r="BR1366" s="195"/>
      <c r="BS1366" s="195"/>
      <c r="BT1366" s="195"/>
      <c r="BU1366" s="195"/>
      <c r="BV1366" s="195"/>
      <c r="BW1366" s="195"/>
      <c r="BX1366" s="195"/>
      <c r="BY1366" s="195"/>
      <c r="BZ1366" s="195"/>
      <c r="CA1366" s="195"/>
      <c r="CB1366" s="195"/>
      <c r="CC1366" s="195"/>
      <c r="CD1366" s="195"/>
      <c r="CE1366" s="195"/>
      <c r="CF1366" s="195"/>
      <c r="CG1366" s="195"/>
      <c r="CH1366" s="195"/>
    </row>
    <row r="1367" spans="1:86" ht="12.75">
      <c r="A1367" s="195"/>
      <c r="B1367" s="195"/>
      <c r="C1367" s="195"/>
      <c r="D1367" s="195"/>
      <c r="E1367" s="195"/>
      <c r="F1367" s="195"/>
      <c r="G1367" s="195"/>
      <c r="H1367" s="195"/>
      <c r="I1367" s="195"/>
      <c r="J1367" s="195"/>
      <c r="L1367" s="195"/>
      <c r="M1367" s="195"/>
      <c r="N1367" s="195"/>
      <c r="O1367" s="195"/>
      <c r="P1367" s="195"/>
      <c r="Q1367" s="195"/>
      <c r="R1367" s="195"/>
      <c r="S1367" s="195"/>
      <c r="T1367" s="195"/>
      <c r="U1367" s="195"/>
      <c r="V1367" s="195"/>
      <c r="W1367" s="195"/>
      <c r="X1367" s="195"/>
      <c r="Y1367" s="195"/>
      <c r="Z1367" s="195"/>
      <c r="AA1367" s="195"/>
      <c r="AB1367" s="195"/>
      <c r="AC1367" s="195"/>
      <c r="AD1367" s="195"/>
      <c r="AE1367" s="195"/>
      <c r="AF1367" s="195"/>
      <c r="AG1367" s="195"/>
      <c r="AH1367" s="195"/>
      <c r="AI1367" s="195"/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  <c r="AW1367" s="195"/>
      <c r="AX1367" s="195"/>
      <c r="AY1367" s="195"/>
      <c r="AZ1367" s="195"/>
      <c r="BA1367" s="195"/>
      <c r="BB1367" s="195"/>
      <c r="BC1367" s="195"/>
      <c r="BD1367" s="195"/>
      <c r="BE1367" s="195"/>
      <c r="BF1367" s="195"/>
      <c r="BG1367" s="195"/>
      <c r="BH1367" s="195"/>
      <c r="BI1367" s="195"/>
      <c r="BJ1367" s="195"/>
      <c r="BK1367" s="195"/>
      <c r="BL1367" s="195"/>
      <c r="BM1367" s="195"/>
      <c r="BN1367" s="195"/>
      <c r="BO1367" s="195"/>
      <c r="BP1367" s="195"/>
      <c r="BQ1367" s="195"/>
      <c r="BR1367" s="195"/>
      <c r="BS1367" s="195"/>
      <c r="BT1367" s="195"/>
      <c r="BU1367" s="195"/>
      <c r="BV1367" s="195"/>
      <c r="BW1367" s="195"/>
      <c r="BX1367" s="195"/>
      <c r="BY1367" s="195"/>
      <c r="BZ1367" s="195"/>
      <c r="CA1367" s="195"/>
      <c r="CB1367" s="195"/>
      <c r="CC1367" s="195"/>
      <c r="CD1367" s="195"/>
      <c r="CE1367" s="195"/>
      <c r="CF1367" s="195"/>
      <c r="CG1367" s="195"/>
      <c r="CH1367" s="195"/>
    </row>
    <row r="1368" spans="1:86" ht="12.75">
      <c r="A1368" s="195"/>
      <c r="B1368" s="195"/>
      <c r="C1368" s="195"/>
      <c r="D1368" s="195"/>
      <c r="E1368" s="195"/>
      <c r="F1368" s="195"/>
      <c r="G1368" s="195"/>
      <c r="H1368" s="195"/>
      <c r="I1368" s="195"/>
      <c r="J1368" s="195"/>
      <c r="L1368" s="195"/>
      <c r="M1368" s="195"/>
      <c r="N1368" s="195"/>
      <c r="O1368" s="195"/>
      <c r="P1368" s="195"/>
      <c r="Q1368" s="195"/>
      <c r="R1368" s="195"/>
      <c r="S1368" s="195"/>
      <c r="T1368" s="195"/>
      <c r="U1368" s="195"/>
      <c r="V1368" s="195"/>
      <c r="W1368" s="195"/>
      <c r="X1368" s="195"/>
      <c r="Y1368" s="195"/>
      <c r="Z1368" s="195"/>
      <c r="AA1368" s="195"/>
      <c r="AB1368" s="195"/>
      <c r="AC1368" s="195"/>
      <c r="AD1368" s="195"/>
      <c r="AE1368" s="195"/>
      <c r="AF1368" s="195"/>
      <c r="AG1368" s="195"/>
      <c r="AH1368" s="195"/>
      <c r="AI1368" s="195"/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  <c r="AW1368" s="195"/>
      <c r="AX1368" s="195"/>
      <c r="AY1368" s="195"/>
      <c r="AZ1368" s="195"/>
      <c r="BA1368" s="195"/>
      <c r="BB1368" s="195"/>
      <c r="BC1368" s="195"/>
      <c r="BD1368" s="195"/>
      <c r="BE1368" s="195"/>
      <c r="BF1368" s="195"/>
      <c r="BG1368" s="195"/>
      <c r="BH1368" s="195"/>
      <c r="BI1368" s="195"/>
      <c r="BJ1368" s="195"/>
      <c r="BK1368" s="195"/>
      <c r="BL1368" s="195"/>
      <c r="BM1368" s="195"/>
      <c r="BN1368" s="195"/>
      <c r="BO1368" s="195"/>
      <c r="BP1368" s="195"/>
      <c r="BQ1368" s="195"/>
      <c r="BR1368" s="195"/>
      <c r="BS1368" s="195"/>
      <c r="BT1368" s="195"/>
      <c r="BU1368" s="195"/>
      <c r="BV1368" s="195"/>
      <c r="BW1368" s="195"/>
      <c r="BX1368" s="195"/>
      <c r="BY1368" s="195"/>
      <c r="BZ1368" s="195"/>
      <c r="CA1368" s="195"/>
      <c r="CB1368" s="195"/>
      <c r="CC1368" s="195"/>
      <c r="CD1368" s="195"/>
      <c r="CE1368" s="195"/>
      <c r="CF1368" s="195"/>
      <c r="CG1368" s="195"/>
      <c r="CH1368" s="195"/>
    </row>
    <row r="1369" spans="1:86" ht="12.75">
      <c r="A1369" s="195"/>
      <c r="B1369" s="195"/>
      <c r="C1369" s="195"/>
      <c r="D1369" s="195"/>
      <c r="E1369" s="195"/>
      <c r="F1369" s="195"/>
      <c r="G1369" s="195"/>
      <c r="H1369" s="195"/>
      <c r="I1369" s="195"/>
      <c r="J1369" s="195"/>
      <c r="L1369" s="195"/>
      <c r="M1369" s="195"/>
      <c r="N1369" s="195"/>
      <c r="O1369" s="195"/>
      <c r="P1369" s="195"/>
      <c r="Q1369" s="195"/>
      <c r="R1369" s="195"/>
      <c r="S1369" s="195"/>
      <c r="T1369" s="195"/>
      <c r="U1369" s="195"/>
      <c r="V1369" s="195"/>
      <c r="W1369" s="195"/>
      <c r="X1369" s="195"/>
      <c r="Y1369" s="195"/>
      <c r="Z1369" s="195"/>
      <c r="AA1369" s="195"/>
      <c r="AB1369" s="195"/>
      <c r="AC1369" s="195"/>
      <c r="AD1369" s="195"/>
      <c r="AE1369" s="195"/>
      <c r="AF1369" s="195"/>
      <c r="AG1369" s="195"/>
      <c r="AH1369" s="195"/>
      <c r="AI1369" s="195"/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  <c r="AW1369" s="195"/>
      <c r="AX1369" s="195"/>
      <c r="AY1369" s="195"/>
      <c r="AZ1369" s="195"/>
      <c r="BA1369" s="195"/>
      <c r="BB1369" s="195"/>
      <c r="BC1369" s="195"/>
      <c r="BD1369" s="195"/>
      <c r="BE1369" s="195"/>
      <c r="BF1369" s="195"/>
      <c r="BG1369" s="195"/>
      <c r="BH1369" s="195"/>
      <c r="BI1369" s="195"/>
      <c r="BJ1369" s="195"/>
      <c r="BK1369" s="195"/>
      <c r="BL1369" s="195"/>
      <c r="BM1369" s="195"/>
      <c r="BN1369" s="195"/>
      <c r="BO1369" s="195"/>
      <c r="BP1369" s="195"/>
      <c r="BQ1369" s="195"/>
      <c r="BR1369" s="195"/>
      <c r="BS1369" s="195"/>
      <c r="BT1369" s="195"/>
      <c r="BU1369" s="195"/>
      <c r="BV1369" s="195"/>
      <c r="BW1369" s="195"/>
      <c r="BX1369" s="195"/>
      <c r="BY1369" s="195"/>
      <c r="BZ1369" s="195"/>
      <c r="CA1369" s="195"/>
      <c r="CB1369" s="195"/>
      <c r="CC1369" s="195"/>
      <c r="CD1369" s="195"/>
      <c r="CE1369" s="195"/>
      <c r="CF1369" s="195"/>
      <c r="CG1369" s="195"/>
      <c r="CH1369" s="195"/>
    </row>
    <row r="1370" spans="1:86" ht="12.75">
      <c r="A1370" s="195"/>
      <c r="B1370" s="195"/>
      <c r="C1370" s="195"/>
      <c r="D1370" s="195"/>
      <c r="E1370" s="195"/>
      <c r="F1370" s="195"/>
      <c r="G1370" s="195"/>
      <c r="H1370" s="195"/>
      <c r="I1370" s="195"/>
      <c r="J1370" s="195"/>
      <c r="L1370" s="195"/>
      <c r="M1370" s="195"/>
      <c r="N1370" s="195"/>
      <c r="O1370" s="195"/>
      <c r="P1370" s="195"/>
      <c r="Q1370" s="195"/>
      <c r="R1370" s="195"/>
      <c r="S1370" s="195"/>
      <c r="T1370" s="195"/>
      <c r="U1370" s="195"/>
      <c r="V1370" s="195"/>
      <c r="W1370" s="195"/>
      <c r="X1370" s="195"/>
      <c r="Y1370" s="195"/>
      <c r="Z1370" s="195"/>
      <c r="AA1370" s="195"/>
      <c r="AB1370" s="195"/>
      <c r="AC1370" s="195"/>
      <c r="AD1370" s="195"/>
      <c r="AE1370" s="195"/>
      <c r="AF1370" s="195"/>
      <c r="AG1370" s="195"/>
      <c r="AH1370" s="195"/>
      <c r="AI1370" s="195"/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  <c r="AW1370" s="195"/>
      <c r="AX1370" s="195"/>
      <c r="AY1370" s="195"/>
      <c r="AZ1370" s="195"/>
      <c r="BA1370" s="195"/>
      <c r="BB1370" s="195"/>
      <c r="BC1370" s="195"/>
      <c r="BD1370" s="195"/>
      <c r="BE1370" s="195"/>
      <c r="BF1370" s="195"/>
      <c r="BG1370" s="195"/>
      <c r="BH1370" s="195"/>
      <c r="BI1370" s="195"/>
      <c r="BJ1370" s="195"/>
      <c r="BK1370" s="195"/>
      <c r="BL1370" s="195"/>
      <c r="BM1370" s="195"/>
      <c r="BN1370" s="195"/>
      <c r="BO1370" s="195"/>
      <c r="BP1370" s="195"/>
      <c r="BQ1370" s="195"/>
      <c r="BR1370" s="195"/>
      <c r="BS1370" s="195"/>
      <c r="BT1370" s="195"/>
      <c r="BU1370" s="195"/>
      <c r="BV1370" s="195"/>
      <c r="BW1370" s="195"/>
      <c r="BX1370" s="195"/>
      <c r="BY1370" s="195"/>
      <c r="BZ1370" s="195"/>
      <c r="CA1370" s="195"/>
      <c r="CB1370" s="195"/>
      <c r="CC1370" s="195"/>
      <c r="CD1370" s="195"/>
      <c r="CE1370" s="195"/>
      <c r="CF1370" s="195"/>
      <c r="CG1370" s="195"/>
      <c r="CH1370" s="195"/>
    </row>
    <row r="1371" spans="1:86" ht="12.75">
      <c r="A1371" s="195"/>
      <c r="B1371" s="195"/>
      <c r="C1371" s="195"/>
      <c r="D1371" s="195"/>
      <c r="E1371" s="195"/>
      <c r="F1371" s="195"/>
      <c r="G1371" s="195"/>
      <c r="H1371" s="195"/>
      <c r="I1371" s="195"/>
      <c r="J1371" s="195"/>
      <c r="L1371" s="195"/>
      <c r="M1371" s="195"/>
      <c r="N1371" s="195"/>
      <c r="O1371" s="195"/>
      <c r="P1371" s="195"/>
      <c r="Q1371" s="195"/>
      <c r="R1371" s="195"/>
      <c r="S1371" s="195"/>
      <c r="T1371" s="195"/>
      <c r="U1371" s="195"/>
      <c r="V1371" s="195"/>
      <c r="W1371" s="195"/>
      <c r="X1371" s="195"/>
      <c r="Y1371" s="195"/>
      <c r="Z1371" s="195"/>
      <c r="AA1371" s="195"/>
      <c r="AB1371" s="195"/>
      <c r="AC1371" s="195"/>
      <c r="AD1371" s="195"/>
      <c r="AE1371" s="195"/>
      <c r="AF1371" s="195"/>
      <c r="AG1371" s="195"/>
      <c r="AH1371" s="195"/>
      <c r="AI1371" s="195"/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  <c r="AW1371" s="195"/>
      <c r="AX1371" s="195"/>
      <c r="AY1371" s="195"/>
      <c r="AZ1371" s="195"/>
      <c r="BA1371" s="195"/>
      <c r="BB1371" s="195"/>
      <c r="BC1371" s="195"/>
      <c r="BD1371" s="195"/>
      <c r="BE1371" s="195"/>
      <c r="BF1371" s="195"/>
      <c r="BG1371" s="195"/>
      <c r="BH1371" s="195"/>
      <c r="BI1371" s="195"/>
      <c r="BJ1371" s="195"/>
      <c r="BK1371" s="195"/>
      <c r="BL1371" s="195"/>
      <c r="BM1371" s="195"/>
      <c r="BN1371" s="195"/>
      <c r="BO1371" s="195"/>
      <c r="BP1371" s="195"/>
      <c r="BQ1371" s="195"/>
      <c r="BR1371" s="195"/>
      <c r="BS1371" s="195"/>
      <c r="BT1371" s="195"/>
      <c r="BU1371" s="195"/>
      <c r="BV1371" s="195"/>
      <c r="BW1371" s="195"/>
      <c r="BX1371" s="195"/>
      <c r="BY1371" s="195"/>
      <c r="BZ1371" s="195"/>
      <c r="CA1371" s="195"/>
      <c r="CB1371" s="195"/>
      <c r="CC1371" s="195"/>
      <c r="CD1371" s="195"/>
      <c r="CE1371" s="195"/>
      <c r="CF1371" s="195"/>
      <c r="CG1371" s="195"/>
      <c r="CH1371" s="195"/>
    </row>
    <row r="1372" spans="1:86" ht="12.75">
      <c r="A1372" s="195"/>
      <c r="B1372" s="195"/>
      <c r="C1372" s="195"/>
      <c r="D1372" s="195"/>
      <c r="E1372" s="195"/>
      <c r="F1372" s="195"/>
      <c r="G1372" s="195"/>
      <c r="H1372" s="195"/>
      <c r="I1372" s="195"/>
      <c r="J1372" s="195"/>
      <c r="L1372" s="195"/>
      <c r="M1372" s="195"/>
      <c r="N1372" s="195"/>
      <c r="O1372" s="195"/>
      <c r="P1372" s="195"/>
      <c r="Q1372" s="195"/>
      <c r="R1372" s="195"/>
      <c r="S1372" s="195"/>
      <c r="T1372" s="195"/>
      <c r="U1372" s="195"/>
      <c r="V1372" s="195"/>
      <c r="W1372" s="195"/>
      <c r="X1372" s="195"/>
      <c r="Y1372" s="195"/>
      <c r="Z1372" s="195"/>
      <c r="AA1372" s="195"/>
      <c r="AB1372" s="195"/>
      <c r="AC1372" s="195"/>
      <c r="AD1372" s="195"/>
      <c r="AE1372" s="195"/>
      <c r="AF1372" s="195"/>
      <c r="AG1372" s="195"/>
      <c r="AH1372" s="195"/>
      <c r="AI1372" s="195"/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  <c r="AW1372" s="195"/>
      <c r="AX1372" s="195"/>
      <c r="AY1372" s="195"/>
      <c r="AZ1372" s="195"/>
      <c r="BA1372" s="195"/>
      <c r="BB1372" s="195"/>
      <c r="BC1372" s="195"/>
      <c r="BD1372" s="195"/>
      <c r="BE1372" s="195"/>
      <c r="BF1372" s="195"/>
      <c r="BG1372" s="195"/>
      <c r="BH1372" s="195"/>
      <c r="BI1372" s="195"/>
      <c r="BJ1372" s="195"/>
      <c r="BK1372" s="195"/>
      <c r="BL1372" s="195"/>
      <c r="BM1372" s="195"/>
      <c r="BN1372" s="195"/>
      <c r="BO1372" s="195"/>
      <c r="BP1372" s="195"/>
      <c r="BQ1372" s="195"/>
      <c r="BR1372" s="195"/>
      <c r="BS1372" s="195"/>
      <c r="BT1372" s="195"/>
      <c r="BU1372" s="195"/>
      <c r="BV1372" s="195"/>
      <c r="BW1372" s="195"/>
      <c r="BX1372" s="195"/>
      <c r="BY1372" s="195"/>
      <c r="BZ1372" s="195"/>
      <c r="CA1372" s="195"/>
      <c r="CB1372" s="195"/>
      <c r="CC1372" s="195"/>
      <c r="CD1372" s="195"/>
      <c r="CE1372" s="195"/>
      <c r="CF1372" s="195"/>
      <c r="CG1372" s="195"/>
      <c r="CH1372" s="195"/>
    </row>
    <row r="1373" spans="1:86" ht="12.75">
      <c r="A1373" s="195"/>
      <c r="B1373" s="195"/>
      <c r="C1373" s="195"/>
      <c r="D1373" s="195"/>
      <c r="E1373" s="195"/>
      <c r="F1373" s="195"/>
      <c r="G1373" s="195"/>
      <c r="H1373" s="195"/>
      <c r="I1373" s="195"/>
      <c r="J1373" s="195"/>
      <c r="L1373" s="195"/>
      <c r="M1373" s="195"/>
      <c r="N1373" s="195"/>
      <c r="O1373" s="195"/>
      <c r="P1373" s="195"/>
      <c r="Q1373" s="195"/>
      <c r="R1373" s="195"/>
      <c r="S1373" s="195"/>
      <c r="T1373" s="195"/>
      <c r="U1373" s="195"/>
      <c r="V1373" s="195"/>
      <c r="W1373" s="195"/>
      <c r="X1373" s="195"/>
      <c r="Y1373" s="195"/>
      <c r="Z1373" s="195"/>
      <c r="AA1373" s="195"/>
      <c r="AB1373" s="195"/>
      <c r="AC1373" s="195"/>
      <c r="AD1373" s="195"/>
      <c r="AE1373" s="195"/>
      <c r="AF1373" s="195"/>
      <c r="AG1373" s="195"/>
      <c r="AH1373" s="195"/>
      <c r="AI1373" s="195"/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  <c r="AW1373" s="195"/>
      <c r="AX1373" s="195"/>
      <c r="AY1373" s="195"/>
      <c r="AZ1373" s="195"/>
      <c r="BA1373" s="195"/>
      <c r="BB1373" s="195"/>
      <c r="BC1373" s="195"/>
      <c r="BD1373" s="195"/>
      <c r="BE1373" s="195"/>
      <c r="BF1373" s="195"/>
      <c r="BG1373" s="195"/>
      <c r="BH1373" s="195"/>
      <c r="BI1373" s="195"/>
      <c r="BJ1373" s="195"/>
      <c r="BK1373" s="195"/>
      <c r="BL1373" s="195"/>
      <c r="BM1373" s="195"/>
      <c r="BN1373" s="195"/>
      <c r="BO1373" s="195"/>
      <c r="BP1373" s="195"/>
      <c r="BQ1373" s="195"/>
      <c r="BR1373" s="195"/>
      <c r="BS1373" s="195"/>
      <c r="BT1373" s="195"/>
      <c r="BU1373" s="195"/>
      <c r="BV1373" s="195"/>
      <c r="BW1373" s="195"/>
      <c r="BX1373" s="195"/>
      <c r="BY1373" s="195"/>
      <c r="BZ1373" s="195"/>
      <c r="CA1373" s="195"/>
      <c r="CB1373" s="195"/>
      <c r="CC1373" s="195"/>
      <c r="CD1373" s="195"/>
      <c r="CE1373" s="195"/>
      <c r="CF1373" s="195"/>
      <c r="CG1373" s="195"/>
      <c r="CH1373" s="195"/>
    </row>
    <row r="1374" spans="1:86" ht="12.75">
      <c r="A1374" s="195"/>
      <c r="B1374" s="195"/>
      <c r="C1374" s="195"/>
      <c r="D1374" s="195"/>
      <c r="E1374" s="195"/>
      <c r="F1374" s="195"/>
      <c r="G1374" s="195"/>
      <c r="H1374" s="195"/>
      <c r="I1374" s="195"/>
      <c r="J1374" s="195"/>
      <c r="L1374" s="195"/>
      <c r="M1374" s="195"/>
      <c r="N1374" s="195"/>
      <c r="O1374" s="195"/>
      <c r="P1374" s="195"/>
      <c r="Q1374" s="195"/>
      <c r="R1374" s="195"/>
      <c r="S1374" s="195"/>
      <c r="T1374" s="195"/>
      <c r="U1374" s="195"/>
      <c r="V1374" s="195"/>
      <c r="W1374" s="195"/>
      <c r="X1374" s="195"/>
      <c r="Y1374" s="195"/>
      <c r="Z1374" s="195"/>
      <c r="AA1374" s="195"/>
      <c r="AB1374" s="195"/>
      <c r="AC1374" s="195"/>
      <c r="AD1374" s="195"/>
      <c r="AE1374" s="195"/>
      <c r="AF1374" s="195"/>
      <c r="AG1374" s="195"/>
      <c r="AH1374" s="195"/>
      <c r="AI1374" s="195"/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  <c r="AW1374" s="195"/>
      <c r="AX1374" s="195"/>
      <c r="AY1374" s="195"/>
      <c r="AZ1374" s="195"/>
      <c r="BA1374" s="195"/>
      <c r="BB1374" s="195"/>
      <c r="BC1374" s="195"/>
      <c r="BD1374" s="195"/>
      <c r="BE1374" s="195"/>
      <c r="BF1374" s="195"/>
      <c r="BG1374" s="195"/>
      <c r="BH1374" s="195"/>
      <c r="BI1374" s="195"/>
      <c r="BJ1374" s="195"/>
      <c r="BK1374" s="195"/>
      <c r="BL1374" s="195"/>
      <c r="BM1374" s="195"/>
      <c r="BN1374" s="195"/>
      <c r="BO1374" s="195"/>
      <c r="BP1374" s="195"/>
      <c r="BQ1374" s="195"/>
      <c r="BR1374" s="195"/>
      <c r="BS1374" s="195"/>
      <c r="BT1374" s="195"/>
      <c r="BU1374" s="195"/>
      <c r="BV1374" s="195"/>
      <c r="BW1374" s="195"/>
      <c r="BX1374" s="195"/>
      <c r="BY1374" s="195"/>
      <c r="BZ1374" s="195"/>
      <c r="CA1374" s="195"/>
      <c r="CB1374" s="195"/>
      <c r="CC1374" s="195"/>
      <c r="CD1374" s="195"/>
      <c r="CE1374" s="195"/>
      <c r="CF1374" s="195"/>
      <c r="CG1374" s="195"/>
      <c r="CH1374" s="195"/>
    </row>
    <row r="1375" spans="1:86" ht="12.75">
      <c r="A1375" s="195"/>
      <c r="B1375" s="195"/>
      <c r="C1375" s="195"/>
      <c r="D1375" s="195"/>
      <c r="E1375" s="195"/>
      <c r="F1375" s="195"/>
      <c r="G1375" s="195"/>
      <c r="H1375" s="195"/>
      <c r="I1375" s="195"/>
      <c r="J1375" s="195"/>
      <c r="L1375" s="195"/>
      <c r="M1375" s="195"/>
      <c r="N1375" s="195"/>
      <c r="O1375" s="195"/>
      <c r="P1375" s="195"/>
      <c r="Q1375" s="195"/>
      <c r="R1375" s="195"/>
      <c r="S1375" s="195"/>
      <c r="T1375" s="195"/>
      <c r="U1375" s="195"/>
      <c r="V1375" s="195"/>
      <c r="W1375" s="195"/>
      <c r="X1375" s="195"/>
      <c r="Y1375" s="195"/>
      <c r="Z1375" s="195"/>
      <c r="AA1375" s="195"/>
      <c r="AB1375" s="195"/>
      <c r="AC1375" s="195"/>
      <c r="AD1375" s="195"/>
      <c r="AE1375" s="195"/>
      <c r="AF1375" s="195"/>
      <c r="AG1375" s="195"/>
      <c r="AH1375" s="195"/>
      <c r="AI1375" s="195"/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  <c r="AW1375" s="195"/>
      <c r="AX1375" s="195"/>
      <c r="AY1375" s="195"/>
      <c r="AZ1375" s="195"/>
      <c r="BA1375" s="195"/>
      <c r="BB1375" s="195"/>
      <c r="BC1375" s="195"/>
      <c r="BD1375" s="195"/>
      <c r="BE1375" s="195"/>
      <c r="BF1375" s="195"/>
      <c r="BG1375" s="195"/>
      <c r="BH1375" s="195"/>
      <c r="BI1375" s="195"/>
      <c r="BJ1375" s="195"/>
      <c r="BK1375" s="195"/>
      <c r="BL1375" s="195"/>
      <c r="BM1375" s="195"/>
      <c r="BN1375" s="195"/>
      <c r="BO1375" s="195"/>
      <c r="BP1375" s="195"/>
      <c r="BQ1375" s="195"/>
      <c r="BR1375" s="195"/>
      <c r="BS1375" s="195"/>
      <c r="BT1375" s="195"/>
      <c r="BU1375" s="195"/>
      <c r="BV1375" s="195"/>
      <c r="BW1375" s="195"/>
      <c r="BX1375" s="195"/>
      <c r="BY1375" s="195"/>
      <c r="BZ1375" s="195"/>
      <c r="CA1375" s="195"/>
      <c r="CB1375" s="195"/>
      <c r="CC1375" s="195"/>
      <c r="CD1375" s="195"/>
      <c r="CE1375" s="195"/>
      <c r="CF1375" s="195"/>
      <c r="CG1375" s="195"/>
      <c r="CH1375" s="195"/>
    </row>
    <row r="1376" spans="1:86" ht="12.75">
      <c r="A1376" s="195"/>
      <c r="B1376" s="195"/>
      <c r="C1376" s="195"/>
      <c r="D1376" s="195"/>
      <c r="E1376" s="195"/>
      <c r="F1376" s="195"/>
      <c r="G1376" s="195"/>
      <c r="H1376" s="195"/>
      <c r="I1376" s="195"/>
      <c r="J1376" s="195"/>
      <c r="L1376" s="195"/>
      <c r="M1376" s="195"/>
      <c r="N1376" s="195"/>
      <c r="O1376" s="195"/>
      <c r="P1376" s="195"/>
      <c r="Q1376" s="195"/>
      <c r="R1376" s="195"/>
      <c r="S1376" s="195"/>
      <c r="T1376" s="195"/>
      <c r="U1376" s="195"/>
      <c r="V1376" s="195"/>
      <c r="W1376" s="195"/>
      <c r="X1376" s="195"/>
      <c r="Y1376" s="195"/>
      <c r="Z1376" s="195"/>
      <c r="AA1376" s="195"/>
      <c r="AB1376" s="195"/>
      <c r="AC1376" s="195"/>
      <c r="AD1376" s="195"/>
      <c r="AE1376" s="195"/>
      <c r="AF1376" s="195"/>
      <c r="AG1376" s="195"/>
      <c r="AH1376" s="195"/>
      <c r="AI1376" s="195"/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  <c r="AW1376" s="195"/>
      <c r="AX1376" s="195"/>
      <c r="AY1376" s="195"/>
      <c r="AZ1376" s="195"/>
      <c r="BA1376" s="195"/>
      <c r="BB1376" s="195"/>
      <c r="BC1376" s="195"/>
      <c r="BD1376" s="195"/>
      <c r="BE1376" s="195"/>
      <c r="BF1376" s="195"/>
      <c r="BG1376" s="195"/>
      <c r="BH1376" s="195"/>
      <c r="BI1376" s="195"/>
      <c r="BJ1376" s="195"/>
      <c r="BK1376" s="195"/>
      <c r="BL1376" s="195"/>
      <c r="BM1376" s="195"/>
      <c r="BN1376" s="195"/>
      <c r="BO1376" s="195"/>
      <c r="BP1376" s="195"/>
      <c r="BQ1376" s="195"/>
      <c r="BR1376" s="195"/>
      <c r="BS1376" s="195"/>
      <c r="BT1376" s="195"/>
      <c r="BU1376" s="195"/>
      <c r="BV1376" s="195"/>
      <c r="BW1376" s="195"/>
      <c r="BX1376" s="195"/>
      <c r="BY1376" s="195"/>
      <c r="BZ1376" s="195"/>
      <c r="CA1376" s="195"/>
      <c r="CB1376" s="195"/>
      <c r="CC1376" s="195"/>
      <c r="CD1376" s="195"/>
      <c r="CE1376" s="195"/>
      <c r="CF1376" s="195"/>
      <c r="CG1376" s="195"/>
      <c r="CH1376" s="195"/>
    </row>
    <row r="1377" spans="1:86" ht="12.75">
      <c r="A1377" s="195"/>
      <c r="B1377" s="195"/>
      <c r="C1377" s="195"/>
      <c r="D1377" s="195"/>
      <c r="E1377" s="195"/>
      <c r="F1377" s="195"/>
      <c r="G1377" s="195"/>
      <c r="H1377" s="195"/>
      <c r="I1377" s="195"/>
      <c r="J1377" s="195"/>
      <c r="L1377" s="195"/>
      <c r="M1377" s="195"/>
      <c r="N1377" s="195"/>
      <c r="O1377" s="195"/>
      <c r="P1377" s="195"/>
      <c r="Q1377" s="195"/>
      <c r="R1377" s="195"/>
      <c r="S1377" s="195"/>
      <c r="T1377" s="195"/>
      <c r="U1377" s="195"/>
      <c r="V1377" s="195"/>
      <c r="W1377" s="195"/>
      <c r="X1377" s="195"/>
      <c r="Y1377" s="195"/>
      <c r="Z1377" s="195"/>
      <c r="AA1377" s="195"/>
      <c r="AB1377" s="195"/>
      <c r="AC1377" s="195"/>
      <c r="AD1377" s="195"/>
      <c r="AE1377" s="195"/>
      <c r="AF1377" s="195"/>
      <c r="AG1377" s="195"/>
      <c r="AH1377" s="195"/>
      <c r="AI1377" s="195"/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  <c r="AW1377" s="195"/>
      <c r="AX1377" s="195"/>
      <c r="AY1377" s="195"/>
      <c r="AZ1377" s="195"/>
      <c r="BA1377" s="195"/>
      <c r="BB1377" s="195"/>
      <c r="BC1377" s="195"/>
      <c r="BD1377" s="195"/>
      <c r="BE1377" s="195"/>
      <c r="BF1377" s="195"/>
      <c r="BG1377" s="195"/>
      <c r="BH1377" s="195"/>
      <c r="BI1377" s="195"/>
      <c r="BJ1377" s="195"/>
      <c r="BK1377" s="195"/>
      <c r="BL1377" s="195"/>
      <c r="BM1377" s="195"/>
      <c r="BN1377" s="195"/>
      <c r="BO1377" s="195"/>
      <c r="BP1377" s="195"/>
      <c r="BQ1377" s="195"/>
      <c r="BR1377" s="195"/>
      <c r="BS1377" s="195"/>
      <c r="BT1377" s="195"/>
      <c r="BU1377" s="195"/>
      <c r="BV1377" s="195"/>
      <c r="BW1377" s="195"/>
      <c r="BX1377" s="195"/>
      <c r="BY1377" s="195"/>
      <c r="BZ1377" s="195"/>
      <c r="CA1377" s="195"/>
      <c r="CB1377" s="195"/>
      <c r="CC1377" s="195"/>
      <c r="CD1377" s="195"/>
      <c r="CE1377" s="195"/>
      <c r="CF1377" s="195"/>
      <c r="CG1377" s="195"/>
      <c r="CH1377" s="195"/>
    </row>
    <row r="1378" spans="1:86" ht="12.75">
      <c r="A1378" s="195"/>
      <c r="B1378" s="195"/>
      <c r="C1378" s="195"/>
      <c r="D1378" s="195"/>
      <c r="E1378" s="195"/>
      <c r="F1378" s="195"/>
      <c r="G1378" s="195"/>
      <c r="H1378" s="195"/>
      <c r="I1378" s="195"/>
      <c r="J1378" s="195"/>
      <c r="L1378" s="195"/>
      <c r="M1378" s="195"/>
      <c r="N1378" s="195"/>
      <c r="O1378" s="195"/>
      <c r="P1378" s="195"/>
      <c r="Q1378" s="195"/>
      <c r="R1378" s="195"/>
      <c r="S1378" s="195"/>
      <c r="T1378" s="195"/>
      <c r="U1378" s="195"/>
      <c r="V1378" s="195"/>
      <c r="W1378" s="195"/>
      <c r="X1378" s="195"/>
      <c r="Y1378" s="195"/>
      <c r="Z1378" s="195"/>
      <c r="AA1378" s="195"/>
      <c r="AB1378" s="195"/>
      <c r="AC1378" s="195"/>
      <c r="AD1378" s="195"/>
      <c r="AE1378" s="195"/>
      <c r="AF1378" s="195"/>
      <c r="AG1378" s="195"/>
      <c r="AH1378" s="195"/>
      <c r="AI1378" s="195"/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  <c r="AW1378" s="195"/>
      <c r="AX1378" s="195"/>
      <c r="AY1378" s="195"/>
      <c r="AZ1378" s="195"/>
      <c r="BA1378" s="195"/>
      <c r="BB1378" s="195"/>
      <c r="BC1378" s="195"/>
      <c r="BD1378" s="195"/>
      <c r="BE1378" s="195"/>
      <c r="BF1378" s="195"/>
      <c r="BG1378" s="195"/>
      <c r="BH1378" s="195"/>
      <c r="BI1378" s="195"/>
      <c r="BJ1378" s="195"/>
      <c r="BK1378" s="195"/>
      <c r="BL1378" s="195"/>
      <c r="BM1378" s="195"/>
      <c r="BN1378" s="195"/>
      <c r="BO1378" s="195"/>
      <c r="BP1378" s="195"/>
      <c r="BQ1378" s="195"/>
      <c r="BR1378" s="195"/>
      <c r="BS1378" s="195"/>
      <c r="BT1378" s="195"/>
      <c r="BU1378" s="195"/>
      <c r="BV1378" s="195"/>
      <c r="BW1378" s="195"/>
      <c r="BX1378" s="195"/>
      <c r="BY1378" s="195"/>
      <c r="BZ1378" s="195"/>
      <c r="CA1378" s="195"/>
      <c r="CB1378" s="195"/>
      <c r="CC1378" s="195"/>
      <c r="CD1378" s="195"/>
      <c r="CE1378" s="195"/>
      <c r="CF1378" s="195"/>
      <c r="CG1378" s="195"/>
      <c r="CH1378" s="195"/>
    </row>
    <row r="1379" spans="1:86" ht="12.75">
      <c r="A1379" s="195"/>
      <c r="B1379" s="195"/>
      <c r="C1379" s="195"/>
      <c r="D1379" s="195"/>
      <c r="E1379" s="195"/>
      <c r="F1379" s="195"/>
      <c r="G1379" s="195"/>
      <c r="H1379" s="195"/>
      <c r="I1379" s="195"/>
      <c r="J1379" s="195"/>
      <c r="L1379" s="195"/>
      <c r="M1379" s="195"/>
      <c r="N1379" s="195"/>
      <c r="O1379" s="195"/>
      <c r="P1379" s="195"/>
      <c r="Q1379" s="195"/>
      <c r="R1379" s="195"/>
      <c r="S1379" s="195"/>
      <c r="T1379" s="195"/>
      <c r="U1379" s="195"/>
      <c r="V1379" s="195"/>
      <c r="W1379" s="195"/>
      <c r="X1379" s="195"/>
      <c r="Y1379" s="195"/>
      <c r="Z1379" s="195"/>
      <c r="AA1379" s="195"/>
      <c r="AB1379" s="195"/>
      <c r="AC1379" s="195"/>
      <c r="AD1379" s="195"/>
      <c r="AE1379" s="195"/>
      <c r="AF1379" s="195"/>
      <c r="AG1379" s="195"/>
      <c r="AH1379" s="195"/>
      <c r="AI1379" s="195"/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  <c r="AW1379" s="195"/>
      <c r="AX1379" s="195"/>
      <c r="AY1379" s="195"/>
      <c r="AZ1379" s="195"/>
      <c r="BA1379" s="195"/>
      <c r="BB1379" s="195"/>
      <c r="BC1379" s="195"/>
      <c r="BD1379" s="195"/>
      <c r="BE1379" s="195"/>
      <c r="BF1379" s="195"/>
      <c r="BG1379" s="195"/>
      <c r="BH1379" s="195"/>
      <c r="BI1379" s="195"/>
      <c r="BJ1379" s="195"/>
      <c r="BK1379" s="195"/>
      <c r="BL1379" s="195"/>
      <c r="BM1379" s="195"/>
      <c r="BN1379" s="195"/>
      <c r="BO1379" s="195"/>
      <c r="BP1379" s="195"/>
      <c r="BQ1379" s="195"/>
      <c r="BR1379" s="195"/>
      <c r="BS1379" s="195"/>
      <c r="BT1379" s="195"/>
      <c r="BU1379" s="195"/>
      <c r="BV1379" s="195"/>
      <c r="BW1379" s="195"/>
      <c r="BX1379" s="195"/>
      <c r="BY1379" s="195"/>
      <c r="BZ1379" s="195"/>
      <c r="CA1379" s="195"/>
      <c r="CB1379" s="195"/>
      <c r="CC1379" s="195"/>
      <c r="CD1379" s="195"/>
      <c r="CE1379" s="195"/>
      <c r="CF1379" s="195"/>
      <c r="CG1379" s="195"/>
      <c r="CH1379" s="195"/>
    </row>
    <row r="1380" spans="1:86" ht="12.75">
      <c r="A1380" s="195"/>
      <c r="B1380" s="195"/>
      <c r="C1380" s="195"/>
      <c r="D1380" s="195"/>
      <c r="E1380" s="195"/>
      <c r="F1380" s="195"/>
      <c r="G1380" s="195"/>
      <c r="H1380" s="195"/>
      <c r="I1380" s="195"/>
      <c r="J1380" s="195"/>
      <c r="L1380" s="195"/>
      <c r="M1380" s="195"/>
      <c r="N1380" s="195"/>
      <c r="O1380" s="195"/>
      <c r="P1380" s="195"/>
      <c r="Q1380" s="195"/>
      <c r="R1380" s="195"/>
      <c r="S1380" s="195"/>
      <c r="T1380" s="195"/>
      <c r="U1380" s="195"/>
      <c r="V1380" s="195"/>
      <c r="W1380" s="195"/>
      <c r="X1380" s="195"/>
      <c r="Y1380" s="195"/>
      <c r="Z1380" s="195"/>
      <c r="AA1380" s="195"/>
      <c r="AB1380" s="195"/>
      <c r="AC1380" s="195"/>
      <c r="AD1380" s="195"/>
      <c r="AE1380" s="195"/>
      <c r="AF1380" s="195"/>
      <c r="AG1380" s="195"/>
      <c r="AH1380" s="195"/>
      <c r="AI1380" s="195"/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  <c r="AW1380" s="195"/>
      <c r="AX1380" s="195"/>
      <c r="AY1380" s="195"/>
      <c r="AZ1380" s="195"/>
      <c r="BA1380" s="195"/>
      <c r="BB1380" s="195"/>
      <c r="BC1380" s="195"/>
      <c r="BD1380" s="195"/>
      <c r="BE1380" s="195"/>
      <c r="BF1380" s="195"/>
      <c r="BG1380" s="195"/>
      <c r="BH1380" s="195"/>
      <c r="BI1380" s="195"/>
      <c r="BJ1380" s="195"/>
      <c r="BK1380" s="195"/>
      <c r="BL1380" s="195"/>
      <c r="BM1380" s="195"/>
      <c r="BN1380" s="195"/>
      <c r="BO1380" s="195"/>
      <c r="BP1380" s="195"/>
      <c r="BQ1380" s="195"/>
      <c r="BR1380" s="195"/>
      <c r="BS1380" s="195"/>
      <c r="BT1380" s="195"/>
      <c r="BU1380" s="195"/>
      <c r="BV1380" s="195"/>
      <c r="BW1380" s="195"/>
      <c r="BX1380" s="195"/>
      <c r="BY1380" s="195"/>
      <c r="BZ1380" s="195"/>
      <c r="CA1380" s="195"/>
      <c r="CB1380" s="195"/>
      <c r="CC1380" s="195"/>
      <c r="CD1380" s="195"/>
      <c r="CE1380" s="195"/>
      <c r="CF1380" s="195"/>
      <c r="CG1380" s="195"/>
      <c r="CH1380" s="195"/>
    </row>
    <row r="1381" spans="1:86" ht="12.75">
      <c r="A1381" s="195"/>
      <c r="B1381" s="195"/>
      <c r="C1381" s="195"/>
      <c r="D1381" s="195"/>
      <c r="E1381" s="195"/>
      <c r="F1381" s="195"/>
      <c r="G1381" s="195"/>
      <c r="H1381" s="195"/>
      <c r="I1381" s="195"/>
      <c r="J1381" s="195"/>
      <c r="L1381" s="195"/>
      <c r="M1381" s="195"/>
      <c r="N1381" s="195"/>
      <c r="O1381" s="195"/>
      <c r="P1381" s="195"/>
      <c r="Q1381" s="195"/>
      <c r="R1381" s="195"/>
      <c r="S1381" s="195"/>
      <c r="T1381" s="195"/>
      <c r="U1381" s="195"/>
      <c r="V1381" s="195"/>
      <c r="W1381" s="195"/>
      <c r="X1381" s="195"/>
      <c r="Y1381" s="195"/>
      <c r="Z1381" s="195"/>
      <c r="AA1381" s="195"/>
      <c r="AB1381" s="195"/>
      <c r="AC1381" s="195"/>
      <c r="AD1381" s="195"/>
      <c r="AE1381" s="195"/>
      <c r="AF1381" s="195"/>
      <c r="AG1381" s="195"/>
      <c r="AH1381" s="195"/>
      <c r="AI1381" s="195"/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  <c r="AW1381" s="195"/>
      <c r="AX1381" s="195"/>
      <c r="AY1381" s="195"/>
      <c r="AZ1381" s="195"/>
      <c r="BA1381" s="195"/>
      <c r="BB1381" s="195"/>
      <c r="BC1381" s="195"/>
      <c r="BD1381" s="195"/>
      <c r="BE1381" s="195"/>
      <c r="BF1381" s="195"/>
      <c r="BG1381" s="195"/>
      <c r="BH1381" s="195"/>
      <c r="BI1381" s="195"/>
      <c r="BJ1381" s="195"/>
      <c r="BK1381" s="195"/>
      <c r="BL1381" s="195"/>
      <c r="BM1381" s="195"/>
      <c r="BN1381" s="195"/>
      <c r="BO1381" s="195"/>
      <c r="BP1381" s="195"/>
      <c r="BQ1381" s="195"/>
      <c r="BR1381" s="195"/>
      <c r="BS1381" s="195"/>
      <c r="BT1381" s="195"/>
      <c r="BU1381" s="195"/>
      <c r="BV1381" s="195"/>
      <c r="BW1381" s="195"/>
      <c r="BX1381" s="195"/>
      <c r="BY1381" s="195"/>
      <c r="BZ1381" s="195"/>
      <c r="CA1381" s="195"/>
      <c r="CB1381" s="195"/>
      <c r="CC1381" s="195"/>
      <c r="CD1381" s="195"/>
      <c r="CE1381" s="195"/>
      <c r="CF1381" s="195"/>
      <c r="CG1381" s="195"/>
      <c r="CH1381" s="195"/>
    </row>
    <row r="1382" spans="1:86" ht="12.75">
      <c r="A1382" s="195"/>
      <c r="B1382" s="195"/>
      <c r="C1382" s="195"/>
      <c r="D1382" s="195"/>
      <c r="E1382" s="195"/>
      <c r="F1382" s="195"/>
      <c r="G1382" s="195"/>
      <c r="H1382" s="195"/>
      <c r="I1382" s="195"/>
      <c r="J1382" s="195"/>
      <c r="L1382" s="195"/>
      <c r="M1382" s="195"/>
      <c r="N1382" s="195"/>
      <c r="O1382" s="195"/>
      <c r="P1382" s="195"/>
      <c r="Q1382" s="195"/>
      <c r="R1382" s="195"/>
      <c r="S1382" s="195"/>
      <c r="T1382" s="195"/>
      <c r="U1382" s="195"/>
      <c r="V1382" s="195"/>
      <c r="W1382" s="195"/>
      <c r="X1382" s="195"/>
      <c r="Y1382" s="195"/>
      <c r="Z1382" s="195"/>
      <c r="AA1382" s="195"/>
      <c r="AB1382" s="195"/>
      <c r="AC1382" s="195"/>
      <c r="AD1382" s="195"/>
      <c r="AE1382" s="195"/>
      <c r="AF1382" s="195"/>
      <c r="AG1382" s="195"/>
      <c r="AH1382" s="195"/>
      <c r="AI1382" s="195"/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  <c r="AW1382" s="195"/>
      <c r="AX1382" s="195"/>
      <c r="AY1382" s="195"/>
      <c r="AZ1382" s="195"/>
      <c r="BA1382" s="195"/>
      <c r="BB1382" s="195"/>
      <c r="BC1382" s="195"/>
      <c r="BD1382" s="195"/>
      <c r="BE1382" s="195"/>
      <c r="BF1382" s="195"/>
      <c r="BG1382" s="195"/>
      <c r="BH1382" s="195"/>
      <c r="BI1382" s="195"/>
      <c r="BJ1382" s="195"/>
      <c r="BK1382" s="195"/>
      <c r="BL1382" s="195"/>
      <c r="BM1382" s="195"/>
      <c r="BN1382" s="195"/>
      <c r="BO1382" s="195"/>
      <c r="BP1382" s="195"/>
      <c r="BQ1382" s="195"/>
      <c r="BR1382" s="195"/>
      <c r="BS1382" s="195"/>
      <c r="BT1382" s="195"/>
      <c r="BU1382" s="195"/>
      <c r="BV1382" s="195"/>
      <c r="BW1382" s="195"/>
      <c r="BX1382" s="195"/>
      <c r="BY1382" s="195"/>
      <c r="BZ1382" s="195"/>
      <c r="CA1382" s="195"/>
      <c r="CB1382" s="195"/>
      <c r="CC1382" s="195"/>
      <c r="CD1382" s="195"/>
      <c r="CE1382" s="195"/>
      <c r="CF1382" s="195"/>
      <c r="CG1382" s="195"/>
      <c r="CH1382" s="195"/>
    </row>
    <row r="1383" spans="1:86" ht="12.75">
      <c r="A1383" s="195"/>
      <c r="B1383" s="195"/>
      <c r="C1383" s="195"/>
      <c r="D1383" s="195"/>
      <c r="E1383" s="195"/>
      <c r="F1383" s="195"/>
      <c r="G1383" s="195"/>
      <c r="H1383" s="195"/>
      <c r="I1383" s="195"/>
      <c r="J1383" s="195"/>
      <c r="L1383" s="195"/>
      <c r="M1383" s="195"/>
      <c r="N1383" s="195"/>
      <c r="O1383" s="195"/>
      <c r="P1383" s="195"/>
      <c r="Q1383" s="195"/>
      <c r="R1383" s="195"/>
      <c r="S1383" s="195"/>
      <c r="T1383" s="195"/>
      <c r="U1383" s="195"/>
      <c r="V1383" s="195"/>
      <c r="W1383" s="195"/>
      <c r="X1383" s="195"/>
      <c r="Y1383" s="195"/>
      <c r="Z1383" s="195"/>
      <c r="AA1383" s="195"/>
      <c r="AB1383" s="195"/>
      <c r="AC1383" s="195"/>
      <c r="AD1383" s="195"/>
      <c r="AE1383" s="195"/>
      <c r="AF1383" s="195"/>
      <c r="AG1383" s="195"/>
      <c r="AH1383" s="195"/>
      <c r="AI1383" s="195"/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  <c r="AW1383" s="195"/>
      <c r="AX1383" s="195"/>
      <c r="AY1383" s="195"/>
      <c r="AZ1383" s="195"/>
      <c r="BA1383" s="195"/>
      <c r="BB1383" s="195"/>
      <c r="BC1383" s="195"/>
      <c r="BD1383" s="195"/>
      <c r="BE1383" s="195"/>
      <c r="BF1383" s="195"/>
      <c r="BG1383" s="195"/>
      <c r="BH1383" s="195"/>
      <c r="BI1383" s="195"/>
      <c r="BJ1383" s="195"/>
      <c r="BK1383" s="195"/>
      <c r="BL1383" s="195"/>
      <c r="BM1383" s="195"/>
      <c r="BN1383" s="195"/>
      <c r="BO1383" s="195"/>
      <c r="BP1383" s="195"/>
      <c r="BQ1383" s="195"/>
      <c r="BR1383" s="195"/>
      <c r="BS1383" s="195"/>
      <c r="BT1383" s="195"/>
      <c r="BU1383" s="195"/>
      <c r="BV1383" s="195"/>
      <c r="BW1383" s="195"/>
      <c r="BX1383" s="195"/>
      <c r="BY1383" s="195"/>
      <c r="BZ1383" s="195"/>
      <c r="CA1383" s="195"/>
      <c r="CB1383" s="195"/>
      <c r="CC1383" s="195"/>
      <c r="CD1383" s="195"/>
      <c r="CE1383" s="195"/>
      <c r="CF1383" s="195"/>
      <c r="CG1383" s="195"/>
      <c r="CH1383" s="195"/>
    </row>
    <row r="1384" spans="1:86" ht="12.75">
      <c r="A1384" s="195"/>
      <c r="B1384" s="195"/>
      <c r="C1384" s="195"/>
      <c r="D1384" s="195"/>
      <c r="E1384" s="195"/>
      <c r="F1384" s="195"/>
      <c r="G1384" s="195"/>
      <c r="H1384" s="195"/>
      <c r="I1384" s="195"/>
      <c r="J1384" s="195"/>
      <c r="L1384" s="195"/>
      <c r="M1384" s="195"/>
      <c r="N1384" s="195"/>
      <c r="O1384" s="195"/>
      <c r="P1384" s="195"/>
      <c r="Q1384" s="195"/>
      <c r="R1384" s="195"/>
      <c r="S1384" s="195"/>
      <c r="T1384" s="195"/>
      <c r="U1384" s="195"/>
      <c r="V1384" s="195"/>
      <c r="W1384" s="195"/>
      <c r="X1384" s="195"/>
      <c r="Y1384" s="195"/>
      <c r="Z1384" s="195"/>
      <c r="AA1384" s="195"/>
      <c r="AB1384" s="195"/>
      <c r="AC1384" s="195"/>
      <c r="AD1384" s="195"/>
      <c r="AE1384" s="195"/>
      <c r="AF1384" s="195"/>
      <c r="AG1384" s="195"/>
      <c r="AH1384" s="195"/>
      <c r="AI1384" s="195"/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  <c r="AW1384" s="195"/>
      <c r="AX1384" s="195"/>
      <c r="AY1384" s="195"/>
      <c r="AZ1384" s="195"/>
      <c r="BA1384" s="195"/>
      <c r="BB1384" s="195"/>
      <c r="BC1384" s="195"/>
      <c r="BD1384" s="195"/>
      <c r="BE1384" s="195"/>
      <c r="BF1384" s="195"/>
      <c r="BG1384" s="195"/>
      <c r="BH1384" s="195"/>
      <c r="BI1384" s="195"/>
      <c r="BJ1384" s="195"/>
      <c r="BK1384" s="195"/>
      <c r="BL1384" s="195"/>
      <c r="BM1384" s="195"/>
      <c r="BN1384" s="195"/>
      <c r="BO1384" s="195"/>
      <c r="BP1384" s="195"/>
      <c r="BQ1384" s="195"/>
      <c r="BR1384" s="195"/>
      <c r="BS1384" s="195"/>
      <c r="BT1384" s="195"/>
      <c r="BU1384" s="195"/>
      <c r="BV1384" s="195"/>
      <c r="BW1384" s="195"/>
      <c r="BX1384" s="195"/>
      <c r="BY1384" s="195"/>
      <c r="BZ1384" s="195"/>
      <c r="CA1384" s="195"/>
      <c r="CB1384" s="195"/>
      <c r="CC1384" s="195"/>
      <c r="CD1384" s="195"/>
      <c r="CE1384" s="195"/>
      <c r="CF1384" s="195"/>
      <c r="CG1384" s="195"/>
      <c r="CH1384" s="195"/>
    </row>
    <row r="1385" spans="1:86" ht="12.75">
      <c r="A1385" s="195"/>
      <c r="B1385" s="195"/>
      <c r="C1385" s="195"/>
      <c r="D1385" s="195"/>
      <c r="E1385" s="195"/>
      <c r="F1385" s="195"/>
      <c r="G1385" s="195"/>
      <c r="H1385" s="195"/>
      <c r="I1385" s="195"/>
      <c r="J1385" s="195"/>
      <c r="L1385" s="195"/>
      <c r="M1385" s="195"/>
      <c r="N1385" s="195"/>
      <c r="O1385" s="195"/>
      <c r="P1385" s="195"/>
      <c r="Q1385" s="195"/>
      <c r="R1385" s="195"/>
      <c r="S1385" s="195"/>
      <c r="T1385" s="195"/>
      <c r="U1385" s="195"/>
      <c r="V1385" s="195"/>
      <c r="W1385" s="195"/>
      <c r="X1385" s="195"/>
      <c r="Y1385" s="195"/>
      <c r="Z1385" s="195"/>
      <c r="AA1385" s="195"/>
      <c r="AB1385" s="195"/>
      <c r="AC1385" s="195"/>
      <c r="AD1385" s="195"/>
      <c r="AE1385" s="195"/>
      <c r="AF1385" s="195"/>
      <c r="AG1385" s="195"/>
      <c r="AH1385" s="195"/>
      <c r="AI1385" s="195"/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  <c r="AW1385" s="195"/>
      <c r="AX1385" s="195"/>
      <c r="AY1385" s="195"/>
      <c r="AZ1385" s="195"/>
      <c r="BA1385" s="195"/>
      <c r="BB1385" s="195"/>
      <c r="BC1385" s="195"/>
      <c r="BD1385" s="195"/>
      <c r="BE1385" s="195"/>
      <c r="BF1385" s="195"/>
      <c r="BG1385" s="195"/>
      <c r="BH1385" s="195"/>
      <c r="BI1385" s="195"/>
      <c r="BJ1385" s="195"/>
      <c r="BK1385" s="195"/>
      <c r="BL1385" s="195"/>
      <c r="BM1385" s="195"/>
      <c r="BN1385" s="195"/>
      <c r="BO1385" s="195"/>
      <c r="BP1385" s="195"/>
      <c r="BQ1385" s="195"/>
      <c r="BR1385" s="195"/>
      <c r="BS1385" s="195"/>
      <c r="BT1385" s="195"/>
      <c r="BU1385" s="195"/>
      <c r="BV1385" s="195"/>
      <c r="BW1385" s="195"/>
      <c r="BX1385" s="195"/>
      <c r="BY1385" s="195"/>
      <c r="BZ1385" s="195"/>
      <c r="CA1385" s="195"/>
      <c r="CB1385" s="195"/>
      <c r="CC1385" s="195"/>
      <c r="CD1385" s="195"/>
      <c r="CE1385" s="195"/>
      <c r="CF1385" s="195"/>
      <c r="CG1385" s="195"/>
      <c r="CH1385" s="195"/>
    </row>
    <row r="1386" spans="1:86" ht="12.75">
      <c r="A1386" s="195"/>
      <c r="B1386" s="195"/>
      <c r="C1386" s="195"/>
      <c r="D1386" s="195"/>
      <c r="E1386" s="195"/>
      <c r="F1386" s="195"/>
      <c r="G1386" s="195"/>
      <c r="H1386" s="195"/>
      <c r="I1386" s="195"/>
      <c r="J1386" s="195"/>
      <c r="L1386" s="195"/>
      <c r="M1386" s="195"/>
      <c r="N1386" s="195"/>
      <c r="O1386" s="195"/>
      <c r="P1386" s="195"/>
      <c r="Q1386" s="195"/>
      <c r="R1386" s="195"/>
      <c r="S1386" s="195"/>
      <c r="T1386" s="195"/>
      <c r="U1386" s="195"/>
      <c r="V1386" s="195"/>
      <c r="W1386" s="195"/>
      <c r="X1386" s="195"/>
      <c r="Y1386" s="195"/>
      <c r="Z1386" s="195"/>
      <c r="AA1386" s="195"/>
      <c r="AB1386" s="195"/>
      <c r="AC1386" s="195"/>
      <c r="AD1386" s="195"/>
      <c r="AE1386" s="195"/>
      <c r="AF1386" s="195"/>
      <c r="AG1386" s="195"/>
      <c r="AH1386" s="195"/>
      <c r="AI1386" s="195"/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  <c r="AW1386" s="195"/>
      <c r="AX1386" s="195"/>
      <c r="AY1386" s="195"/>
      <c r="AZ1386" s="195"/>
      <c r="BA1386" s="195"/>
      <c r="BB1386" s="195"/>
      <c r="BC1386" s="195"/>
      <c r="BD1386" s="195"/>
      <c r="BE1386" s="195"/>
      <c r="BF1386" s="195"/>
      <c r="BG1386" s="195"/>
      <c r="BH1386" s="195"/>
      <c r="BI1386" s="195"/>
      <c r="BJ1386" s="195"/>
      <c r="BK1386" s="195"/>
      <c r="BL1386" s="195"/>
      <c r="BM1386" s="195"/>
      <c r="BN1386" s="195"/>
      <c r="BO1386" s="195"/>
      <c r="BP1386" s="195"/>
      <c r="BQ1386" s="195"/>
      <c r="BR1386" s="195"/>
      <c r="BS1386" s="195"/>
      <c r="BT1386" s="195"/>
      <c r="BU1386" s="195"/>
      <c r="BV1386" s="195"/>
      <c r="BW1386" s="195"/>
      <c r="BX1386" s="195"/>
      <c r="BY1386" s="195"/>
      <c r="BZ1386" s="195"/>
      <c r="CA1386" s="195"/>
      <c r="CB1386" s="195"/>
      <c r="CC1386" s="195"/>
      <c r="CD1386" s="195"/>
      <c r="CE1386" s="195"/>
      <c r="CF1386" s="195"/>
      <c r="CG1386" s="195"/>
      <c r="CH1386" s="195"/>
    </row>
    <row r="1387" spans="1:86" ht="12.75">
      <c r="A1387" s="195"/>
      <c r="B1387" s="195"/>
      <c r="C1387" s="195"/>
      <c r="D1387" s="195"/>
      <c r="E1387" s="195"/>
      <c r="F1387" s="195"/>
      <c r="G1387" s="195"/>
      <c r="H1387" s="195"/>
      <c r="I1387" s="195"/>
      <c r="J1387" s="195"/>
      <c r="L1387" s="195"/>
      <c r="M1387" s="195"/>
      <c r="N1387" s="195"/>
      <c r="O1387" s="195"/>
      <c r="P1387" s="195"/>
      <c r="Q1387" s="195"/>
      <c r="R1387" s="195"/>
      <c r="S1387" s="195"/>
      <c r="T1387" s="195"/>
      <c r="U1387" s="195"/>
      <c r="V1387" s="195"/>
      <c r="W1387" s="195"/>
      <c r="X1387" s="195"/>
      <c r="Y1387" s="195"/>
      <c r="Z1387" s="195"/>
      <c r="AA1387" s="195"/>
      <c r="AB1387" s="195"/>
      <c r="AC1387" s="195"/>
      <c r="AD1387" s="195"/>
      <c r="AE1387" s="195"/>
      <c r="AF1387" s="195"/>
      <c r="AG1387" s="195"/>
      <c r="AH1387" s="195"/>
      <c r="AI1387" s="195"/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  <c r="AW1387" s="195"/>
      <c r="AX1387" s="195"/>
      <c r="AY1387" s="195"/>
      <c r="AZ1387" s="195"/>
      <c r="BA1387" s="195"/>
      <c r="BB1387" s="195"/>
      <c r="BC1387" s="195"/>
      <c r="BD1387" s="195"/>
      <c r="BE1387" s="195"/>
      <c r="BF1387" s="195"/>
      <c r="BG1387" s="195"/>
      <c r="BH1387" s="195"/>
      <c r="BI1387" s="195"/>
      <c r="BJ1387" s="195"/>
      <c r="BK1387" s="195"/>
      <c r="BL1387" s="195"/>
      <c r="BM1387" s="195"/>
      <c r="BN1387" s="195"/>
      <c r="BO1387" s="195"/>
      <c r="BP1387" s="195"/>
      <c r="BQ1387" s="195"/>
      <c r="BR1387" s="195"/>
      <c r="BS1387" s="195"/>
      <c r="BT1387" s="195"/>
      <c r="BU1387" s="195"/>
      <c r="BV1387" s="195"/>
      <c r="BW1387" s="195"/>
      <c r="BX1387" s="195"/>
      <c r="BY1387" s="195"/>
      <c r="BZ1387" s="195"/>
      <c r="CA1387" s="195"/>
      <c r="CB1387" s="195"/>
      <c r="CC1387" s="195"/>
      <c r="CD1387" s="195"/>
      <c r="CE1387" s="195"/>
      <c r="CF1387" s="195"/>
      <c r="CG1387" s="195"/>
      <c r="CH1387" s="195"/>
    </row>
    <row r="1388" spans="1:86" ht="12.75">
      <c r="A1388" s="195"/>
      <c r="B1388" s="195"/>
      <c r="C1388" s="195"/>
      <c r="D1388" s="195"/>
      <c r="E1388" s="195"/>
      <c r="F1388" s="195"/>
      <c r="G1388" s="195"/>
      <c r="H1388" s="195"/>
      <c r="I1388" s="195"/>
      <c r="J1388" s="195"/>
      <c r="L1388" s="195"/>
      <c r="M1388" s="195"/>
      <c r="N1388" s="195"/>
      <c r="O1388" s="195"/>
      <c r="P1388" s="195"/>
      <c r="Q1388" s="195"/>
      <c r="R1388" s="195"/>
      <c r="S1388" s="195"/>
      <c r="T1388" s="195"/>
      <c r="U1388" s="195"/>
      <c r="V1388" s="195"/>
      <c r="W1388" s="195"/>
      <c r="X1388" s="195"/>
      <c r="Y1388" s="195"/>
      <c r="Z1388" s="195"/>
      <c r="AA1388" s="195"/>
      <c r="AB1388" s="195"/>
      <c r="AC1388" s="195"/>
      <c r="AD1388" s="195"/>
      <c r="AE1388" s="195"/>
      <c r="AF1388" s="195"/>
      <c r="AG1388" s="195"/>
      <c r="AH1388" s="195"/>
      <c r="AI1388" s="195"/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  <c r="AW1388" s="195"/>
      <c r="AX1388" s="195"/>
      <c r="AY1388" s="195"/>
      <c r="AZ1388" s="195"/>
      <c r="BA1388" s="195"/>
      <c r="BB1388" s="195"/>
      <c r="BC1388" s="195"/>
      <c r="BD1388" s="195"/>
      <c r="BE1388" s="195"/>
      <c r="BF1388" s="195"/>
      <c r="BG1388" s="195"/>
      <c r="BH1388" s="195"/>
      <c r="BI1388" s="195"/>
      <c r="BJ1388" s="195"/>
      <c r="BK1388" s="195"/>
      <c r="BL1388" s="195"/>
      <c r="BM1388" s="195"/>
      <c r="BN1388" s="195"/>
      <c r="BO1388" s="195"/>
      <c r="BP1388" s="195"/>
      <c r="BQ1388" s="195"/>
      <c r="BR1388" s="195"/>
      <c r="BS1388" s="195"/>
      <c r="BT1388" s="195"/>
      <c r="BU1388" s="195"/>
      <c r="BV1388" s="195"/>
      <c r="BW1388" s="195"/>
      <c r="BX1388" s="195"/>
      <c r="BY1388" s="195"/>
      <c r="BZ1388" s="195"/>
      <c r="CA1388" s="195"/>
      <c r="CB1388" s="195"/>
      <c r="CC1388" s="195"/>
      <c r="CD1388" s="195"/>
      <c r="CE1388" s="195"/>
      <c r="CF1388" s="195"/>
      <c r="CG1388" s="195"/>
      <c r="CH1388" s="195"/>
    </row>
    <row r="1389" spans="1:86" ht="12.75">
      <c r="A1389" s="195"/>
      <c r="B1389" s="195"/>
      <c r="C1389" s="195"/>
      <c r="D1389" s="195"/>
      <c r="E1389" s="195"/>
      <c r="F1389" s="195"/>
      <c r="G1389" s="195"/>
      <c r="H1389" s="195"/>
      <c r="I1389" s="195"/>
      <c r="J1389" s="195"/>
      <c r="L1389" s="195"/>
      <c r="M1389" s="195"/>
      <c r="N1389" s="195"/>
      <c r="O1389" s="195"/>
      <c r="P1389" s="195"/>
      <c r="Q1389" s="195"/>
      <c r="R1389" s="195"/>
      <c r="S1389" s="195"/>
      <c r="T1389" s="195"/>
      <c r="U1389" s="195"/>
      <c r="V1389" s="195"/>
      <c r="W1389" s="195"/>
      <c r="X1389" s="195"/>
      <c r="Y1389" s="195"/>
      <c r="Z1389" s="195"/>
      <c r="AA1389" s="195"/>
      <c r="AB1389" s="195"/>
      <c r="AC1389" s="195"/>
      <c r="AD1389" s="195"/>
      <c r="AE1389" s="195"/>
      <c r="AF1389" s="195"/>
      <c r="AG1389" s="195"/>
      <c r="AH1389" s="195"/>
      <c r="AI1389" s="195"/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  <c r="AW1389" s="195"/>
      <c r="AX1389" s="195"/>
      <c r="AY1389" s="195"/>
      <c r="AZ1389" s="195"/>
      <c r="BA1389" s="195"/>
      <c r="BB1389" s="195"/>
      <c r="BC1389" s="195"/>
      <c r="BD1389" s="195"/>
      <c r="BE1389" s="195"/>
      <c r="BF1389" s="195"/>
      <c r="BG1389" s="195"/>
      <c r="BH1389" s="195"/>
      <c r="BI1389" s="195"/>
      <c r="BJ1389" s="195"/>
      <c r="BK1389" s="195"/>
      <c r="BL1389" s="195"/>
      <c r="BM1389" s="195"/>
      <c r="BN1389" s="195"/>
      <c r="BO1389" s="195"/>
      <c r="BP1389" s="195"/>
      <c r="BQ1389" s="195"/>
      <c r="BR1389" s="195"/>
      <c r="BS1389" s="195"/>
      <c r="BT1389" s="195"/>
      <c r="BU1389" s="195"/>
      <c r="BV1389" s="195"/>
      <c r="BW1389" s="195"/>
      <c r="BX1389" s="195"/>
      <c r="BY1389" s="195"/>
      <c r="BZ1389" s="195"/>
      <c r="CA1389" s="195"/>
      <c r="CB1389" s="195"/>
      <c r="CC1389" s="195"/>
      <c r="CD1389" s="195"/>
      <c r="CE1389" s="195"/>
      <c r="CF1389" s="195"/>
      <c r="CG1389" s="195"/>
      <c r="CH1389" s="195"/>
    </row>
    <row r="1390" spans="1:86" ht="12.75">
      <c r="A1390" s="195"/>
      <c r="B1390" s="195"/>
      <c r="C1390" s="195"/>
      <c r="D1390" s="195"/>
      <c r="E1390" s="195"/>
      <c r="F1390" s="195"/>
      <c r="G1390" s="195"/>
      <c r="H1390" s="195"/>
      <c r="I1390" s="195"/>
      <c r="J1390" s="195"/>
      <c r="L1390" s="195"/>
      <c r="M1390" s="195"/>
      <c r="N1390" s="195"/>
      <c r="O1390" s="195"/>
      <c r="P1390" s="195"/>
      <c r="Q1390" s="195"/>
      <c r="R1390" s="195"/>
      <c r="S1390" s="195"/>
      <c r="T1390" s="195"/>
      <c r="U1390" s="195"/>
      <c r="V1390" s="195"/>
      <c r="W1390" s="195"/>
      <c r="X1390" s="195"/>
      <c r="Y1390" s="195"/>
      <c r="Z1390" s="195"/>
      <c r="AA1390" s="195"/>
      <c r="AB1390" s="195"/>
      <c r="AC1390" s="195"/>
      <c r="AD1390" s="195"/>
      <c r="AE1390" s="195"/>
      <c r="AF1390" s="195"/>
      <c r="AG1390" s="195"/>
      <c r="AH1390" s="195"/>
      <c r="AI1390" s="195"/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  <c r="AW1390" s="195"/>
      <c r="AX1390" s="195"/>
      <c r="AY1390" s="195"/>
      <c r="AZ1390" s="195"/>
      <c r="BA1390" s="195"/>
      <c r="BB1390" s="195"/>
      <c r="BC1390" s="195"/>
      <c r="BD1390" s="195"/>
      <c r="BE1390" s="195"/>
      <c r="BF1390" s="195"/>
      <c r="BG1390" s="195"/>
      <c r="BH1390" s="195"/>
      <c r="BI1390" s="195"/>
      <c r="BJ1390" s="195"/>
      <c r="BK1390" s="195"/>
      <c r="BL1390" s="195"/>
      <c r="BM1390" s="195"/>
      <c r="BN1390" s="195"/>
      <c r="BO1390" s="195"/>
      <c r="BP1390" s="195"/>
      <c r="BQ1390" s="195"/>
      <c r="BR1390" s="195"/>
      <c r="BS1390" s="195"/>
      <c r="BT1390" s="195"/>
      <c r="BU1390" s="195"/>
      <c r="BV1390" s="195"/>
      <c r="BW1390" s="195"/>
      <c r="BX1390" s="195"/>
      <c r="BY1390" s="195"/>
      <c r="BZ1390" s="195"/>
      <c r="CA1390" s="195"/>
      <c r="CB1390" s="195"/>
      <c r="CC1390" s="195"/>
      <c r="CD1390" s="195"/>
      <c r="CE1390" s="195"/>
      <c r="CF1390" s="195"/>
      <c r="CG1390" s="195"/>
      <c r="CH1390" s="195"/>
    </row>
    <row r="1391" spans="1:86" ht="12.75">
      <c r="A1391" s="195"/>
      <c r="B1391" s="195"/>
      <c r="C1391" s="195"/>
      <c r="D1391" s="195"/>
      <c r="E1391" s="195"/>
      <c r="F1391" s="195"/>
      <c r="G1391" s="195"/>
      <c r="H1391" s="195"/>
      <c r="I1391" s="195"/>
      <c r="J1391" s="195"/>
      <c r="L1391" s="195"/>
      <c r="M1391" s="195"/>
      <c r="N1391" s="195"/>
      <c r="O1391" s="195"/>
      <c r="P1391" s="195"/>
      <c r="Q1391" s="195"/>
      <c r="R1391" s="195"/>
      <c r="S1391" s="195"/>
      <c r="T1391" s="195"/>
      <c r="U1391" s="195"/>
      <c r="V1391" s="195"/>
      <c r="W1391" s="195"/>
      <c r="X1391" s="195"/>
      <c r="Y1391" s="195"/>
      <c r="Z1391" s="195"/>
      <c r="AA1391" s="195"/>
      <c r="AB1391" s="195"/>
      <c r="AC1391" s="195"/>
      <c r="AD1391" s="195"/>
      <c r="AE1391" s="195"/>
      <c r="AF1391" s="195"/>
      <c r="AG1391" s="195"/>
      <c r="AH1391" s="195"/>
      <c r="AI1391" s="195"/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  <c r="AW1391" s="195"/>
      <c r="AX1391" s="195"/>
      <c r="AY1391" s="195"/>
      <c r="AZ1391" s="195"/>
      <c r="BA1391" s="195"/>
      <c r="BB1391" s="195"/>
      <c r="BC1391" s="195"/>
      <c r="BD1391" s="195"/>
      <c r="BE1391" s="195"/>
      <c r="BF1391" s="195"/>
      <c r="BG1391" s="195"/>
      <c r="BH1391" s="195"/>
      <c r="BI1391" s="195"/>
      <c r="BJ1391" s="195"/>
      <c r="BK1391" s="195"/>
      <c r="BL1391" s="195"/>
      <c r="BM1391" s="195"/>
      <c r="BN1391" s="195"/>
      <c r="BO1391" s="195"/>
      <c r="BP1391" s="195"/>
      <c r="BQ1391" s="195"/>
      <c r="BR1391" s="195"/>
      <c r="BS1391" s="195"/>
      <c r="BT1391" s="195"/>
      <c r="BU1391" s="195"/>
      <c r="BV1391" s="195"/>
      <c r="BW1391" s="195"/>
      <c r="BX1391" s="195"/>
      <c r="BY1391" s="195"/>
      <c r="BZ1391" s="195"/>
      <c r="CA1391" s="195"/>
      <c r="CB1391" s="195"/>
      <c r="CC1391" s="195"/>
      <c r="CD1391" s="195"/>
      <c r="CE1391" s="195"/>
      <c r="CF1391" s="195"/>
      <c r="CG1391" s="195"/>
      <c r="CH1391" s="195"/>
    </row>
    <row r="1392" spans="1:86" ht="12.75">
      <c r="A1392" s="195"/>
      <c r="B1392" s="195"/>
      <c r="C1392" s="195"/>
      <c r="D1392" s="195"/>
      <c r="E1392" s="195"/>
      <c r="F1392" s="195"/>
      <c r="G1392" s="195"/>
      <c r="H1392" s="195"/>
      <c r="I1392" s="195"/>
      <c r="J1392" s="195"/>
      <c r="L1392" s="195"/>
      <c r="M1392" s="195"/>
      <c r="N1392" s="195"/>
      <c r="O1392" s="195"/>
      <c r="P1392" s="195"/>
      <c r="Q1392" s="195"/>
      <c r="R1392" s="195"/>
      <c r="S1392" s="195"/>
      <c r="T1392" s="195"/>
      <c r="U1392" s="195"/>
      <c r="V1392" s="195"/>
      <c r="W1392" s="195"/>
      <c r="X1392" s="195"/>
      <c r="Y1392" s="195"/>
      <c r="Z1392" s="195"/>
      <c r="AA1392" s="195"/>
      <c r="AB1392" s="195"/>
      <c r="AC1392" s="195"/>
      <c r="AD1392" s="195"/>
      <c r="AE1392" s="195"/>
      <c r="AF1392" s="195"/>
      <c r="AG1392" s="195"/>
      <c r="AH1392" s="195"/>
      <c r="AI1392" s="195"/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  <c r="AW1392" s="195"/>
      <c r="AX1392" s="195"/>
      <c r="AY1392" s="195"/>
      <c r="AZ1392" s="195"/>
      <c r="BA1392" s="195"/>
      <c r="BB1392" s="195"/>
      <c r="BC1392" s="195"/>
      <c r="BD1392" s="195"/>
      <c r="BE1392" s="195"/>
      <c r="BF1392" s="195"/>
      <c r="BG1392" s="195"/>
      <c r="BH1392" s="195"/>
      <c r="BI1392" s="195"/>
      <c r="BJ1392" s="195"/>
      <c r="BK1392" s="195"/>
      <c r="BL1392" s="195"/>
      <c r="BM1392" s="195"/>
      <c r="BN1392" s="195"/>
      <c r="BO1392" s="195"/>
      <c r="BP1392" s="195"/>
      <c r="BQ1392" s="195"/>
      <c r="BR1392" s="195"/>
      <c r="BS1392" s="195"/>
      <c r="BT1392" s="195"/>
      <c r="BU1392" s="195"/>
      <c r="BV1392" s="195"/>
      <c r="BW1392" s="195"/>
      <c r="BX1392" s="195"/>
      <c r="BY1392" s="195"/>
      <c r="BZ1392" s="195"/>
      <c r="CA1392" s="195"/>
      <c r="CB1392" s="195"/>
      <c r="CC1392" s="195"/>
      <c r="CD1392" s="195"/>
      <c r="CE1392" s="195"/>
      <c r="CF1392" s="195"/>
      <c r="CG1392" s="195"/>
      <c r="CH1392" s="195"/>
    </row>
    <row r="1393" spans="1:86" ht="12.75">
      <c r="A1393" s="195"/>
      <c r="B1393" s="195"/>
      <c r="C1393" s="195"/>
      <c r="D1393" s="195"/>
      <c r="E1393" s="195"/>
      <c r="F1393" s="195"/>
      <c r="G1393" s="195"/>
      <c r="H1393" s="195"/>
      <c r="I1393" s="195"/>
      <c r="J1393" s="195"/>
      <c r="L1393" s="195"/>
      <c r="M1393" s="195"/>
      <c r="N1393" s="195"/>
      <c r="O1393" s="195"/>
      <c r="P1393" s="195"/>
      <c r="Q1393" s="195"/>
      <c r="R1393" s="195"/>
      <c r="S1393" s="195"/>
      <c r="T1393" s="195"/>
      <c r="U1393" s="195"/>
      <c r="V1393" s="195"/>
      <c r="W1393" s="195"/>
      <c r="X1393" s="195"/>
      <c r="Y1393" s="195"/>
      <c r="Z1393" s="195"/>
      <c r="AA1393" s="195"/>
      <c r="AB1393" s="195"/>
      <c r="AC1393" s="195"/>
      <c r="AD1393" s="195"/>
      <c r="AE1393" s="195"/>
      <c r="AF1393" s="195"/>
      <c r="AG1393" s="195"/>
      <c r="AH1393" s="195"/>
      <c r="AI1393" s="195"/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  <c r="AW1393" s="195"/>
      <c r="AX1393" s="195"/>
      <c r="AY1393" s="195"/>
      <c r="AZ1393" s="195"/>
      <c r="BA1393" s="195"/>
      <c r="BB1393" s="195"/>
      <c r="BC1393" s="195"/>
      <c r="BD1393" s="195"/>
      <c r="BE1393" s="195"/>
      <c r="BF1393" s="195"/>
      <c r="BG1393" s="195"/>
      <c r="BH1393" s="195"/>
      <c r="BI1393" s="195"/>
      <c r="BJ1393" s="195"/>
      <c r="BK1393" s="195"/>
      <c r="BL1393" s="195"/>
      <c r="BM1393" s="195"/>
      <c r="BN1393" s="195"/>
      <c r="BO1393" s="195"/>
      <c r="BP1393" s="195"/>
      <c r="BQ1393" s="195"/>
      <c r="BR1393" s="195"/>
      <c r="BS1393" s="195"/>
      <c r="BT1393" s="195"/>
      <c r="BU1393" s="195"/>
      <c r="BV1393" s="195"/>
      <c r="BW1393" s="195"/>
      <c r="BX1393" s="195"/>
      <c r="BY1393" s="195"/>
      <c r="BZ1393" s="195"/>
      <c r="CA1393" s="195"/>
      <c r="CB1393" s="195"/>
      <c r="CC1393" s="195"/>
      <c r="CD1393" s="195"/>
      <c r="CE1393" s="195"/>
      <c r="CF1393" s="195"/>
      <c r="CG1393" s="195"/>
      <c r="CH1393" s="195"/>
    </row>
    <row r="1394" spans="1:86" ht="12.75">
      <c r="A1394" s="195"/>
      <c r="B1394" s="195"/>
      <c r="C1394" s="195"/>
      <c r="D1394" s="195"/>
      <c r="E1394" s="195"/>
      <c r="F1394" s="195"/>
      <c r="G1394" s="195"/>
      <c r="H1394" s="195"/>
      <c r="I1394" s="195"/>
      <c r="J1394" s="195"/>
      <c r="L1394" s="195"/>
      <c r="M1394" s="195"/>
      <c r="N1394" s="195"/>
      <c r="O1394" s="195"/>
      <c r="P1394" s="195"/>
      <c r="Q1394" s="195"/>
      <c r="R1394" s="195"/>
      <c r="S1394" s="195"/>
      <c r="T1394" s="195"/>
      <c r="U1394" s="195"/>
      <c r="V1394" s="195"/>
      <c r="W1394" s="195"/>
      <c r="X1394" s="195"/>
      <c r="Y1394" s="195"/>
      <c r="Z1394" s="195"/>
      <c r="AA1394" s="195"/>
      <c r="AB1394" s="195"/>
      <c r="AC1394" s="195"/>
      <c r="AD1394" s="195"/>
      <c r="AE1394" s="195"/>
      <c r="AF1394" s="195"/>
      <c r="AG1394" s="195"/>
      <c r="AH1394" s="195"/>
      <c r="AI1394" s="195"/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  <c r="AW1394" s="195"/>
      <c r="AX1394" s="195"/>
      <c r="AY1394" s="195"/>
      <c r="AZ1394" s="195"/>
      <c r="BA1394" s="195"/>
      <c r="BB1394" s="195"/>
      <c r="BC1394" s="195"/>
      <c r="BD1394" s="195"/>
      <c r="BE1394" s="195"/>
      <c r="BF1394" s="195"/>
      <c r="BG1394" s="195"/>
      <c r="BH1394" s="195"/>
      <c r="BI1394" s="195"/>
      <c r="BJ1394" s="195"/>
      <c r="BK1394" s="195"/>
      <c r="BL1394" s="195"/>
      <c r="BM1394" s="195"/>
      <c r="BN1394" s="195"/>
      <c r="BO1394" s="195"/>
      <c r="BP1394" s="195"/>
      <c r="BQ1394" s="195"/>
      <c r="BR1394" s="195"/>
      <c r="BS1394" s="195"/>
      <c r="BT1394" s="195"/>
      <c r="BU1394" s="195"/>
      <c r="BV1394" s="195"/>
      <c r="BW1394" s="195"/>
      <c r="BX1394" s="195"/>
      <c r="BY1394" s="195"/>
      <c r="BZ1394" s="195"/>
      <c r="CA1394" s="195"/>
      <c r="CB1394" s="195"/>
      <c r="CC1394" s="195"/>
      <c r="CD1394" s="195"/>
      <c r="CE1394" s="195"/>
      <c r="CF1394" s="195"/>
      <c r="CG1394" s="195"/>
      <c r="CH1394" s="195"/>
    </row>
    <row r="1395" spans="1:86" ht="12.75">
      <c r="A1395" s="195"/>
      <c r="B1395" s="195"/>
      <c r="C1395" s="195"/>
      <c r="D1395" s="195"/>
      <c r="E1395" s="195"/>
      <c r="F1395" s="195"/>
      <c r="G1395" s="195"/>
      <c r="H1395" s="195"/>
      <c r="I1395" s="195"/>
      <c r="J1395" s="195"/>
      <c r="L1395" s="195"/>
      <c r="M1395" s="195"/>
      <c r="N1395" s="195"/>
      <c r="O1395" s="195"/>
      <c r="P1395" s="195"/>
      <c r="Q1395" s="195"/>
      <c r="R1395" s="195"/>
      <c r="S1395" s="195"/>
      <c r="T1395" s="195"/>
      <c r="U1395" s="195"/>
      <c r="V1395" s="195"/>
      <c r="W1395" s="195"/>
      <c r="X1395" s="195"/>
      <c r="Y1395" s="195"/>
      <c r="Z1395" s="195"/>
      <c r="AA1395" s="195"/>
      <c r="AB1395" s="195"/>
      <c r="AC1395" s="195"/>
      <c r="AD1395" s="195"/>
      <c r="AE1395" s="195"/>
      <c r="AF1395" s="195"/>
      <c r="AG1395" s="195"/>
      <c r="AH1395" s="195"/>
      <c r="AI1395" s="195"/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  <c r="AW1395" s="195"/>
      <c r="AX1395" s="195"/>
      <c r="AY1395" s="195"/>
      <c r="AZ1395" s="195"/>
      <c r="BA1395" s="195"/>
      <c r="BB1395" s="195"/>
      <c r="BC1395" s="195"/>
      <c r="BD1395" s="195"/>
      <c r="BE1395" s="195"/>
      <c r="BF1395" s="195"/>
      <c r="BG1395" s="195"/>
      <c r="BH1395" s="195"/>
      <c r="BI1395" s="195"/>
      <c r="BJ1395" s="195"/>
      <c r="BK1395" s="195"/>
      <c r="BL1395" s="195"/>
      <c r="BM1395" s="195"/>
      <c r="BN1395" s="195"/>
      <c r="BO1395" s="195"/>
      <c r="BP1395" s="195"/>
      <c r="BQ1395" s="195"/>
      <c r="BR1395" s="195"/>
      <c r="BS1395" s="195"/>
      <c r="BT1395" s="195"/>
      <c r="BU1395" s="195"/>
      <c r="BV1395" s="195"/>
      <c r="BW1395" s="195"/>
      <c r="BX1395" s="195"/>
      <c r="BY1395" s="195"/>
      <c r="BZ1395" s="195"/>
      <c r="CA1395" s="195"/>
      <c r="CB1395" s="195"/>
      <c r="CC1395" s="195"/>
      <c r="CD1395" s="195"/>
      <c r="CE1395" s="195"/>
      <c r="CF1395" s="195"/>
      <c r="CG1395" s="195"/>
      <c r="CH1395" s="195"/>
    </row>
    <row r="1396" spans="1:86" ht="12.75">
      <c r="A1396" s="195"/>
      <c r="B1396" s="195"/>
      <c r="C1396" s="195"/>
      <c r="D1396" s="195"/>
      <c r="E1396" s="195"/>
      <c r="F1396" s="195"/>
      <c r="G1396" s="195"/>
      <c r="H1396" s="195"/>
      <c r="I1396" s="195"/>
      <c r="J1396" s="195"/>
      <c r="L1396" s="195"/>
      <c r="M1396" s="195"/>
      <c r="N1396" s="195"/>
      <c r="O1396" s="195"/>
      <c r="P1396" s="195"/>
      <c r="Q1396" s="195"/>
      <c r="R1396" s="195"/>
      <c r="S1396" s="195"/>
      <c r="T1396" s="195"/>
      <c r="U1396" s="195"/>
      <c r="V1396" s="195"/>
      <c r="W1396" s="195"/>
      <c r="X1396" s="195"/>
      <c r="Y1396" s="195"/>
      <c r="Z1396" s="195"/>
      <c r="AA1396" s="195"/>
      <c r="AB1396" s="195"/>
      <c r="AC1396" s="195"/>
      <c r="AD1396" s="195"/>
      <c r="AE1396" s="195"/>
      <c r="AF1396" s="195"/>
      <c r="AG1396" s="195"/>
      <c r="AH1396" s="195"/>
      <c r="AI1396" s="195"/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  <c r="AW1396" s="195"/>
      <c r="AX1396" s="195"/>
      <c r="AY1396" s="195"/>
      <c r="AZ1396" s="195"/>
      <c r="BA1396" s="195"/>
      <c r="BB1396" s="195"/>
      <c r="BC1396" s="195"/>
      <c r="BD1396" s="195"/>
      <c r="BE1396" s="195"/>
      <c r="BF1396" s="195"/>
      <c r="BG1396" s="195"/>
      <c r="BH1396" s="195"/>
      <c r="BI1396" s="195"/>
      <c r="BJ1396" s="195"/>
      <c r="BK1396" s="195"/>
      <c r="BL1396" s="195"/>
      <c r="BM1396" s="195"/>
      <c r="BN1396" s="195"/>
      <c r="BO1396" s="195"/>
      <c r="BP1396" s="195"/>
      <c r="BQ1396" s="195"/>
      <c r="BR1396" s="195"/>
      <c r="BS1396" s="195"/>
      <c r="BT1396" s="195"/>
      <c r="BU1396" s="195"/>
      <c r="BV1396" s="195"/>
      <c r="BW1396" s="195"/>
      <c r="BX1396" s="195"/>
      <c r="BY1396" s="195"/>
      <c r="BZ1396" s="195"/>
      <c r="CA1396" s="195"/>
      <c r="CB1396" s="195"/>
      <c r="CC1396" s="195"/>
      <c r="CD1396" s="195"/>
      <c r="CE1396" s="195"/>
      <c r="CF1396" s="195"/>
      <c r="CG1396" s="195"/>
      <c r="CH1396" s="195"/>
    </row>
    <row r="1397" spans="1:86" ht="12.75">
      <c r="A1397" s="195"/>
      <c r="B1397" s="195"/>
      <c r="C1397" s="195"/>
      <c r="D1397" s="195"/>
      <c r="E1397" s="195"/>
      <c r="F1397" s="195"/>
      <c r="G1397" s="195"/>
      <c r="H1397" s="195"/>
      <c r="I1397" s="195"/>
      <c r="J1397" s="195"/>
      <c r="L1397" s="195"/>
      <c r="M1397" s="195"/>
      <c r="N1397" s="195"/>
      <c r="O1397" s="195"/>
      <c r="P1397" s="195"/>
      <c r="Q1397" s="195"/>
      <c r="R1397" s="195"/>
      <c r="S1397" s="195"/>
      <c r="T1397" s="195"/>
      <c r="U1397" s="195"/>
      <c r="V1397" s="195"/>
      <c r="W1397" s="195"/>
      <c r="X1397" s="195"/>
      <c r="Y1397" s="195"/>
      <c r="Z1397" s="195"/>
      <c r="AA1397" s="195"/>
      <c r="AB1397" s="195"/>
      <c r="AC1397" s="195"/>
      <c r="AD1397" s="195"/>
      <c r="AE1397" s="195"/>
      <c r="AF1397" s="195"/>
      <c r="AG1397" s="195"/>
      <c r="AH1397" s="195"/>
      <c r="AI1397" s="195"/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  <c r="AW1397" s="195"/>
      <c r="AX1397" s="195"/>
      <c r="AY1397" s="195"/>
      <c r="AZ1397" s="195"/>
      <c r="BA1397" s="195"/>
      <c r="BB1397" s="195"/>
      <c r="BC1397" s="195"/>
      <c r="BD1397" s="195"/>
      <c r="BE1397" s="195"/>
      <c r="BF1397" s="195"/>
      <c r="BG1397" s="195"/>
      <c r="BH1397" s="195"/>
      <c r="BI1397" s="195"/>
      <c r="BJ1397" s="195"/>
      <c r="BK1397" s="195"/>
      <c r="BL1397" s="195"/>
      <c r="BM1397" s="195"/>
      <c r="BN1397" s="195"/>
      <c r="BO1397" s="195"/>
      <c r="BP1397" s="195"/>
      <c r="BQ1397" s="195"/>
      <c r="BR1397" s="195"/>
      <c r="BS1397" s="195"/>
      <c r="BT1397" s="195"/>
      <c r="BU1397" s="195"/>
      <c r="BV1397" s="195"/>
      <c r="BW1397" s="195"/>
      <c r="BX1397" s="195"/>
      <c r="BY1397" s="195"/>
      <c r="BZ1397" s="195"/>
      <c r="CA1397" s="195"/>
      <c r="CB1397" s="195"/>
      <c r="CC1397" s="195"/>
      <c r="CD1397" s="195"/>
      <c r="CE1397" s="195"/>
      <c r="CF1397" s="195"/>
      <c r="CG1397" s="195"/>
      <c r="CH1397" s="195"/>
    </row>
    <row r="1398" spans="1:86" ht="12.75">
      <c r="A1398" s="195"/>
      <c r="B1398" s="195"/>
      <c r="C1398" s="195"/>
      <c r="D1398" s="195"/>
      <c r="E1398" s="195"/>
      <c r="F1398" s="195"/>
      <c r="G1398" s="195"/>
      <c r="H1398" s="195"/>
      <c r="I1398" s="195"/>
      <c r="J1398" s="195"/>
      <c r="L1398" s="195"/>
      <c r="M1398" s="195"/>
      <c r="N1398" s="195"/>
      <c r="O1398" s="195"/>
      <c r="P1398" s="195"/>
      <c r="Q1398" s="195"/>
      <c r="R1398" s="195"/>
      <c r="S1398" s="195"/>
      <c r="T1398" s="195"/>
      <c r="U1398" s="195"/>
      <c r="V1398" s="195"/>
      <c r="W1398" s="195"/>
      <c r="X1398" s="195"/>
      <c r="Y1398" s="195"/>
      <c r="Z1398" s="195"/>
      <c r="AA1398" s="195"/>
      <c r="AB1398" s="195"/>
      <c r="AC1398" s="195"/>
      <c r="AD1398" s="195"/>
      <c r="AE1398" s="195"/>
      <c r="AF1398" s="195"/>
      <c r="AG1398" s="195"/>
      <c r="AH1398" s="195"/>
      <c r="AI1398" s="195"/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  <c r="AW1398" s="195"/>
      <c r="AX1398" s="195"/>
      <c r="AY1398" s="195"/>
      <c r="AZ1398" s="195"/>
      <c r="BA1398" s="195"/>
      <c r="BB1398" s="195"/>
      <c r="BC1398" s="195"/>
      <c r="BD1398" s="195"/>
      <c r="BE1398" s="195"/>
      <c r="BF1398" s="195"/>
      <c r="BG1398" s="195"/>
      <c r="BH1398" s="195"/>
      <c r="BI1398" s="195"/>
      <c r="BJ1398" s="195"/>
      <c r="BK1398" s="195"/>
      <c r="BL1398" s="195"/>
      <c r="BM1398" s="195"/>
      <c r="BN1398" s="195"/>
      <c r="BO1398" s="195"/>
      <c r="BP1398" s="195"/>
      <c r="BQ1398" s="195"/>
      <c r="BR1398" s="195"/>
      <c r="BS1398" s="195"/>
      <c r="BT1398" s="195"/>
      <c r="BU1398" s="195"/>
      <c r="BV1398" s="195"/>
      <c r="BW1398" s="195"/>
      <c r="BX1398" s="195"/>
      <c r="BY1398" s="195"/>
      <c r="BZ1398" s="195"/>
      <c r="CA1398" s="195"/>
      <c r="CB1398" s="195"/>
      <c r="CC1398" s="195"/>
      <c r="CD1398" s="195"/>
      <c r="CE1398" s="195"/>
      <c r="CF1398" s="195"/>
      <c r="CG1398" s="195"/>
      <c r="CH1398" s="195"/>
    </row>
    <row r="1399" spans="1:86" ht="12.75">
      <c r="A1399" s="195"/>
      <c r="B1399" s="195"/>
      <c r="C1399" s="195"/>
      <c r="D1399" s="195"/>
      <c r="E1399" s="195"/>
      <c r="F1399" s="195"/>
      <c r="G1399" s="195"/>
      <c r="H1399" s="195"/>
      <c r="I1399" s="195"/>
      <c r="J1399" s="195"/>
      <c r="L1399" s="195"/>
      <c r="M1399" s="195"/>
      <c r="N1399" s="195"/>
      <c r="O1399" s="195"/>
      <c r="P1399" s="195"/>
      <c r="Q1399" s="195"/>
      <c r="R1399" s="195"/>
      <c r="S1399" s="195"/>
      <c r="T1399" s="195"/>
      <c r="U1399" s="195"/>
      <c r="V1399" s="195"/>
      <c r="W1399" s="195"/>
      <c r="X1399" s="195"/>
      <c r="Y1399" s="195"/>
      <c r="Z1399" s="195"/>
      <c r="AA1399" s="195"/>
      <c r="AB1399" s="195"/>
      <c r="AC1399" s="195"/>
      <c r="AD1399" s="195"/>
      <c r="AE1399" s="195"/>
      <c r="AF1399" s="195"/>
      <c r="AG1399" s="195"/>
      <c r="AH1399" s="195"/>
      <c r="AI1399" s="195"/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  <c r="AW1399" s="195"/>
      <c r="AX1399" s="195"/>
      <c r="AY1399" s="195"/>
      <c r="AZ1399" s="195"/>
      <c r="BA1399" s="195"/>
      <c r="BB1399" s="195"/>
      <c r="BC1399" s="195"/>
      <c r="BD1399" s="195"/>
      <c r="BE1399" s="195"/>
      <c r="BF1399" s="195"/>
      <c r="BG1399" s="195"/>
      <c r="BH1399" s="195"/>
      <c r="BI1399" s="195"/>
      <c r="BJ1399" s="195"/>
      <c r="BK1399" s="195"/>
      <c r="BL1399" s="195"/>
      <c r="BM1399" s="195"/>
      <c r="BN1399" s="195"/>
      <c r="BO1399" s="195"/>
      <c r="BP1399" s="195"/>
      <c r="BQ1399" s="195"/>
      <c r="BR1399" s="195"/>
      <c r="BS1399" s="195"/>
      <c r="BT1399" s="195"/>
      <c r="BU1399" s="195"/>
      <c r="BV1399" s="195"/>
      <c r="BW1399" s="195"/>
      <c r="BX1399" s="195"/>
      <c r="BY1399" s="195"/>
      <c r="BZ1399" s="195"/>
      <c r="CA1399" s="195"/>
      <c r="CB1399" s="195"/>
      <c r="CC1399" s="195"/>
      <c r="CD1399" s="195"/>
      <c r="CE1399" s="195"/>
      <c r="CF1399" s="195"/>
      <c r="CG1399" s="195"/>
      <c r="CH1399" s="195"/>
    </row>
    <row r="1400" spans="1:86" ht="12.75">
      <c r="A1400" s="195"/>
      <c r="B1400" s="195"/>
      <c r="C1400" s="195"/>
      <c r="D1400" s="195"/>
      <c r="E1400" s="195"/>
      <c r="F1400" s="195"/>
      <c r="G1400" s="195"/>
      <c r="H1400" s="195"/>
      <c r="I1400" s="195"/>
      <c r="J1400" s="195"/>
      <c r="L1400" s="195"/>
      <c r="M1400" s="195"/>
      <c r="N1400" s="195"/>
      <c r="O1400" s="195"/>
      <c r="P1400" s="195"/>
      <c r="Q1400" s="195"/>
      <c r="R1400" s="195"/>
      <c r="S1400" s="195"/>
      <c r="T1400" s="195"/>
      <c r="U1400" s="195"/>
      <c r="V1400" s="195"/>
      <c r="W1400" s="195"/>
      <c r="X1400" s="195"/>
      <c r="Y1400" s="195"/>
      <c r="Z1400" s="195"/>
      <c r="AA1400" s="195"/>
      <c r="AB1400" s="195"/>
      <c r="AC1400" s="195"/>
      <c r="AD1400" s="195"/>
      <c r="AE1400" s="195"/>
      <c r="AF1400" s="195"/>
      <c r="AG1400" s="195"/>
      <c r="AH1400" s="195"/>
      <c r="AI1400" s="195"/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  <c r="AW1400" s="195"/>
      <c r="AX1400" s="195"/>
      <c r="AY1400" s="195"/>
      <c r="AZ1400" s="195"/>
      <c r="BA1400" s="195"/>
      <c r="BB1400" s="195"/>
      <c r="BC1400" s="195"/>
      <c r="BD1400" s="195"/>
      <c r="BE1400" s="195"/>
      <c r="BF1400" s="195"/>
      <c r="BG1400" s="195"/>
      <c r="BH1400" s="195"/>
      <c r="BI1400" s="195"/>
      <c r="BJ1400" s="195"/>
      <c r="BK1400" s="195"/>
      <c r="BL1400" s="195"/>
      <c r="BM1400" s="195"/>
      <c r="BN1400" s="195"/>
      <c r="BO1400" s="195"/>
      <c r="BP1400" s="195"/>
      <c r="BQ1400" s="195"/>
      <c r="BR1400" s="195"/>
      <c r="BS1400" s="195"/>
      <c r="BT1400" s="195"/>
      <c r="BU1400" s="195"/>
      <c r="BV1400" s="195"/>
      <c r="BW1400" s="195"/>
      <c r="BX1400" s="195"/>
      <c r="BY1400" s="195"/>
      <c r="BZ1400" s="195"/>
      <c r="CA1400" s="195"/>
      <c r="CB1400" s="195"/>
      <c r="CC1400" s="195"/>
      <c r="CD1400" s="195"/>
      <c r="CE1400" s="195"/>
      <c r="CF1400" s="195"/>
      <c r="CG1400" s="195"/>
      <c r="CH1400" s="195"/>
    </row>
    <row r="1401" spans="1:86" ht="12.75">
      <c r="A1401" s="195"/>
      <c r="B1401" s="195"/>
      <c r="C1401" s="195"/>
      <c r="D1401" s="195"/>
      <c r="E1401" s="195"/>
      <c r="F1401" s="195"/>
      <c r="G1401" s="195"/>
      <c r="H1401" s="195"/>
      <c r="I1401" s="195"/>
      <c r="J1401" s="195"/>
      <c r="L1401" s="195"/>
      <c r="M1401" s="195"/>
      <c r="N1401" s="195"/>
      <c r="O1401" s="195"/>
      <c r="P1401" s="195"/>
      <c r="Q1401" s="195"/>
      <c r="R1401" s="195"/>
      <c r="S1401" s="195"/>
      <c r="T1401" s="195"/>
      <c r="U1401" s="195"/>
      <c r="V1401" s="195"/>
      <c r="W1401" s="195"/>
      <c r="X1401" s="195"/>
      <c r="Y1401" s="195"/>
      <c r="Z1401" s="195"/>
      <c r="AA1401" s="195"/>
      <c r="AB1401" s="195"/>
      <c r="AC1401" s="195"/>
      <c r="AD1401" s="195"/>
      <c r="AE1401" s="195"/>
      <c r="AF1401" s="195"/>
      <c r="AG1401" s="195"/>
      <c r="AH1401" s="195"/>
      <c r="AI1401" s="195"/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  <c r="AW1401" s="195"/>
      <c r="AX1401" s="195"/>
      <c r="AY1401" s="195"/>
      <c r="AZ1401" s="195"/>
      <c r="BA1401" s="195"/>
      <c r="BB1401" s="195"/>
      <c r="BC1401" s="195"/>
      <c r="BD1401" s="195"/>
      <c r="BE1401" s="195"/>
      <c r="BF1401" s="195"/>
      <c r="BG1401" s="195"/>
      <c r="BH1401" s="195"/>
      <c r="BI1401" s="195"/>
      <c r="BJ1401" s="195"/>
      <c r="BK1401" s="195"/>
      <c r="BL1401" s="195"/>
      <c r="BM1401" s="195"/>
      <c r="BN1401" s="195"/>
      <c r="BO1401" s="195"/>
      <c r="BP1401" s="195"/>
      <c r="BQ1401" s="195"/>
      <c r="BR1401" s="195"/>
      <c r="BS1401" s="195"/>
      <c r="BT1401" s="195"/>
      <c r="BU1401" s="195"/>
      <c r="BV1401" s="195"/>
      <c r="BW1401" s="195"/>
      <c r="BX1401" s="195"/>
      <c r="BY1401" s="195"/>
      <c r="BZ1401" s="195"/>
      <c r="CA1401" s="195"/>
      <c r="CB1401" s="195"/>
      <c r="CC1401" s="195"/>
      <c r="CD1401" s="195"/>
      <c r="CE1401" s="195"/>
      <c r="CF1401" s="195"/>
      <c r="CG1401" s="195"/>
      <c r="CH1401" s="195"/>
    </row>
    <row r="1402" spans="1:86" ht="12.75">
      <c r="A1402" s="195"/>
      <c r="B1402" s="195"/>
      <c r="C1402" s="195"/>
      <c r="D1402" s="195"/>
      <c r="E1402" s="195"/>
      <c r="F1402" s="195"/>
      <c r="G1402" s="195"/>
      <c r="H1402" s="195"/>
      <c r="I1402" s="195"/>
      <c r="J1402" s="195"/>
      <c r="L1402" s="195"/>
      <c r="M1402" s="195"/>
      <c r="N1402" s="195"/>
      <c r="O1402" s="195"/>
      <c r="P1402" s="195"/>
      <c r="Q1402" s="195"/>
      <c r="R1402" s="195"/>
      <c r="S1402" s="195"/>
      <c r="T1402" s="195"/>
      <c r="U1402" s="195"/>
      <c r="V1402" s="195"/>
      <c r="W1402" s="195"/>
      <c r="X1402" s="195"/>
      <c r="Y1402" s="195"/>
      <c r="Z1402" s="195"/>
      <c r="AA1402" s="195"/>
      <c r="AB1402" s="195"/>
      <c r="AC1402" s="195"/>
      <c r="AD1402" s="195"/>
      <c r="AE1402" s="195"/>
      <c r="AF1402" s="195"/>
      <c r="AG1402" s="195"/>
      <c r="AH1402" s="195"/>
      <c r="AI1402" s="195"/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  <c r="AW1402" s="195"/>
      <c r="AX1402" s="195"/>
      <c r="AY1402" s="195"/>
      <c r="AZ1402" s="195"/>
      <c r="BA1402" s="195"/>
      <c r="BB1402" s="195"/>
      <c r="BC1402" s="195"/>
      <c r="BD1402" s="195"/>
      <c r="BE1402" s="195"/>
      <c r="BF1402" s="195"/>
      <c r="BG1402" s="195"/>
      <c r="BH1402" s="195"/>
      <c r="BI1402" s="195"/>
      <c r="BJ1402" s="195"/>
      <c r="BK1402" s="195"/>
      <c r="BL1402" s="195"/>
      <c r="BM1402" s="195"/>
      <c r="BN1402" s="195"/>
      <c r="BO1402" s="195"/>
      <c r="BP1402" s="195"/>
      <c r="BQ1402" s="195"/>
      <c r="BR1402" s="195"/>
      <c r="BS1402" s="195"/>
      <c r="BT1402" s="195"/>
      <c r="BU1402" s="195"/>
      <c r="BV1402" s="195"/>
      <c r="BW1402" s="195"/>
      <c r="BX1402" s="195"/>
      <c r="BY1402" s="195"/>
      <c r="BZ1402" s="195"/>
      <c r="CA1402" s="195"/>
      <c r="CB1402" s="195"/>
      <c r="CC1402" s="195"/>
      <c r="CD1402" s="195"/>
      <c r="CE1402" s="195"/>
      <c r="CF1402" s="195"/>
      <c r="CG1402" s="195"/>
      <c r="CH1402" s="195"/>
    </row>
    <row r="1403" spans="1:86" ht="12.75">
      <c r="A1403" s="195"/>
      <c r="B1403" s="195"/>
      <c r="C1403" s="195"/>
      <c r="D1403" s="195"/>
      <c r="E1403" s="195"/>
      <c r="F1403" s="195"/>
      <c r="G1403" s="195"/>
      <c r="H1403" s="195"/>
      <c r="I1403" s="195"/>
      <c r="J1403" s="195"/>
      <c r="L1403" s="195"/>
      <c r="M1403" s="195"/>
      <c r="N1403" s="195"/>
      <c r="O1403" s="195"/>
      <c r="P1403" s="195"/>
      <c r="Q1403" s="195"/>
      <c r="R1403" s="195"/>
      <c r="S1403" s="195"/>
      <c r="T1403" s="195"/>
      <c r="U1403" s="195"/>
      <c r="V1403" s="195"/>
      <c r="W1403" s="195"/>
      <c r="X1403" s="195"/>
      <c r="Y1403" s="195"/>
      <c r="Z1403" s="195"/>
      <c r="AA1403" s="195"/>
      <c r="AB1403" s="195"/>
      <c r="AC1403" s="195"/>
      <c r="AD1403" s="195"/>
      <c r="AE1403" s="195"/>
      <c r="AF1403" s="195"/>
      <c r="AG1403" s="195"/>
      <c r="AH1403" s="195"/>
      <c r="AI1403" s="195"/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  <c r="AW1403" s="195"/>
      <c r="AX1403" s="195"/>
      <c r="AY1403" s="195"/>
      <c r="AZ1403" s="195"/>
      <c r="BA1403" s="195"/>
      <c r="BB1403" s="195"/>
      <c r="BC1403" s="195"/>
      <c r="BD1403" s="195"/>
      <c r="BE1403" s="195"/>
      <c r="BF1403" s="195"/>
      <c r="BG1403" s="195"/>
      <c r="BH1403" s="195"/>
      <c r="BI1403" s="195"/>
      <c r="BJ1403" s="195"/>
      <c r="BK1403" s="195"/>
      <c r="BL1403" s="195"/>
      <c r="BM1403" s="195"/>
      <c r="BN1403" s="195"/>
      <c r="BO1403" s="195"/>
      <c r="BP1403" s="195"/>
      <c r="BQ1403" s="195"/>
      <c r="BR1403" s="195"/>
      <c r="BS1403" s="195"/>
      <c r="BT1403" s="195"/>
      <c r="BU1403" s="195"/>
      <c r="BV1403" s="195"/>
      <c r="BW1403" s="195"/>
      <c r="BX1403" s="195"/>
      <c r="BY1403" s="195"/>
      <c r="BZ1403" s="195"/>
      <c r="CA1403" s="195"/>
      <c r="CB1403" s="195"/>
      <c r="CC1403" s="195"/>
      <c r="CD1403" s="195"/>
      <c r="CE1403" s="195"/>
      <c r="CF1403" s="195"/>
      <c r="CG1403" s="195"/>
      <c r="CH1403" s="195"/>
    </row>
    <row r="1404" spans="1:86" ht="12.75">
      <c r="A1404" s="195"/>
      <c r="B1404" s="195"/>
      <c r="C1404" s="195"/>
      <c r="D1404" s="195"/>
      <c r="E1404" s="195"/>
      <c r="F1404" s="195"/>
      <c r="G1404" s="195"/>
      <c r="H1404" s="195"/>
      <c r="I1404" s="195"/>
      <c r="J1404" s="195"/>
      <c r="L1404" s="195"/>
      <c r="M1404" s="195"/>
      <c r="N1404" s="195"/>
      <c r="O1404" s="195"/>
      <c r="P1404" s="195"/>
      <c r="Q1404" s="195"/>
      <c r="R1404" s="195"/>
      <c r="S1404" s="195"/>
      <c r="T1404" s="195"/>
      <c r="U1404" s="195"/>
      <c r="V1404" s="195"/>
      <c r="W1404" s="195"/>
      <c r="X1404" s="195"/>
      <c r="Y1404" s="195"/>
      <c r="Z1404" s="195"/>
      <c r="AA1404" s="195"/>
      <c r="AB1404" s="195"/>
      <c r="AC1404" s="195"/>
      <c r="AD1404" s="195"/>
      <c r="AE1404" s="195"/>
      <c r="AF1404" s="195"/>
      <c r="AG1404" s="195"/>
      <c r="AH1404" s="195"/>
      <c r="AI1404" s="195"/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  <c r="AW1404" s="195"/>
      <c r="AX1404" s="195"/>
      <c r="AY1404" s="195"/>
      <c r="AZ1404" s="195"/>
      <c r="BA1404" s="195"/>
      <c r="BB1404" s="195"/>
      <c r="BC1404" s="195"/>
      <c r="BD1404" s="195"/>
      <c r="BE1404" s="195"/>
      <c r="BF1404" s="195"/>
      <c r="BG1404" s="195"/>
      <c r="BH1404" s="195"/>
      <c r="BI1404" s="195"/>
      <c r="BJ1404" s="195"/>
      <c r="BK1404" s="195"/>
      <c r="BL1404" s="195"/>
      <c r="BM1404" s="195"/>
      <c r="BN1404" s="195"/>
      <c r="BO1404" s="195"/>
      <c r="BP1404" s="195"/>
      <c r="BQ1404" s="195"/>
      <c r="BR1404" s="195"/>
      <c r="BS1404" s="195"/>
      <c r="BT1404" s="195"/>
      <c r="BU1404" s="195"/>
      <c r="BV1404" s="195"/>
      <c r="BW1404" s="195"/>
      <c r="BX1404" s="195"/>
      <c r="BY1404" s="195"/>
      <c r="BZ1404" s="195"/>
      <c r="CA1404" s="195"/>
      <c r="CB1404" s="195"/>
      <c r="CC1404" s="195"/>
      <c r="CD1404" s="195"/>
      <c r="CE1404" s="195"/>
      <c r="CF1404" s="195"/>
      <c r="CG1404" s="195"/>
      <c r="CH1404" s="195"/>
    </row>
    <row r="1405" spans="1:86" ht="12.75">
      <c r="A1405" s="195"/>
      <c r="B1405" s="195"/>
      <c r="C1405" s="195"/>
      <c r="D1405" s="195"/>
      <c r="E1405" s="195"/>
      <c r="F1405" s="195"/>
      <c r="G1405" s="195"/>
      <c r="H1405" s="195"/>
      <c r="I1405" s="195"/>
      <c r="J1405" s="195"/>
      <c r="L1405" s="195"/>
      <c r="M1405" s="195"/>
      <c r="N1405" s="195"/>
      <c r="O1405" s="195"/>
      <c r="P1405" s="195"/>
      <c r="Q1405" s="195"/>
      <c r="R1405" s="195"/>
      <c r="S1405" s="195"/>
      <c r="T1405" s="195"/>
      <c r="U1405" s="195"/>
      <c r="V1405" s="195"/>
      <c r="W1405" s="195"/>
      <c r="X1405" s="195"/>
      <c r="Y1405" s="195"/>
      <c r="Z1405" s="195"/>
      <c r="AA1405" s="195"/>
      <c r="AB1405" s="195"/>
      <c r="AC1405" s="195"/>
      <c r="AD1405" s="195"/>
      <c r="AE1405" s="195"/>
      <c r="AF1405" s="195"/>
      <c r="AG1405" s="195"/>
      <c r="AH1405" s="195"/>
      <c r="AI1405" s="195"/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  <c r="AW1405" s="195"/>
      <c r="AX1405" s="195"/>
      <c r="AY1405" s="195"/>
      <c r="AZ1405" s="195"/>
      <c r="BA1405" s="195"/>
      <c r="BB1405" s="195"/>
      <c r="BC1405" s="195"/>
      <c r="BD1405" s="195"/>
      <c r="BE1405" s="195"/>
      <c r="BF1405" s="195"/>
      <c r="BG1405" s="195"/>
      <c r="BH1405" s="195"/>
      <c r="BI1405" s="195"/>
      <c r="BJ1405" s="195"/>
      <c r="BK1405" s="195"/>
      <c r="BL1405" s="195"/>
      <c r="BM1405" s="195"/>
      <c r="BN1405" s="195"/>
      <c r="BO1405" s="195"/>
      <c r="BP1405" s="195"/>
      <c r="BQ1405" s="195"/>
      <c r="BR1405" s="195"/>
      <c r="BS1405" s="195"/>
      <c r="BT1405" s="195"/>
      <c r="BU1405" s="195"/>
      <c r="BV1405" s="195"/>
      <c r="BW1405" s="195"/>
      <c r="BX1405" s="195"/>
      <c r="BY1405" s="195"/>
      <c r="BZ1405" s="195"/>
      <c r="CA1405" s="195"/>
      <c r="CB1405" s="195"/>
      <c r="CC1405" s="195"/>
      <c r="CD1405" s="195"/>
      <c r="CE1405" s="195"/>
      <c r="CF1405" s="195"/>
      <c r="CG1405" s="195"/>
      <c r="CH1405" s="195"/>
    </row>
    <row r="1406" spans="1:86" ht="12.75">
      <c r="A1406" s="195"/>
      <c r="B1406" s="195"/>
      <c r="C1406" s="195"/>
      <c r="D1406" s="195"/>
      <c r="E1406" s="195"/>
      <c r="F1406" s="195"/>
      <c r="G1406" s="195"/>
      <c r="H1406" s="195"/>
      <c r="I1406" s="195"/>
      <c r="J1406" s="195"/>
      <c r="L1406" s="195"/>
      <c r="M1406" s="195"/>
      <c r="N1406" s="195"/>
      <c r="O1406" s="195"/>
      <c r="P1406" s="195"/>
      <c r="Q1406" s="195"/>
      <c r="R1406" s="195"/>
      <c r="S1406" s="195"/>
      <c r="T1406" s="195"/>
      <c r="U1406" s="195"/>
      <c r="V1406" s="195"/>
      <c r="W1406" s="195"/>
      <c r="X1406" s="195"/>
      <c r="Y1406" s="195"/>
      <c r="Z1406" s="195"/>
      <c r="AA1406" s="195"/>
      <c r="AB1406" s="195"/>
      <c r="AC1406" s="195"/>
      <c r="AD1406" s="195"/>
      <c r="AE1406" s="195"/>
      <c r="AF1406" s="195"/>
      <c r="AG1406" s="195"/>
      <c r="AH1406" s="195"/>
      <c r="AI1406" s="195"/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  <c r="AW1406" s="195"/>
      <c r="AX1406" s="195"/>
      <c r="AY1406" s="195"/>
      <c r="AZ1406" s="195"/>
      <c r="BA1406" s="195"/>
      <c r="BB1406" s="195"/>
      <c r="BC1406" s="195"/>
      <c r="BD1406" s="195"/>
      <c r="BE1406" s="195"/>
      <c r="BF1406" s="195"/>
      <c r="BG1406" s="195"/>
      <c r="BH1406" s="195"/>
      <c r="BI1406" s="195"/>
      <c r="BJ1406" s="195"/>
      <c r="BK1406" s="195"/>
      <c r="BL1406" s="195"/>
      <c r="BM1406" s="195"/>
      <c r="BN1406" s="195"/>
      <c r="BO1406" s="195"/>
      <c r="BP1406" s="195"/>
      <c r="BQ1406" s="195"/>
      <c r="BR1406" s="195"/>
      <c r="BS1406" s="195"/>
      <c r="BT1406" s="195"/>
      <c r="BU1406" s="195"/>
      <c r="BV1406" s="195"/>
      <c r="BW1406" s="195"/>
      <c r="BX1406" s="195"/>
      <c r="BY1406" s="195"/>
      <c r="BZ1406" s="195"/>
      <c r="CA1406" s="195"/>
      <c r="CB1406" s="195"/>
      <c r="CC1406" s="195"/>
      <c r="CD1406" s="195"/>
      <c r="CE1406" s="195"/>
      <c r="CF1406" s="195"/>
      <c r="CG1406" s="195"/>
      <c r="CH1406" s="195"/>
    </row>
    <row r="1407" spans="1:86" ht="12.75">
      <c r="A1407" s="195"/>
      <c r="B1407" s="195"/>
      <c r="C1407" s="195"/>
      <c r="D1407" s="195"/>
      <c r="E1407" s="195"/>
      <c r="F1407" s="195"/>
      <c r="G1407" s="195"/>
      <c r="H1407" s="195"/>
      <c r="I1407" s="195"/>
      <c r="J1407" s="195"/>
      <c r="L1407" s="195"/>
      <c r="M1407" s="195"/>
      <c r="N1407" s="195"/>
      <c r="O1407" s="195"/>
      <c r="P1407" s="195"/>
      <c r="Q1407" s="195"/>
      <c r="R1407" s="195"/>
      <c r="S1407" s="195"/>
      <c r="T1407" s="195"/>
      <c r="U1407" s="195"/>
      <c r="V1407" s="195"/>
      <c r="W1407" s="195"/>
      <c r="X1407" s="195"/>
      <c r="Y1407" s="195"/>
      <c r="Z1407" s="195"/>
      <c r="AA1407" s="195"/>
      <c r="AB1407" s="195"/>
      <c r="AC1407" s="195"/>
      <c r="AD1407" s="195"/>
      <c r="AE1407" s="195"/>
      <c r="AF1407" s="195"/>
      <c r="AG1407" s="195"/>
      <c r="AH1407" s="195"/>
      <c r="AI1407" s="195"/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  <c r="AW1407" s="195"/>
      <c r="AX1407" s="195"/>
      <c r="AY1407" s="195"/>
      <c r="AZ1407" s="195"/>
      <c r="BA1407" s="195"/>
      <c r="BB1407" s="195"/>
      <c r="BC1407" s="195"/>
      <c r="BD1407" s="195"/>
      <c r="BE1407" s="195"/>
      <c r="BF1407" s="195"/>
      <c r="BG1407" s="195"/>
      <c r="BH1407" s="195"/>
      <c r="BI1407" s="195"/>
      <c r="BJ1407" s="195"/>
      <c r="BK1407" s="195"/>
      <c r="BL1407" s="195"/>
      <c r="BM1407" s="195"/>
      <c r="BN1407" s="195"/>
      <c r="BO1407" s="195"/>
      <c r="BP1407" s="195"/>
      <c r="BQ1407" s="195"/>
      <c r="BR1407" s="195"/>
      <c r="BS1407" s="195"/>
      <c r="BT1407" s="195"/>
      <c r="BU1407" s="195"/>
      <c r="BV1407" s="195"/>
      <c r="BW1407" s="195"/>
      <c r="BX1407" s="195"/>
      <c r="BY1407" s="195"/>
      <c r="BZ1407" s="195"/>
      <c r="CA1407" s="195"/>
      <c r="CB1407" s="195"/>
      <c r="CC1407" s="195"/>
      <c r="CD1407" s="195"/>
      <c r="CE1407" s="195"/>
      <c r="CF1407" s="195"/>
      <c r="CG1407" s="195"/>
      <c r="CH1407" s="195"/>
    </row>
    <row r="1408" spans="1:86" ht="12.75">
      <c r="A1408" s="195"/>
      <c r="B1408" s="195"/>
      <c r="C1408" s="195"/>
      <c r="D1408" s="195"/>
      <c r="E1408" s="195"/>
      <c r="F1408" s="195"/>
      <c r="G1408" s="195"/>
      <c r="H1408" s="195"/>
      <c r="I1408" s="195"/>
      <c r="J1408" s="195"/>
      <c r="L1408" s="195"/>
      <c r="M1408" s="195"/>
      <c r="N1408" s="195"/>
      <c r="O1408" s="195"/>
      <c r="P1408" s="195"/>
      <c r="Q1408" s="195"/>
      <c r="R1408" s="195"/>
      <c r="S1408" s="195"/>
      <c r="T1408" s="195"/>
      <c r="U1408" s="195"/>
      <c r="V1408" s="195"/>
      <c r="W1408" s="195"/>
      <c r="X1408" s="195"/>
      <c r="Y1408" s="195"/>
      <c r="Z1408" s="195"/>
      <c r="AA1408" s="195"/>
      <c r="AB1408" s="195"/>
      <c r="AC1408" s="195"/>
      <c r="AD1408" s="195"/>
      <c r="AE1408" s="195"/>
      <c r="AF1408" s="195"/>
      <c r="AG1408" s="195"/>
      <c r="AH1408" s="195"/>
      <c r="AI1408" s="195"/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  <c r="AW1408" s="195"/>
      <c r="AX1408" s="195"/>
      <c r="AY1408" s="195"/>
      <c r="AZ1408" s="195"/>
      <c r="BA1408" s="195"/>
      <c r="BB1408" s="195"/>
      <c r="BC1408" s="195"/>
      <c r="BD1408" s="195"/>
      <c r="BE1408" s="195"/>
      <c r="BF1408" s="195"/>
      <c r="BG1408" s="195"/>
      <c r="BH1408" s="195"/>
      <c r="BI1408" s="195"/>
      <c r="BJ1408" s="195"/>
      <c r="BK1408" s="195"/>
      <c r="BL1408" s="195"/>
      <c r="BM1408" s="195"/>
      <c r="BN1408" s="195"/>
      <c r="BO1408" s="195"/>
      <c r="BP1408" s="195"/>
      <c r="BQ1408" s="195"/>
      <c r="BR1408" s="195"/>
      <c r="BS1408" s="195"/>
      <c r="BT1408" s="195"/>
      <c r="BU1408" s="195"/>
      <c r="BV1408" s="195"/>
      <c r="BW1408" s="195"/>
      <c r="BX1408" s="195"/>
      <c r="BY1408" s="195"/>
      <c r="BZ1408" s="195"/>
      <c r="CA1408" s="195"/>
      <c r="CB1408" s="195"/>
      <c r="CC1408" s="195"/>
      <c r="CD1408" s="195"/>
      <c r="CE1408" s="195"/>
      <c r="CF1408" s="195"/>
      <c r="CG1408" s="195"/>
      <c r="CH1408" s="195"/>
    </row>
    <row r="1409" spans="1:86" ht="12.75">
      <c r="A1409" s="195"/>
      <c r="B1409" s="195"/>
      <c r="C1409" s="195"/>
      <c r="D1409" s="195"/>
      <c r="E1409" s="195"/>
      <c r="F1409" s="195"/>
      <c r="G1409" s="195"/>
      <c r="H1409" s="195"/>
      <c r="I1409" s="195"/>
      <c r="J1409" s="195"/>
      <c r="L1409" s="195"/>
      <c r="M1409" s="195"/>
      <c r="N1409" s="195"/>
      <c r="O1409" s="195"/>
      <c r="P1409" s="195"/>
      <c r="Q1409" s="195"/>
      <c r="R1409" s="195"/>
      <c r="S1409" s="195"/>
      <c r="T1409" s="195"/>
      <c r="U1409" s="195"/>
      <c r="V1409" s="195"/>
      <c r="W1409" s="195"/>
      <c r="X1409" s="195"/>
      <c r="Y1409" s="195"/>
      <c r="Z1409" s="195"/>
      <c r="AA1409" s="195"/>
      <c r="AB1409" s="195"/>
      <c r="AC1409" s="195"/>
      <c r="AD1409" s="195"/>
      <c r="AE1409" s="195"/>
      <c r="AF1409" s="195"/>
      <c r="AG1409" s="195"/>
      <c r="AH1409" s="195"/>
      <c r="AI1409" s="195"/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  <c r="AW1409" s="195"/>
      <c r="AX1409" s="195"/>
      <c r="AY1409" s="195"/>
      <c r="AZ1409" s="195"/>
      <c r="BA1409" s="195"/>
      <c r="BB1409" s="195"/>
      <c r="BC1409" s="195"/>
      <c r="BD1409" s="195"/>
      <c r="BE1409" s="195"/>
      <c r="BF1409" s="195"/>
      <c r="BG1409" s="195"/>
      <c r="BH1409" s="195"/>
      <c r="BI1409" s="195"/>
      <c r="BJ1409" s="195"/>
      <c r="BK1409" s="195"/>
      <c r="BL1409" s="195"/>
      <c r="BM1409" s="195"/>
      <c r="BN1409" s="195"/>
      <c r="BO1409" s="195"/>
      <c r="BP1409" s="195"/>
      <c r="BQ1409" s="195"/>
      <c r="BR1409" s="195"/>
      <c r="BS1409" s="195"/>
      <c r="BT1409" s="195"/>
      <c r="BU1409" s="195"/>
      <c r="BV1409" s="195"/>
      <c r="BW1409" s="195"/>
      <c r="BX1409" s="195"/>
      <c r="BY1409" s="195"/>
      <c r="BZ1409" s="195"/>
      <c r="CA1409" s="195"/>
      <c r="CB1409" s="195"/>
      <c r="CC1409" s="195"/>
      <c r="CD1409" s="195"/>
      <c r="CE1409" s="195"/>
      <c r="CF1409" s="195"/>
      <c r="CG1409" s="195"/>
      <c r="CH1409" s="195"/>
    </row>
    <row r="1410" spans="1:86" ht="12.75">
      <c r="A1410" s="195"/>
      <c r="B1410" s="195"/>
      <c r="C1410" s="195"/>
      <c r="D1410" s="195"/>
      <c r="E1410" s="195"/>
      <c r="F1410" s="195"/>
      <c r="G1410" s="195"/>
      <c r="H1410" s="195"/>
      <c r="I1410" s="195"/>
      <c r="J1410" s="195"/>
      <c r="L1410" s="195"/>
      <c r="M1410" s="195"/>
      <c r="N1410" s="195"/>
      <c r="O1410" s="195"/>
      <c r="P1410" s="195"/>
      <c r="Q1410" s="195"/>
      <c r="R1410" s="195"/>
      <c r="S1410" s="195"/>
      <c r="T1410" s="195"/>
      <c r="U1410" s="195"/>
      <c r="V1410" s="195"/>
      <c r="W1410" s="195"/>
      <c r="X1410" s="195"/>
      <c r="Y1410" s="195"/>
      <c r="Z1410" s="195"/>
      <c r="AA1410" s="195"/>
      <c r="AB1410" s="195"/>
      <c r="AC1410" s="195"/>
      <c r="AD1410" s="195"/>
      <c r="AE1410" s="195"/>
      <c r="AF1410" s="195"/>
      <c r="AG1410" s="195"/>
      <c r="AH1410" s="195"/>
      <c r="AI1410" s="195"/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  <c r="AW1410" s="195"/>
      <c r="AX1410" s="195"/>
      <c r="AY1410" s="195"/>
      <c r="AZ1410" s="195"/>
      <c r="BA1410" s="195"/>
      <c r="BB1410" s="195"/>
      <c r="BC1410" s="195"/>
      <c r="BD1410" s="195"/>
      <c r="BE1410" s="195"/>
      <c r="BF1410" s="195"/>
      <c r="BG1410" s="195"/>
      <c r="BH1410" s="195"/>
      <c r="BI1410" s="195"/>
      <c r="BJ1410" s="195"/>
      <c r="BK1410" s="195"/>
      <c r="BL1410" s="195"/>
      <c r="BM1410" s="195"/>
      <c r="BN1410" s="195"/>
      <c r="BO1410" s="195"/>
      <c r="BP1410" s="195"/>
      <c r="BQ1410" s="195"/>
      <c r="BR1410" s="195"/>
      <c r="BS1410" s="195"/>
      <c r="BT1410" s="195"/>
      <c r="BU1410" s="195"/>
      <c r="BV1410" s="195"/>
      <c r="BW1410" s="195"/>
      <c r="BX1410" s="195"/>
      <c r="BY1410" s="195"/>
      <c r="BZ1410" s="195"/>
      <c r="CA1410" s="195"/>
      <c r="CB1410" s="195"/>
      <c r="CC1410" s="195"/>
      <c r="CD1410" s="195"/>
      <c r="CE1410" s="195"/>
      <c r="CF1410" s="195"/>
      <c r="CG1410" s="195"/>
      <c r="CH1410" s="195"/>
    </row>
    <row r="1411" spans="1:86" ht="12.75">
      <c r="A1411" s="195"/>
      <c r="B1411" s="195"/>
      <c r="C1411" s="195"/>
      <c r="D1411" s="195"/>
      <c r="E1411" s="195"/>
      <c r="F1411" s="195"/>
      <c r="G1411" s="195"/>
      <c r="H1411" s="195"/>
      <c r="I1411" s="195"/>
      <c r="J1411" s="195"/>
      <c r="L1411" s="195"/>
      <c r="M1411" s="195"/>
      <c r="N1411" s="195"/>
      <c r="O1411" s="195"/>
      <c r="P1411" s="195"/>
      <c r="Q1411" s="195"/>
      <c r="R1411" s="195"/>
      <c r="S1411" s="195"/>
      <c r="T1411" s="195"/>
      <c r="U1411" s="195"/>
      <c r="V1411" s="195"/>
      <c r="W1411" s="195"/>
      <c r="X1411" s="195"/>
      <c r="Y1411" s="195"/>
      <c r="Z1411" s="195"/>
      <c r="AA1411" s="195"/>
      <c r="AB1411" s="195"/>
      <c r="AC1411" s="195"/>
      <c r="AD1411" s="195"/>
      <c r="AE1411" s="195"/>
      <c r="AF1411" s="195"/>
      <c r="AG1411" s="195"/>
      <c r="AH1411" s="195"/>
      <c r="AI1411" s="195"/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  <c r="AW1411" s="195"/>
      <c r="AX1411" s="195"/>
      <c r="AY1411" s="195"/>
      <c r="AZ1411" s="195"/>
      <c r="BA1411" s="195"/>
      <c r="BB1411" s="195"/>
      <c r="BC1411" s="195"/>
      <c r="BD1411" s="195"/>
      <c r="BE1411" s="195"/>
      <c r="BF1411" s="195"/>
      <c r="BG1411" s="195"/>
      <c r="BH1411" s="195"/>
      <c r="BI1411" s="195"/>
      <c r="BJ1411" s="195"/>
      <c r="BK1411" s="195"/>
      <c r="BL1411" s="195"/>
      <c r="BM1411" s="195"/>
      <c r="BN1411" s="195"/>
      <c r="BO1411" s="195"/>
      <c r="BP1411" s="195"/>
      <c r="BQ1411" s="195"/>
      <c r="BR1411" s="195"/>
      <c r="BS1411" s="195"/>
      <c r="BT1411" s="195"/>
      <c r="BU1411" s="195"/>
      <c r="BV1411" s="195"/>
      <c r="BW1411" s="195"/>
      <c r="BX1411" s="195"/>
      <c r="BY1411" s="195"/>
      <c r="BZ1411" s="195"/>
      <c r="CA1411" s="195"/>
      <c r="CB1411" s="195"/>
      <c r="CC1411" s="195"/>
      <c r="CD1411" s="195"/>
      <c r="CE1411" s="195"/>
      <c r="CF1411" s="195"/>
      <c r="CG1411" s="195"/>
      <c r="CH1411" s="195"/>
    </row>
    <row r="1412" spans="1:86" ht="12.75">
      <c r="A1412" s="195"/>
      <c r="B1412" s="195"/>
      <c r="C1412" s="195"/>
      <c r="D1412" s="195"/>
      <c r="E1412" s="195"/>
      <c r="F1412" s="195"/>
      <c r="G1412" s="195"/>
      <c r="H1412" s="195"/>
      <c r="I1412" s="195"/>
      <c r="J1412" s="195"/>
      <c r="L1412" s="195"/>
      <c r="M1412" s="195"/>
      <c r="N1412" s="195"/>
      <c r="O1412" s="195"/>
      <c r="P1412" s="195"/>
      <c r="Q1412" s="195"/>
      <c r="R1412" s="195"/>
      <c r="S1412" s="195"/>
      <c r="T1412" s="195"/>
      <c r="U1412" s="195"/>
      <c r="V1412" s="195"/>
      <c r="W1412" s="195"/>
      <c r="X1412" s="195"/>
      <c r="Y1412" s="195"/>
      <c r="Z1412" s="195"/>
      <c r="AA1412" s="195"/>
      <c r="AB1412" s="195"/>
      <c r="AC1412" s="195"/>
      <c r="AD1412" s="195"/>
      <c r="AE1412" s="195"/>
      <c r="AF1412" s="195"/>
      <c r="AG1412" s="195"/>
      <c r="AH1412" s="195"/>
      <c r="AI1412" s="195"/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  <c r="AW1412" s="195"/>
      <c r="AX1412" s="195"/>
      <c r="AY1412" s="195"/>
      <c r="AZ1412" s="195"/>
      <c r="BA1412" s="195"/>
      <c r="BB1412" s="195"/>
      <c r="BC1412" s="195"/>
      <c r="BD1412" s="195"/>
      <c r="BE1412" s="195"/>
      <c r="BF1412" s="195"/>
      <c r="BG1412" s="195"/>
      <c r="BH1412" s="195"/>
      <c r="BI1412" s="195"/>
      <c r="BJ1412" s="195"/>
      <c r="BK1412" s="195"/>
      <c r="BL1412" s="195"/>
      <c r="BM1412" s="195"/>
      <c r="BN1412" s="195"/>
      <c r="BO1412" s="195"/>
      <c r="BP1412" s="195"/>
      <c r="BQ1412" s="195"/>
      <c r="BR1412" s="195"/>
      <c r="BS1412" s="195"/>
      <c r="BT1412" s="195"/>
      <c r="BU1412" s="195"/>
      <c r="BV1412" s="195"/>
      <c r="BW1412" s="195"/>
      <c r="BX1412" s="195"/>
      <c r="BY1412" s="195"/>
      <c r="BZ1412" s="195"/>
      <c r="CA1412" s="195"/>
      <c r="CB1412" s="195"/>
      <c r="CC1412" s="195"/>
      <c r="CD1412" s="195"/>
      <c r="CE1412" s="195"/>
      <c r="CF1412" s="195"/>
      <c r="CG1412" s="195"/>
      <c r="CH1412" s="195"/>
    </row>
    <row r="1413" spans="1:86" ht="12.75">
      <c r="A1413" s="195"/>
      <c r="B1413" s="195"/>
      <c r="C1413" s="195"/>
      <c r="D1413" s="195"/>
      <c r="E1413" s="195"/>
      <c r="F1413" s="195"/>
      <c r="G1413" s="195"/>
      <c r="H1413" s="195"/>
      <c r="I1413" s="195"/>
      <c r="J1413" s="195"/>
      <c r="L1413" s="195"/>
      <c r="M1413" s="195"/>
      <c r="N1413" s="195"/>
      <c r="O1413" s="195"/>
      <c r="P1413" s="195"/>
      <c r="Q1413" s="195"/>
      <c r="R1413" s="195"/>
      <c r="S1413" s="195"/>
      <c r="T1413" s="195"/>
      <c r="U1413" s="195"/>
      <c r="V1413" s="195"/>
      <c r="W1413" s="195"/>
      <c r="X1413" s="195"/>
      <c r="Y1413" s="195"/>
      <c r="Z1413" s="195"/>
      <c r="AA1413" s="195"/>
      <c r="AB1413" s="195"/>
      <c r="AC1413" s="195"/>
      <c r="AD1413" s="195"/>
      <c r="AE1413" s="195"/>
      <c r="AF1413" s="195"/>
      <c r="AG1413" s="195"/>
      <c r="AH1413" s="195"/>
      <c r="AI1413" s="195"/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  <c r="AW1413" s="195"/>
      <c r="AX1413" s="195"/>
      <c r="AY1413" s="195"/>
      <c r="AZ1413" s="195"/>
      <c r="BA1413" s="195"/>
      <c r="BB1413" s="195"/>
      <c r="BC1413" s="195"/>
      <c r="BD1413" s="195"/>
      <c r="BE1413" s="195"/>
      <c r="BF1413" s="195"/>
      <c r="BG1413" s="195"/>
      <c r="BH1413" s="195"/>
      <c r="BI1413" s="195"/>
      <c r="BJ1413" s="195"/>
      <c r="BK1413" s="195"/>
      <c r="BL1413" s="195"/>
      <c r="BM1413" s="195"/>
      <c r="BN1413" s="195"/>
      <c r="BO1413" s="195"/>
      <c r="BP1413" s="195"/>
      <c r="BQ1413" s="195"/>
      <c r="BR1413" s="195"/>
      <c r="BS1413" s="195"/>
      <c r="BT1413" s="195"/>
      <c r="BU1413" s="195"/>
      <c r="BV1413" s="195"/>
      <c r="BW1413" s="195"/>
      <c r="BX1413" s="195"/>
      <c r="BY1413" s="195"/>
      <c r="BZ1413" s="195"/>
      <c r="CA1413" s="195"/>
      <c r="CB1413" s="195"/>
      <c r="CC1413" s="195"/>
      <c r="CD1413" s="195"/>
      <c r="CE1413" s="195"/>
      <c r="CF1413" s="195"/>
      <c r="CG1413" s="195"/>
      <c r="CH1413" s="195"/>
    </row>
    <row r="1414" spans="1:86" ht="12.75">
      <c r="A1414" s="195"/>
      <c r="B1414" s="195"/>
      <c r="C1414" s="195"/>
      <c r="D1414" s="195"/>
      <c r="E1414" s="195"/>
      <c r="F1414" s="195"/>
      <c r="G1414" s="195"/>
      <c r="H1414" s="195"/>
      <c r="I1414" s="195"/>
      <c r="J1414" s="195"/>
      <c r="L1414" s="195"/>
      <c r="M1414" s="195"/>
      <c r="N1414" s="195"/>
      <c r="O1414" s="195"/>
      <c r="P1414" s="195"/>
      <c r="Q1414" s="195"/>
      <c r="R1414" s="195"/>
      <c r="S1414" s="195"/>
      <c r="T1414" s="195"/>
      <c r="U1414" s="195"/>
      <c r="V1414" s="195"/>
      <c r="W1414" s="195"/>
      <c r="X1414" s="195"/>
      <c r="Y1414" s="195"/>
      <c r="Z1414" s="195"/>
      <c r="AA1414" s="195"/>
      <c r="AB1414" s="195"/>
      <c r="AC1414" s="195"/>
      <c r="AD1414" s="195"/>
      <c r="AE1414" s="195"/>
      <c r="AF1414" s="195"/>
      <c r="AG1414" s="195"/>
      <c r="AH1414" s="195"/>
      <c r="AI1414" s="195"/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  <c r="AW1414" s="195"/>
      <c r="AX1414" s="195"/>
      <c r="AY1414" s="195"/>
      <c r="AZ1414" s="195"/>
      <c r="BA1414" s="195"/>
      <c r="BB1414" s="195"/>
      <c r="BC1414" s="195"/>
      <c r="BD1414" s="195"/>
      <c r="BE1414" s="195"/>
      <c r="BF1414" s="195"/>
      <c r="BG1414" s="195"/>
      <c r="BH1414" s="195"/>
      <c r="BI1414" s="195"/>
      <c r="BJ1414" s="195"/>
      <c r="BK1414" s="195"/>
      <c r="BL1414" s="195"/>
      <c r="BM1414" s="195"/>
      <c r="BN1414" s="195"/>
      <c r="BO1414" s="195"/>
      <c r="BP1414" s="195"/>
      <c r="BQ1414" s="195"/>
      <c r="BR1414" s="195"/>
      <c r="BS1414" s="195"/>
      <c r="BT1414" s="195"/>
      <c r="BU1414" s="195"/>
      <c r="BV1414" s="195"/>
      <c r="BW1414" s="195"/>
      <c r="BX1414" s="195"/>
      <c r="BY1414" s="195"/>
      <c r="BZ1414" s="195"/>
      <c r="CA1414" s="195"/>
      <c r="CB1414" s="195"/>
      <c r="CC1414" s="195"/>
      <c r="CD1414" s="195"/>
      <c r="CE1414" s="195"/>
      <c r="CF1414" s="195"/>
      <c r="CG1414" s="195"/>
      <c r="CH1414" s="195"/>
    </row>
    <row r="1415" spans="1:86" ht="12.75">
      <c r="A1415" s="195"/>
      <c r="B1415" s="195"/>
      <c r="C1415" s="195"/>
      <c r="D1415" s="195"/>
      <c r="E1415" s="195"/>
      <c r="F1415" s="195"/>
      <c r="G1415" s="195"/>
      <c r="H1415" s="195"/>
      <c r="I1415" s="195"/>
      <c r="J1415" s="195"/>
      <c r="L1415" s="195"/>
      <c r="M1415" s="195"/>
      <c r="N1415" s="195"/>
      <c r="O1415" s="195"/>
      <c r="P1415" s="195"/>
      <c r="Q1415" s="195"/>
      <c r="R1415" s="195"/>
      <c r="S1415" s="195"/>
      <c r="T1415" s="195"/>
      <c r="U1415" s="195"/>
      <c r="V1415" s="195"/>
      <c r="W1415" s="195"/>
      <c r="X1415" s="195"/>
      <c r="Y1415" s="195"/>
      <c r="Z1415" s="195"/>
      <c r="AA1415" s="195"/>
      <c r="AB1415" s="195"/>
      <c r="AC1415" s="195"/>
      <c r="AD1415" s="195"/>
      <c r="AE1415" s="195"/>
      <c r="AF1415" s="195"/>
      <c r="AG1415" s="195"/>
      <c r="AH1415" s="195"/>
      <c r="AI1415" s="195"/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  <c r="AW1415" s="195"/>
      <c r="AX1415" s="195"/>
      <c r="AY1415" s="195"/>
      <c r="AZ1415" s="195"/>
      <c r="BA1415" s="195"/>
      <c r="BB1415" s="195"/>
      <c r="BC1415" s="195"/>
      <c r="BD1415" s="195"/>
      <c r="BE1415" s="195"/>
      <c r="BF1415" s="195"/>
      <c r="BG1415" s="195"/>
      <c r="BH1415" s="195"/>
      <c r="BI1415" s="195"/>
      <c r="BJ1415" s="195"/>
      <c r="BK1415" s="195"/>
      <c r="BL1415" s="195"/>
      <c r="BM1415" s="195"/>
      <c r="BN1415" s="195"/>
      <c r="BO1415" s="195"/>
      <c r="BP1415" s="195"/>
      <c r="BQ1415" s="195"/>
      <c r="BR1415" s="195"/>
      <c r="BS1415" s="195"/>
      <c r="BT1415" s="195"/>
      <c r="BU1415" s="195"/>
      <c r="BV1415" s="195"/>
      <c r="BW1415" s="195"/>
      <c r="BX1415" s="195"/>
      <c r="BY1415" s="195"/>
      <c r="BZ1415" s="195"/>
      <c r="CA1415" s="195"/>
      <c r="CB1415" s="195"/>
      <c r="CC1415" s="195"/>
      <c r="CD1415" s="195"/>
      <c r="CE1415" s="195"/>
      <c r="CF1415" s="195"/>
      <c r="CG1415" s="195"/>
      <c r="CH1415" s="195"/>
    </row>
    <row r="1416" spans="1:86" ht="12.75">
      <c r="A1416" s="195"/>
      <c r="B1416" s="195"/>
      <c r="C1416" s="195"/>
      <c r="D1416" s="195"/>
      <c r="E1416" s="195"/>
      <c r="F1416" s="195"/>
      <c r="G1416" s="195"/>
      <c r="H1416" s="195"/>
      <c r="I1416" s="195"/>
      <c r="J1416" s="195"/>
      <c r="L1416" s="195"/>
      <c r="M1416" s="195"/>
      <c r="N1416" s="195"/>
      <c r="O1416" s="195"/>
      <c r="P1416" s="195"/>
      <c r="Q1416" s="195"/>
      <c r="R1416" s="195"/>
      <c r="S1416" s="195"/>
      <c r="T1416" s="195"/>
      <c r="U1416" s="195"/>
      <c r="V1416" s="195"/>
      <c r="W1416" s="195"/>
      <c r="X1416" s="195"/>
      <c r="Y1416" s="195"/>
      <c r="Z1416" s="195"/>
      <c r="AA1416" s="195"/>
      <c r="AB1416" s="195"/>
      <c r="AC1416" s="195"/>
      <c r="AD1416" s="195"/>
      <c r="AE1416" s="195"/>
      <c r="AF1416" s="195"/>
      <c r="AG1416" s="195"/>
      <c r="AH1416" s="195"/>
      <c r="AI1416" s="195"/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  <c r="AW1416" s="195"/>
      <c r="AX1416" s="195"/>
      <c r="AY1416" s="195"/>
      <c r="AZ1416" s="195"/>
      <c r="BA1416" s="195"/>
      <c r="BB1416" s="195"/>
      <c r="BC1416" s="195"/>
      <c r="BD1416" s="195"/>
      <c r="BE1416" s="195"/>
      <c r="BF1416" s="195"/>
      <c r="BG1416" s="195"/>
      <c r="BH1416" s="195"/>
      <c r="BI1416" s="195"/>
      <c r="BJ1416" s="195"/>
      <c r="BK1416" s="195"/>
      <c r="BL1416" s="195"/>
      <c r="BM1416" s="195"/>
      <c r="BN1416" s="195"/>
      <c r="BO1416" s="195"/>
      <c r="BP1416" s="195"/>
      <c r="BQ1416" s="195"/>
      <c r="BR1416" s="195"/>
      <c r="BS1416" s="195"/>
      <c r="BT1416" s="195"/>
      <c r="BU1416" s="195"/>
      <c r="BV1416" s="195"/>
      <c r="BW1416" s="195"/>
      <c r="BX1416" s="195"/>
      <c r="BY1416" s="195"/>
      <c r="BZ1416" s="195"/>
      <c r="CA1416" s="195"/>
      <c r="CB1416" s="195"/>
      <c r="CC1416" s="195"/>
      <c r="CD1416" s="195"/>
      <c r="CE1416" s="195"/>
      <c r="CF1416" s="195"/>
      <c r="CG1416" s="195"/>
      <c r="CH1416" s="195"/>
    </row>
    <row r="1417" spans="1:86" ht="12.75">
      <c r="A1417" s="195"/>
      <c r="B1417" s="195"/>
      <c r="C1417" s="195"/>
      <c r="D1417" s="195"/>
      <c r="E1417" s="195"/>
      <c r="F1417" s="195"/>
      <c r="G1417" s="195"/>
      <c r="H1417" s="195"/>
      <c r="I1417" s="195"/>
      <c r="J1417" s="195"/>
      <c r="L1417" s="195"/>
      <c r="M1417" s="195"/>
      <c r="N1417" s="195"/>
      <c r="O1417" s="195"/>
      <c r="P1417" s="195"/>
      <c r="Q1417" s="195"/>
      <c r="R1417" s="195"/>
      <c r="S1417" s="195"/>
      <c r="T1417" s="195"/>
      <c r="U1417" s="195"/>
      <c r="V1417" s="195"/>
      <c r="W1417" s="195"/>
      <c r="X1417" s="195"/>
      <c r="Y1417" s="195"/>
      <c r="Z1417" s="195"/>
      <c r="AA1417" s="195"/>
      <c r="AB1417" s="195"/>
      <c r="AC1417" s="195"/>
      <c r="AD1417" s="195"/>
      <c r="AE1417" s="195"/>
      <c r="AF1417" s="195"/>
      <c r="AG1417" s="195"/>
      <c r="AH1417" s="195"/>
      <c r="AI1417" s="195"/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  <c r="AW1417" s="195"/>
      <c r="AX1417" s="195"/>
      <c r="AY1417" s="195"/>
      <c r="AZ1417" s="195"/>
      <c r="BA1417" s="195"/>
      <c r="BB1417" s="195"/>
      <c r="BC1417" s="195"/>
      <c r="BD1417" s="195"/>
      <c r="BE1417" s="195"/>
      <c r="BF1417" s="195"/>
      <c r="BG1417" s="195"/>
      <c r="BH1417" s="195"/>
      <c r="BI1417" s="195"/>
      <c r="BJ1417" s="195"/>
      <c r="BK1417" s="195"/>
      <c r="BL1417" s="195"/>
      <c r="BM1417" s="195"/>
      <c r="BN1417" s="195"/>
      <c r="BO1417" s="195"/>
      <c r="BP1417" s="195"/>
      <c r="BQ1417" s="195"/>
      <c r="BR1417" s="195"/>
      <c r="BS1417" s="195"/>
      <c r="BT1417" s="195"/>
      <c r="BU1417" s="195"/>
      <c r="BV1417" s="195"/>
      <c r="BW1417" s="195"/>
      <c r="BX1417" s="195"/>
      <c r="BY1417" s="195"/>
      <c r="BZ1417" s="195"/>
      <c r="CA1417" s="195"/>
      <c r="CB1417" s="195"/>
      <c r="CC1417" s="195"/>
      <c r="CD1417" s="195"/>
      <c r="CE1417" s="195"/>
      <c r="CF1417" s="195"/>
      <c r="CG1417" s="195"/>
      <c r="CH1417" s="195"/>
    </row>
    <row r="1418" spans="1:86" ht="12.75">
      <c r="A1418" s="195"/>
      <c r="B1418" s="195"/>
      <c r="C1418" s="195"/>
      <c r="D1418" s="195"/>
      <c r="E1418" s="195"/>
      <c r="F1418" s="195"/>
      <c r="G1418" s="195"/>
      <c r="H1418" s="195"/>
      <c r="I1418" s="195"/>
      <c r="J1418" s="195"/>
      <c r="L1418" s="195"/>
      <c r="M1418" s="195"/>
      <c r="N1418" s="195"/>
      <c r="O1418" s="195"/>
      <c r="P1418" s="195"/>
      <c r="Q1418" s="195"/>
      <c r="R1418" s="195"/>
      <c r="S1418" s="195"/>
      <c r="T1418" s="195"/>
      <c r="U1418" s="195"/>
      <c r="V1418" s="195"/>
      <c r="W1418" s="195"/>
      <c r="X1418" s="195"/>
      <c r="Y1418" s="195"/>
      <c r="Z1418" s="195"/>
      <c r="AA1418" s="195"/>
      <c r="AB1418" s="195"/>
      <c r="AC1418" s="195"/>
      <c r="AD1418" s="195"/>
      <c r="AE1418" s="195"/>
      <c r="AF1418" s="195"/>
      <c r="AG1418" s="195"/>
      <c r="AH1418" s="195"/>
      <c r="AI1418" s="195"/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  <c r="AW1418" s="195"/>
      <c r="AX1418" s="195"/>
      <c r="AY1418" s="195"/>
      <c r="AZ1418" s="195"/>
      <c r="BA1418" s="195"/>
      <c r="BB1418" s="195"/>
      <c r="BC1418" s="195"/>
      <c r="BD1418" s="195"/>
      <c r="BE1418" s="195"/>
      <c r="BF1418" s="195"/>
      <c r="BG1418" s="195"/>
      <c r="BH1418" s="195"/>
      <c r="BI1418" s="195"/>
      <c r="BJ1418" s="195"/>
      <c r="BK1418" s="195"/>
      <c r="BL1418" s="195"/>
      <c r="BM1418" s="195"/>
      <c r="BN1418" s="195"/>
      <c r="BO1418" s="195"/>
      <c r="BP1418" s="195"/>
      <c r="BQ1418" s="195"/>
      <c r="BR1418" s="195"/>
      <c r="BS1418" s="195"/>
      <c r="BT1418" s="195"/>
      <c r="BU1418" s="195"/>
      <c r="BV1418" s="195"/>
      <c r="BW1418" s="195"/>
      <c r="BX1418" s="195"/>
      <c r="BY1418" s="195"/>
      <c r="BZ1418" s="195"/>
      <c r="CA1418" s="195"/>
      <c r="CB1418" s="195"/>
      <c r="CC1418" s="195"/>
      <c r="CD1418" s="195"/>
      <c r="CE1418" s="195"/>
      <c r="CF1418" s="195"/>
      <c r="CG1418" s="195"/>
      <c r="CH1418" s="195"/>
    </row>
    <row r="1419" spans="1:86" ht="12.75">
      <c r="A1419" s="195"/>
      <c r="B1419" s="195"/>
      <c r="C1419" s="195"/>
      <c r="D1419" s="195"/>
      <c r="E1419" s="195"/>
      <c r="F1419" s="195"/>
      <c r="G1419" s="195"/>
      <c r="H1419" s="195"/>
      <c r="I1419" s="195"/>
      <c r="J1419" s="195"/>
      <c r="L1419" s="195"/>
      <c r="M1419" s="195"/>
      <c r="N1419" s="195"/>
      <c r="O1419" s="195"/>
      <c r="P1419" s="195"/>
      <c r="Q1419" s="195"/>
      <c r="R1419" s="195"/>
      <c r="S1419" s="195"/>
      <c r="T1419" s="195"/>
      <c r="U1419" s="195"/>
      <c r="V1419" s="195"/>
      <c r="W1419" s="195"/>
      <c r="X1419" s="195"/>
      <c r="Y1419" s="195"/>
      <c r="Z1419" s="195"/>
      <c r="AA1419" s="195"/>
      <c r="AB1419" s="195"/>
      <c r="AC1419" s="195"/>
      <c r="AD1419" s="195"/>
      <c r="AE1419" s="195"/>
      <c r="AF1419" s="195"/>
      <c r="AG1419" s="195"/>
      <c r="AH1419" s="195"/>
      <c r="AI1419" s="195"/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  <c r="AW1419" s="195"/>
      <c r="AX1419" s="195"/>
      <c r="AY1419" s="195"/>
      <c r="AZ1419" s="195"/>
      <c r="BA1419" s="195"/>
      <c r="BB1419" s="195"/>
      <c r="BC1419" s="195"/>
      <c r="BD1419" s="195"/>
      <c r="BE1419" s="195"/>
      <c r="BF1419" s="195"/>
      <c r="BG1419" s="195"/>
      <c r="BH1419" s="195"/>
      <c r="BI1419" s="195"/>
      <c r="BJ1419" s="195"/>
      <c r="BK1419" s="195"/>
      <c r="BL1419" s="195"/>
      <c r="BM1419" s="195"/>
      <c r="BN1419" s="195"/>
      <c r="BO1419" s="195"/>
      <c r="BP1419" s="195"/>
      <c r="BQ1419" s="195"/>
      <c r="BR1419" s="195"/>
      <c r="BS1419" s="195"/>
      <c r="BT1419" s="195"/>
      <c r="BU1419" s="195"/>
      <c r="BV1419" s="195"/>
      <c r="BW1419" s="195"/>
      <c r="BX1419" s="195"/>
      <c r="BY1419" s="195"/>
      <c r="BZ1419" s="195"/>
      <c r="CA1419" s="195"/>
      <c r="CB1419" s="195"/>
      <c r="CC1419" s="195"/>
      <c r="CD1419" s="195"/>
      <c r="CE1419" s="195"/>
      <c r="CF1419" s="195"/>
      <c r="CG1419" s="195"/>
      <c r="CH1419" s="195"/>
    </row>
    <row r="1420" spans="1:86" ht="12.75">
      <c r="A1420" s="195"/>
      <c r="B1420" s="195"/>
      <c r="C1420" s="195"/>
      <c r="D1420" s="195"/>
      <c r="E1420" s="195"/>
      <c r="F1420" s="195"/>
      <c r="G1420" s="195"/>
      <c r="H1420" s="195"/>
      <c r="I1420" s="195"/>
      <c r="J1420" s="195"/>
      <c r="L1420" s="195"/>
      <c r="M1420" s="195"/>
      <c r="N1420" s="195"/>
      <c r="O1420" s="195"/>
      <c r="P1420" s="195"/>
      <c r="Q1420" s="195"/>
      <c r="R1420" s="195"/>
      <c r="S1420" s="195"/>
      <c r="T1420" s="195"/>
      <c r="U1420" s="195"/>
      <c r="V1420" s="195"/>
      <c r="W1420" s="195"/>
      <c r="X1420" s="195"/>
      <c r="Y1420" s="195"/>
      <c r="Z1420" s="195"/>
      <c r="AA1420" s="195"/>
      <c r="AB1420" s="195"/>
      <c r="AC1420" s="195"/>
      <c r="AD1420" s="195"/>
      <c r="AE1420" s="195"/>
      <c r="AF1420" s="195"/>
      <c r="AG1420" s="195"/>
      <c r="AH1420" s="195"/>
      <c r="AI1420" s="195"/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  <c r="AW1420" s="195"/>
      <c r="AX1420" s="195"/>
      <c r="AY1420" s="195"/>
      <c r="AZ1420" s="195"/>
      <c r="BA1420" s="195"/>
      <c r="BB1420" s="195"/>
      <c r="BC1420" s="195"/>
      <c r="BD1420" s="195"/>
      <c r="BE1420" s="195"/>
      <c r="BF1420" s="195"/>
      <c r="BG1420" s="195"/>
      <c r="BH1420" s="195"/>
      <c r="BI1420" s="195"/>
      <c r="BJ1420" s="195"/>
      <c r="BK1420" s="195"/>
      <c r="BL1420" s="195"/>
      <c r="BM1420" s="195"/>
      <c r="BN1420" s="195"/>
      <c r="BO1420" s="195"/>
      <c r="BP1420" s="195"/>
      <c r="BQ1420" s="195"/>
      <c r="BR1420" s="195"/>
      <c r="BS1420" s="195"/>
      <c r="BT1420" s="195"/>
      <c r="BU1420" s="195"/>
      <c r="BV1420" s="195"/>
      <c r="BW1420" s="195"/>
      <c r="BX1420" s="195"/>
      <c r="BY1420" s="195"/>
      <c r="BZ1420" s="195"/>
      <c r="CA1420" s="195"/>
      <c r="CB1420" s="195"/>
      <c r="CC1420" s="195"/>
      <c r="CD1420" s="195"/>
      <c r="CE1420" s="195"/>
      <c r="CF1420" s="195"/>
      <c r="CG1420" s="195"/>
      <c r="CH1420" s="195"/>
    </row>
    <row r="1421" spans="1:86" ht="12.75">
      <c r="A1421" s="195"/>
      <c r="B1421" s="195"/>
      <c r="C1421" s="195"/>
      <c r="D1421" s="195"/>
      <c r="E1421" s="195"/>
      <c r="F1421" s="195"/>
      <c r="G1421" s="195"/>
      <c r="H1421" s="195"/>
      <c r="I1421" s="195"/>
      <c r="J1421" s="195"/>
      <c r="L1421" s="195"/>
      <c r="M1421" s="195"/>
      <c r="N1421" s="195"/>
      <c r="O1421" s="195"/>
      <c r="P1421" s="195"/>
      <c r="Q1421" s="195"/>
      <c r="R1421" s="195"/>
      <c r="S1421" s="195"/>
      <c r="T1421" s="195"/>
      <c r="U1421" s="195"/>
      <c r="V1421" s="195"/>
      <c r="W1421" s="195"/>
      <c r="X1421" s="195"/>
      <c r="Y1421" s="195"/>
      <c r="Z1421" s="195"/>
      <c r="AA1421" s="195"/>
      <c r="AB1421" s="195"/>
      <c r="AC1421" s="195"/>
      <c r="AD1421" s="195"/>
      <c r="AE1421" s="195"/>
      <c r="AF1421" s="195"/>
      <c r="AG1421" s="195"/>
      <c r="AH1421" s="195"/>
      <c r="AI1421" s="195"/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  <c r="AW1421" s="195"/>
      <c r="AX1421" s="195"/>
      <c r="AY1421" s="195"/>
      <c r="AZ1421" s="195"/>
      <c r="BA1421" s="195"/>
      <c r="BB1421" s="195"/>
      <c r="BC1421" s="195"/>
      <c r="BD1421" s="195"/>
      <c r="BE1421" s="195"/>
      <c r="BF1421" s="195"/>
      <c r="BG1421" s="195"/>
      <c r="BH1421" s="195"/>
      <c r="BI1421" s="195"/>
      <c r="BJ1421" s="195"/>
      <c r="BK1421" s="195"/>
      <c r="BL1421" s="195"/>
      <c r="BM1421" s="195"/>
      <c r="BN1421" s="195"/>
      <c r="BO1421" s="195"/>
      <c r="BP1421" s="195"/>
      <c r="BQ1421" s="195"/>
      <c r="BR1421" s="195"/>
      <c r="BS1421" s="195"/>
      <c r="BT1421" s="195"/>
      <c r="BU1421" s="195"/>
      <c r="BV1421" s="195"/>
      <c r="BW1421" s="195"/>
      <c r="BX1421" s="195"/>
      <c r="BY1421" s="195"/>
      <c r="BZ1421" s="195"/>
      <c r="CA1421" s="195"/>
      <c r="CB1421" s="195"/>
      <c r="CC1421" s="195"/>
      <c r="CD1421" s="195"/>
      <c r="CE1421" s="195"/>
      <c r="CF1421" s="195"/>
      <c r="CG1421" s="195"/>
      <c r="CH1421" s="195"/>
    </row>
    <row r="1422" spans="1:86" ht="12.75">
      <c r="A1422" s="195"/>
      <c r="B1422" s="195"/>
      <c r="C1422" s="195"/>
      <c r="D1422" s="195"/>
      <c r="E1422" s="195"/>
      <c r="F1422" s="195"/>
      <c r="G1422" s="195"/>
      <c r="H1422" s="195"/>
      <c r="I1422" s="195"/>
      <c r="J1422" s="195"/>
      <c r="L1422" s="195"/>
      <c r="M1422" s="195"/>
      <c r="N1422" s="195"/>
      <c r="O1422" s="195"/>
      <c r="P1422" s="195"/>
      <c r="Q1422" s="195"/>
      <c r="R1422" s="195"/>
      <c r="S1422" s="195"/>
      <c r="T1422" s="195"/>
      <c r="U1422" s="195"/>
      <c r="V1422" s="195"/>
      <c r="W1422" s="195"/>
      <c r="X1422" s="195"/>
      <c r="Y1422" s="195"/>
      <c r="Z1422" s="195"/>
      <c r="AA1422" s="195"/>
      <c r="AB1422" s="195"/>
      <c r="AC1422" s="195"/>
      <c r="AD1422" s="195"/>
      <c r="AE1422" s="195"/>
      <c r="AF1422" s="195"/>
      <c r="AG1422" s="195"/>
      <c r="AH1422" s="195"/>
      <c r="AI1422" s="195"/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  <c r="AW1422" s="195"/>
      <c r="AX1422" s="195"/>
      <c r="AY1422" s="195"/>
      <c r="AZ1422" s="195"/>
      <c r="BA1422" s="195"/>
      <c r="BB1422" s="195"/>
      <c r="BC1422" s="195"/>
      <c r="BD1422" s="195"/>
      <c r="BE1422" s="195"/>
      <c r="BF1422" s="195"/>
      <c r="BG1422" s="195"/>
      <c r="BH1422" s="195"/>
      <c r="BI1422" s="195"/>
      <c r="BJ1422" s="195"/>
      <c r="BK1422" s="195"/>
      <c r="BL1422" s="195"/>
      <c r="BM1422" s="195"/>
      <c r="BN1422" s="195"/>
      <c r="BO1422" s="195"/>
      <c r="BP1422" s="195"/>
      <c r="BQ1422" s="195"/>
      <c r="BR1422" s="195"/>
      <c r="BS1422" s="195"/>
      <c r="BT1422" s="195"/>
      <c r="BU1422" s="195"/>
      <c r="BV1422" s="195"/>
      <c r="BW1422" s="195"/>
      <c r="BX1422" s="195"/>
      <c r="BY1422" s="195"/>
      <c r="BZ1422" s="195"/>
      <c r="CA1422" s="195"/>
      <c r="CB1422" s="195"/>
      <c r="CC1422" s="195"/>
      <c r="CD1422" s="195"/>
      <c r="CE1422" s="195"/>
      <c r="CF1422" s="195"/>
      <c r="CG1422" s="195"/>
      <c r="CH1422" s="195"/>
    </row>
    <row r="1423" spans="1:86" ht="12.75">
      <c r="A1423" s="195"/>
      <c r="B1423" s="195"/>
      <c r="C1423" s="195"/>
      <c r="D1423" s="195"/>
      <c r="E1423" s="195"/>
      <c r="F1423" s="195"/>
      <c r="G1423" s="195"/>
      <c r="H1423" s="195"/>
      <c r="I1423" s="195"/>
      <c r="J1423" s="195"/>
      <c r="L1423" s="195"/>
      <c r="M1423" s="195"/>
      <c r="N1423" s="195"/>
      <c r="O1423" s="195"/>
      <c r="P1423" s="195"/>
      <c r="Q1423" s="195"/>
      <c r="R1423" s="195"/>
      <c r="S1423" s="195"/>
      <c r="T1423" s="195"/>
      <c r="U1423" s="195"/>
      <c r="V1423" s="195"/>
      <c r="W1423" s="195"/>
      <c r="X1423" s="195"/>
      <c r="Y1423" s="195"/>
      <c r="Z1423" s="195"/>
      <c r="AA1423" s="195"/>
      <c r="AB1423" s="195"/>
      <c r="AC1423" s="195"/>
      <c r="AD1423" s="195"/>
      <c r="AE1423" s="195"/>
      <c r="AF1423" s="195"/>
      <c r="AG1423" s="195"/>
      <c r="AH1423" s="195"/>
      <c r="AI1423" s="195"/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  <c r="AW1423" s="195"/>
      <c r="AX1423" s="195"/>
      <c r="AY1423" s="195"/>
      <c r="AZ1423" s="195"/>
      <c r="BA1423" s="195"/>
      <c r="BB1423" s="195"/>
      <c r="BC1423" s="195"/>
      <c r="BD1423" s="195"/>
      <c r="BE1423" s="195"/>
      <c r="BF1423" s="195"/>
      <c r="BG1423" s="195"/>
      <c r="BH1423" s="195"/>
      <c r="BI1423" s="195"/>
      <c r="BJ1423" s="195"/>
      <c r="BK1423" s="195"/>
      <c r="BL1423" s="195"/>
      <c r="BM1423" s="195"/>
      <c r="BN1423" s="195"/>
      <c r="BO1423" s="195"/>
      <c r="BP1423" s="195"/>
      <c r="BQ1423" s="195"/>
      <c r="BR1423" s="195"/>
      <c r="BS1423" s="195"/>
      <c r="BT1423" s="195"/>
      <c r="BU1423" s="195"/>
      <c r="BV1423" s="195"/>
      <c r="BW1423" s="195"/>
      <c r="BX1423" s="195"/>
      <c r="BY1423" s="195"/>
      <c r="BZ1423" s="195"/>
      <c r="CA1423" s="195"/>
      <c r="CB1423" s="195"/>
      <c r="CC1423" s="195"/>
      <c r="CD1423" s="195"/>
      <c r="CE1423" s="195"/>
      <c r="CF1423" s="195"/>
      <c r="CG1423" s="195"/>
      <c r="CH1423" s="195"/>
    </row>
    <row r="1424" spans="1:86" ht="12.75">
      <c r="A1424" s="195"/>
      <c r="B1424" s="195"/>
      <c r="C1424" s="195"/>
      <c r="D1424" s="195"/>
      <c r="E1424" s="195"/>
      <c r="F1424" s="195"/>
      <c r="G1424" s="195"/>
      <c r="H1424" s="195"/>
      <c r="I1424" s="195"/>
      <c r="J1424" s="195"/>
      <c r="L1424" s="195"/>
      <c r="M1424" s="195"/>
      <c r="N1424" s="195"/>
      <c r="O1424" s="195"/>
      <c r="P1424" s="195"/>
      <c r="Q1424" s="195"/>
      <c r="R1424" s="195"/>
      <c r="S1424" s="195"/>
      <c r="T1424" s="195"/>
      <c r="U1424" s="195"/>
      <c r="V1424" s="195"/>
      <c r="W1424" s="195"/>
      <c r="X1424" s="195"/>
      <c r="Y1424" s="195"/>
      <c r="Z1424" s="195"/>
      <c r="AA1424" s="195"/>
      <c r="AB1424" s="195"/>
      <c r="AC1424" s="195"/>
      <c r="AD1424" s="195"/>
      <c r="AE1424" s="195"/>
      <c r="AF1424" s="195"/>
      <c r="AG1424" s="195"/>
      <c r="AH1424" s="195"/>
      <c r="AI1424" s="195"/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  <c r="AW1424" s="195"/>
      <c r="AX1424" s="195"/>
      <c r="AY1424" s="195"/>
      <c r="AZ1424" s="195"/>
      <c r="BA1424" s="195"/>
      <c r="BB1424" s="195"/>
      <c r="BC1424" s="195"/>
      <c r="BD1424" s="195"/>
      <c r="BE1424" s="195"/>
      <c r="BF1424" s="195"/>
      <c r="BG1424" s="195"/>
      <c r="BH1424" s="195"/>
      <c r="BI1424" s="195"/>
      <c r="BJ1424" s="195"/>
      <c r="BK1424" s="195"/>
      <c r="BL1424" s="195"/>
      <c r="BM1424" s="195"/>
      <c r="BN1424" s="195"/>
      <c r="BO1424" s="195"/>
      <c r="BP1424" s="195"/>
      <c r="BQ1424" s="195"/>
      <c r="BR1424" s="195"/>
      <c r="BS1424" s="195"/>
      <c r="BT1424" s="195"/>
      <c r="BU1424" s="195"/>
      <c r="BV1424" s="195"/>
      <c r="BW1424" s="195"/>
      <c r="BX1424" s="195"/>
      <c r="BY1424" s="195"/>
      <c r="BZ1424" s="195"/>
      <c r="CA1424" s="195"/>
      <c r="CB1424" s="195"/>
      <c r="CC1424" s="195"/>
      <c r="CD1424" s="195"/>
      <c r="CE1424" s="195"/>
      <c r="CF1424" s="195"/>
      <c r="CG1424" s="195"/>
      <c r="CH1424" s="195"/>
    </row>
    <row r="1425" spans="1:86" ht="12.75">
      <c r="A1425" s="195"/>
      <c r="B1425" s="195"/>
      <c r="C1425" s="195"/>
      <c r="D1425" s="195"/>
      <c r="E1425" s="195"/>
      <c r="F1425" s="195"/>
      <c r="G1425" s="195"/>
      <c r="H1425" s="195"/>
      <c r="I1425" s="195"/>
      <c r="J1425" s="195"/>
      <c r="L1425" s="195"/>
      <c r="M1425" s="195"/>
      <c r="N1425" s="195"/>
      <c r="O1425" s="195"/>
      <c r="P1425" s="195"/>
      <c r="Q1425" s="195"/>
      <c r="R1425" s="195"/>
      <c r="S1425" s="195"/>
      <c r="T1425" s="195"/>
      <c r="U1425" s="195"/>
      <c r="V1425" s="195"/>
      <c r="W1425" s="195"/>
      <c r="X1425" s="195"/>
      <c r="Y1425" s="195"/>
      <c r="Z1425" s="195"/>
      <c r="AA1425" s="195"/>
      <c r="AB1425" s="195"/>
      <c r="AC1425" s="195"/>
      <c r="AD1425" s="195"/>
      <c r="AE1425" s="195"/>
      <c r="AF1425" s="195"/>
      <c r="AG1425" s="195"/>
      <c r="AH1425" s="195"/>
      <c r="AI1425" s="195"/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  <c r="AW1425" s="195"/>
      <c r="AX1425" s="195"/>
      <c r="AY1425" s="195"/>
      <c r="AZ1425" s="195"/>
      <c r="BA1425" s="195"/>
      <c r="BB1425" s="195"/>
      <c r="BC1425" s="195"/>
      <c r="BD1425" s="195"/>
      <c r="BE1425" s="195"/>
      <c r="BF1425" s="195"/>
      <c r="BG1425" s="195"/>
      <c r="BH1425" s="195"/>
      <c r="BI1425" s="195"/>
      <c r="BJ1425" s="195"/>
      <c r="BK1425" s="195"/>
      <c r="BL1425" s="195"/>
      <c r="BM1425" s="195"/>
      <c r="BN1425" s="195"/>
      <c r="BO1425" s="195"/>
      <c r="BP1425" s="195"/>
      <c r="BQ1425" s="195"/>
      <c r="BR1425" s="195"/>
      <c r="BS1425" s="195"/>
      <c r="BT1425" s="195"/>
      <c r="BU1425" s="195"/>
      <c r="BV1425" s="195"/>
      <c r="BW1425" s="195"/>
      <c r="BX1425" s="195"/>
      <c r="BY1425" s="195"/>
      <c r="BZ1425" s="195"/>
      <c r="CA1425" s="195"/>
      <c r="CB1425" s="195"/>
      <c r="CC1425" s="195"/>
      <c r="CD1425" s="195"/>
      <c r="CE1425" s="195"/>
      <c r="CF1425" s="195"/>
      <c r="CG1425" s="195"/>
      <c r="CH1425" s="195"/>
    </row>
    <row r="1426" spans="1:86" ht="12.75">
      <c r="A1426" s="195"/>
      <c r="B1426" s="195"/>
      <c r="C1426" s="195"/>
      <c r="D1426" s="195"/>
      <c r="E1426" s="195"/>
      <c r="F1426" s="195"/>
      <c r="G1426" s="195"/>
      <c r="H1426" s="195"/>
      <c r="I1426" s="195"/>
      <c r="J1426" s="195"/>
      <c r="L1426" s="195"/>
      <c r="M1426" s="195"/>
      <c r="N1426" s="195"/>
      <c r="O1426" s="195"/>
      <c r="P1426" s="195"/>
      <c r="Q1426" s="195"/>
      <c r="R1426" s="195"/>
      <c r="S1426" s="195"/>
      <c r="T1426" s="195"/>
      <c r="U1426" s="195"/>
      <c r="V1426" s="195"/>
      <c r="W1426" s="195"/>
      <c r="X1426" s="195"/>
      <c r="Y1426" s="195"/>
      <c r="Z1426" s="195"/>
      <c r="AA1426" s="195"/>
      <c r="AB1426" s="195"/>
      <c r="AC1426" s="195"/>
      <c r="AD1426" s="195"/>
      <c r="AE1426" s="195"/>
      <c r="AF1426" s="195"/>
      <c r="AG1426" s="195"/>
      <c r="AH1426" s="195"/>
      <c r="AI1426" s="195"/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  <c r="AW1426" s="195"/>
      <c r="AX1426" s="195"/>
      <c r="AY1426" s="195"/>
      <c r="AZ1426" s="195"/>
      <c r="BA1426" s="195"/>
      <c r="BB1426" s="195"/>
      <c r="BC1426" s="195"/>
      <c r="BD1426" s="195"/>
      <c r="BE1426" s="195"/>
      <c r="BF1426" s="195"/>
      <c r="BG1426" s="195"/>
      <c r="BH1426" s="195"/>
      <c r="BI1426" s="195"/>
      <c r="BJ1426" s="195"/>
      <c r="BK1426" s="195"/>
      <c r="BL1426" s="195"/>
      <c r="BM1426" s="195"/>
      <c r="BN1426" s="195"/>
      <c r="BO1426" s="195"/>
      <c r="BP1426" s="195"/>
      <c r="BQ1426" s="195"/>
      <c r="BR1426" s="195"/>
      <c r="BS1426" s="195"/>
      <c r="BT1426" s="195"/>
      <c r="BU1426" s="195"/>
      <c r="BV1426" s="195"/>
      <c r="BW1426" s="195"/>
      <c r="BX1426" s="195"/>
      <c r="BY1426" s="195"/>
      <c r="BZ1426" s="195"/>
      <c r="CA1426" s="195"/>
      <c r="CB1426" s="195"/>
      <c r="CC1426" s="195"/>
      <c r="CD1426" s="195"/>
      <c r="CE1426" s="195"/>
      <c r="CF1426" s="195"/>
      <c r="CG1426" s="195"/>
      <c r="CH1426" s="195"/>
    </row>
    <row r="1427" spans="1:86" ht="12.75">
      <c r="A1427" s="195"/>
      <c r="B1427" s="195"/>
      <c r="C1427" s="195"/>
      <c r="D1427" s="195"/>
      <c r="E1427" s="195"/>
      <c r="F1427" s="195"/>
      <c r="G1427" s="195"/>
      <c r="H1427" s="195"/>
      <c r="I1427" s="195"/>
      <c r="J1427" s="195"/>
      <c r="L1427" s="195"/>
      <c r="M1427" s="195"/>
      <c r="N1427" s="195"/>
      <c r="O1427" s="195"/>
      <c r="P1427" s="195"/>
      <c r="Q1427" s="195"/>
      <c r="R1427" s="195"/>
      <c r="S1427" s="195"/>
      <c r="T1427" s="195"/>
      <c r="U1427" s="195"/>
      <c r="V1427" s="195"/>
      <c r="W1427" s="195"/>
      <c r="X1427" s="195"/>
      <c r="Y1427" s="195"/>
      <c r="Z1427" s="195"/>
      <c r="AA1427" s="195"/>
      <c r="AB1427" s="195"/>
      <c r="AC1427" s="195"/>
      <c r="AD1427" s="195"/>
      <c r="AE1427" s="195"/>
      <c r="AF1427" s="195"/>
      <c r="AG1427" s="195"/>
      <c r="AH1427" s="195"/>
      <c r="AI1427" s="195"/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  <c r="AW1427" s="195"/>
      <c r="AX1427" s="195"/>
      <c r="AY1427" s="195"/>
      <c r="AZ1427" s="195"/>
      <c r="BA1427" s="195"/>
      <c r="BB1427" s="195"/>
      <c r="BC1427" s="195"/>
      <c r="BD1427" s="195"/>
      <c r="BE1427" s="195"/>
      <c r="BF1427" s="195"/>
      <c r="BG1427" s="195"/>
      <c r="BH1427" s="195"/>
      <c r="BI1427" s="195"/>
      <c r="BJ1427" s="195"/>
      <c r="BK1427" s="195"/>
      <c r="BL1427" s="195"/>
      <c r="BM1427" s="195"/>
      <c r="BN1427" s="195"/>
      <c r="BO1427" s="195"/>
      <c r="BP1427" s="195"/>
      <c r="BQ1427" s="195"/>
      <c r="BR1427" s="195"/>
      <c r="BS1427" s="195"/>
      <c r="BT1427" s="195"/>
      <c r="BU1427" s="195"/>
      <c r="BV1427" s="195"/>
      <c r="BW1427" s="195"/>
      <c r="BX1427" s="195"/>
      <c r="BY1427" s="195"/>
      <c r="BZ1427" s="195"/>
      <c r="CA1427" s="195"/>
      <c r="CB1427" s="195"/>
      <c r="CC1427" s="195"/>
      <c r="CD1427" s="195"/>
      <c r="CE1427" s="195"/>
      <c r="CF1427" s="195"/>
      <c r="CG1427" s="195"/>
      <c r="CH1427" s="195"/>
    </row>
    <row r="1428" spans="1:86" ht="12.75">
      <c r="A1428" s="195"/>
      <c r="B1428" s="195"/>
      <c r="C1428" s="195"/>
      <c r="D1428" s="195"/>
      <c r="E1428" s="195"/>
      <c r="F1428" s="195"/>
      <c r="G1428" s="195"/>
      <c r="H1428" s="195"/>
      <c r="I1428" s="195"/>
      <c r="J1428" s="195"/>
      <c r="L1428" s="195"/>
      <c r="M1428" s="195"/>
      <c r="N1428" s="195"/>
      <c r="O1428" s="195"/>
      <c r="P1428" s="195"/>
      <c r="Q1428" s="195"/>
      <c r="R1428" s="195"/>
      <c r="S1428" s="195"/>
      <c r="T1428" s="195"/>
      <c r="U1428" s="195"/>
      <c r="V1428" s="195"/>
      <c r="W1428" s="195"/>
      <c r="X1428" s="195"/>
      <c r="Y1428" s="195"/>
      <c r="Z1428" s="195"/>
      <c r="AA1428" s="195"/>
      <c r="AB1428" s="195"/>
      <c r="AC1428" s="195"/>
      <c r="AD1428" s="195"/>
      <c r="AE1428" s="195"/>
      <c r="AF1428" s="195"/>
      <c r="AG1428" s="195"/>
      <c r="AH1428" s="195"/>
      <c r="AI1428" s="195"/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  <c r="AW1428" s="195"/>
      <c r="AX1428" s="195"/>
      <c r="AY1428" s="195"/>
      <c r="AZ1428" s="195"/>
      <c r="BA1428" s="195"/>
      <c r="BB1428" s="195"/>
      <c r="BC1428" s="195"/>
      <c r="BD1428" s="195"/>
      <c r="BE1428" s="195"/>
      <c r="BF1428" s="195"/>
      <c r="BG1428" s="195"/>
      <c r="BH1428" s="195"/>
      <c r="BI1428" s="195"/>
      <c r="BJ1428" s="195"/>
      <c r="BK1428" s="195"/>
      <c r="BL1428" s="195"/>
      <c r="BM1428" s="195"/>
      <c r="BN1428" s="195"/>
      <c r="BO1428" s="195"/>
      <c r="BP1428" s="195"/>
      <c r="BQ1428" s="195"/>
      <c r="BR1428" s="195"/>
      <c r="BS1428" s="195"/>
      <c r="BT1428" s="195"/>
      <c r="BU1428" s="195"/>
      <c r="BV1428" s="195"/>
      <c r="BW1428" s="195"/>
      <c r="BX1428" s="195"/>
      <c r="BY1428" s="195"/>
      <c r="BZ1428" s="195"/>
      <c r="CA1428" s="195"/>
      <c r="CB1428" s="195"/>
      <c r="CC1428" s="195"/>
      <c r="CD1428" s="195"/>
      <c r="CE1428" s="195"/>
      <c r="CF1428" s="195"/>
      <c r="CG1428" s="195"/>
      <c r="CH1428" s="195"/>
    </row>
    <row r="1429" spans="1:86" ht="12.75">
      <c r="A1429" s="195"/>
      <c r="B1429" s="195"/>
      <c r="C1429" s="195"/>
      <c r="D1429" s="195"/>
      <c r="E1429" s="195"/>
      <c r="F1429" s="195"/>
      <c r="G1429" s="195"/>
      <c r="H1429" s="195"/>
      <c r="I1429" s="195"/>
      <c r="J1429" s="195"/>
      <c r="L1429" s="195"/>
      <c r="M1429" s="195"/>
      <c r="N1429" s="195"/>
      <c r="O1429" s="195"/>
      <c r="P1429" s="195"/>
      <c r="Q1429" s="195"/>
      <c r="R1429" s="195"/>
      <c r="S1429" s="195"/>
      <c r="T1429" s="195"/>
      <c r="U1429" s="195"/>
      <c r="V1429" s="195"/>
      <c r="W1429" s="195"/>
      <c r="X1429" s="195"/>
      <c r="Y1429" s="195"/>
      <c r="Z1429" s="195"/>
      <c r="AA1429" s="195"/>
      <c r="AB1429" s="195"/>
      <c r="AC1429" s="195"/>
      <c r="AD1429" s="195"/>
      <c r="AE1429" s="195"/>
      <c r="AF1429" s="195"/>
      <c r="AG1429" s="195"/>
      <c r="AH1429" s="195"/>
      <c r="AI1429" s="195"/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  <c r="AW1429" s="195"/>
      <c r="AX1429" s="195"/>
      <c r="AY1429" s="195"/>
      <c r="AZ1429" s="195"/>
      <c r="BA1429" s="195"/>
      <c r="BB1429" s="195"/>
      <c r="BC1429" s="195"/>
      <c r="BD1429" s="195"/>
      <c r="BE1429" s="195"/>
      <c r="BF1429" s="195"/>
      <c r="BG1429" s="195"/>
      <c r="BH1429" s="195"/>
      <c r="BI1429" s="195"/>
      <c r="BJ1429" s="195"/>
      <c r="BK1429" s="195"/>
      <c r="BL1429" s="195"/>
      <c r="BM1429" s="195"/>
      <c r="BN1429" s="195"/>
      <c r="BO1429" s="195"/>
      <c r="BP1429" s="195"/>
      <c r="BQ1429" s="195"/>
      <c r="BR1429" s="195"/>
      <c r="BS1429" s="195"/>
      <c r="BT1429" s="195"/>
      <c r="BU1429" s="195"/>
      <c r="BV1429" s="195"/>
      <c r="BW1429" s="195"/>
      <c r="BX1429" s="195"/>
      <c r="BY1429" s="195"/>
      <c r="BZ1429" s="195"/>
      <c r="CA1429" s="195"/>
      <c r="CB1429" s="195"/>
      <c r="CC1429" s="195"/>
      <c r="CD1429" s="195"/>
      <c r="CE1429" s="195"/>
      <c r="CF1429" s="195"/>
      <c r="CG1429" s="195"/>
      <c r="CH1429" s="195"/>
    </row>
    <row r="1430" spans="1:86" ht="12.75">
      <c r="A1430" s="195"/>
      <c r="B1430" s="195"/>
      <c r="C1430" s="195"/>
      <c r="D1430" s="195"/>
      <c r="E1430" s="195"/>
      <c r="F1430" s="195"/>
      <c r="G1430" s="195"/>
      <c r="H1430" s="195"/>
      <c r="I1430" s="195"/>
      <c r="J1430" s="195"/>
      <c r="L1430" s="195"/>
      <c r="M1430" s="195"/>
      <c r="N1430" s="195"/>
      <c r="O1430" s="195"/>
      <c r="P1430" s="195"/>
      <c r="Q1430" s="195"/>
      <c r="R1430" s="195"/>
      <c r="S1430" s="195"/>
      <c r="T1430" s="195"/>
      <c r="U1430" s="195"/>
      <c r="V1430" s="195"/>
      <c r="W1430" s="195"/>
      <c r="X1430" s="195"/>
      <c r="Y1430" s="195"/>
      <c r="Z1430" s="195"/>
      <c r="AA1430" s="195"/>
      <c r="AB1430" s="195"/>
      <c r="AC1430" s="195"/>
      <c r="AD1430" s="195"/>
      <c r="AE1430" s="195"/>
      <c r="AF1430" s="195"/>
      <c r="AG1430" s="195"/>
      <c r="AH1430" s="195"/>
      <c r="AI1430" s="195"/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  <c r="AW1430" s="195"/>
      <c r="AX1430" s="195"/>
      <c r="AY1430" s="195"/>
      <c r="AZ1430" s="195"/>
      <c r="BA1430" s="195"/>
      <c r="BB1430" s="195"/>
      <c r="BC1430" s="195"/>
      <c r="BD1430" s="195"/>
      <c r="BE1430" s="195"/>
      <c r="BF1430" s="195"/>
      <c r="BG1430" s="195"/>
      <c r="BH1430" s="195"/>
      <c r="BI1430" s="195"/>
      <c r="BJ1430" s="195"/>
      <c r="BK1430" s="195"/>
      <c r="BL1430" s="195"/>
      <c r="BM1430" s="195"/>
      <c r="BN1430" s="195"/>
      <c r="BO1430" s="195"/>
      <c r="BP1430" s="195"/>
      <c r="BQ1430" s="195"/>
      <c r="BR1430" s="195"/>
      <c r="BS1430" s="195"/>
      <c r="BT1430" s="195"/>
      <c r="BU1430" s="195"/>
      <c r="BV1430" s="195"/>
      <c r="BW1430" s="195"/>
      <c r="BX1430" s="195"/>
      <c r="BY1430" s="195"/>
      <c r="BZ1430" s="195"/>
      <c r="CA1430" s="195"/>
      <c r="CB1430" s="195"/>
      <c r="CC1430" s="195"/>
      <c r="CD1430" s="195"/>
      <c r="CE1430" s="195"/>
      <c r="CF1430" s="195"/>
      <c r="CG1430" s="195"/>
      <c r="CH1430" s="195"/>
    </row>
    <row r="1431" spans="1:86" ht="12.75">
      <c r="A1431" s="195"/>
      <c r="B1431" s="195"/>
      <c r="C1431" s="195"/>
      <c r="D1431" s="195"/>
      <c r="E1431" s="195"/>
      <c r="F1431" s="195"/>
      <c r="G1431" s="195"/>
      <c r="H1431" s="195"/>
      <c r="I1431" s="195"/>
      <c r="J1431" s="195"/>
      <c r="L1431" s="195"/>
      <c r="M1431" s="195"/>
      <c r="N1431" s="195"/>
      <c r="O1431" s="195"/>
      <c r="P1431" s="195"/>
      <c r="Q1431" s="195"/>
      <c r="R1431" s="195"/>
      <c r="S1431" s="195"/>
      <c r="T1431" s="195"/>
      <c r="U1431" s="195"/>
      <c r="V1431" s="195"/>
      <c r="W1431" s="195"/>
      <c r="X1431" s="195"/>
      <c r="Y1431" s="195"/>
      <c r="Z1431" s="195"/>
      <c r="AA1431" s="195"/>
      <c r="AB1431" s="195"/>
      <c r="AC1431" s="195"/>
      <c r="AD1431" s="195"/>
      <c r="AE1431" s="195"/>
      <c r="AF1431" s="195"/>
      <c r="AG1431" s="195"/>
      <c r="AH1431" s="195"/>
      <c r="AI1431" s="195"/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  <c r="AW1431" s="195"/>
      <c r="AX1431" s="195"/>
      <c r="AY1431" s="195"/>
      <c r="AZ1431" s="195"/>
      <c r="BA1431" s="195"/>
      <c r="BB1431" s="195"/>
      <c r="BC1431" s="195"/>
      <c r="BD1431" s="195"/>
      <c r="BE1431" s="195"/>
      <c r="BF1431" s="195"/>
      <c r="BG1431" s="195"/>
      <c r="BH1431" s="195"/>
      <c r="BI1431" s="195"/>
      <c r="BJ1431" s="195"/>
      <c r="BK1431" s="195"/>
      <c r="BL1431" s="195"/>
      <c r="BM1431" s="195"/>
      <c r="BN1431" s="195"/>
      <c r="BO1431" s="195"/>
      <c r="BP1431" s="195"/>
      <c r="BQ1431" s="195"/>
      <c r="BR1431" s="195"/>
      <c r="BS1431" s="195"/>
      <c r="BT1431" s="195"/>
      <c r="BU1431" s="195"/>
      <c r="BV1431" s="195"/>
      <c r="BW1431" s="195"/>
      <c r="BX1431" s="195"/>
      <c r="BY1431" s="195"/>
      <c r="BZ1431" s="195"/>
      <c r="CA1431" s="195"/>
      <c r="CB1431" s="195"/>
      <c r="CC1431" s="195"/>
      <c r="CD1431" s="195"/>
      <c r="CE1431" s="195"/>
      <c r="CF1431" s="195"/>
      <c r="CG1431" s="195"/>
      <c r="CH1431" s="195"/>
    </row>
    <row r="1432" spans="1:86" ht="12.75">
      <c r="A1432" s="195"/>
      <c r="B1432" s="195"/>
      <c r="C1432" s="195"/>
      <c r="D1432" s="195"/>
      <c r="E1432" s="195"/>
      <c r="F1432" s="195"/>
      <c r="G1432" s="195"/>
      <c r="H1432" s="195"/>
      <c r="I1432" s="195"/>
      <c r="J1432" s="195"/>
      <c r="L1432" s="195"/>
      <c r="M1432" s="195"/>
      <c r="N1432" s="195"/>
      <c r="O1432" s="195"/>
      <c r="P1432" s="195"/>
      <c r="Q1432" s="195"/>
      <c r="R1432" s="195"/>
      <c r="S1432" s="195"/>
      <c r="T1432" s="195"/>
      <c r="U1432" s="195"/>
      <c r="V1432" s="195"/>
      <c r="W1432" s="195"/>
      <c r="X1432" s="195"/>
      <c r="Y1432" s="195"/>
      <c r="Z1432" s="195"/>
      <c r="AA1432" s="195"/>
      <c r="AB1432" s="195"/>
      <c r="AC1432" s="195"/>
      <c r="AD1432" s="195"/>
      <c r="AE1432" s="195"/>
      <c r="AF1432" s="195"/>
      <c r="AG1432" s="195"/>
      <c r="AH1432" s="195"/>
      <c r="AI1432" s="195"/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  <c r="AW1432" s="195"/>
      <c r="AX1432" s="195"/>
      <c r="AY1432" s="195"/>
      <c r="AZ1432" s="195"/>
      <c r="BA1432" s="195"/>
      <c r="BB1432" s="195"/>
      <c r="BC1432" s="195"/>
      <c r="BD1432" s="195"/>
      <c r="BE1432" s="195"/>
      <c r="BF1432" s="195"/>
      <c r="BG1432" s="195"/>
      <c r="BH1432" s="195"/>
      <c r="BI1432" s="195"/>
      <c r="BJ1432" s="195"/>
      <c r="BK1432" s="195"/>
      <c r="BL1432" s="195"/>
      <c r="BM1432" s="195"/>
      <c r="BN1432" s="195"/>
      <c r="BO1432" s="195"/>
      <c r="BP1432" s="195"/>
      <c r="BQ1432" s="195"/>
      <c r="BR1432" s="195"/>
      <c r="BS1432" s="195"/>
      <c r="BT1432" s="195"/>
      <c r="BU1432" s="195"/>
      <c r="BV1432" s="195"/>
      <c r="BW1432" s="195"/>
      <c r="BX1432" s="195"/>
      <c r="BY1432" s="195"/>
      <c r="BZ1432" s="195"/>
      <c r="CA1432" s="195"/>
      <c r="CB1432" s="195"/>
      <c r="CC1432" s="195"/>
      <c r="CD1432" s="195"/>
      <c r="CE1432" s="195"/>
      <c r="CF1432" s="195"/>
      <c r="CG1432" s="195"/>
      <c r="CH1432" s="195"/>
    </row>
    <row r="1433" spans="1:86" ht="12.75">
      <c r="A1433" s="195"/>
      <c r="B1433" s="195"/>
      <c r="C1433" s="195"/>
      <c r="D1433" s="195"/>
      <c r="E1433" s="195"/>
      <c r="F1433" s="195"/>
      <c r="G1433" s="195"/>
      <c r="H1433" s="195"/>
      <c r="I1433" s="195"/>
      <c r="J1433" s="195"/>
      <c r="L1433" s="195"/>
      <c r="M1433" s="195"/>
      <c r="N1433" s="195"/>
      <c r="O1433" s="195"/>
      <c r="P1433" s="195"/>
      <c r="Q1433" s="195"/>
      <c r="R1433" s="195"/>
      <c r="S1433" s="195"/>
      <c r="T1433" s="195"/>
      <c r="U1433" s="195"/>
      <c r="V1433" s="195"/>
      <c r="W1433" s="195"/>
      <c r="X1433" s="195"/>
      <c r="Y1433" s="195"/>
      <c r="Z1433" s="195"/>
      <c r="AA1433" s="195"/>
      <c r="AB1433" s="195"/>
      <c r="AC1433" s="195"/>
      <c r="AD1433" s="195"/>
      <c r="AE1433" s="195"/>
      <c r="AF1433" s="195"/>
      <c r="AG1433" s="195"/>
      <c r="AH1433" s="195"/>
      <c r="AI1433" s="195"/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  <c r="AW1433" s="195"/>
      <c r="AX1433" s="195"/>
      <c r="AY1433" s="195"/>
      <c r="AZ1433" s="195"/>
      <c r="BA1433" s="195"/>
      <c r="BB1433" s="195"/>
      <c r="BC1433" s="195"/>
      <c r="BD1433" s="195"/>
      <c r="BE1433" s="195"/>
      <c r="BF1433" s="195"/>
      <c r="BG1433" s="195"/>
      <c r="BH1433" s="195"/>
      <c r="BI1433" s="195"/>
      <c r="BJ1433" s="195"/>
      <c r="BK1433" s="195"/>
      <c r="BL1433" s="195"/>
      <c r="BM1433" s="195"/>
      <c r="BN1433" s="195"/>
      <c r="BO1433" s="195"/>
      <c r="BP1433" s="195"/>
      <c r="BQ1433" s="195"/>
      <c r="BR1433" s="195"/>
      <c r="BS1433" s="195"/>
      <c r="BT1433" s="195"/>
      <c r="BU1433" s="195"/>
      <c r="BV1433" s="195"/>
      <c r="BW1433" s="195"/>
      <c r="BX1433" s="195"/>
      <c r="BY1433" s="195"/>
      <c r="BZ1433" s="195"/>
      <c r="CA1433" s="195"/>
      <c r="CB1433" s="195"/>
      <c r="CC1433" s="195"/>
      <c r="CD1433" s="195"/>
      <c r="CE1433" s="195"/>
      <c r="CF1433" s="195"/>
      <c r="CG1433" s="195"/>
      <c r="CH1433" s="195"/>
    </row>
    <row r="1434" spans="1:86" ht="12.75">
      <c r="A1434" s="195"/>
      <c r="B1434" s="195"/>
      <c r="C1434" s="195"/>
      <c r="D1434" s="195"/>
      <c r="E1434" s="195"/>
      <c r="F1434" s="195"/>
      <c r="G1434" s="195"/>
      <c r="H1434" s="195"/>
      <c r="I1434" s="195"/>
      <c r="J1434" s="195"/>
      <c r="L1434" s="195"/>
      <c r="M1434" s="195"/>
      <c r="N1434" s="195"/>
      <c r="O1434" s="195"/>
      <c r="P1434" s="195"/>
      <c r="Q1434" s="195"/>
      <c r="R1434" s="195"/>
      <c r="S1434" s="195"/>
      <c r="T1434" s="195"/>
      <c r="U1434" s="195"/>
      <c r="V1434" s="195"/>
      <c r="W1434" s="195"/>
      <c r="X1434" s="195"/>
      <c r="Y1434" s="195"/>
      <c r="Z1434" s="195"/>
      <c r="AA1434" s="195"/>
      <c r="AB1434" s="195"/>
      <c r="AC1434" s="195"/>
      <c r="AD1434" s="195"/>
      <c r="AE1434" s="195"/>
      <c r="AF1434" s="195"/>
      <c r="AG1434" s="195"/>
      <c r="AH1434" s="195"/>
      <c r="AI1434" s="195"/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  <c r="AW1434" s="195"/>
      <c r="AX1434" s="195"/>
      <c r="AY1434" s="195"/>
      <c r="AZ1434" s="195"/>
      <c r="BA1434" s="195"/>
      <c r="BB1434" s="195"/>
      <c r="BC1434" s="195"/>
      <c r="BD1434" s="195"/>
      <c r="BE1434" s="195"/>
      <c r="BF1434" s="195"/>
      <c r="BG1434" s="195"/>
      <c r="BH1434" s="195"/>
      <c r="BI1434" s="195"/>
      <c r="BJ1434" s="195"/>
      <c r="BK1434" s="195"/>
      <c r="BL1434" s="195"/>
      <c r="BM1434" s="195"/>
      <c r="BN1434" s="195"/>
      <c r="BO1434" s="195"/>
      <c r="BP1434" s="195"/>
      <c r="BQ1434" s="195"/>
      <c r="BR1434" s="195"/>
      <c r="BS1434" s="195"/>
      <c r="BT1434" s="195"/>
      <c r="BU1434" s="195"/>
      <c r="BV1434" s="195"/>
      <c r="BW1434" s="195"/>
      <c r="BX1434" s="195"/>
      <c r="BY1434" s="195"/>
      <c r="BZ1434" s="195"/>
      <c r="CA1434" s="195"/>
      <c r="CB1434" s="195"/>
      <c r="CC1434" s="195"/>
      <c r="CD1434" s="195"/>
      <c r="CE1434" s="195"/>
      <c r="CF1434" s="195"/>
      <c r="CG1434" s="195"/>
      <c r="CH1434" s="195"/>
    </row>
    <row r="1435" spans="1:86" ht="12.75">
      <c r="A1435" s="195"/>
      <c r="B1435" s="195"/>
      <c r="C1435" s="195"/>
      <c r="D1435" s="195"/>
      <c r="E1435" s="195"/>
      <c r="F1435" s="195"/>
      <c r="G1435" s="195"/>
      <c r="H1435" s="195"/>
      <c r="I1435" s="195"/>
      <c r="J1435" s="195"/>
      <c r="L1435" s="195"/>
      <c r="M1435" s="195"/>
      <c r="N1435" s="195"/>
      <c r="O1435" s="195"/>
      <c r="P1435" s="195"/>
      <c r="Q1435" s="195"/>
      <c r="R1435" s="195"/>
      <c r="S1435" s="195"/>
      <c r="T1435" s="195"/>
      <c r="U1435" s="195"/>
      <c r="V1435" s="195"/>
      <c r="W1435" s="195"/>
      <c r="X1435" s="195"/>
      <c r="Y1435" s="195"/>
      <c r="Z1435" s="195"/>
      <c r="AA1435" s="195"/>
      <c r="AB1435" s="195"/>
      <c r="AC1435" s="195"/>
      <c r="AD1435" s="195"/>
      <c r="AE1435" s="195"/>
      <c r="AF1435" s="195"/>
      <c r="AG1435" s="195"/>
      <c r="AH1435" s="195"/>
      <c r="AI1435" s="195"/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  <c r="AW1435" s="195"/>
      <c r="AX1435" s="195"/>
      <c r="AY1435" s="195"/>
      <c r="AZ1435" s="195"/>
      <c r="BA1435" s="195"/>
      <c r="BB1435" s="195"/>
      <c r="BC1435" s="195"/>
      <c r="BD1435" s="195"/>
      <c r="BE1435" s="195"/>
      <c r="BF1435" s="195"/>
      <c r="BG1435" s="195"/>
      <c r="BH1435" s="195"/>
      <c r="BI1435" s="195"/>
      <c r="BJ1435" s="195"/>
      <c r="BK1435" s="195"/>
      <c r="BL1435" s="195"/>
      <c r="BM1435" s="195"/>
      <c r="BN1435" s="195"/>
      <c r="BO1435" s="195"/>
      <c r="BP1435" s="195"/>
      <c r="BQ1435" s="195"/>
      <c r="BR1435" s="195"/>
      <c r="BS1435" s="195"/>
      <c r="BT1435" s="195"/>
      <c r="BU1435" s="195"/>
      <c r="BV1435" s="195"/>
      <c r="BW1435" s="195"/>
      <c r="BX1435" s="195"/>
      <c r="BY1435" s="195"/>
      <c r="BZ1435" s="195"/>
      <c r="CA1435" s="195"/>
      <c r="CB1435" s="195"/>
      <c r="CC1435" s="195"/>
      <c r="CD1435" s="195"/>
      <c r="CE1435" s="195"/>
      <c r="CF1435" s="195"/>
      <c r="CG1435" s="195"/>
      <c r="CH1435" s="195"/>
    </row>
    <row r="1436" spans="1:86" ht="12.75">
      <c r="A1436" s="195"/>
      <c r="B1436" s="195"/>
      <c r="C1436" s="195"/>
      <c r="D1436" s="195"/>
      <c r="E1436" s="195"/>
      <c r="F1436" s="195"/>
      <c r="G1436" s="195"/>
      <c r="H1436" s="195"/>
      <c r="I1436" s="195"/>
      <c r="J1436" s="195"/>
      <c r="L1436" s="195"/>
      <c r="M1436" s="195"/>
      <c r="N1436" s="195"/>
      <c r="O1436" s="195"/>
      <c r="P1436" s="195"/>
      <c r="Q1436" s="195"/>
      <c r="R1436" s="195"/>
      <c r="S1436" s="195"/>
      <c r="T1436" s="195"/>
      <c r="U1436" s="195"/>
      <c r="V1436" s="195"/>
      <c r="W1436" s="195"/>
      <c r="X1436" s="195"/>
      <c r="Y1436" s="195"/>
      <c r="Z1436" s="195"/>
      <c r="AA1436" s="195"/>
      <c r="AB1436" s="195"/>
      <c r="AC1436" s="195"/>
      <c r="AD1436" s="195"/>
      <c r="AE1436" s="195"/>
      <c r="AF1436" s="195"/>
      <c r="AG1436" s="195"/>
      <c r="AH1436" s="195"/>
      <c r="AI1436" s="195"/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  <c r="AW1436" s="195"/>
      <c r="AX1436" s="195"/>
      <c r="AY1436" s="195"/>
      <c r="AZ1436" s="195"/>
      <c r="BA1436" s="195"/>
      <c r="BB1436" s="195"/>
      <c r="BC1436" s="195"/>
      <c r="BD1436" s="195"/>
      <c r="BE1436" s="195"/>
      <c r="BF1436" s="195"/>
      <c r="BG1436" s="195"/>
      <c r="BH1436" s="195"/>
      <c r="BI1436" s="195"/>
      <c r="BJ1436" s="195"/>
      <c r="BK1436" s="195"/>
      <c r="BL1436" s="195"/>
      <c r="BM1436" s="195"/>
      <c r="BN1436" s="195"/>
      <c r="BO1436" s="195"/>
      <c r="BP1436" s="195"/>
      <c r="BQ1436" s="195"/>
      <c r="BR1436" s="195"/>
      <c r="BS1436" s="195"/>
      <c r="BT1436" s="195"/>
      <c r="BU1436" s="195"/>
      <c r="BV1436" s="195"/>
      <c r="BW1436" s="195"/>
      <c r="BX1436" s="195"/>
      <c r="BY1436" s="195"/>
      <c r="BZ1436" s="195"/>
      <c r="CA1436" s="195"/>
      <c r="CB1436" s="195"/>
      <c r="CC1436" s="195"/>
      <c r="CD1436" s="195"/>
      <c r="CE1436" s="195"/>
      <c r="CF1436" s="195"/>
      <c r="CG1436" s="195"/>
      <c r="CH1436" s="195"/>
    </row>
    <row r="1437" spans="1:86" ht="12.75">
      <c r="A1437" s="195"/>
      <c r="B1437" s="195"/>
      <c r="C1437" s="195"/>
      <c r="D1437" s="195"/>
      <c r="E1437" s="195"/>
      <c r="F1437" s="195"/>
      <c r="G1437" s="195"/>
      <c r="H1437" s="195"/>
      <c r="I1437" s="195"/>
      <c r="J1437" s="195"/>
      <c r="L1437" s="195"/>
      <c r="M1437" s="195"/>
      <c r="N1437" s="195"/>
      <c r="O1437" s="195"/>
      <c r="P1437" s="195"/>
      <c r="Q1437" s="195"/>
      <c r="R1437" s="195"/>
      <c r="S1437" s="195"/>
      <c r="T1437" s="195"/>
      <c r="U1437" s="195"/>
      <c r="V1437" s="195"/>
      <c r="W1437" s="195"/>
      <c r="X1437" s="195"/>
      <c r="Y1437" s="195"/>
      <c r="Z1437" s="195"/>
      <c r="AA1437" s="195"/>
      <c r="AB1437" s="195"/>
      <c r="AC1437" s="195"/>
      <c r="AD1437" s="195"/>
      <c r="AE1437" s="195"/>
      <c r="AF1437" s="195"/>
      <c r="AG1437" s="195"/>
      <c r="AH1437" s="195"/>
      <c r="AI1437" s="195"/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  <c r="AW1437" s="195"/>
      <c r="AX1437" s="195"/>
      <c r="AY1437" s="195"/>
      <c r="AZ1437" s="195"/>
      <c r="BA1437" s="195"/>
      <c r="BB1437" s="195"/>
      <c r="BC1437" s="195"/>
      <c r="BD1437" s="195"/>
      <c r="BE1437" s="195"/>
      <c r="BF1437" s="195"/>
      <c r="BG1437" s="195"/>
      <c r="BH1437" s="195"/>
      <c r="BI1437" s="195"/>
      <c r="BJ1437" s="195"/>
      <c r="BK1437" s="195"/>
      <c r="BL1437" s="195"/>
      <c r="BM1437" s="195"/>
      <c r="BN1437" s="195"/>
      <c r="BO1437" s="195"/>
      <c r="BP1437" s="195"/>
      <c r="BQ1437" s="195"/>
      <c r="BR1437" s="195"/>
      <c r="BS1437" s="195"/>
      <c r="BT1437" s="195"/>
      <c r="BU1437" s="195"/>
      <c r="BV1437" s="195"/>
      <c r="BW1437" s="195"/>
      <c r="BX1437" s="195"/>
      <c r="BY1437" s="195"/>
      <c r="BZ1437" s="195"/>
      <c r="CA1437" s="195"/>
      <c r="CB1437" s="195"/>
      <c r="CC1437" s="195"/>
      <c r="CD1437" s="195"/>
      <c r="CE1437" s="195"/>
      <c r="CF1437" s="195"/>
      <c r="CG1437" s="195"/>
      <c r="CH1437" s="195"/>
    </row>
    <row r="1438" spans="1:86" ht="12.75">
      <c r="A1438" s="195"/>
      <c r="B1438" s="195"/>
      <c r="C1438" s="195"/>
      <c r="D1438" s="195"/>
      <c r="E1438" s="195"/>
      <c r="F1438" s="195"/>
      <c r="G1438" s="195"/>
      <c r="H1438" s="195"/>
      <c r="I1438" s="195"/>
      <c r="J1438" s="195"/>
      <c r="L1438" s="195"/>
      <c r="M1438" s="195"/>
      <c r="N1438" s="195"/>
      <c r="O1438" s="195"/>
      <c r="P1438" s="195"/>
      <c r="Q1438" s="195"/>
      <c r="R1438" s="195"/>
      <c r="S1438" s="195"/>
      <c r="T1438" s="195"/>
      <c r="U1438" s="195"/>
      <c r="V1438" s="195"/>
      <c r="W1438" s="195"/>
      <c r="X1438" s="195"/>
      <c r="Y1438" s="195"/>
      <c r="Z1438" s="195"/>
      <c r="AA1438" s="195"/>
      <c r="AB1438" s="195"/>
      <c r="AC1438" s="195"/>
      <c r="AD1438" s="195"/>
      <c r="AE1438" s="195"/>
      <c r="AF1438" s="195"/>
      <c r="AG1438" s="195"/>
      <c r="AH1438" s="195"/>
      <c r="AI1438" s="195"/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  <c r="AW1438" s="195"/>
      <c r="AX1438" s="195"/>
      <c r="AY1438" s="195"/>
      <c r="AZ1438" s="195"/>
      <c r="BA1438" s="195"/>
      <c r="BB1438" s="195"/>
      <c r="BC1438" s="195"/>
      <c r="BD1438" s="195"/>
      <c r="BE1438" s="195"/>
      <c r="BF1438" s="195"/>
      <c r="BG1438" s="195"/>
      <c r="BH1438" s="195"/>
      <c r="BI1438" s="195"/>
      <c r="BJ1438" s="195"/>
      <c r="BK1438" s="195"/>
      <c r="BL1438" s="195"/>
      <c r="BM1438" s="195"/>
      <c r="BN1438" s="195"/>
      <c r="BO1438" s="195"/>
      <c r="BP1438" s="195"/>
      <c r="BQ1438" s="195"/>
      <c r="BR1438" s="195"/>
      <c r="BS1438" s="195"/>
      <c r="BT1438" s="195"/>
      <c r="BU1438" s="195"/>
      <c r="BV1438" s="195"/>
      <c r="BW1438" s="195"/>
      <c r="BX1438" s="195"/>
      <c r="BY1438" s="195"/>
      <c r="BZ1438" s="195"/>
      <c r="CA1438" s="195"/>
      <c r="CB1438" s="195"/>
      <c r="CC1438" s="195"/>
      <c r="CD1438" s="195"/>
      <c r="CE1438" s="195"/>
      <c r="CF1438" s="195"/>
      <c r="CG1438" s="195"/>
      <c r="CH1438" s="195"/>
    </row>
    <row r="1439" spans="1:86" ht="12.75">
      <c r="A1439" s="195"/>
      <c r="B1439" s="195"/>
      <c r="C1439" s="195"/>
      <c r="D1439" s="195"/>
      <c r="E1439" s="195"/>
      <c r="F1439" s="195"/>
      <c r="G1439" s="195"/>
      <c r="H1439" s="195"/>
      <c r="I1439" s="195"/>
      <c r="J1439" s="195"/>
      <c r="L1439" s="195"/>
      <c r="M1439" s="195"/>
      <c r="N1439" s="195"/>
      <c r="O1439" s="195"/>
      <c r="P1439" s="195"/>
      <c r="Q1439" s="195"/>
      <c r="R1439" s="195"/>
      <c r="S1439" s="195"/>
      <c r="T1439" s="195"/>
      <c r="U1439" s="195"/>
      <c r="V1439" s="195"/>
      <c r="W1439" s="195"/>
      <c r="X1439" s="195"/>
      <c r="Y1439" s="195"/>
      <c r="Z1439" s="195"/>
      <c r="AA1439" s="195"/>
      <c r="AB1439" s="195"/>
      <c r="AC1439" s="195"/>
      <c r="AD1439" s="195"/>
      <c r="AE1439" s="195"/>
      <c r="AF1439" s="195"/>
      <c r="AG1439" s="195"/>
      <c r="AH1439" s="195"/>
      <c r="AI1439" s="195"/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  <c r="AW1439" s="195"/>
      <c r="AX1439" s="195"/>
      <c r="AY1439" s="195"/>
      <c r="AZ1439" s="195"/>
      <c r="BA1439" s="195"/>
      <c r="BB1439" s="195"/>
      <c r="BC1439" s="195"/>
      <c r="BD1439" s="195"/>
      <c r="BE1439" s="195"/>
      <c r="BF1439" s="195"/>
      <c r="BG1439" s="195"/>
      <c r="BH1439" s="195"/>
      <c r="BI1439" s="195"/>
      <c r="BJ1439" s="195"/>
      <c r="BK1439" s="195"/>
      <c r="BL1439" s="195"/>
      <c r="BM1439" s="195"/>
      <c r="BN1439" s="195"/>
      <c r="BO1439" s="195"/>
      <c r="BP1439" s="195"/>
      <c r="BQ1439" s="195"/>
      <c r="BR1439" s="195"/>
      <c r="BS1439" s="195"/>
      <c r="BT1439" s="195"/>
      <c r="BU1439" s="195"/>
      <c r="BV1439" s="195"/>
      <c r="BW1439" s="195"/>
      <c r="BX1439" s="195"/>
      <c r="BY1439" s="195"/>
      <c r="BZ1439" s="195"/>
      <c r="CA1439" s="195"/>
      <c r="CB1439" s="195"/>
      <c r="CC1439" s="195"/>
      <c r="CD1439" s="195"/>
      <c r="CE1439" s="195"/>
      <c r="CF1439" s="195"/>
      <c r="CG1439" s="195"/>
      <c r="CH1439" s="195"/>
    </row>
    <row r="1440" spans="1:86" ht="12.75">
      <c r="A1440" s="195"/>
      <c r="B1440" s="195"/>
      <c r="C1440" s="195"/>
      <c r="D1440" s="195"/>
      <c r="E1440" s="195"/>
      <c r="F1440" s="195"/>
      <c r="G1440" s="195"/>
      <c r="H1440" s="195"/>
      <c r="I1440" s="195"/>
      <c r="J1440" s="195"/>
      <c r="L1440" s="195"/>
      <c r="M1440" s="195"/>
      <c r="N1440" s="195"/>
      <c r="O1440" s="195"/>
      <c r="P1440" s="195"/>
      <c r="Q1440" s="195"/>
      <c r="R1440" s="195"/>
      <c r="S1440" s="195"/>
      <c r="T1440" s="195"/>
      <c r="U1440" s="195"/>
      <c r="V1440" s="195"/>
      <c r="W1440" s="195"/>
      <c r="X1440" s="195"/>
      <c r="Y1440" s="195"/>
      <c r="Z1440" s="195"/>
      <c r="AA1440" s="195"/>
      <c r="AB1440" s="195"/>
      <c r="AC1440" s="195"/>
      <c r="AD1440" s="195"/>
      <c r="AE1440" s="195"/>
      <c r="AF1440" s="195"/>
      <c r="AG1440" s="195"/>
      <c r="AH1440" s="195"/>
      <c r="AI1440" s="195"/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  <c r="AW1440" s="195"/>
      <c r="AX1440" s="195"/>
      <c r="AY1440" s="195"/>
      <c r="AZ1440" s="195"/>
      <c r="BA1440" s="195"/>
      <c r="BB1440" s="195"/>
      <c r="BC1440" s="195"/>
      <c r="BD1440" s="195"/>
      <c r="BE1440" s="195"/>
      <c r="BF1440" s="195"/>
      <c r="BG1440" s="195"/>
      <c r="BH1440" s="195"/>
      <c r="BI1440" s="195"/>
      <c r="BJ1440" s="195"/>
      <c r="BK1440" s="195"/>
      <c r="BL1440" s="195"/>
      <c r="BM1440" s="195"/>
      <c r="BN1440" s="195"/>
      <c r="BO1440" s="195"/>
      <c r="BP1440" s="195"/>
      <c r="BQ1440" s="195"/>
      <c r="BR1440" s="195"/>
      <c r="BS1440" s="195"/>
      <c r="BT1440" s="195"/>
      <c r="BU1440" s="195"/>
      <c r="BV1440" s="195"/>
      <c r="BW1440" s="195"/>
      <c r="BX1440" s="195"/>
      <c r="BY1440" s="195"/>
      <c r="BZ1440" s="195"/>
      <c r="CA1440" s="195"/>
      <c r="CB1440" s="195"/>
      <c r="CC1440" s="195"/>
      <c r="CD1440" s="195"/>
      <c r="CE1440" s="195"/>
      <c r="CF1440" s="195"/>
      <c r="CG1440" s="195"/>
      <c r="CH1440" s="195"/>
    </row>
    <row r="1441" spans="1:86" ht="12.75">
      <c r="A1441" s="195"/>
      <c r="B1441" s="195"/>
      <c r="C1441" s="195"/>
      <c r="D1441" s="195"/>
      <c r="E1441" s="195"/>
      <c r="F1441" s="195"/>
      <c r="G1441" s="195"/>
      <c r="H1441" s="195"/>
      <c r="I1441" s="195"/>
      <c r="J1441" s="195"/>
      <c r="L1441" s="195"/>
      <c r="M1441" s="195"/>
      <c r="N1441" s="195"/>
      <c r="O1441" s="195"/>
      <c r="P1441" s="195"/>
      <c r="Q1441" s="195"/>
      <c r="R1441" s="195"/>
      <c r="S1441" s="195"/>
      <c r="T1441" s="195"/>
      <c r="U1441" s="195"/>
      <c r="V1441" s="195"/>
      <c r="W1441" s="195"/>
      <c r="X1441" s="195"/>
      <c r="Y1441" s="195"/>
      <c r="Z1441" s="195"/>
      <c r="AA1441" s="195"/>
      <c r="AB1441" s="195"/>
      <c r="AC1441" s="195"/>
      <c r="AD1441" s="195"/>
      <c r="AE1441" s="195"/>
      <c r="AF1441" s="195"/>
      <c r="AG1441" s="195"/>
      <c r="AH1441" s="195"/>
      <c r="AI1441" s="195"/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  <c r="AW1441" s="195"/>
      <c r="AX1441" s="195"/>
      <c r="AY1441" s="195"/>
      <c r="AZ1441" s="195"/>
      <c r="BA1441" s="195"/>
      <c r="BB1441" s="195"/>
      <c r="BC1441" s="195"/>
      <c r="BD1441" s="195"/>
      <c r="BE1441" s="195"/>
      <c r="BF1441" s="195"/>
      <c r="BG1441" s="195"/>
      <c r="BH1441" s="195"/>
      <c r="BI1441" s="195"/>
      <c r="BJ1441" s="195"/>
      <c r="BK1441" s="195"/>
      <c r="BL1441" s="195"/>
      <c r="BM1441" s="195"/>
      <c r="BN1441" s="195"/>
      <c r="BO1441" s="195"/>
      <c r="BP1441" s="195"/>
      <c r="BQ1441" s="195"/>
      <c r="BR1441" s="195"/>
      <c r="BS1441" s="195"/>
      <c r="BT1441" s="195"/>
      <c r="BU1441" s="195"/>
      <c r="BV1441" s="195"/>
      <c r="BW1441" s="195"/>
      <c r="BX1441" s="195"/>
      <c r="BY1441" s="195"/>
      <c r="BZ1441" s="195"/>
      <c r="CA1441" s="195"/>
      <c r="CB1441" s="195"/>
      <c r="CC1441" s="195"/>
      <c r="CD1441" s="195"/>
      <c r="CE1441" s="195"/>
      <c r="CF1441" s="195"/>
      <c r="CG1441" s="195"/>
      <c r="CH1441" s="195"/>
    </row>
    <row r="1442" spans="1:86" ht="12.75">
      <c r="A1442" s="195"/>
      <c r="B1442" s="195"/>
      <c r="C1442" s="195"/>
      <c r="D1442" s="195"/>
      <c r="E1442" s="195"/>
      <c r="F1442" s="195"/>
      <c r="G1442" s="195"/>
      <c r="H1442" s="195"/>
      <c r="I1442" s="195"/>
      <c r="J1442" s="195"/>
      <c r="L1442" s="195"/>
      <c r="M1442" s="195"/>
      <c r="N1442" s="195"/>
      <c r="O1442" s="195"/>
      <c r="P1442" s="195"/>
      <c r="Q1442" s="195"/>
      <c r="R1442" s="195"/>
      <c r="S1442" s="195"/>
      <c r="T1442" s="195"/>
      <c r="U1442" s="195"/>
      <c r="V1442" s="195"/>
      <c r="W1442" s="195"/>
      <c r="X1442" s="195"/>
      <c r="Y1442" s="195"/>
      <c r="Z1442" s="195"/>
      <c r="AA1442" s="195"/>
      <c r="AB1442" s="195"/>
      <c r="AC1442" s="195"/>
      <c r="AD1442" s="195"/>
      <c r="AE1442" s="195"/>
      <c r="AF1442" s="195"/>
      <c r="AG1442" s="195"/>
      <c r="AH1442" s="195"/>
      <c r="AI1442" s="195"/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  <c r="AW1442" s="195"/>
      <c r="AX1442" s="195"/>
      <c r="AY1442" s="195"/>
      <c r="AZ1442" s="195"/>
      <c r="BA1442" s="195"/>
      <c r="BB1442" s="195"/>
      <c r="BC1442" s="195"/>
      <c r="BD1442" s="195"/>
      <c r="BE1442" s="195"/>
      <c r="BF1442" s="195"/>
      <c r="BG1442" s="195"/>
      <c r="BH1442" s="195"/>
      <c r="BI1442" s="195"/>
      <c r="BJ1442" s="195"/>
      <c r="BK1442" s="195"/>
      <c r="BL1442" s="195"/>
      <c r="BM1442" s="195"/>
      <c r="BN1442" s="195"/>
      <c r="BO1442" s="195"/>
      <c r="BP1442" s="195"/>
      <c r="BQ1442" s="195"/>
      <c r="BR1442" s="195"/>
      <c r="BS1442" s="195"/>
      <c r="BT1442" s="195"/>
      <c r="BU1442" s="195"/>
      <c r="BV1442" s="195"/>
      <c r="BW1442" s="195"/>
      <c r="BX1442" s="195"/>
      <c r="BY1442" s="195"/>
      <c r="BZ1442" s="195"/>
      <c r="CA1442" s="195"/>
      <c r="CB1442" s="195"/>
      <c r="CC1442" s="195"/>
      <c r="CD1442" s="195"/>
      <c r="CE1442" s="195"/>
      <c r="CF1442" s="195"/>
      <c r="CG1442" s="195"/>
      <c r="CH1442" s="195"/>
    </row>
    <row r="1443" spans="1:86" ht="12.75">
      <c r="A1443" s="195"/>
      <c r="B1443" s="195"/>
      <c r="C1443" s="195"/>
      <c r="D1443" s="195"/>
      <c r="E1443" s="195"/>
      <c r="F1443" s="195"/>
      <c r="G1443" s="195"/>
      <c r="H1443" s="195"/>
      <c r="I1443" s="195"/>
      <c r="J1443" s="195"/>
      <c r="L1443" s="195"/>
      <c r="M1443" s="195"/>
      <c r="N1443" s="195"/>
      <c r="O1443" s="195"/>
      <c r="P1443" s="195"/>
      <c r="Q1443" s="195"/>
      <c r="R1443" s="195"/>
      <c r="S1443" s="195"/>
      <c r="T1443" s="195"/>
      <c r="U1443" s="195"/>
      <c r="V1443" s="195"/>
      <c r="W1443" s="195"/>
      <c r="X1443" s="195"/>
      <c r="Y1443" s="195"/>
      <c r="Z1443" s="195"/>
      <c r="AA1443" s="195"/>
      <c r="AB1443" s="195"/>
      <c r="AC1443" s="195"/>
      <c r="AD1443" s="195"/>
      <c r="AE1443" s="195"/>
      <c r="AF1443" s="195"/>
      <c r="AG1443" s="195"/>
      <c r="AH1443" s="195"/>
      <c r="AI1443" s="195"/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  <c r="AW1443" s="195"/>
      <c r="AX1443" s="195"/>
      <c r="AY1443" s="195"/>
      <c r="AZ1443" s="195"/>
      <c r="BA1443" s="195"/>
      <c r="BB1443" s="195"/>
      <c r="BC1443" s="195"/>
      <c r="BD1443" s="195"/>
      <c r="BE1443" s="195"/>
      <c r="BF1443" s="195"/>
      <c r="BG1443" s="195"/>
      <c r="BH1443" s="195"/>
      <c r="BI1443" s="195"/>
      <c r="BJ1443" s="195"/>
      <c r="BK1443" s="195"/>
      <c r="BL1443" s="195"/>
      <c r="BM1443" s="195"/>
      <c r="BN1443" s="195"/>
      <c r="BO1443" s="195"/>
      <c r="BP1443" s="195"/>
      <c r="BQ1443" s="195"/>
      <c r="BR1443" s="195"/>
      <c r="BS1443" s="195"/>
      <c r="BT1443" s="195"/>
      <c r="BU1443" s="195"/>
      <c r="BV1443" s="195"/>
      <c r="BW1443" s="195"/>
      <c r="BX1443" s="195"/>
      <c r="BY1443" s="195"/>
      <c r="BZ1443" s="195"/>
      <c r="CA1443" s="195"/>
      <c r="CB1443" s="195"/>
      <c r="CC1443" s="195"/>
      <c r="CD1443" s="195"/>
      <c r="CE1443" s="195"/>
      <c r="CF1443" s="195"/>
      <c r="CG1443" s="195"/>
      <c r="CH1443" s="195"/>
    </row>
    <row r="1444" spans="1:86" ht="12.75">
      <c r="A1444" s="195"/>
      <c r="B1444" s="195"/>
      <c r="C1444" s="195"/>
      <c r="D1444" s="195"/>
      <c r="E1444" s="195"/>
      <c r="F1444" s="195"/>
      <c r="G1444" s="195"/>
      <c r="H1444" s="195"/>
      <c r="I1444" s="195"/>
      <c r="J1444" s="195"/>
      <c r="L1444" s="195"/>
      <c r="M1444" s="195"/>
      <c r="N1444" s="195"/>
      <c r="O1444" s="195"/>
      <c r="P1444" s="195"/>
      <c r="Q1444" s="195"/>
      <c r="R1444" s="195"/>
      <c r="S1444" s="195"/>
      <c r="T1444" s="195"/>
      <c r="U1444" s="195"/>
      <c r="V1444" s="195"/>
      <c r="W1444" s="195"/>
      <c r="X1444" s="195"/>
      <c r="Y1444" s="195"/>
      <c r="Z1444" s="195"/>
      <c r="AA1444" s="195"/>
      <c r="AB1444" s="195"/>
      <c r="AC1444" s="195"/>
      <c r="AD1444" s="195"/>
      <c r="AE1444" s="195"/>
      <c r="AF1444" s="195"/>
      <c r="AG1444" s="195"/>
      <c r="AH1444" s="195"/>
      <c r="AI1444" s="195"/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  <c r="AW1444" s="195"/>
      <c r="AX1444" s="195"/>
      <c r="AY1444" s="195"/>
      <c r="AZ1444" s="195"/>
      <c r="BA1444" s="195"/>
      <c r="BB1444" s="195"/>
      <c r="BC1444" s="195"/>
      <c r="BD1444" s="195"/>
      <c r="BE1444" s="195"/>
      <c r="BF1444" s="195"/>
      <c r="BG1444" s="195"/>
      <c r="BH1444" s="195"/>
      <c r="BI1444" s="195"/>
      <c r="BJ1444" s="195"/>
      <c r="BK1444" s="195"/>
      <c r="BL1444" s="195"/>
      <c r="BM1444" s="195"/>
      <c r="BN1444" s="195"/>
      <c r="BO1444" s="195"/>
      <c r="BP1444" s="195"/>
      <c r="BQ1444" s="195"/>
      <c r="BR1444" s="195"/>
      <c r="BS1444" s="195"/>
      <c r="BT1444" s="195"/>
      <c r="BU1444" s="195"/>
      <c r="BV1444" s="195"/>
      <c r="BW1444" s="195"/>
      <c r="BX1444" s="195"/>
      <c r="BY1444" s="195"/>
      <c r="BZ1444" s="195"/>
      <c r="CA1444" s="195"/>
      <c r="CB1444" s="195"/>
      <c r="CC1444" s="195"/>
      <c r="CD1444" s="195"/>
      <c r="CE1444" s="195"/>
      <c r="CF1444" s="195"/>
      <c r="CG1444" s="195"/>
      <c r="CH1444" s="195"/>
    </row>
    <row r="1445" spans="1:86" ht="12.75">
      <c r="A1445" s="195"/>
      <c r="B1445" s="195"/>
      <c r="C1445" s="195"/>
      <c r="D1445" s="195"/>
      <c r="E1445" s="195"/>
      <c r="F1445" s="195"/>
      <c r="G1445" s="195"/>
      <c r="H1445" s="195"/>
      <c r="I1445" s="195"/>
      <c r="J1445" s="195"/>
      <c r="L1445" s="195"/>
      <c r="M1445" s="195"/>
      <c r="N1445" s="195"/>
      <c r="O1445" s="195"/>
      <c r="P1445" s="195"/>
      <c r="Q1445" s="195"/>
      <c r="R1445" s="195"/>
      <c r="S1445" s="195"/>
      <c r="T1445" s="195"/>
      <c r="U1445" s="195"/>
      <c r="V1445" s="195"/>
      <c r="W1445" s="195"/>
      <c r="X1445" s="195"/>
      <c r="Y1445" s="195"/>
      <c r="Z1445" s="195"/>
      <c r="AA1445" s="195"/>
      <c r="AB1445" s="195"/>
      <c r="AC1445" s="195"/>
      <c r="AD1445" s="195"/>
      <c r="AE1445" s="195"/>
      <c r="AF1445" s="195"/>
      <c r="AG1445" s="195"/>
      <c r="AH1445" s="195"/>
      <c r="AI1445" s="195"/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  <c r="AW1445" s="195"/>
      <c r="AX1445" s="195"/>
      <c r="AY1445" s="195"/>
      <c r="AZ1445" s="195"/>
      <c r="BA1445" s="195"/>
      <c r="BB1445" s="195"/>
      <c r="BC1445" s="195"/>
      <c r="BD1445" s="195"/>
      <c r="BE1445" s="195"/>
      <c r="BF1445" s="195"/>
      <c r="BG1445" s="195"/>
      <c r="BH1445" s="195"/>
      <c r="BI1445" s="195"/>
      <c r="BJ1445" s="195"/>
      <c r="BK1445" s="195"/>
      <c r="BL1445" s="195"/>
      <c r="BM1445" s="195"/>
      <c r="BN1445" s="195"/>
      <c r="BO1445" s="195"/>
      <c r="BP1445" s="195"/>
      <c r="BQ1445" s="195"/>
      <c r="BR1445" s="195"/>
      <c r="BS1445" s="195"/>
      <c r="BT1445" s="195"/>
      <c r="BU1445" s="195"/>
      <c r="BV1445" s="195"/>
      <c r="BW1445" s="195"/>
      <c r="BX1445" s="195"/>
      <c r="BY1445" s="195"/>
      <c r="BZ1445" s="195"/>
      <c r="CA1445" s="195"/>
      <c r="CB1445" s="195"/>
      <c r="CC1445" s="195"/>
      <c r="CD1445" s="195"/>
      <c r="CE1445" s="195"/>
      <c r="CF1445" s="195"/>
      <c r="CG1445" s="195"/>
      <c r="CH1445" s="195"/>
    </row>
    <row r="1446" spans="1:86" ht="12.75">
      <c r="A1446" s="195"/>
      <c r="B1446" s="195"/>
      <c r="C1446" s="195"/>
      <c r="D1446" s="195"/>
      <c r="E1446" s="195"/>
      <c r="F1446" s="195"/>
      <c r="G1446" s="195"/>
      <c r="H1446" s="195"/>
      <c r="I1446" s="195"/>
      <c r="J1446" s="195"/>
      <c r="L1446" s="195"/>
      <c r="M1446" s="195"/>
      <c r="N1446" s="195"/>
      <c r="O1446" s="195"/>
      <c r="P1446" s="195"/>
      <c r="Q1446" s="195"/>
      <c r="R1446" s="195"/>
      <c r="S1446" s="195"/>
      <c r="T1446" s="195"/>
      <c r="U1446" s="195"/>
      <c r="V1446" s="195"/>
      <c r="W1446" s="195"/>
      <c r="X1446" s="195"/>
      <c r="Y1446" s="195"/>
      <c r="Z1446" s="195"/>
      <c r="AA1446" s="195"/>
      <c r="AB1446" s="195"/>
      <c r="AC1446" s="195"/>
      <c r="AD1446" s="195"/>
      <c r="AE1446" s="195"/>
      <c r="AF1446" s="195"/>
      <c r="AG1446" s="195"/>
      <c r="AH1446" s="195"/>
      <c r="AI1446" s="195"/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  <c r="AW1446" s="195"/>
      <c r="AX1446" s="195"/>
      <c r="AY1446" s="195"/>
      <c r="AZ1446" s="195"/>
      <c r="BA1446" s="195"/>
      <c r="BB1446" s="195"/>
      <c r="BC1446" s="195"/>
      <c r="BD1446" s="195"/>
      <c r="BE1446" s="195"/>
      <c r="BF1446" s="195"/>
      <c r="BG1446" s="195"/>
      <c r="BH1446" s="195"/>
      <c r="BI1446" s="195"/>
      <c r="BJ1446" s="195"/>
      <c r="BK1446" s="195"/>
      <c r="BL1446" s="195"/>
      <c r="BM1446" s="195"/>
      <c r="BN1446" s="195"/>
      <c r="BO1446" s="195"/>
      <c r="BP1446" s="195"/>
      <c r="BQ1446" s="195"/>
      <c r="BR1446" s="195"/>
      <c r="BS1446" s="195"/>
      <c r="BT1446" s="195"/>
      <c r="BU1446" s="195"/>
      <c r="BV1446" s="195"/>
      <c r="BW1446" s="195"/>
      <c r="BX1446" s="195"/>
      <c r="BY1446" s="195"/>
      <c r="BZ1446" s="195"/>
      <c r="CA1446" s="195"/>
      <c r="CB1446" s="195"/>
      <c r="CC1446" s="195"/>
      <c r="CD1446" s="195"/>
      <c r="CE1446" s="195"/>
      <c r="CF1446" s="195"/>
      <c r="CG1446" s="195"/>
      <c r="CH1446" s="195"/>
    </row>
    <row r="1447" spans="1:86" ht="12.75">
      <c r="A1447" s="195"/>
      <c r="B1447" s="195"/>
      <c r="C1447" s="195"/>
      <c r="D1447" s="195"/>
      <c r="E1447" s="195"/>
      <c r="F1447" s="195"/>
      <c r="G1447" s="195"/>
      <c r="H1447" s="195"/>
      <c r="I1447" s="195"/>
      <c r="J1447" s="195"/>
      <c r="L1447" s="195"/>
      <c r="M1447" s="195"/>
      <c r="N1447" s="195"/>
      <c r="O1447" s="195"/>
      <c r="P1447" s="195"/>
      <c r="Q1447" s="195"/>
      <c r="R1447" s="195"/>
      <c r="S1447" s="195"/>
      <c r="T1447" s="195"/>
      <c r="U1447" s="195"/>
      <c r="V1447" s="195"/>
      <c r="W1447" s="195"/>
      <c r="X1447" s="195"/>
      <c r="Y1447" s="195"/>
      <c r="Z1447" s="195"/>
      <c r="AA1447" s="195"/>
      <c r="AB1447" s="195"/>
      <c r="AC1447" s="195"/>
      <c r="AD1447" s="195"/>
      <c r="AE1447" s="195"/>
      <c r="AF1447" s="195"/>
      <c r="AG1447" s="195"/>
      <c r="AH1447" s="195"/>
      <c r="AI1447" s="195"/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  <c r="AW1447" s="195"/>
      <c r="AX1447" s="195"/>
      <c r="AY1447" s="195"/>
      <c r="AZ1447" s="195"/>
      <c r="BA1447" s="195"/>
      <c r="BB1447" s="195"/>
      <c r="BC1447" s="195"/>
      <c r="BD1447" s="195"/>
      <c r="BE1447" s="195"/>
      <c r="BF1447" s="195"/>
      <c r="BG1447" s="195"/>
      <c r="BH1447" s="195"/>
      <c r="BI1447" s="195"/>
      <c r="BJ1447" s="195"/>
      <c r="BK1447" s="195"/>
      <c r="BL1447" s="195"/>
      <c r="BM1447" s="195"/>
      <c r="BN1447" s="195"/>
      <c r="BO1447" s="195"/>
      <c r="BP1447" s="195"/>
      <c r="BQ1447" s="195"/>
      <c r="BR1447" s="195"/>
      <c r="BS1447" s="195"/>
      <c r="BT1447" s="195"/>
      <c r="BU1447" s="195"/>
      <c r="BV1447" s="195"/>
      <c r="BW1447" s="195"/>
      <c r="BX1447" s="195"/>
      <c r="BY1447" s="195"/>
      <c r="BZ1447" s="195"/>
      <c r="CA1447" s="195"/>
      <c r="CB1447" s="195"/>
      <c r="CC1447" s="195"/>
      <c r="CD1447" s="195"/>
      <c r="CE1447" s="195"/>
      <c r="CF1447" s="195"/>
      <c r="CG1447" s="195"/>
      <c r="CH1447" s="195"/>
    </row>
    <row r="1448" spans="1:86" ht="12.75">
      <c r="A1448" s="195"/>
      <c r="B1448" s="195"/>
      <c r="C1448" s="195"/>
      <c r="D1448" s="195"/>
      <c r="E1448" s="195"/>
      <c r="F1448" s="195"/>
      <c r="G1448" s="195"/>
      <c r="H1448" s="195"/>
      <c r="I1448" s="195"/>
      <c r="J1448" s="195"/>
      <c r="L1448" s="195"/>
      <c r="M1448" s="195"/>
      <c r="N1448" s="195"/>
      <c r="O1448" s="195"/>
      <c r="P1448" s="195"/>
      <c r="Q1448" s="195"/>
      <c r="R1448" s="195"/>
      <c r="S1448" s="195"/>
      <c r="T1448" s="195"/>
      <c r="U1448" s="195"/>
      <c r="V1448" s="195"/>
      <c r="W1448" s="195"/>
      <c r="X1448" s="195"/>
      <c r="Y1448" s="195"/>
      <c r="Z1448" s="195"/>
      <c r="AA1448" s="195"/>
      <c r="AB1448" s="195"/>
      <c r="AC1448" s="195"/>
      <c r="AD1448" s="195"/>
      <c r="AE1448" s="195"/>
      <c r="AF1448" s="195"/>
      <c r="AG1448" s="195"/>
      <c r="AH1448" s="195"/>
      <c r="AI1448" s="195"/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  <c r="AW1448" s="195"/>
      <c r="AX1448" s="195"/>
      <c r="AY1448" s="195"/>
      <c r="AZ1448" s="195"/>
      <c r="BA1448" s="195"/>
      <c r="BB1448" s="195"/>
      <c r="BC1448" s="195"/>
      <c r="BD1448" s="195"/>
      <c r="BE1448" s="195"/>
      <c r="BF1448" s="195"/>
      <c r="BG1448" s="195"/>
      <c r="BH1448" s="195"/>
      <c r="BI1448" s="195"/>
      <c r="BJ1448" s="195"/>
      <c r="BK1448" s="195"/>
      <c r="BL1448" s="195"/>
      <c r="BM1448" s="195"/>
      <c r="BN1448" s="195"/>
      <c r="BO1448" s="195"/>
      <c r="BP1448" s="195"/>
      <c r="BQ1448" s="195"/>
      <c r="BR1448" s="195"/>
      <c r="BS1448" s="195"/>
      <c r="BT1448" s="195"/>
      <c r="BU1448" s="195"/>
      <c r="BV1448" s="195"/>
      <c r="BW1448" s="195"/>
      <c r="BX1448" s="195"/>
      <c r="BY1448" s="195"/>
      <c r="BZ1448" s="195"/>
      <c r="CA1448" s="195"/>
      <c r="CB1448" s="195"/>
      <c r="CC1448" s="195"/>
      <c r="CD1448" s="195"/>
      <c r="CE1448" s="195"/>
      <c r="CF1448" s="195"/>
      <c r="CG1448" s="195"/>
      <c r="CH1448" s="195"/>
    </row>
    <row r="1449" spans="1:86" ht="12.75">
      <c r="A1449" s="195"/>
      <c r="B1449" s="195"/>
      <c r="C1449" s="195"/>
      <c r="D1449" s="195"/>
      <c r="E1449" s="195"/>
      <c r="F1449" s="195"/>
      <c r="G1449" s="195"/>
      <c r="H1449" s="195"/>
      <c r="I1449" s="195"/>
      <c r="J1449" s="195"/>
      <c r="L1449" s="195"/>
      <c r="M1449" s="195"/>
      <c r="N1449" s="195"/>
      <c r="O1449" s="195"/>
      <c r="P1449" s="195"/>
      <c r="Q1449" s="195"/>
      <c r="R1449" s="195"/>
      <c r="S1449" s="195"/>
      <c r="T1449" s="195"/>
      <c r="U1449" s="195"/>
      <c r="V1449" s="195"/>
      <c r="W1449" s="195"/>
      <c r="X1449" s="195"/>
      <c r="Y1449" s="195"/>
      <c r="Z1449" s="195"/>
      <c r="AA1449" s="195"/>
      <c r="AB1449" s="195"/>
      <c r="AC1449" s="195"/>
      <c r="AD1449" s="195"/>
      <c r="AE1449" s="195"/>
      <c r="AF1449" s="195"/>
      <c r="AG1449" s="195"/>
      <c r="AH1449" s="195"/>
      <c r="AI1449" s="195"/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  <c r="AW1449" s="195"/>
      <c r="AX1449" s="195"/>
      <c r="AY1449" s="195"/>
      <c r="AZ1449" s="195"/>
      <c r="BA1449" s="195"/>
      <c r="BB1449" s="195"/>
      <c r="BC1449" s="195"/>
      <c r="BD1449" s="195"/>
      <c r="BE1449" s="195"/>
      <c r="BF1449" s="195"/>
      <c r="BG1449" s="195"/>
      <c r="BH1449" s="195"/>
      <c r="BI1449" s="195"/>
      <c r="BJ1449" s="195"/>
      <c r="BK1449" s="195"/>
      <c r="BL1449" s="195"/>
      <c r="BM1449" s="195"/>
      <c r="BN1449" s="195"/>
      <c r="BO1449" s="195"/>
      <c r="BP1449" s="195"/>
      <c r="BQ1449" s="195"/>
      <c r="BR1449" s="195"/>
      <c r="BS1449" s="195"/>
      <c r="BT1449" s="195"/>
      <c r="BU1449" s="195"/>
      <c r="BV1449" s="195"/>
      <c r="BW1449" s="195"/>
      <c r="BX1449" s="195"/>
      <c r="BY1449" s="195"/>
      <c r="BZ1449" s="195"/>
      <c r="CA1449" s="195"/>
      <c r="CB1449" s="195"/>
      <c r="CC1449" s="195"/>
      <c r="CD1449" s="195"/>
      <c r="CE1449" s="195"/>
      <c r="CF1449" s="195"/>
      <c r="CG1449" s="195"/>
      <c r="CH1449" s="195"/>
    </row>
    <row r="1450" spans="1:86" ht="12.75">
      <c r="A1450" s="195"/>
      <c r="B1450" s="195"/>
      <c r="C1450" s="195"/>
      <c r="D1450" s="195"/>
      <c r="E1450" s="195"/>
      <c r="F1450" s="195"/>
      <c r="G1450" s="195"/>
      <c r="H1450" s="195"/>
      <c r="I1450" s="195"/>
      <c r="J1450" s="195"/>
      <c r="L1450" s="195"/>
      <c r="M1450" s="195"/>
      <c r="N1450" s="195"/>
      <c r="O1450" s="195"/>
      <c r="P1450" s="195"/>
      <c r="Q1450" s="195"/>
      <c r="R1450" s="195"/>
      <c r="S1450" s="195"/>
      <c r="T1450" s="195"/>
      <c r="U1450" s="195"/>
      <c r="V1450" s="195"/>
      <c r="W1450" s="195"/>
      <c r="X1450" s="195"/>
      <c r="Y1450" s="195"/>
      <c r="Z1450" s="195"/>
      <c r="AA1450" s="195"/>
      <c r="AB1450" s="195"/>
      <c r="AC1450" s="195"/>
      <c r="AD1450" s="195"/>
      <c r="AE1450" s="195"/>
      <c r="AF1450" s="195"/>
      <c r="AG1450" s="195"/>
      <c r="AH1450" s="195"/>
      <c r="AI1450" s="195"/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  <c r="AW1450" s="195"/>
      <c r="AX1450" s="195"/>
      <c r="AY1450" s="195"/>
      <c r="AZ1450" s="195"/>
      <c r="BA1450" s="195"/>
      <c r="BB1450" s="195"/>
      <c r="BC1450" s="195"/>
      <c r="BD1450" s="195"/>
      <c r="BE1450" s="195"/>
      <c r="BF1450" s="195"/>
      <c r="BG1450" s="195"/>
      <c r="BH1450" s="195"/>
      <c r="BI1450" s="195"/>
      <c r="BJ1450" s="195"/>
      <c r="BK1450" s="195"/>
      <c r="BL1450" s="195"/>
      <c r="BM1450" s="195"/>
      <c r="BN1450" s="195"/>
      <c r="BO1450" s="195"/>
      <c r="BP1450" s="195"/>
      <c r="BQ1450" s="195"/>
      <c r="BR1450" s="195"/>
      <c r="BS1450" s="195"/>
      <c r="BT1450" s="195"/>
      <c r="BU1450" s="195"/>
      <c r="BV1450" s="195"/>
      <c r="BW1450" s="195"/>
      <c r="BX1450" s="195"/>
      <c r="BY1450" s="195"/>
      <c r="BZ1450" s="195"/>
      <c r="CA1450" s="195"/>
      <c r="CB1450" s="195"/>
      <c r="CC1450" s="195"/>
      <c r="CD1450" s="195"/>
      <c r="CE1450" s="195"/>
      <c r="CF1450" s="195"/>
      <c r="CG1450" s="195"/>
      <c r="CH1450" s="195"/>
    </row>
    <row r="1451" spans="1:86" ht="12.75">
      <c r="A1451" s="195"/>
      <c r="B1451" s="195"/>
      <c r="C1451" s="195"/>
      <c r="D1451" s="195"/>
      <c r="E1451" s="195"/>
      <c r="F1451" s="195"/>
      <c r="G1451" s="195"/>
      <c r="H1451" s="195"/>
      <c r="I1451" s="195"/>
      <c r="J1451" s="195"/>
      <c r="L1451" s="195"/>
      <c r="M1451" s="195"/>
      <c r="N1451" s="195"/>
      <c r="O1451" s="195"/>
      <c r="P1451" s="195"/>
      <c r="Q1451" s="195"/>
      <c r="R1451" s="195"/>
      <c r="S1451" s="195"/>
      <c r="T1451" s="195"/>
      <c r="U1451" s="195"/>
      <c r="V1451" s="195"/>
      <c r="W1451" s="195"/>
      <c r="X1451" s="195"/>
      <c r="Y1451" s="195"/>
      <c r="Z1451" s="195"/>
      <c r="AA1451" s="195"/>
      <c r="AB1451" s="195"/>
      <c r="AC1451" s="195"/>
      <c r="AD1451" s="195"/>
      <c r="AE1451" s="195"/>
      <c r="AF1451" s="195"/>
      <c r="AG1451" s="195"/>
      <c r="AH1451" s="195"/>
      <c r="AI1451" s="195"/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  <c r="AW1451" s="195"/>
      <c r="AX1451" s="195"/>
      <c r="AY1451" s="195"/>
      <c r="AZ1451" s="195"/>
      <c r="BA1451" s="195"/>
      <c r="BB1451" s="195"/>
      <c r="BC1451" s="195"/>
      <c r="BD1451" s="195"/>
      <c r="BE1451" s="195"/>
      <c r="BF1451" s="195"/>
      <c r="BG1451" s="195"/>
      <c r="BH1451" s="195"/>
      <c r="BI1451" s="195"/>
      <c r="BJ1451" s="195"/>
      <c r="BK1451" s="195"/>
      <c r="BL1451" s="195"/>
      <c r="BM1451" s="195"/>
      <c r="BN1451" s="195"/>
      <c r="BO1451" s="195"/>
      <c r="BP1451" s="195"/>
      <c r="BQ1451" s="195"/>
      <c r="BR1451" s="195"/>
      <c r="BS1451" s="195"/>
      <c r="BT1451" s="195"/>
      <c r="BU1451" s="195"/>
      <c r="BV1451" s="195"/>
      <c r="BW1451" s="195"/>
      <c r="BX1451" s="195"/>
      <c r="BY1451" s="195"/>
      <c r="BZ1451" s="195"/>
      <c r="CA1451" s="195"/>
      <c r="CB1451" s="195"/>
      <c r="CC1451" s="195"/>
      <c r="CD1451" s="195"/>
      <c r="CE1451" s="195"/>
      <c r="CF1451" s="195"/>
      <c r="CG1451" s="195"/>
      <c r="CH1451" s="195"/>
    </row>
    <row r="1452" spans="1:86" ht="12.75">
      <c r="A1452" s="195"/>
      <c r="B1452" s="195"/>
      <c r="C1452" s="195"/>
      <c r="D1452" s="195"/>
      <c r="E1452" s="195"/>
      <c r="F1452" s="195"/>
      <c r="G1452" s="195"/>
      <c r="H1452" s="195"/>
      <c r="I1452" s="195"/>
      <c r="J1452" s="195"/>
      <c r="L1452" s="195"/>
      <c r="M1452" s="195"/>
      <c r="N1452" s="195"/>
      <c r="O1452" s="195"/>
      <c r="P1452" s="195"/>
      <c r="Q1452" s="195"/>
      <c r="R1452" s="195"/>
      <c r="S1452" s="195"/>
      <c r="T1452" s="195"/>
      <c r="U1452" s="195"/>
      <c r="V1452" s="195"/>
      <c r="W1452" s="195"/>
      <c r="X1452" s="195"/>
      <c r="Y1452" s="195"/>
      <c r="Z1452" s="195"/>
      <c r="AA1452" s="195"/>
      <c r="AB1452" s="195"/>
      <c r="AC1452" s="195"/>
      <c r="AD1452" s="195"/>
      <c r="AE1452" s="195"/>
      <c r="AF1452" s="195"/>
      <c r="AG1452" s="195"/>
      <c r="AH1452" s="195"/>
      <c r="AI1452" s="195"/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  <c r="AW1452" s="195"/>
      <c r="AX1452" s="195"/>
      <c r="AY1452" s="195"/>
      <c r="AZ1452" s="195"/>
      <c r="BA1452" s="195"/>
      <c r="BB1452" s="195"/>
      <c r="BC1452" s="195"/>
      <c r="BD1452" s="195"/>
      <c r="BE1452" s="195"/>
      <c r="BF1452" s="195"/>
      <c r="BG1452" s="195"/>
      <c r="BH1452" s="195"/>
      <c r="BI1452" s="195"/>
      <c r="BJ1452" s="195"/>
      <c r="BK1452" s="195"/>
      <c r="BL1452" s="195"/>
      <c r="BM1452" s="195"/>
      <c r="BN1452" s="195"/>
      <c r="BO1452" s="195"/>
      <c r="BP1452" s="195"/>
      <c r="BQ1452" s="195"/>
      <c r="BR1452" s="195"/>
      <c r="BS1452" s="195"/>
      <c r="BT1452" s="195"/>
      <c r="BU1452" s="195"/>
      <c r="BV1452" s="195"/>
      <c r="BW1452" s="195"/>
      <c r="BX1452" s="195"/>
      <c r="BY1452" s="195"/>
      <c r="BZ1452" s="195"/>
      <c r="CA1452" s="195"/>
      <c r="CB1452" s="195"/>
      <c r="CC1452" s="195"/>
      <c r="CD1452" s="195"/>
      <c r="CE1452" s="195"/>
      <c r="CF1452" s="195"/>
      <c r="CG1452" s="195"/>
      <c r="CH1452" s="195"/>
    </row>
    <row r="1453" spans="1:86" ht="12.75">
      <c r="A1453" s="195"/>
      <c r="B1453" s="195"/>
      <c r="C1453" s="195"/>
      <c r="D1453" s="195"/>
      <c r="E1453" s="195"/>
      <c r="F1453" s="195"/>
      <c r="G1453" s="195"/>
      <c r="H1453" s="195"/>
      <c r="I1453" s="195"/>
      <c r="J1453" s="195"/>
      <c r="L1453" s="195"/>
      <c r="M1453" s="195"/>
      <c r="N1453" s="195"/>
      <c r="O1453" s="195"/>
      <c r="P1453" s="195"/>
      <c r="Q1453" s="195"/>
      <c r="R1453" s="195"/>
      <c r="S1453" s="195"/>
      <c r="T1453" s="195"/>
      <c r="U1453" s="195"/>
      <c r="V1453" s="195"/>
      <c r="W1453" s="195"/>
      <c r="X1453" s="195"/>
      <c r="Y1453" s="195"/>
      <c r="Z1453" s="195"/>
      <c r="AA1453" s="195"/>
      <c r="AB1453" s="195"/>
      <c r="AC1453" s="195"/>
      <c r="AD1453" s="195"/>
      <c r="AE1453" s="195"/>
      <c r="AF1453" s="195"/>
      <c r="AG1453" s="195"/>
      <c r="AH1453" s="195"/>
      <c r="AI1453" s="195"/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  <c r="AW1453" s="195"/>
      <c r="AX1453" s="195"/>
      <c r="AY1453" s="195"/>
      <c r="AZ1453" s="195"/>
      <c r="BA1453" s="195"/>
      <c r="BB1453" s="195"/>
      <c r="BC1453" s="195"/>
      <c r="BD1453" s="195"/>
      <c r="BE1453" s="195"/>
      <c r="BF1453" s="195"/>
      <c r="BG1453" s="195"/>
      <c r="BH1453" s="195"/>
      <c r="BI1453" s="195"/>
      <c r="BJ1453" s="195"/>
      <c r="BK1453" s="195"/>
      <c r="BL1453" s="195"/>
      <c r="BM1453" s="195"/>
      <c r="BN1453" s="195"/>
      <c r="BO1453" s="195"/>
      <c r="BP1453" s="195"/>
      <c r="BQ1453" s="195"/>
      <c r="BR1453" s="195"/>
      <c r="BS1453" s="195"/>
      <c r="BT1453" s="195"/>
      <c r="BU1453" s="195"/>
      <c r="BV1453" s="195"/>
      <c r="BW1453" s="195"/>
      <c r="BX1453" s="195"/>
      <c r="BY1453" s="195"/>
      <c r="BZ1453" s="195"/>
      <c r="CA1453" s="195"/>
      <c r="CB1453" s="195"/>
      <c r="CC1453" s="195"/>
      <c r="CD1453" s="195"/>
      <c r="CE1453" s="195"/>
      <c r="CF1453" s="195"/>
      <c r="CG1453" s="195"/>
      <c r="CH1453" s="195"/>
    </row>
    <row r="1454" spans="1:86" ht="12.75">
      <c r="A1454" s="195"/>
      <c r="B1454" s="195"/>
      <c r="C1454" s="195"/>
      <c r="D1454" s="195"/>
      <c r="E1454" s="195"/>
      <c r="F1454" s="195"/>
      <c r="G1454" s="195"/>
      <c r="H1454" s="195"/>
      <c r="I1454" s="195"/>
      <c r="J1454" s="195"/>
      <c r="L1454" s="195"/>
      <c r="M1454" s="195"/>
      <c r="N1454" s="195"/>
      <c r="O1454" s="195"/>
      <c r="P1454" s="195"/>
      <c r="Q1454" s="195"/>
      <c r="R1454" s="195"/>
      <c r="S1454" s="195"/>
      <c r="T1454" s="195"/>
      <c r="U1454" s="195"/>
      <c r="V1454" s="195"/>
      <c r="W1454" s="195"/>
      <c r="X1454" s="195"/>
      <c r="Y1454" s="195"/>
      <c r="Z1454" s="195"/>
      <c r="AA1454" s="195"/>
      <c r="AB1454" s="195"/>
      <c r="AC1454" s="195"/>
      <c r="AD1454" s="195"/>
      <c r="AE1454" s="195"/>
      <c r="AF1454" s="195"/>
      <c r="AG1454" s="195"/>
      <c r="AH1454" s="195"/>
      <c r="AI1454" s="195"/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  <c r="AW1454" s="195"/>
      <c r="AX1454" s="195"/>
      <c r="AY1454" s="195"/>
      <c r="AZ1454" s="195"/>
      <c r="BA1454" s="195"/>
      <c r="BB1454" s="195"/>
      <c r="BC1454" s="195"/>
      <c r="BD1454" s="195"/>
      <c r="BE1454" s="195"/>
      <c r="BF1454" s="195"/>
      <c r="BG1454" s="195"/>
      <c r="BH1454" s="195"/>
      <c r="BI1454" s="195"/>
      <c r="BJ1454" s="195"/>
      <c r="BK1454" s="195"/>
      <c r="BL1454" s="195"/>
      <c r="BM1454" s="195"/>
      <c r="BN1454" s="195"/>
      <c r="BO1454" s="195"/>
      <c r="BP1454" s="195"/>
      <c r="BQ1454" s="195"/>
      <c r="BR1454" s="195"/>
      <c r="BS1454" s="195"/>
      <c r="BT1454" s="195"/>
      <c r="BU1454" s="195"/>
      <c r="BV1454" s="195"/>
      <c r="BW1454" s="195"/>
      <c r="BX1454" s="195"/>
      <c r="BY1454" s="195"/>
      <c r="BZ1454" s="195"/>
      <c r="CA1454" s="195"/>
      <c r="CB1454" s="195"/>
      <c r="CC1454" s="195"/>
      <c r="CD1454" s="195"/>
      <c r="CE1454" s="195"/>
      <c r="CF1454" s="195"/>
      <c r="CG1454" s="195"/>
      <c r="CH1454" s="195"/>
    </row>
    <row r="1455" spans="1:86" ht="12.75">
      <c r="A1455" s="195"/>
      <c r="B1455" s="195"/>
      <c r="C1455" s="195"/>
      <c r="D1455" s="195"/>
      <c r="E1455" s="195"/>
      <c r="F1455" s="195"/>
      <c r="G1455" s="195"/>
      <c r="H1455" s="195"/>
      <c r="I1455" s="195"/>
      <c r="J1455" s="195"/>
      <c r="L1455" s="195"/>
      <c r="M1455" s="195"/>
      <c r="N1455" s="195"/>
      <c r="O1455" s="195"/>
      <c r="P1455" s="195"/>
      <c r="Q1455" s="195"/>
      <c r="R1455" s="195"/>
      <c r="S1455" s="195"/>
      <c r="T1455" s="195"/>
      <c r="U1455" s="195"/>
      <c r="V1455" s="195"/>
      <c r="W1455" s="195"/>
      <c r="X1455" s="195"/>
      <c r="Y1455" s="195"/>
      <c r="Z1455" s="195"/>
      <c r="AA1455" s="195"/>
      <c r="AB1455" s="195"/>
      <c r="AC1455" s="195"/>
      <c r="AD1455" s="195"/>
      <c r="AE1455" s="195"/>
      <c r="AF1455" s="195"/>
      <c r="AG1455" s="195"/>
      <c r="AH1455" s="195"/>
      <c r="AI1455" s="195"/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  <c r="AW1455" s="195"/>
      <c r="AX1455" s="195"/>
      <c r="AY1455" s="195"/>
      <c r="AZ1455" s="195"/>
      <c r="BA1455" s="195"/>
      <c r="BB1455" s="195"/>
      <c r="BC1455" s="195"/>
      <c r="BD1455" s="195"/>
      <c r="BE1455" s="195"/>
      <c r="BF1455" s="195"/>
      <c r="BG1455" s="195"/>
      <c r="BH1455" s="195"/>
      <c r="BI1455" s="195"/>
      <c r="BJ1455" s="195"/>
      <c r="BK1455" s="195"/>
      <c r="BL1455" s="195"/>
      <c r="BM1455" s="195"/>
      <c r="BN1455" s="195"/>
      <c r="BO1455" s="195"/>
      <c r="BP1455" s="195"/>
      <c r="BQ1455" s="195"/>
      <c r="BR1455" s="195"/>
      <c r="BS1455" s="195"/>
      <c r="BT1455" s="195"/>
      <c r="BU1455" s="195"/>
      <c r="BV1455" s="195"/>
      <c r="BW1455" s="195"/>
      <c r="BX1455" s="195"/>
      <c r="BY1455" s="195"/>
      <c r="BZ1455" s="195"/>
      <c r="CA1455" s="195"/>
      <c r="CB1455" s="195"/>
      <c r="CC1455" s="195"/>
      <c r="CD1455" s="195"/>
      <c r="CE1455" s="195"/>
      <c r="CF1455" s="195"/>
      <c r="CG1455" s="195"/>
      <c r="CH1455" s="195"/>
    </row>
    <row r="1456" spans="1:86" ht="12.75">
      <c r="A1456" s="195"/>
      <c r="B1456" s="195"/>
      <c r="C1456" s="195"/>
      <c r="D1456" s="195"/>
      <c r="E1456" s="195"/>
      <c r="F1456" s="195"/>
      <c r="G1456" s="195"/>
      <c r="H1456" s="195"/>
      <c r="I1456" s="195"/>
      <c r="J1456" s="195"/>
      <c r="L1456" s="195"/>
      <c r="M1456" s="195"/>
      <c r="N1456" s="195"/>
      <c r="O1456" s="195"/>
      <c r="P1456" s="195"/>
      <c r="Q1456" s="195"/>
      <c r="R1456" s="195"/>
      <c r="S1456" s="195"/>
      <c r="T1456" s="195"/>
      <c r="U1456" s="195"/>
      <c r="V1456" s="195"/>
      <c r="W1456" s="195"/>
      <c r="X1456" s="195"/>
      <c r="Y1456" s="195"/>
      <c r="Z1456" s="195"/>
      <c r="AA1456" s="195"/>
      <c r="AB1456" s="195"/>
      <c r="AC1456" s="195"/>
      <c r="AD1456" s="195"/>
      <c r="AE1456" s="195"/>
      <c r="AF1456" s="195"/>
      <c r="AG1456" s="195"/>
      <c r="AH1456" s="195"/>
      <c r="AI1456" s="195"/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  <c r="AW1456" s="195"/>
      <c r="AX1456" s="195"/>
      <c r="AY1456" s="195"/>
      <c r="AZ1456" s="195"/>
      <c r="BA1456" s="195"/>
      <c r="BB1456" s="195"/>
      <c r="BC1456" s="195"/>
      <c r="BD1456" s="195"/>
      <c r="BE1456" s="195"/>
      <c r="BF1456" s="195"/>
      <c r="BG1456" s="195"/>
      <c r="BH1456" s="195"/>
      <c r="BI1456" s="195"/>
      <c r="BJ1456" s="195"/>
      <c r="BK1456" s="195"/>
      <c r="BL1456" s="195"/>
      <c r="BM1456" s="195"/>
      <c r="BN1456" s="195"/>
      <c r="BO1456" s="195"/>
      <c r="BP1456" s="195"/>
      <c r="BQ1456" s="195"/>
      <c r="BR1456" s="195"/>
      <c r="BS1456" s="195"/>
      <c r="BT1456" s="195"/>
      <c r="BU1456" s="195"/>
      <c r="BV1456" s="195"/>
      <c r="BW1456" s="195"/>
      <c r="BX1456" s="195"/>
      <c r="BY1456" s="195"/>
      <c r="BZ1456" s="195"/>
      <c r="CA1456" s="195"/>
      <c r="CB1456" s="195"/>
      <c r="CC1456" s="195"/>
      <c r="CD1456" s="195"/>
      <c r="CE1456" s="195"/>
      <c r="CF1456" s="195"/>
      <c r="CG1456" s="195"/>
      <c r="CH1456" s="195"/>
    </row>
    <row r="1457" spans="1:86" ht="12.75">
      <c r="A1457" s="195"/>
      <c r="B1457" s="195"/>
      <c r="C1457" s="195"/>
      <c r="D1457" s="195"/>
      <c r="E1457" s="195"/>
      <c r="F1457" s="195"/>
      <c r="G1457" s="195"/>
      <c r="H1457" s="195"/>
      <c r="I1457" s="195"/>
      <c r="J1457" s="195"/>
      <c r="L1457" s="195"/>
      <c r="M1457" s="195"/>
      <c r="N1457" s="195"/>
      <c r="O1457" s="195"/>
      <c r="P1457" s="195"/>
      <c r="Q1457" s="195"/>
      <c r="R1457" s="195"/>
      <c r="S1457" s="195"/>
      <c r="T1457" s="195"/>
      <c r="U1457" s="195"/>
      <c r="V1457" s="195"/>
      <c r="W1457" s="195"/>
      <c r="X1457" s="195"/>
      <c r="Y1457" s="195"/>
      <c r="Z1457" s="195"/>
      <c r="AA1457" s="195"/>
      <c r="AB1457" s="195"/>
      <c r="AC1457" s="195"/>
      <c r="AD1457" s="195"/>
      <c r="AE1457" s="195"/>
      <c r="AF1457" s="195"/>
      <c r="AG1457" s="195"/>
      <c r="AH1457" s="195"/>
      <c r="AI1457" s="195"/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  <c r="AW1457" s="195"/>
      <c r="AX1457" s="195"/>
      <c r="AY1457" s="195"/>
      <c r="AZ1457" s="195"/>
      <c r="BA1457" s="195"/>
      <c r="BB1457" s="195"/>
      <c r="BC1457" s="195"/>
      <c r="BD1457" s="195"/>
      <c r="BE1457" s="195"/>
      <c r="BF1457" s="195"/>
      <c r="BG1457" s="195"/>
      <c r="BH1457" s="195"/>
      <c r="BI1457" s="195"/>
      <c r="BJ1457" s="195"/>
      <c r="BK1457" s="195"/>
      <c r="BL1457" s="195"/>
      <c r="BM1457" s="195"/>
      <c r="BN1457" s="195"/>
      <c r="BO1457" s="195"/>
      <c r="BP1457" s="195"/>
      <c r="BQ1457" s="195"/>
      <c r="BR1457" s="195"/>
      <c r="BS1457" s="195"/>
      <c r="BT1457" s="195"/>
      <c r="BU1457" s="195"/>
      <c r="BV1457" s="195"/>
      <c r="BW1457" s="195"/>
      <c r="BX1457" s="195"/>
      <c r="BY1457" s="195"/>
      <c r="BZ1457" s="195"/>
      <c r="CA1457" s="195"/>
      <c r="CB1457" s="195"/>
      <c r="CC1457" s="195"/>
      <c r="CD1457" s="195"/>
      <c r="CE1457" s="195"/>
      <c r="CF1457" s="195"/>
      <c r="CG1457" s="195"/>
      <c r="CH1457" s="195"/>
    </row>
    <row r="1458" spans="1:86" ht="12.75">
      <c r="A1458" s="195"/>
      <c r="B1458" s="195"/>
      <c r="C1458" s="195"/>
      <c r="D1458" s="195"/>
      <c r="E1458" s="195"/>
      <c r="F1458" s="195"/>
      <c r="G1458" s="195"/>
      <c r="H1458" s="195"/>
      <c r="I1458" s="195"/>
      <c r="J1458" s="195"/>
      <c r="L1458" s="195"/>
      <c r="M1458" s="195"/>
      <c r="N1458" s="195"/>
      <c r="O1458" s="195"/>
      <c r="P1458" s="195"/>
      <c r="Q1458" s="195"/>
      <c r="R1458" s="195"/>
      <c r="S1458" s="195"/>
      <c r="T1458" s="195"/>
      <c r="U1458" s="195"/>
      <c r="V1458" s="195"/>
      <c r="W1458" s="195"/>
      <c r="X1458" s="195"/>
      <c r="Y1458" s="195"/>
      <c r="Z1458" s="195"/>
      <c r="AA1458" s="195"/>
      <c r="AB1458" s="195"/>
      <c r="AC1458" s="195"/>
      <c r="AD1458" s="195"/>
      <c r="AE1458" s="195"/>
      <c r="AF1458" s="195"/>
      <c r="AG1458" s="195"/>
      <c r="AH1458" s="195"/>
      <c r="AI1458" s="195"/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  <c r="AW1458" s="195"/>
      <c r="AX1458" s="195"/>
      <c r="AY1458" s="195"/>
      <c r="AZ1458" s="195"/>
      <c r="BA1458" s="195"/>
      <c r="BB1458" s="195"/>
      <c r="BC1458" s="195"/>
      <c r="BD1458" s="195"/>
      <c r="BE1458" s="195"/>
      <c r="BF1458" s="195"/>
      <c r="BG1458" s="195"/>
      <c r="BH1458" s="195"/>
      <c r="BI1458" s="195"/>
      <c r="BJ1458" s="195"/>
      <c r="BK1458" s="195"/>
      <c r="BL1458" s="195"/>
      <c r="BM1458" s="195"/>
      <c r="BN1458" s="195"/>
      <c r="BO1458" s="195"/>
      <c r="BP1458" s="195"/>
      <c r="BQ1458" s="195"/>
      <c r="BR1458" s="195"/>
      <c r="BS1458" s="195"/>
      <c r="BT1458" s="195"/>
      <c r="BU1458" s="195"/>
      <c r="BV1458" s="195"/>
      <c r="BW1458" s="195"/>
      <c r="BX1458" s="195"/>
      <c r="BY1458" s="195"/>
      <c r="BZ1458" s="195"/>
      <c r="CA1458" s="195"/>
      <c r="CB1458" s="195"/>
      <c r="CC1458" s="195"/>
      <c r="CD1458" s="195"/>
      <c r="CE1458" s="195"/>
      <c r="CF1458" s="195"/>
      <c r="CG1458" s="195"/>
      <c r="CH1458" s="195"/>
    </row>
    <row r="1459" spans="1:86" ht="12.75">
      <c r="A1459" s="195"/>
      <c r="B1459" s="195"/>
      <c r="C1459" s="195"/>
      <c r="D1459" s="195"/>
      <c r="E1459" s="195"/>
      <c r="F1459" s="195"/>
      <c r="G1459" s="195"/>
      <c r="H1459" s="195"/>
      <c r="I1459" s="195"/>
      <c r="J1459" s="195"/>
      <c r="L1459" s="195"/>
      <c r="M1459" s="195"/>
      <c r="N1459" s="195"/>
      <c r="O1459" s="195"/>
      <c r="P1459" s="195"/>
      <c r="Q1459" s="195"/>
      <c r="R1459" s="195"/>
      <c r="S1459" s="195"/>
      <c r="T1459" s="195"/>
      <c r="U1459" s="195"/>
      <c r="V1459" s="195"/>
      <c r="W1459" s="195"/>
      <c r="X1459" s="195"/>
      <c r="Y1459" s="195"/>
      <c r="Z1459" s="195"/>
      <c r="AA1459" s="195"/>
      <c r="AB1459" s="195"/>
      <c r="AC1459" s="195"/>
      <c r="AD1459" s="195"/>
      <c r="AE1459" s="195"/>
      <c r="AF1459" s="195"/>
      <c r="AG1459" s="195"/>
      <c r="AH1459" s="195"/>
      <c r="AI1459" s="195"/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  <c r="AW1459" s="195"/>
      <c r="AX1459" s="195"/>
      <c r="AY1459" s="195"/>
      <c r="AZ1459" s="195"/>
      <c r="BA1459" s="195"/>
      <c r="BB1459" s="195"/>
      <c r="BC1459" s="195"/>
      <c r="BD1459" s="195"/>
      <c r="BE1459" s="195"/>
      <c r="BF1459" s="195"/>
      <c r="BG1459" s="195"/>
      <c r="BH1459" s="195"/>
      <c r="BI1459" s="195"/>
      <c r="BJ1459" s="195"/>
      <c r="BK1459" s="195"/>
      <c r="BL1459" s="195"/>
      <c r="BM1459" s="195"/>
      <c r="BN1459" s="195"/>
      <c r="BO1459" s="195"/>
      <c r="BP1459" s="195"/>
      <c r="BQ1459" s="195"/>
      <c r="BR1459" s="195"/>
      <c r="BS1459" s="195"/>
      <c r="BT1459" s="195"/>
      <c r="BU1459" s="195"/>
      <c r="BV1459" s="195"/>
      <c r="BW1459" s="195"/>
      <c r="BX1459" s="195"/>
      <c r="BY1459" s="195"/>
      <c r="BZ1459" s="195"/>
      <c r="CA1459" s="195"/>
      <c r="CB1459" s="195"/>
      <c r="CC1459" s="195"/>
      <c r="CD1459" s="195"/>
      <c r="CE1459" s="195"/>
      <c r="CF1459" s="195"/>
      <c r="CG1459" s="195"/>
      <c r="CH1459" s="195"/>
    </row>
    <row r="1460" spans="1:86" ht="12.75">
      <c r="A1460" s="195"/>
      <c r="B1460" s="195"/>
      <c r="C1460" s="195"/>
      <c r="D1460" s="195"/>
      <c r="E1460" s="195"/>
      <c r="F1460" s="195"/>
      <c r="G1460" s="195"/>
      <c r="H1460" s="195"/>
      <c r="I1460" s="195"/>
      <c r="J1460" s="195"/>
      <c r="L1460" s="195"/>
      <c r="M1460" s="195"/>
      <c r="N1460" s="195"/>
      <c r="O1460" s="195"/>
      <c r="P1460" s="195"/>
      <c r="Q1460" s="195"/>
      <c r="R1460" s="195"/>
      <c r="S1460" s="195"/>
      <c r="T1460" s="195"/>
      <c r="U1460" s="195"/>
      <c r="V1460" s="195"/>
      <c r="W1460" s="195"/>
      <c r="X1460" s="195"/>
      <c r="Y1460" s="195"/>
      <c r="Z1460" s="195"/>
      <c r="AA1460" s="195"/>
      <c r="AB1460" s="195"/>
      <c r="AC1460" s="195"/>
      <c r="AD1460" s="195"/>
      <c r="AE1460" s="195"/>
      <c r="AF1460" s="195"/>
      <c r="AG1460" s="195"/>
      <c r="AH1460" s="195"/>
      <c r="AI1460" s="195"/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  <c r="AW1460" s="195"/>
      <c r="AX1460" s="195"/>
      <c r="AY1460" s="195"/>
      <c r="AZ1460" s="195"/>
      <c r="BA1460" s="195"/>
      <c r="BB1460" s="195"/>
      <c r="BC1460" s="195"/>
      <c r="BD1460" s="195"/>
      <c r="BE1460" s="195"/>
      <c r="BF1460" s="195"/>
      <c r="BG1460" s="195"/>
      <c r="BH1460" s="195"/>
      <c r="BI1460" s="195"/>
      <c r="BJ1460" s="195"/>
      <c r="BK1460" s="195"/>
      <c r="BL1460" s="195"/>
      <c r="BM1460" s="195"/>
      <c r="BN1460" s="195"/>
      <c r="BO1460" s="195"/>
      <c r="BP1460" s="195"/>
      <c r="BQ1460" s="195"/>
      <c r="BR1460" s="195"/>
      <c r="BS1460" s="195"/>
      <c r="BT1460" s="195"/>
      <c r="BU1460" s="195"/>
      <c r="BV1460" s="195"/>
      <c r="BW1460" s="195"/>
      <c r="BX1460" s="195"/>
      <c r="BY1460" s="195"/>
      <c r="BZ1460" s="195"/>
      <c r="CA1460" s="195"/>
      <c r="CB1460" s="195"/>
      <c r="CC1460" s="195"/>
      <c r="CD1460" s="195"/>
      <c r="CE1460" s="195"/>
      <c r="CF1460" s="195"/>
      <c r="CG1460" s="195"/>
      <c r="CH1460" s="195"/>
    </row>
    <row r="1461" spans="1:86" ht="12.75">
      <c r="A1461" s="195"/>
      <c r="B1461" s="195"/>
      <c r="C1461" s="195"/>
      <c r="D1461" s="195"/>
      <c r="E1461" s="195"/>
      <c r="F1461" s="195"/>
      <c r="G1461" s="195"/>
      <c r="H1461" s="195"/>
      <c r="I1461" s="195"/>
      <c r="J1461" s="195"/>
      <c r="L1461" s="195"/>
      <c r="M1461" s="195"/>
      <c r="N1461" s="195"/>
      <c r="O1461" s="195"/>
      <c r="P1461" s="195"/>
      <c r="Q1461" s="195"/>
      <c r="R1461" s="195"/>
      <c r="S1461" s="195"/>
      <c r="T1461" s="195"/>
      <c r="U1461" s="195"/>
      <c r="V1461" s="195"/>
      <c r="W1461" s="195"/>
      <c r="X1461" s="195"/>
      <c r="Y1461" s="195"/>
      <c r="Z1461" s="195"/>
      <c r="AA1461" s="195"/>
      <c r="AB1461" s="195"/>
      <c r="AC1461" s="195"/>
      <c r="AD1461" s="195"/>
      <c r="AE1461" s="195"/>
      <c r="AF1461" s="195"/>
      <c r="AG1461" s="195"/>
      <c r="AH1461" s="195"/>
      <c r="AI1461" s="195"/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  <c r="AW1461" s="195"/>
      <c r="AX1461" s="195"/>
      <c r="AY1461" s="195"/>
      <c r="AZ1461" s="195"/>
      <c r="BA1461" s="195"/>
      <c r="BB1461" s="195"/>
      <c r="BC1461" s="195"/>
      <c r="BD1461" s="195"/>
      <c r="BE1461" s="195"/>
      <c r="BF1461" s="195"/>
      <c r="BG1461" s="195"/>
      <c r="BH1461" s="195"/>
      <c r="BI1461" s="195"/>
      <c r="BJ1461" s="195"/>
      <c r="BK1461" s="195"/>
      <c r="BL1461" s="195"/>
      <c r="BM1461" s="195"/>
      <c r="BN1461" s="195"/>
      <c r="BO1461" s="195"/>
      <c r="BP1461" s="195"/>
      <c r="BQ1461" s="195"/>
      <c r="BR1461" s="195"/>
      <c r="BS1461" s="195"/>
      <c r="BT1461" s="195"/>
      <c r="BU1461" s="195"/>
      <c r="BV1461" s="195"/>
      <c r="BW1461" s="195"/>
      <c r="BX1461" s="195"/>
      <c r="BY1461" s="195"/>
      <c r="BZ1461" s="195"/>
      <c r="CA1461" s="195"/>
      <c r="CB1461" s="195"/>
      <c r="CC1461" s="195"/>
      <c r="CD1461" s="195"/>
      <c r="CE1461" s="195"/>
      <c r="CF1461" s="195"/>
      <c r="CG1461" s="195"/>
      <c r="CH1461" s="195"/>
    </row>
    <row r="1462" spans="1:86" ht="12.75">
      <c r="A1462" s="195"/>
      <c r="B1462" s="195"/>
      <c r="C1462" s="195"/>
      <c r="D1462" s="195"/>
      <c r="E1462" s="195"/>
      <c r="F1462" s="195"/>
      <c r="G1462" s="195"/>
      <c r="H1462" s="195"/>
      <c r="I1462" s="195"/>
      <c r="J1462" s="195"/>
      <c r="L1462" s="195"/>
      <c r="M1462" s="195"/>
      <c r="N1462" s="195"/>
      <c r="O1462" s="195"/>
      <c r="P1462" s="195"/>
      <c r="Q1462" s="195"/>
      <c r="R1462" s="195"/>
      <c r="S1462" s="195"/>
      <c r="T1462" s="195"/>
      <c r="U1462" s="195"/>
      <c r="V1462" s="195"/>
      <c r="W1462" s="195"/>
      <c r="X1462" s="195"/>
      <c r="Y1462" s="195"/>
      <c r="Z1462" s="195"/>
      <c r="AA1462" s="195"/>
      <c r="AB1462" s="195"/>
      <c r="AC1462" s="195"/>
      <c r="AD1462" s="195"/>
      <c r="AE1462" s="195"/>
      <c r="AF1462" s="195"/>
      <c r="AG1462" s="195"/>
      <c r="AH1462" s="195"/>
      <c r="AI1462" s="195"/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  <c r="AW1462" s="195"/>
      <c r="AX1462" s="195"/>
      <c r="AY1462" s="195"/>
      <c r="AZ1462" s="195"/>
      <c r="BA1462" s="195"/>
      <c r="BB1462" s="195"/>
      <c r="BC1462" s="195"/>
      <c r="BD1462" s="195"/>
      <c r="BE1462" s="195"/>
      <c r="BF1462" s="195"/>
      <c r="BG1462" s="195"/>
      <c r="BH1462" s="195"/>
      <c r="BI1462" s="195"/>
      <c r="BJ1462" s="195"/>
      <c r="BK1462" s="195"/>
      <c r="BL1462" s="195"/>
      <c r="BM1462" s="195"/>
      <c r="BN1462" s="195"/>
      <c r="BO1462" s="195"/>
      <c r="BP1462" s="195"/>
      <c r="BQ1462" s="195"/>
      <c r="BR1462" s="195"/>
      <c r="BS1462" s="195"/>
      <c r="BT1462" s="195"/>
      <c r="BU1462" s="195"/>
      <c r="BV1462" s="195"/>
      <c r="BW1462" s="195"/>
      <c r="BX1462" s="195"/>
      <c r="BY1462" s="195"/>
      <c r="BZ1462" s="195"/>
      <c r="CA1462" s="195"/>
      <c r="CB1462" s="195"/>
      <c r="CC1462" s="195"/>
      <c r="CD1462" s="195"/>
      <c r="CE1462" s="195"/>
      <c r="CF1462" s="195"/>
      <c r="CG1462" s="195"/>
      <c r="CH1462" s="195"/>
    </row>
    <row r="1463" spans="1:86" ht="12.75">
      <c r="A1463" s="195"/>
      <c r="B1463" s="195"/>
      <c r="C1463" s="195"/>
      <c r="D1463" s="195"/>
      <c r="E1463" s="195"/>
      <c r="F1463" s="195"/>
      <c r="G1463" s="195"/>
      <c r="H1463" s="195"/>
      <c r="I1463" s="195"/>
      <c r="J1463" s="195"/>
      <c r="L1463" s="195"/>
      <c r="M1463" s="195"/>
      <c r="N1463" s="195"/>
      <c r="O1463" s="195"/>
      <c r="P1463" s="195"/>
      <c r="Q1463" s="195"/>
      <c r="R1463" s="195"/>
      <c r="S1463" s="195"/>
      <c r="T1463" s="195"/>
      <c r="U1463" s="195"/>
      <c r="V1463" s="195"/>
      <c r="W1463" s="195"/>
      <c r="X1463" s="195"/>
      <c r="Y1463" s="195"/>
      <c r="Z1463" s="195"/>
      <c r="AA1463" s="195"/>
      <c r="AB1463" s="195"/>
      <c r="AC1463" s="195"/>
      <c r="AD1463" s="195"/>
      <c r="AE1463" s="195"/>
      <c r="AF1463" s="195"/>
      <c r="AG1463" s="195"/>
      <c r="AH1463" s="195"/>
      <c r="AI1463" s="195"/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  <c r="AW1463" s="195"/>
      <c r="AX1463" s="195"/>
      <c r="AY1463" s="195"/>
      <c r="AZ1463" s="195"/>
      <c r="BA1463" s="195"/>
      <c r="BB1463" s="195"/>
      <c r="BC1463" s="195"/>
      <c r="BD1463" s="195"/>
      <c r="BE1463" s="195"/>
      <c r="BF1463" s="195"/>
      <c r="BG1463" s="195"/>
      <c r="BH1463" s="195"/>
      <c r="BI1463" s="195"/>
      <c r="BJ1463" s="195"/>
      <c r="BK1463" s="195"/>
      <c r="BL1463" s="195"/>
      <c r="BM1463" s="195"/>
      <c r="BN1463" s="195"/>
      <c r="BO1463" s="195"/>
      <c r="BP1463" s="195"/>
      <c r="BQ1463" s="195"/>
      <c r="BR1463" s="195"/>
      <c r="BS1463" s="195"/>
      <c r="BT1463" s="195"/>
      <c r="BU1463" s="195"/>
      <c r="BV1463" s="195"/>
      <c r="BW1463" s="195"/>
      <c r="BX1463" s="195"/>
      <c r="BY1463" s="195"/>
      <c r="BZ1463" s="195"/>
      <c r="CA1463" s="195"/>
      <c r="CB1463" s="195"/>
      <c r="CC1463" s="195"/>
      <c r="CD1463" s="195"/>
      <c r="CE1463" s="195"/>
      <c r="CF1463" s="195"/>
      <c r="CG1463" s="195"/>
      <c r="CH1463" s="195"/>
    </row>
    <row r="1464" spans="1:86" ht="12.75">
      <c r="A1464" s="195"/>
      <c r="B1464" s="195"/>
      <c r="C1464" s="195"/>
      <c r="D1464" s="195"/>
      <c r="E1464" s="195"/>
      <c r="F1464" s="195"/>
      <c r="G1464" s="195"/>
      <c r="H1464" s="195"/>
      <c r="I1464" s="195"/>
      <c r="J1464" s="195"/>
      <c r="L1464" s="195"/>
      <c r="M1464" s="195"/>
      <c r="N1464" s="195"/>
      <c r="O1464" s="195"/>
      <c r="P1464" s="195"/>
      <c r="Q1464" s="195"/>
      <c r="R1464" s="195"/>
      <c r="S1464" s="195"/>
      <c r="T1464" s="195"/>
      <c r="U1464" s="195"/>
      <c r="V1464" s="195"/>
      <c r="W1464" s="195"/>
      <c r="X1464" s="195"/>
      <c r="Y1464" s="195"/>
      <c r="Z1464" s="195"/>
      <c r="AA1464" s="195"/>
      <c r="AB1464" s="195"/>
      <c r="AC1464" s="195"/>
      <c r="AD1464" s="195"/>
      <c r="AE1464" s="195"/>
      <c r="AF1464" s="195"/>
      <c r="AG1464" s="195"/>
      <c r="AH1464" s="195"/>
      <c r="AI1464" s="195"/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  <c r="AW1464" s="195"/>
      <c r="AX1464" s="195"/>
      <c r="AY1464" s="195"/>
      <c r="AZ1464" s="195"/>
      <c r="BA1464" s="195"/>
      <c r="BB1464" s="195"/>
      <c r="BC1464" s="195"/>
      <c r="BD1464" s="195"/>
      <c r="BE1464" s="195"/>
      <c r="BF1464" s="195"/>
      <c r="BG1464" s="195"/>
      <c r="BH1464" s="195"/>
      <c r="BI1464" s="195"/>
      <c r="BJ1464" s="195"/>
      <c r="BK1464" s="195"/>
      <c r="BL1464" s="195"/>
      <c r="BM1464" s="195"/>
      <c r="BN1464" s="195"/>
      <c r="BO1464" s="195"/>
      <c r="BP1464" s="195"/>
      <c r="BQ1464" s="195"/>
      <c r="BR1464" s="195"/>
      <c r="BS1464" s="195"/>
      <c r="BT1464" s="195"/>
      <c r="BU1464" s="195"/>
      <c r="BV1464" s="195"/>
      <c r="BW1464" s="195"/>
      <c r="BX1464" s="195"/>
      <c r="BY1464" s="195"/>
      <c r="BZ1464" s="195"/>
      <c r="CA1464" s="195"/>
      <c r="CB1464" s="195"/>
      <c r="CC1464" s="195"/>
      <c r="CD1464" s="195"/>
      <c r="CE1464" s="195"/>
      <c r="CF1464" s="195"/>
      <c r="CG1464" s="195"/>
      <c r="CH1464" s="195"/>
    </row>
    <row r="1465" spans="1:86" ht="12.75">
      <c r="A1465" s="195"/>
      <c r="B1465" s="195"/>
      <c r="C1465" s="195"/>
      <c r="D1465" s="195"/>
      <c r="E1465" s="195"/>
      <c r="F1465" s="195"/>
      <c r="G1465" s="195"/>
      <c r="H1465" s="195"/>
      <c r="I1465" s="195"/>
      <c r="J1465" s="195"/>
      <c r="L1465" s="195"/>
      <c r="M1465" s="195"/>
      <c r="N1465" s="195"/>
      <c r="O1465" s="195"/>
      <c r="P1465" s="195"/>
      <c r="Q1465" s="195"/>
      <c r="R1465" s="195"/>
      <c r="S1465" s="195"/>
      <c r="T1465" s="195"/>
      <c r="U1465" s="195"/>
      <c r="V1465" s="195"/>
      <c r="W1465" s="195"/>
      <c r="X1465" s="195"/>
      <c r="Y1465" s="195"/>
      <c r="Z1465" s="195"/>
      <c r="AA1465" s="195"/>
      <c r="AB1465" s="195"/>
      <c r="AC1465" s="195"/>
      <c r="AD1465" s="195"/>
      <c r="AE1465" s="195"/>
      <c r="AF1465" s="195"/>
      <c r="AG1465" s="195"/>
      <c r="AH1465" s="195"/>
      <c r="AI1465" s="195"/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  <c r="AW1465" s="195"/>
      <c r="AX1465" s="195"/>
      <c r="AY1465" s="195"/>
      <c r="AZ1465" s="195"/>
      <c r="BA1465" s="195"/>
      <c r="BB1465" s="195"/>
      <c r="BC1465" s="195"/>
      <c r="BD1465" s="195"/>
      <c r="BE1465" s="195"/>
      <c r="BF1465" s="195"/>
      <c r="BG1465" s="195"/>
      <c r="BH1465" s="195"/>
      <c r="BI1465" s="195"/>
      <c r="BJ1465" s="195"/>
      <c r="BK1465" s="195"/>
      <c r="BL1465" s="195"/>
      <c r="BM1465" s="195"/>
      <c r="BN1465" s="195"/>
      <c r="BO1465" s="195"/>
      <c r="BP1465" s="195"/>
      <c r="BQ1465" s="195"/>
      <c r="BR1465" s="195"/>
      <c r="BS1465" s="195"/>
      <c r="BT1465" s="195"/>
      <c r="BU1465" s="195"/>
      <c r="BV1465" s="195"/>
      <c r="BW1465" s="195"/>
      <c r="BX1465" s="195"/>
      <c r="BY1465" s="195"/>
      <c r="BZ1465" s="195"/>
      <c r="CA1465" s="195"/>
      <c r="CB1465" s="195"/>
      <c r="CC1465" s="195"/>
      <c r="CD1465" s="195"/>
      <c r="CE1465" s="195"/>
      <c r="CF1465" s="195"/>
      <c r="CG1465" s="195"/>
      <c r="CH1465" s="195"/>
    </row>
    <row r="1466" spans="1:86" ht="12.75">
      <c r="A1466" s="195"/>
      <c r="B1466" s="195"/>
      <c r="C1466" s="195"/>
      <c r="D1466" s="195"/>
      <c r="E1466" s="195"/>
      <c r="F1466" s="195"/>
      <c r="G1466" s="195"/>
      <c r="H1466" s="195"/>
      <c r="I1466" s="195"/>
      <c r="J1466" s="195"/>
      <c r="L1466" s="195"/>
      <c r="M1466" s="195"/>
      <c r="N1466" s="195"/>
      <c r="O1466" s="195"/>
      <c r="P1466" s="195"/>
      <c r="Q1466" s="195"/>
      <c r="R1466" s="195"/>
      <c r="S1466" s="195"/>
      <c r="T1466" s="195"/>
      <c r="U1466" s="195"/>
      <c r="V1466" s="195"/>
      <c r="W1466" s="195"/>
      <c r="X1466" s="195"/>
      <c r="Y1466" s="195"/>
      <c r="Z1466" s="195"/>
      <c r="AA1466" s="195"/>
      <c r="AB1466" s="195"/>
      <c r="AC1466" s="195"/>
      <c r="AD1466" s="195"/>
      <c r="AE1466" s="195"/>
      <c r="AF1466" s="195"/>
      <c r="AG1466" s="195"/>
      <c r="AH1466" s="195"/>
      <c r="AI1466" s="195"/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  <c r="AW1466" s="195"/>
      <c r="AX1466" s="195"/>
      <c r="AY1466" s="195"/>
      <c r="AZ1466" s="195"/>
      <c r="BA1466" s="195"/>
      <c r="BB1466" s="195"/>
      <c r="BC1466" s="195"/>
      <c r="BD1466" s="195"/>
      <c r="BE1466" s="195"/>
      <c r="BF1466" s="195"/>
      <c r="BG1466" s="195"/>
      <c r="BH1466" s="195"/>
      <c r="BI1466" s="195"/>
      <c r="BJ1466" s="195"/>
      <c r="BK1466" s="195"/>
      <c r="BL1466" s="195"/>
      <c r="BM1466" s="195"/>
      <c r="BN1466" s="195"/>
      <c r="BO1466" s="195"/>
      <c r="BP1466" s="195"/>
      <c r="BQ1466" s="195"/>
      <c r="BR1466" s="195"/>
      <c r="BS1466" s="195"/>
      <c r="BT1466" s="195"/>
      <c r="BU1466" s="195"/>
      <c r="BV1466" s="195"/>
      <c r="BW1466" s="195"/>
      <c r="BX1466" s="195"/>
      <c r="BY1466" s="195"/>
      <c r="BZ1466" s="195"/>
      <c r="CA1466" s="195"/>
      <c r="CB1466" s="195"/>
      <c r="CC1466" s="195"/>
      <c r="CD1466" s="195"/>
      <c r="CE1466" s="195"/>
      <c r="CF1466" s="195"/>
      <c r="CG1466" s="195"/>
      <c r="CH1466" s="195"/>
    </row>
    <row r="1467" spans="1:86" ht="12.75">
      <c r="A1467" s="195"/>
      <c r="B1467" s="195"/>
      <c r="C1467" s="195"/>
      <c r="D1467" s="195"/>
      <c r="E1467" s="195"/>
      <c r="F1467" s="195"/>
      <c r="G1467" s="195"/>
      <c r="H1467" s="195"/>
      <c r="I1467" s="195"/>
      <c r="J1467" s="195"/>
      <c r="L1467" s="195"/>
      <c r="M1467" s="195"/>
      <c r="N1467" s="195"/>
      <c r="O1467" s="195"/>
      <c r="P1467" s="195"/>
      <c r="Q1467" s="195"/>
      <c r="R1467" s="195"/>
      <c r="S1467" s="195"/>
      <c r="T1467" s="195"/>
      <c r="U1467" s="195"/>
      <c r="V1467" s="195"/>
      <c r="W1467" s="195"/>
      <c r="X1467" s="195"/>
      <c r="Y1467" s="195"/>
      <c r="Z1467" s="195"/>
      <c r="AA1467" s="195"/>
      <c r="AB1467" s="195"/>
      <c r="AC1467" s="195"/>
      <c r="AD1467" s="195"/>
      <c r="AE1467" s="195"/>
      <c r="AF1467" s="195"/>
      <c r="AG1467" s="195"/>
      <c r="AH1467" s="195"/>
      <c r="AI1467" s="195"/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  <c r="AW1467" s="195"/>
      <c r="AX1467" s="195"/>
      <c r="AY1467" s="195"/>
      <c r="AZ1467" s="195"/>
      <c r="BA1467" s="195"/>
      <c r="BB1467" s="195"/>
      <c r="BC1467" s="195"/>
      <c r="BD1467" s="195"/>
      <c r="BE1467" s="195"/>
      <c r="BF1467" s="195"/>
      <c r="BG1467" s="195"/>
      <c r="BH1467" s="195"/>
      <c r="BI1467" s="195"/>
      <c r="BJ1467" s="195"/>
      <c r="BK1467" s="195"/>
      <c r="BL1467" s="195"/>
      <c r="BM1467" s="195"/>
      <c r="BN1467" s="195"/>
      <c r="BO1467" s="195"/>
      <c r="BP1467" s="195"/>
      <c r="BQ1467" s="195"/>
      <c r="BR1467" s="195"/>
      <c r="BS1467" s="195"/>
      <c r="BT1467" s="195"/>
      <c r="BU1467" s="195"/>
      <c r="BV1467" s="195"/>
      <c r="BW1467" s="195"/>
      <c r="BX1467" s="195"/>
      <c r="BY1467" s="195"/>
      <c r="BZ1467" s="195"/>
      <c r="CA1467" s="195"/>
      <c r="CB1467" s="195"/>
      <c r="CC1467" s="195"/>
      <c r="CD1467" s="195"/>
      <c r="CE1467" s="195"/>
      <c r="CF1467" s="195"/>
      <c r="CG1467" s="195"/>
      <c r="CH1467" s="195"/>
    </row>
    <row r="1468" spans="1:86" ht="12.75">
      <c r="A1468" s="195"/>
      <c r="B1468" s="195"/>
      <c r="C1468" s="195"/>
      <c r="D1468" s="195"/>
      <c r="E1468" s="195"/>
      <c r="F1468" s="195"/>
      <c r="G1468" s="195"/>
      <c r="H1468" s="195"/>
      <c r="I1468" s="195"/>
      <c r="J1468" s="195"/>
      <c r="L1468" s="195"/>
      <c r="M1468" s="195"/>
      <c r="N1468" s="195"/>
      <c r="O1468" s="195"/>
      <c r="P1468" s="195"/>
      <c r="Q1468" s="195"/>
      <c r="R1468" s="195"/>
      <c r="S1468" s="195"/>
      <c r="T1468" s="195"/>
      <c r="U1468" s="195"/>
      <c r="V1468" s="195"/>
      <c r="W1468" s="195"/>
      <c r="X1468" s="195"/>
      <c r="Y1468" s="195"/>
      <c r="Z1468" s="195"/>
      <c r="AA1468" s="195"/>
      <c r="AB1468" s="195"/>
      <c r="AC1468" s="195"/>
      <c r="AD1468" s="195"/>
      <c r="AE1468" s="195"/>
      <c r="AF1468" s="195"/>
      <c r="AG1468" s="195"/>
      <c r="AH1468" s="195"/>
      <c r="AI1468" s="195"/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  <c r="AW1468" s="195"/>
      <c r="AX1468" s="195"/>
      <c r="AY1468" s="195"/>
      <c r="AZ1468" s="195"/>
      <c r="BA1468" s="195"/>
      <c r="BB1468" s="195"/>
      <c r="BC1468" s="195"/>
      <c r="BD1468" s="195"/>
      <c r="BE1468" s="195"/>
      <c r="BF1468" s="195"/>
      <c r="BG1468" s="195"/>
      <c r="BH1468" s="195"/>
      <c r="BI1468" s="195"/>
      <c r="BJ1468" s="195"/>
      <c r="BK1468" s="195"/>
      <c r="BL1468" s="195"/>
      <c r="BM1468" s="195"/>
      <c r="BN1468" s="195"/>
      <c r="BO1468" s="195"/>
      <c r="BP1468" s="195"/>
      <c r="BQ1468" s="195"/>
      <c r="BR1468" s="195"/>
      <c r="BS1468" s="195"/>
      <c r="BT1468" s="195"/>
      <c r="BU1468" s="195"/>
      <c r="BV1468" s="195"/>
      <c r="BW1468" s="195"/>
      <c r="BX1468" s="195"/>
      <c r="BY1468" s="195"/>
      <c r="BZ1468" s="195"/>
      <c r="CA1468" s="195"/>
      <c r="CB1468" s="195"/>
      <c r="CC1468" s="195"/>
      <c r="CD1468" s="195"/>
      <c r="CE1468" s="195"/>
      <c r="CF1468" s="195"/>
      <c r="CG1468" s="195"/>
      <c r="CH1468" s="195"/>
    </row>
    <row r="1469" spans="1:86" ht="12.75">
      <c r="A1469" s="195"/>
      <c r="B1469" s="195"/>
      <c r="C1469" s="195"/>
      <c r="D1469" s="195"/>
      <c r="E1469" s="195"/>
      <c r="F1469" s="195"/>
      <c r="G1469" s="195"/>
      <c r="H1469" s="195"/>
      <c r="I1469" s="195"/>
      <c r="J1469" s="195"/>
      <c r="L1469" s="195"/>
      <c r="M1469" s="195"/>
      <c r="N1469" s="195"/>
      <c r="O1469" s="195"/>
      <c r="P1469" s="195"/>
      <c r="Q1469" s="195"/>
      <c r="R1469" s="195"/>
      <c r="S1469" s="195"/>
      <c r="T1469" s="195"/>
      <c r="U1469" s="195"/>
      <c r="V1469" s="195"/>
      <c r="W1469" s="195"/>
      <c r="X1469" s="195"/>
      <c r="Y1469" s="195"/>
      <c r="Z1469" s="195"/>
      <c r="AA1469" s="195"/>
      <c r="AB1469" s="195"/>
      <c r="AC1469" s="195"/>
      <c r="AD1469" s="195"/>
      <c r="AE1469" s="195"/>
      <c r="AF1469" s="195"/>
      <c r="AG1469" s="195"/>
      <c r="AH1469" s="195"/>
      <c r="AI1469" s="195"/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  <c r="AW1469" s="195"/>
      <c r="AX1469" s="195"/>
      <c r="AY1469" s="195"/>
      <c r="AZ1469" s="195"/>
      <c r="BA1469" s="195"/>
      <c r="BB1469" s="195"/>
      <c r="BC1469" s="195"/>
      <c r="BD1469" s="195"/>
      <c r="BE1469" s="195"/>
      <c r="BF1469" s="195"/>
      <c r="BG1469" s="195"/>
      <c r="BH1469" s="195"/>
      <c r="BI1469" s="195"/>
      <c r="BJ1469" s="195"/>
      <c r="BK1469" s="195"/>
      <c r="BL1469" s="195"/>
      <c r="BM1469" s="195"/>
      <c r="BN1469" s="195"/>
      <c r="BO1469" s="195"/>
      <c r="BP1469" s="195"/>
      <c r="BQ1469" s="195"/>
      <c r="BR1469" s="195"/>
      <c r="BS1469" s="195"/>
      <c r="BT1469" s="195"/>
      <c r="BU1469" s="195"/>
      <c r="BV1469" s="195"/>
      <c r="BW1469" s="195"/>
      <c r="BX1469" s="195"/>
      <c r="BY1469" s="195"/>
      <c r="BZ1469" s="195"/>
      <c r="CA1469" s="195"/>
      <c r="CB1469" s="195"/>
      <c r="CC1469" s="195"/>
      <c r="CD1469" s="195"/>
      <c r="CE1469" s="195"/>
      <c r="CF1469" s="195"/>
      <c r="CG1469" s="195"/>
      <c r="CH1469" s="195"/>
    </row>
    <row r="1470" spans="1:86" ht="12.75">
      <c r="A1470" s="195"/>
      <c r="B1470" s="195"/>
      <c r="C1470" s="195"/>
      <c r="D1470" s="195"/>
      <c r="E1470" s="195"/>
      <c r="F1470" s="195"/>
      <c r="G1470" s="195"/>
      <c r="H1470" s="195"/>
      <c r="I1470" s="195"/>
      <c r="J1470" s="195"/>
      <c r="L1470" s="195"/>
      <c r="M1470" s="195"/>
      <c r="N1470" s="195"/>
      <c r="O1470" s="195"/>
      <c r="P1470" s="195"/>
      <c r="Q1470" s="195"/>
      <c r="R1470" s="195"/>
      <c r="S1470" s="195"/>
      <c r="T1470" s="195"/>
      <c r="U1470" s="195"/>
      <c r="V1470" s="195"/>
      <c r="W1470" s="195"/>
      <c r="X1470" s="195"/>
      <c r="Y1470" s="195"/>
      <c r="Z1470" s="195"/>
      <c r="AA1470" s="195"/>
      <c r="AB1470" s="195"/>
      <c r="AC1470" s="195"/>
      <c r="AD1470" s="195"/>
      <c r="AE1470" s="195"/>
      <c r="AF1470" s="195"/>
      <c r="AG1470" s="195"/>
      <c r="AH1470" s="195"/>
      <c r="AI1470" s="195"/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  <c r="AW1470" s="195"/>
      <c r="AX1470" s="195"/>
      <c r="AY1470" s="195"/>
      <c r="AZ1470" s="195"/>
      <c r="BA1470" s="195"/>
      <c r="BB1470" s="195"/>
      <c r="BC1470" s="195"/>
      <c r="BD1470" s="195"/>
      <c r="BE1470" s="195"/>
      <c r="BF1470" s="195"/>
      <c r="BG1470" s="195"/>
      <c r="BH1470" s="195"/>
      <c r="BI1470" s="195"/>
      <c r="BJ1470" s="195"/>
      <c r="BK1470" s="195"/>
      <c r="BL1470" s="195"/>
      <c r="BM1470" s="195"/>
      <c r="BN1470" s="195"/>
      <c r="BO1470" s="195"/>
      <c r="BP1470" s="195"/>
      <c r="BQ1470" s="195"/>
      <c r="BR1470" s="195"/>
      <c r="BS1470" s="195"/>
      <c r="BT1470" s="195"/>
      <c r="BU1470" s="195"/>
      <c r="BV1470" s="195"/>
      <c r="BW1470" s="195"/>
      <c r="BX1470" s="195"/>
      <c r="BY1470" s="195"/>
      <c r="BZ1470" s="195"/>
      <c r="CA1470" s="195"/>
      <c r="CB1470" s="195"/>
      <c r="CC1470" s="195"/>
      <c r="CD1470" s="195"/>
      <c r="CE1470" s="195"/>
      <c r="CF1470" s="195"/>
      <c r="CG1470" s="195"/>
      <c r="CH1470" s="195"/>
    </row>
    <row r="1471" spans="1:86" ht="12.75">
      <c r="A1471" s="195"/>
      <c r="B1471" s="195"/>
      <c r="C1471" s="195"/>
      <c r="D1471" s="195"/>
      <c r="E1471" s="195"/>
      <c r="F1471" s="195"/>
      <c r="G1471" s="195"/>
      <c r="H1471" s="195"/>
      <c r="I1471" s="195"/>
      <c r="J1471" s="195"/>
      <c r="L1471" s="195"/>
      <c r="M1471" s="195"/>
      <c r="N1471" s="195"/>
      <c r="O1471" s="195"/>
      <c r="P1471" s="195"/>
      <c r="Q1471" s="195"/>
      <c r="R1471" s="195"/>
      <c r="S1471" s="195"/>
      <c r="T1471" s="195"/>
      <c r="U1471" s="195"/>
      <c r="V1471" s="195"/>
      <c r="W1471" s="195"/>
      <c r="X1471" s="195"/>
      <c r="Y1471" s="195"/>
      <c r="Z1471" s="195"/>
      <c r="AA1471" s="195"/>
      <c r="AB1471" s="195"/>
      <c r="AC1471" s="195"/>
      <c r="AD1471" s="195"/>
      <c r="AE1471" s="195"/>
      <c r="AF1471" s="195"/>
      <c r="AG1471" s="195"/>
      <c r="AH1471" s="195"/>
      <c r="AI1471" s="195"/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  <c r="AW1471" s="195"/>
      <c r="AX1471" s="195"/>
      <c r="AY1471" s="195"/>
      <c r="AZ1471" s="195"/>
      <c r="BA1471" s="195"/>
      <c r="BB1471" s="195"/>
      <c r="BC1471" s="195"/>
      <c r="BD1471" s="195"/>
      <c r="BE1471" s="195"/>
      <c r="BF1471" s="195"/>
      <c r="BG1471" s="195"/>
      <c r="BH1471" s="195"/>
      <c r="BI1471" s="195"/>
      <c r="BJ1471" s="195"/>
      <c r="BK1471" s="195"/>
      <c r="BL1471" s="195"/>
      <c r="BM1471" s="195"/>
      <c r="BN1471" s="195"/>
      <c r="BO1471" s="195"/>
      <c r="BP1471" s="195"/>
      <c r="BQ1471" s="195"/>
      <c r="BR1471" s="195"/>
      <c r="BS1471" s="195"/>
      <c r="BT1471" s="195"/>
      <c r="BU1471" s="195"/>
      <c r="BV1471" s="195"/>
      <c r="BW1471" s="195"/>
      <c r="BX1471" s="195"/>
      <c r="BY1471" s="195"/>
      <c r="BZ1471" s="195"/>
      <c r="CA1471" s="195"/>
      <c r="CB1471" s="195"/>
      <c r="CC1471" s="195"/>
      <c r="CD1471" s="195"/>
      <c r="CE1471" s="195"/>
      <c r="CF1471" s="195"/>
      <c r="CG1471" s="195"/>
      <c r="CH1471" s="195"/>
    </row>
    <row r="1472" spans="1:86" ht="12.75">
      <c r="A1472" s="195"/>
      <c r="B1472" s="195"/>
      <c r="C1472" s="195"/>
      <c r="D1472" s="195"/>
      <c r="E1472" s="195"/>
      <c r="F1472" s="195"/>
      <c r="G1472" s="195"/>
      <c r="H1472" s="195"/>
      <c r="I1472" s="195"/>
      <c r="J1472" s="195"/>
      <c r="L1472" s="195"/>
      <c r="M1472" s="195"/>
      <c r="N1472" s="195"/>
      <c r="O1472" s="195"/>
      <c r="P1472" s="195"/>
      <c r="Q1472" s="195"/>
      <c r="R1472" s="195"/>
      <c r="S1472" s="195"/>
      <c r="T1472" s="195"/>
      <c r="U1472" s="195"/>
      <c r="V1472" s="195"/>
      <c r="W1472" s="195"/>
      <c r="X1472" s="195"/>
      <c r="Y1472" s="195"/>
      <c r="Z1472" s="195"/>
      <c r="AA1472" s="195"/>
      <c r="AB1472" s="195"/>
      <c r="AC1472" s="195"/>
      <c r="AD1472" s="195"/>
      <c r="AE1472" s="195"/>
      <c r="AF1472" s="195"/>
      <c r="AG1472" s="195"/>
      <c r="AH1472" s="195"/>
      <c r="AI1472" s="195"/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  <c r="AW1472" s="195"/>
      <c r="AX1472" s="195"/>
      <c r="AY1472" s="195"/>
      <c r="AZ1472" s="195"/>
      <c r="BA1472" s="195"/>
      <c r="BB1472" s="195"/>
      <c r="BC1472" s="195"/>
      <c r="BD1472" s="195"/>
      <c r="BE1472" s="195"/>
      <c r="BF1472" s="195"/>
      <c r="BG1472" s="195"/>
      <c r="BH1472" s="195"/>
      <c r="BI1472" s="195"/>
      <c r="BJ1472" s="195"/>
      <c r="BK1472" s="195"/>
      <c r="BL1472" s="195"/>
      <c r="BM1472" s="195"/>
      <c r="BN1472" s="195"/>
      <c r="BO1472" s="195"/>
      <c r="BP1472" s="195"/>
      <c r="BQ1472" s="195"/>
      <c r="BR1472" s="195"/>
      <c r="BS1472" s="195"/>
      <c r="BT1472" s="195"/>
      <c r="BU1472" s="195"/>
      <c r="BV1472" s="195"/>
      <c r="BW1472" s="195"/>
      <c r="BX1472" s="195"/>
      <c r="BY1472" s="195"/>
      <c r="BZ1472" s="195"/>
      <c r="CA1472" s="195"/>
      <c r="CB1472" s="195"/>
      <c r="CC1472" s="195"/>
      <c r="CD1472" s="195"/>
      <c r="CE1472" s="195"/>
      <c r="CF1472" s="195"/>
      <c r="CG1472" s="195"/>
      <c r="CH1472" s="195"/>
    </row>
    <row r="1473" spans="1:86" ht="12.75">
      <c r="A1473" s="195"/>
      <c r="B1473" s="195"/>
      <c r="C1473" s="195"/>
      <c r="D1473" s="195"/>
      <c r="E1473" s="195"/>
      <c r="F1473" s="195"/>
      <c r="G1473" s="195"/>
      <c r="H1473" s="195"/>
      <c r="I1473" s="195"/>
      <c r="J1473" s="195"/>
      <c r="L1473" s="195"/>
      <c r="M1473" s="195"/>
      <c r="N1473" s="195"/>
      <c r="O1473" s="195"/>
      <c r="P1473" s="195"/>
      <c r="Q1473" s="195"/>
      <c r="R1473" s="195"/>
      <c r="S1473" s="195"/>
      <c r="T1473" s="195"/>
      <c r="U1473" s="195"/>
      <c r="V1473" s="195"/>
      <c r="W1473" s="195"/>
      <c r="X1473" s="195"/>
      <c r="Y1473" s="195"/>
      <c r="Z1473" s="195"/>
      <c r="AA1473" s="195"/>
      <c r="AB1473" s="195"/>
      <c r="AC1473" s="195"/>
      <c r="AD1473" s="195"/>
      <c r="AE1473" s="195"/>
      <c r="AF1473" s="195"/>
      <c r="AG1473" s="195"/>
      <c r="AH1473" s="195"/>
      <c r="AI1473" s="195"/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  <c r="AW1473" s="195"/>
      <c r="AX1473" s="195"/>
      <c r="AY1473" s="195"/>
      <c r="AZ1473" s="195"/>
      <c r="BA1473" s="195"/>
      <c r="BB1473" s="195"/>
      <c r="BC1473" s="195"/>
      <c r="BD1473" s="195"/>
      <c r="BE1473" s="195"/>
      <c r="BF1473" s="195"/>
      <c r="BG1473" s="195"/>
      <c r="BH1473" s="195"/>
      <c r="BI1473" s="195"/>
      <c r="BJ1473" s="195"/>
      <c r="BK1473" s="195"/>
      <c r="BL1473" s="195"/>
      <c r="BM1473" s="195"/>
      <c r="BN1473" s="195"/>
      <c r="BO1473" s="195"/>
      <c r="BP1473" s="195"/>
      <c r="BQ1473" s="195"/>
      <c r="BR1473" s="195"/>
      <c r="BS1473" s="195"/>
      <c r="BT1473" s="195"/>
      <c r="BU1473" s="195"/>
      <c r="BV1473" s="195"/>
      <c r="BW1473" s="195"/>
      <c r="BX1473" s="195"/>
      <c r="BY1473" s="195"/>
      <c r="BZ1473" s="195"/>
      <c r="CA1473" s="195"/>
      <c r="CB1473" s="195"/>
      <c r="CC1473" s="195"/>
      <c r="CD1473" s="195"/>
      <c r="CE1473" s="195"/>
      <c r="CF1473" s="195"/>
      <c r="CG1473" s="195"/>
      <c r="CH1473" s="195"/>
    </row>
    <row r="1474" spans="1:86" ht="12.75">
      <c r="A1474" s="195"/>
      <c r="B1474" s="195"/>
      <c r="C1474" s="195"/>
      <c r="D1474" s="195"/>
      <c r="E1474" s="195"/>
      <c r="F1474" s="195"/>
      <c r="G1474" s="195"/>
      <c r="H1474" s="195"/>
      <c r="I1474" s="195"/>
      <c r="J1474" s="195"/>
      <c r="L1474" s="195"/>
      <c r="M1474" s="195"/>
      <c r="N1474" s="195"/>
      <c r="O1474" s="195"/>
      <c r="P1474" s="195"/>
      <c r="Q1474" s="195"/>
      <c r="R1474" s="195"/>
      <c r="S1474" s="195"/>
      <c r="T1474" s="195"/>
      <c r="U1474" s="195"/>
      <c r="V1474" s="195"/>
      <c r="W1474" s="195"/>
      <c r="X1474" s="195"/>
      <c r="Y1474" s="195"/>
      <c r="Z1474" s="195"/>
      <c r="AA1474" s="195"/>
      <c r="AB1474" s="195"/>
      <c r="AC1474" s="195"/>
      <c r="AD1474" s="195"/>
      <c r="AE1474" s="195"/>
      <c r="AF1474" s="195"/>
      <c r="AG1474" s="195"/>
      <c r="AH1474" s="195"/>
      <c r="AI1474" s="195"/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  <c r="AW1474" s="195"/>
      <c r="AX1474" s="195"/>
      <c r="AY1474" s="195"/>
      <c r="AZ1474" s="195"/>
      <c r="BA1474" s="195"/>
      <c r="BB1474" s="195"/>
      <c r="BC1474" s="195"/>
      <c r="BD1474" s="195"/>
      <c r="BE1474" s="195"/>
      <c r="BF1474" s="195"/>
      <c r="BG1474" s="195"/>
      <c r="BH1474" s="195"/>
      <c r="BI1474" s="195"/>
      <c r="BJ1474" s="195"/>
      <c r="BK1474" s="195"/>
      <c r="BL1474" s="195"/>
      <c r="BM1474" s="195"/>
      <c r="BN1474" s="195"/>
      <c r="BO1474" s="195"/>
      <c r="BP1474" s="195"/>
      <c r="BQ1474" s="195"/>
      <c r="BR1474" s="195"/>
      <c r="BS1474" s="195"/>
      <c r="BT1474" s="195"/>
      <c r="BU1474" s="195"/>
      <c r="BV1474" s="195"/>
      <c r="BW1474" s="195"/>
      <c r="BX1474" s="195"/>
      <c r="BY1474" s="195"/>
      <c r="BZ1474" s="195"/>
      <c r="CA1474" s="195"/>
      <c r="CB1474" s="195"/>
      <c r="CC1474" s="195"/>
      <c r="CD1474" s="195"/>
      <c r="CE1474" s="195"/>
      <c r="CF1474" s="195"/>
      <c r="CG1474" s="195"/>
      <c r="CH1474" s="195"/>
    </row>
    <row r="1475" spans="1:86" ht="12.75">
      <c r="A1475" s="195"/>
      <c r="B1475" s="195"/>
      <c r="C1475" s="195"/>
      <c r="D1475" s="195"/>
      <c r="E1475" s="195"/>
      <c r="F1475" s="195"/>
      <c r="G1475" s="195"/>
      <c r="H1475" s="195"/>
      <c r="I1475" s="195"/>
      <c r="J1475" s="195"/>
      <c r="L1475" s="195"/>
      <c r="M1475" s="195"/>
      <c r="N1475" s="195"/>
      <c r="O1475" s="195"/>
      <c r="P1475" s="195"/>
      <c r="Q1475" s="195"/>
      <c r="R1475" s="195"/>
      <c r="S1475" s="195"/>
      <c r="T1475" s="195"/>
      <c r="U1475" s="195"/>
      <c r="V1475" s="195"/>
      <c r="W1475" s="195"/>
      <c r="X1475" s="195"/>
      <c r="Y1475" s="195"/>
      <c r="Z1475" s="195"/>
      <c r="AA1475" s="195"/>
      <c r="AB1475" s="195"/>
      <c r="AC1475" s="195"/>
      <c r="AD1475" s="195"/>
      <c r="AE1475" s="195"/>
      <c r="AF1475" s="195"/>
      <c r="AG1475" s="195"/>
      <c r="AH1475" s="195"/>
      <c r="AI1475" s="195"/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  <c r="AW1475" s="195"/>
      <c r="AX1475" s="195"/>
      <c r="AY1475" s="195"/>
      <c r="AZ1475" s="195"/>
      <c r="BA1475" s="195"/>
      <c r="BB1475" s="195"/>
      <c r="BC1475" s="195"/>
      <c r="BD1475" s="195"/>
      <c r="BE1475" s="195"/>
      <c r="BF1475" s="195"/>
      <c r="BG1475" s="195"/>
      <c r="BH1475" s="195"/>
      <c r="BI1475" s="195"/>
      <c r="BJ1475" s="195"/>
      <c r="BK1475" s="195"/>
      <c r="BL1475" s="195"/>
      <c r="BM1475" s="195"/>
      <c r="BN1475" s="195"/>
      <c r="BO1475" s="195"/>
      <c r="BP1475" s="195"/>
      <c r="BQ1475" s="195"/>
      <c r="BR1475" s="195"/>
      <c r="BS1475" s="195"/>
      <c r="BT1475" s="195"/>
      <c r="BU1475" s="195"/>
      <c r="BV1475" s="195"/>
      <c r="BW1475" s="195"/>
      <c r="BX1475" s="195"/>
      <c r="BY1475" s="195"/>
      <c r="BZ1475" s="195"/>
      <c r="CA1475" s="195"/>
      <c r="CB1475" s="195"/>
      <c r="CC1475" s="195"/>
      <c r="CD1475" s="195"/>
      <c r="CE1475" s="195"/>
      <c r="CF1475" s="195"/>
      <c r="CG1475" s="195"/>
      <c r="CH1475" s="195"/>
    </row>
    <row r="1476" spans="1:86" ht="12.75">
      <c r="A1476" s="195"/>
      <c r="B1476" s="195"/>
      <c r="C1476" s="195"/>
      <c r="D1476" s="195"/>
      <c r="E1476" s="195"/>
      <c r="F1476" s="195"/>
      <c r="G1476" s="195"/>
      <c r="H1476" s="195"/>
      <c r="I1476" s="195"/>
      <c r="J1476" s="195"/>
      <c r="L1476" s="195"/>
      <c r="M1476" s="195"/>
      <c r="N1476" s="195"/>
      <c r="O1476" s="195"/>
      <c r="P1476" s="195"/>
      <c r="Q1476" s="195"/>
      <c r="R1476" s="195"/>
      <c r="S1476" s="195"/>
      <c r="T1476" s="195"/>
      <c r="U1476" s="195"/>
      <c r="V1476" s="195"/>
      <c r="W1476" s="195"/>
      <c r="X1476" s="195"/>
      <c r="Y1476" s="195"/>
      <c r="Z1476" s="195"/>
      <c r="AA1476" s="195"/>
      <c r="AB1476" s="195"/>
      <c r="AC1476" s="195"/>
      <c r="AD1476" s="195"/>
      <c r="AE1476" s="195"/>
      <c r="AF1476" s="195"/>
      <c r="AG1476" s="195"/>
      <c r="AH1476" s="195"/>
      <c r="AI1476" s="195"/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  <c r="AW1476" s="195"/>
      <c r="AX1476" s="195"/>
      <c r="AY1476" s="195"/>
      <c r="AZ1476" s="195"/>
      <c r="BA1476" s="195"/>
      <c r="BB1476" s="195"/>
      <c r="BC1476" s="195"/>
      <c r="BD1476" s="195"/>
      <c r="BE1476" s="195"/>
      <c r="BF1476" s="195"/>
      <c r="BG1476" s="195"/>
      <c r="BH1476" s="195"/>
      <c r="BI1476" s="195"/>
      <c r="BJ1476" s="195"/>
      <c r="BK1476" s="195"/>
      <c r="BL1476" s="195"/>
      <c r="BM1476" s="195"/>
      <c r="BN1476" s="195"/>
      <c r="BO1476" s="195"/>
      <c r="BP1476" s="195"/>
      <c r="BQ1476" s="195"/>
      <c r="BR1476" s="195"/>
      <c r="BS1476" s="195"/>
      <c r="BT1476" s="195"/>
      <c r="BU1476" s="195"/>
      <c r="BV1476" s="195"/>
      <c r="BW1476" s="195"/>
      <c r="BX1476" s="195"/>
      <c r="BY1476" s="195"/>
      <c r="BZ1476" s="195"/>
      <c r="CA1476" s="195"/>
      <c r="CB1476" s="195"/>
      <c r="CC1476" s="195"/>
      <c r="CD1476" s="195"/>
      <c r="CE1476" s="195"/>
      <c r="CF1476" s="195"/>
      <c r="CG1476" s="195"/>
      <c r="CH1476" s="195"/>
    </row>
    <row r="1477" spans="1:86" ht="12.75">
      <c r="A1477" s="195"/>
      <c r="B1477" s="195"/>
      <c r="C1477" s="195"/>
      <c r="D1477" s="195"/>
      <c r="E1477" s="195"/>
      <c r="F1477" s="195"/>
      <c r="G1477" s="195"/>
      <c r="H1477" s="195"/>
      <c r="I1477" s="195"/>
      <c r="J1477" s="195"/>
      <c r="L1477" s="195"/>
      <c r="M1477" s="195"/>
      <c r="N1477" s="195"/>
      <c r="O1477" s="195"/>
      <c r="P1477" s="195"/>
      <c r="Q1477" s="195"/>
      <c r="R1477" s="195"/>
      <c r="S1477" s="195"/>
      <c r="T1477" s="195"/>
      <c r="U1477" s="195"/>
      <c r="V1477" s="195"/>
      <c r="W1477" s="195"/>
      <c r="X1477" s="195"/>
      <c r="Y1477" s="195"/>
      <c r="Z1477" s="195"/>
      <c r="AA1477" s="195"/>
      <c r="AB1477" s="195"/>
      <c r="AC1477" s="195"/>
      <c r="AD1477" s="195"/>
      <c r="AE1477" s="195"/>
      <c r="AF1477" s="195"/>
      <c r="AG1477" s="195"/>
      <c r="AH1477" s="195"/>
      <c r="AI1477" s="195"/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  <c r="AW1477" s="195"/>
      <c r="AX1477" s="195"/>
      <c r="AY1477" s="195"/>
      <c r="AZ1477" s="195"/>
      <c r="BA1477" s="195"/>
      <c r="BB1477" s="195"/>
      <c r="BC1477" s="195"/>
      <c r="BD1477" s="195"/>
      <c r="BE1477" s="195"/>
      <c r="BF1477" s="195"/>
      <c r="BG1477" s="195"/>
      <c r="BH1477" s="195"/>
      <c r="BI1477" s="195"/>
      <c r="BJ1477" s="195"/>
      <c r="BK1477" s="195"/>
      <c r="BL1477" s="195"/>
      <c r="BM1477" s="195"/>
      <c r="BN1477" s="195"/>
      <c r="BO1477" s="195"/>
      <c r="BP1477" s="195"/>
      <c r="BQ1477" s="195"/>
      <c r="BR1477" s="195"/>
      <c r="BS1477" s="195"/>
      <c r="BT1477" s="195"/>
      <c r="BU1477" s="195"/>
      <c r="BV1477" s="195"/>
      <c r="BW1477" s="195"/>
      <c r="BX1477" s="195"/>
      <c r="BY1477" s="195"/>
      <c r="BZ1477" s="195"/>
      <c r="CA1477" s="195"/>
      <c r="CB1477" s="195"/>
      <c r="CC1477" s="195"/>
      <c r="CD1477" s="195"/>
      <c r="CE1477" s="195"/>
      <c r="CF1477" s="195"/>
      <c r="CG1477" s="195"/>
      <c r="CH1477" s="195"/>
    </row>
    <row r="1478" spans="1:86" ht="12.75">
      <c r="A1478" s="195"/>
      <c r="B1478" s="195"/>
      <c r="C1478" s="195"/>
      <c r="D1478" s="195"/>
      <c r="E1478" s="195"/>
      <c r="F1478" s="195"/>
      <c r="G1478" s="195"/>
      <c r="H1478" s="195"/>
      <c r="I1478" s="195"/>
      <c r="J1478" s="195"/>
      <c r="L1478" s="195"/>
      <c r="M1478" s="195"/>
      <c r="N1478" s="195"/>
      <c r="O1478" s="195"/>
      <c r="P1478" s="195"/>
      <c r="Q1478" s="195"/>
      <c r="R1478" s="195"/>
      <c r="S1478" s="195"/>
      <c r="T1478" s="195"/>
      <c r="U1478" s="195"/>
      <c r="V1478" s="195"/>
      <c r="W1478" s="195"/>
      <c r="X1478" s="195"/>
      <c r="Y1478" s="195"/>
      <c r="Z1478" s="195"/>
      <c r="AA1478" s="195"/>
      <c r="AB1478" s="195"/>
      <c r="AC1478" s="195"/>
      <c r="AD1478" s="195"/>
      <c r="AE1478" s="195"/>
      <c r="AF1478" s="195"/>
      <c r="AG1478" s="195"/>
      <c r="AH1478" s="195"/>
      <c r="AI1478" s="195"/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  <c r="AW1478" s="195"/>
      <c r="AX1478" s="195"/>
      <c r="AY1478" s="195"/>
      <c r="AZ1478" s="195"/>
      <c r="BA1478" s="195"/>
      <c r="BB1478" s="195"/>
      <c r="BC1478" s="195"/>
      <c r="BD1478" s="195"/>
      <c r="BE1478" s="195"/>
      <c r="BF1478" s="195"/>
      <c r="BG1478" s="195"/>
      <c r="BH1478" s="195"/>
      <c r="BI1478" s="195"/>
      <c r="BJ1478" s="195"/>
      <c r="BK1478" s="195"/>
      <c r="BL1478" s="195"/>
      <c r="BM1478" s="195"/>
      <c r="BN1478" s="195"/>
      <c r="BO1478" s="195"/>
      <c r="BP1478" s="195"/>
      <c r="BQ1478" s="195"/>
      <c r="BR1478" s="195"/>
      <c r="BS1478" s="195"/>
      <c r="BT1478" s="195"/>
      <c r="BU1478" s="195"/>
      <c r="BV1478" s="195"/>
      <c r="BW1478" s="195"/>
      <c r="BX1478" s="195"/>
      <c r="BY1478" s="195"/>
      <c r="BZ1478" s="195"/>
      <c r="CA1478" s="195"/>
      <c r="CB1478" s="195"/>
      <c r="CC1478" s="195"/>
      <c r="CD1478" s="195"/>
      <c r="CE1478" s="195"/>
      <c r="CF1478" s="195"/>
      <c r="CG1478" s="195"/>
      <c r="CH1478" s="195"/>
    </row>
    <row r="1479" spans="1:86" ht="12.75">
      <c r="A1479" s="195"/>
      <c r="B1479" s="195"/>
      <c r="C1479" s="195"/>
      <c r="D1479" s="195"/>
      <c r="E1479" s="195"/>
      <c r="F1479" s="195"/>
      <c r="G1479" s="195"/>
      <c r="H1479" s="195"/>
      <c r="I1479" s="195"/>
      <c r="J1479" s="195"/>
      <c r="L1479" s="195"/>
      <c r="M1479" s="195"/>
      <c r="N1479" s="195"/>
      <c r="O1479" s="195"/>
      <c r="P1479" s="195"/>
      <c r="Q1479" s="195"/>
      <c r="R1479" s="195"/>
      <c r="S1479" s="195"/>
      <c r="T1479" s="195"/>
      <c r="U1479" s="195"/>
      <c r="V1479" s="195"/>
      <c r="W1479" s="195"/>
      <c r="X1479" s="195"/>
      <c r="Y1479" s="195"/>
      <c r="Z1479" s="195"/>
      <c r="AA1479" s="195"/>
      <c r="AB1479" s="195"/>
      <c r="AC1479" s="195"/>
      <c r="AD1479" s="195"/>
      <c r="AE1479" s="195"/>
      <c r="AF1479" s="195"/>
      <c r="AG1479" s="195"/>
      <c r="AH1479" s="195"/>
      <c r="AI1479" s="195"/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  <c r="AW1479" s="195"/>
      <c r="AX1479" s="195"/>
      <c r="AY1479" s="195"/>
      <c r="AZ1479" s="195"/>
      <c r="BA1479" s="195"/>
      <c r="BB1479" s="195"/>
      <c r="BC1479" s="195"/>
      <c r="BD1479" s="195"/>
      <c r="BE1479" s="195"/>
      <c r="BF1479" s="195"/>
      <c r="BG1479" s="195"/>
      <c r="BH1479" s="195"/>
      <c r="BI1479" s="195"/>
      <c r="BJ1479" s="195"/>
      <c r="BK1479" s="195"/>
      <c r="BL1479" s="195"/>
      <c r="BM1479" s="195"/>
      <c r="BN1479" s="195"/>
      <c r="BO1479" s="195"/>
      <c r="BP1479" s="195"/>
      <c r="BQ1479" s="195"/>
      <c r="BR1479" s="195"/>
      <c r="BS1479" s="195"/>
      <c r="BT1479" s="195"/>
      <c r="BU1479" s="195"/>
      <c r="BV1479" s="195"/>
      <c r="BW1479" s="195"/>
      <c r="BX1479" s="195"/>
      <c r="BY1479" s="195"/>
      <c r="BZ1479" s="195"/>
      <c r="CA1479" s="195"/>
      <c r="CB1479" s="195"/>
      <c r="CC1479" s="195"/>
      <c r="CD1479" s="195"/>
      <c r="CE1479" s="195"/>
      <c r="CF1479" s="195"/>
      <c r="CG1479" s="195"/>
      <c r="CH1479" s="195"/>
    </row>
    <row r="1480" spans="1:86" ht="12.75">
      <c r="A1480" s="195"/>
      <c r="B1480" s="195"/>
      <c r="C1480" s="195"/>
      <c r="D1480" s="195"/>
      <c r="E1480" s="195"/>
      <c r="F1480" s="195"/>
      <c r="G1480" s="195"/>
      <c r="H1480" s="195"/>
      <c r="I1480" s="195"/>
      <c r="J1480" s="195"/>
      <c r="L1480" s="195"/>
      <c r="M1480" s="195"/>
      <c r="N1480" s="195"/>
      <c r="O1480" s="195"/>
      <c r="P1480" s="195"/>
      <c r="Q1480" s="195"/>
      <c r="R1480" s="195"/>
      <c r="S1480" s="195"/>
      <c r="T1480" s="195"/>
      <c r="U1480" s="195"/>
      <c r="V1480" s="195"/>
      <c r="W1480" s="195"/>
      <c r="X1480" s="195"/>
      <c r="Y1480" s="195"/>
      <c r="Z1480" s="195"/>
      <c r="AA1480" s="195"/>
      <c r="AB1480" s="195"/>
      <c r="AC1480" s="195"/>
      <c r="AD1480" s="195"/>
      <c r="AE1480" s="195"/>
      <c r="AF1480" s="195"/>
      <c r="AG1480" s="195"/>
      <c r="AH1480" s="195"/>
      <c r="AI1480" s="195"/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  <c r="AW1480" s="195"/>
      <c r="AX1480" s="195"/>
      <c r="AY1480" s="195"/>
      <c r="AZ1480" s="195"/>
      <c r="BA1480" s="195"/>
      <c r="BB1480" s="195"/>
      <c r="BC1480" s="195"/>
      <c r="BD1480" s="195"/>
      <c r="BE1480" s="195"/>
      <c r="BF1480" s="195"/>
      <c r="BG1480" s="195"/>
      <c r="BH1480" s="195"/>
      <c r="BI1480" s="195"/>
      <c r="BJ1480" s="195"/>
      <c r="BK1480" s="195"/>
      <c r="BL1480" s="195"/>
      <c r="BM1480" s="195"/>
      <c r="BN1480" s="195"/>
      <c r="BO1480" s="195"/>
      <c r="BP1480" s="195"/>
      <c r="BQ1480" s="195"/>
      <c r="BR1480" s="195"/>
      <c r="BS1480" s="195"/>
      <c r="BT1480" s="195"/>
      <c r="BU1480" s="195"/>
      <c r="BV1480" s="195"/>
      <c r="BW1480" s="195"/>
      <c r="BX1480" s="195"/>
      <c r="BY1480" s="195"/>
      <c r="BZ1480" s="195"/>
      <c r="CA1480" s="195"/>
      <c r="CB1480" s="195"/>
      <c r="CC1480" s="195"/>
      <c r="CD1480" s="195"/>
      <c r="CE1480" s="195"/>
      <c r="CF1480" s="195"/>
      <c r="CG1480" s="195"/>
      <c r="CH1480" s="195"/>
    </row>
    <row r="1481" spans="1:86" ht="12.75">
      <c r="A1481" s="195"/>
      <c r="B1481" s="195"/>
      <c r="C1481" s="195"/>
      <c r="D1481" s="195"/>
      <c r="E1481" s="195"/>
      <c r="F1481" s="195"/>
      <c r="G1481" s="195"/>
      <c r="H1481" s="195"/>
      <c r="I1481" s="195"/>
      <c r="J1481" s="195"/>
      <c r="L1481" s="195"/>
      <c r="M1481" s="195"/>
      <c r="N1481" s="195"/>
      <c r="O1481" s="195"/>
      <c r="P1481" s="195"/>
      <c r="Q1481" s="195"/>
      <c r="R1481" s="195"/>
      <c r="S1481" s="195"/>
      <c r="T1481" s="195"/>
      <c r="U1481" s="195"/>
      <c r="V1481" s="195"/>
      <c r="W1481" s="195"/>
      <c r="X1481" s="195"/>
      <c r="Y1481" s="195"/>
      <c r="Z1481" s="195"/>
      <c r="AA1481" s="195"/>
      <c r="AB1481" s="195"/>
      <c r="AC1481" s="195"/>
      <c r="AD1481" s="195"/>
      <c r="AE1481" s="195"/>
      <c r="AF1481" s="195"/>
      <c r="AG1481" s="195"/>
      <c r="AH1481" s="195"/>
      <c r="AI1481" s="195"/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  <c r="AW1481" s="195"/>
      <c r="AX1481" s="195"/>
      <c r="AY1481" s="195"/>
      <c r="AZ1481" s="195"/>
      <c r="BA1481" s="195"/>
      <c r="BB1481" s="195"/>
      <c r="BC1481" s="195"/>
      <c r="BD1481" s="195"/>
      <c r="BE1481" s="195"/>
      <c r="BF1481" s="195"/>
      <c r="BG1481" s="195"/>
      <c r="BH1481" s="195"/>
      <c r="BI1481" s="195"/>
      <c r="BJ1481" s="195"/>
      <c r="BK1481" s="195"/>
      <c r="BL1481" s="195"/>
      <c r="BM1481" s="195"/>
      <c r="BN1481" s="195"/>
      <c r="BO1481" s="195"/>
      <c r="BP1481" s="195"/>
      <c r="BQ1481" s="195"/>
      <c r="BR1481" s="195"/>
      <c r="BS1481" s="195"/>
      <c r="BT1481" s="195"/>
      <c r="BU1481" s="195"/>
      <c r="BV1481" s="195"/>
      <c r="BW1481" s="195"/>
      <c r="BX1481" s="195"/>
      <c r="BY1481" s="195"/>
      <c r="BZ1481" s="195"/>
      <c r="CA1481" s="195"/>
      <c r="CB1481" s="195"/>
      <c r="CC1481" s="195"/>
      <c r="CD1481" s="195"/>
      <c r="CE1481" s="195"/>
      <c r="CF1481" s="195"/>
      <c r="CG1481" s="195"/>
      <c r="CH1481" s="195"/>
    </row>
    <row r="1482" spans="1:86" ht="12.75">
      <c r="A1482" s="195"/>
      <c r="B1482" s="195"/>
      <c r="C1482" s="195"/>
      <c r="D1482" s="195"/>
      <c r="E1482" s="195"/>
      <c r="F1482" s="195"/>
      <c r="G1482" s="195"/>
      <c r="H1482" s="195"/>
      <c r="I1482" s="195"/>
      <c r="J1482" s="195"/>
      <c r="L1482" s="195"/>
      <c r="M1482" s="195"/>
      <c r="N1482" s="195"/>
      <c r="O1482" s="195"/>
      <c r="P1482" s="195"/>
      <c r="Q1482" s="195"/>
      <c r="R1482" s="195"/>
      <c r="S1482" s="195"/>
      <c r="T1482" s="195"/>
      <c r="U1482" s="195"/>
      <c r="V1482" s="195"/>
      <c r="W1482" s="195"/>
      <c r="X1482" s="195"/>
      <c r="Y1482" s="195"/>
      <c r="Z1482" s="195"/>
      <c r="AA1482" s="195"/>
      <c r="AB1482" s="195"/>
      <c r="AC1482" s="195"/>
      <c r="AD1482" s="195"/>
      <c r="AE1482" s="195"/>
      <c r="AF1482" s="195"/>
      <c r="AG1482" s="195"/>
      <c r="AH1482" s="195"/>
      <c r="AI1482" s="195"/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  <c r="AW1482" s="195"/>
      <c r="AX1482" s="195"/>
      <c r="AY1482" s="195"/>
      <c r="AZ1482" s="195"/>
      <c r="BA1482" s="195"/>
      <c r="BB1482" s="195"/>
      <c r="BC1482" s="195"/>
      <c r="BD1482" s="195"/>
      <c r="BE1482" s="195"/>
      <c r="BF1482" s="195"/>
      <c r="BG1482" s="195"/>
      <c r="BH1482" s="195"/>
      <c r="BI1482" s="195"/>
      <c r="BJ1482" s="195"/>
      <c r="BK1482" s="195"/>
      <c r="BL1482" s="195"/>
      <c r="BM1482" s="195"/>
      <c r="BN1482" s="195"/>
      <c r="BO1482" s="195"/>
      <c r="BP1482" s="195"/>
      <c r="BQ1482" s="195"/>
      <c r="BR1482" s="195"/>
      <c r="BS1482" s="195"/>
      <c r="BT1482" s="195"/>
      <c r="BU1482" s="195"/>
      <c r="BV1482" s="195"/>
      <c r="BW1482" s="195"/>
      <c r="BX1482" s="195"/>
      <c r="BY1482" s="195"/>
      <c r="BZ1482" s="195"/>
      <c r="CA1482" s="195"/>
      <c r="CB1482" s="195"/>
      <c r="CC1482" s="195"/>
      <c r="CD1482" s="195"/>
      <c r="CE1482" s="195"/>
      <c r="CF1482" s="195"/>
      <c r="CG1482" s="195"/>
      <c r="CH1482" s="195"/>
    </row>
    <row r="1483" spans="1:86" ht="12.75">
      <c r="A1483" s="195"/>
      <c r="B1483" s="195"/>
      <c r="C1483" s="195"/>
      <c r="D1483" s="195"/>
      <c r="E1483" s="195"/>
      <c r="F1483" s="195"/>
      <c r="G1483" s="195"/>
      <c r="H1483" s="195"/>
      <c r="I1483" s="195"/>
      <c r="J1483" s="195"/>
      <c r="L1483" s="195"/>
      <c r="M1483" s="195"/>
      <c r="N1483" s="195"/>
      <c r="O1483" s="195"/>
      <c r="P1483" s="195"/>
      <c r="Q1483" s="195"/>
      <c r="R1483" s="195"/>
      <c r="S1483" s="195"/>
      <c r="T1483" s="195"/>
      <c r="U1483" s="195"/>
      <c r="V1483" s="195"/>
      <c r="W1483" s="195"/>
      <c r="X1483" s="195"/>
      <c r="Y1483" s="195"/>
      <c r="Z1483" s="195"/>
      <c r="AA1483" s="195"/>
      <c r="AB1483" s="195"/>
      <c r="AC1483" s="195"/>
      <c r="AD1483" s="195"/>
      <c r="AE1483" s="195"/>
      <c r="AF1483" s="195"/>
      <c r="AG1483" s="195"/>
      <c r="AH1483" s="195"/>
      <c r="AI1483" s="195"/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  <c r="AW1483" s="195"/>
      <c r="AX1483" s="195"/>
      <c r="AY1483" s="195"/>
      <c r="AZ1483" s="195"/>
      <c r="BA1483" s="195"/>
      <c r="BB1483" s="195"/>
      <c r="BC1483" s="195"/>
      <c r="BD1483" s="195"/>
      <c r="BE1483" s="195"/>
      <c r="BF1483" s="195"/>
      <c r="BG1483" s="195"/>
      <c r="BH1483" s="195"/>
      <c r="BI1483" s="195"/>
      <c r="BJ1483" s="195"/>
      <c r="BK1483" s="195"/>
      <c r="BL1483" s="195"/>
      <c r="BM1483" s="195"/>
      <c r="BN1483" s="195"/>
      <c r="BO1483" s="195"/>
      <c r="BP1483" s="195"/>
      <c r="BQ1483" s="195"/>
      <c r="BR1483" s="195"/>
      <c r="BS1483" s="195"/>
      <c r="BT1483" s="195"/>
      <c r="BU1483" s="195"/>
      <c r="BV1483" s="195"/>
      <c r="BW1483" s="195"/>
      <c r="BX1483" s="195"/>
      <c r="BY1483" s="195"/>
      <c r="BZ1483" s="195"/>
      <c r="CA1483" s="195"/>
      <c r="CB1483" s="195"/>
      <c r="CC1483" s="195"/>
      <c r="CD1483" s="195"/>
      <c r="CE1483" s="195"/>
      <c r="CF1483" s="195"/>
      <c r="CG1483" s="195"/>
      <c r="CH1483" s="195"/>
    </row>
    <row r="1484" spans="1:86" ht="12.75">
      <c r="A1484" s="195"/>
      <c r="B1484" s="195"/>
      <c r="C1484" s="195"/>
      <c r="D1484" s="195"/>
      <c r="E1484" s="195"/>
      <c r="F1484" s="195"/>
      <c r="G1484" s="195"/>
      <c r="H1484" s="195"/>
      <c r="I1484" s="195"/>
      <c r="J1484" s="195"/>
      <c r="L1484" s="195"/>
      <c r="M1484" s="195"/>
      <c r="N1484" s="195"/>
      <c r="O1484" s="195"/>
      <c r="P1484" s="195"/>
      <c r="Q1484" s="195"/>
      <c r="R1484" s="195"/>
      <c r="S1484" s="195"/>
      <c r="T1484" s="195"/>
      <c r="U1484" s="195"/>
      <c r="V1484" s="195"/>
      <c r="W1484" s="195"/>
      <c r="X1484" s="195"/>
      <c r="Y1484" s="195"/>
      <c r="Z1484" s="195"/>
      <c r="AA1484" s="195"/>
      <c r="AB1484" s="195"/>
      <c r="AC1484" s="195"/>
      <c r="AD1484" s="195"/>
      <c r="AE1484" s="195"/>
      <c r="AF1484" s="195"/>
      <c r="AG1484" s="195"/>
      <c r="AH1484" s="195"/>
      <c r="AI1484" s="195"/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  <c r="AW1484" s="195"/>
      <c r="AX1484" s="195"/>
      <c r="AY1484" s="195"/>
      <c r="AZ1484" s="195"/>
      <c r="BA1484" s="195"/>
      <c r="BB1484" s="195"/>
      <c r="BC1484" s="195"/>
      <c r="BD1484" s="195"/>
      <c r="BE1484" s="195"/>
      <c r="BF1484" s="195"/>
      <c r="BG1484" s="195"/>
      <c r="BH1484" s="195"/>
      <c r="BI1484" s="195"/>
      <c r="BJ1484" s="195"/>
      <c r="BK1484" s="195"/>
      <c r="BL1484" s="195"/>
      <c r="BM1484" s="195"/>
      <c r="BN1484" s="195"/>
      <c r="BO1484" s="195"/>
      <c r="BP1484" s="195"/>
      <c r="BQ1484" s="195"/>
      <c r="BR1484" s="195"/>
      <c r="BS1484" s="195"/>
      <c r="BT1484" s="195"/>
      <c r="BU1484" s="195"/>
      <c r="BV1484" s="195"/>
      <c r="BW1484" s="195"/>
      <c r="BX1484" s="195"/>
      <c r="BY1484" s="195"/>
      <c r="BZ1484" s="195"/>
      <c r="CA1484" s="195"/>
      <c r="CB1484" s="195"/>
      <c r="CC1484" s="195"/>
      <c r="CD1484" s="195"/>
      <c r="CE1484" s="195"/>
      <c r="CF1484" s="195"/>
      <c r="CG1484" s="195"/>
      <c r="CH1484" s="195"/>
    </row>
    <row r="1485" spans="1:86" ht="12.75">
      <c r="A1485" s="195"/>
      <c r="B1485" s="195"/>
      <c r="C1485" s="195"/>
      <c r="D1485" s="195"/>
      <c r="E1485" s="195"/>
      <c r="F1485" s="195"/>
      <c r="G1485" s="195"/>
      <c r="H1485" s="195"/>
      <c r="I1485" s="195"/>
      <c r="J1485" s="195"/>
      <c r="L1485" s="195"/>
      <c r="M1485" s="195"/>
      <c r="N1485" s="195"/>
      <c r="O1485" s="195"/>
      <c r="P1485" s="195"/>
      <c r="Q1485" s="195"/>
      <c r="R1485" s="195"/>
      <c r="S1485" s="195"/>
      <c r="T1485" s="195"/>
      <c r="U1485" s="195"/>
      <c r="V1485" s="195"/>
      <c r="W1485" s="195"/>
      <c r="X1485" s="195"/>
      <c r="Y1485" s="195"/>
      <c r="Z1485" s="195"/>
      <c r="AA1485" s="195"/>
      <c r="AB1485" s="195"/>
      <c r="AC1485" s="195"/>
      <c r="AD1485" s="195"/>
      <c r="AE1485" s="195"/>
      <c r="AF1485" s="195"/>
      <c r="AG1485" s="195"/>
      <c r="AH1485" s="195"/>
      <c r="AI1485" s="195"/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  <c r="AW1485" s="195"/>
      <c r="AX1485" s="195"/>
      <c r="AY1485" s="195"/>
      <c r="AZ1485" s="195"/>
      <c r="BA1485" s="195"/>
      <c r="BB1485" s="195"/>
      <c r="BC1485" s="195"/>
      <c r="BD1485" s="195"/>
      <c r="BE1485" s="195"/>
      <c r="BF1485" s="195"/>
      <c r="BG1485" s="195"/>
      <c r="BH1485" s="195"/>
      <c r="BI1485" s="195"/>
      <c r="BJ1485" s="195"/>
      <c r="BK1485" s="195"/>
      <c r="BL1485" s="195"/>
      <c r="BM1485" s="195"/>
      <c r="BN1485" s="195"/>
      <c r="BO1485" s="195"/>
      <c r="BP1485" s="195"/>
      <c r="BQ1485" s="195"/>
      <c r="BR1485" s="195"/>
      <c r="BS1485" s="195"/>
      <c r="BT1485" s="195"/>
      <c r="BU1485" s="195"/>
      <c r="BV1485" s="195"/>
      <c r="BW1485" s="195"/>
      <c r="BX1485" s="195"/>
      <c r="BY1485" s="195"/>
      <c r="BZ1485" s="195"/>
      <c r="CA1485" s="195"/>
      <c r="CB1485" s="195"/>
      <c r="CC1485" s="195"/>
      <c r="CD1485" s="195"/>
      <c r="CE1485" s="195"/>
      <c r="CF1485" s="195"/>
      <c r="CG1485" s="195"/>
      <c r="CH1485" s="195"/>
    </row>
    <row r="1486" spans="1:86" ht="12.75">
      <c r="A1486" s="195"/>
      <c r="B1486" s="195"/>
      <c r="C1486" s="195"/>
      <c r="D1486" s="195"/>
      <c r="E1486" s="195"/>
      <c r="F1486" s="195"/>
      <c r="G1486" s="195"/>
      <c r="H1486" s="195"/>
      <c r="I1486" s="195"/>
      <c r="J1486" s="195"/>
      <c r="L1486" s="195"/>
      <c r="M1486" s="195"/>
      <c r="N1486" s="195"/>
      <c r="O1486" s="195"/>
      <c r="P1486" s="195"/>
      <c r="Q1486" s="195"/>
      <c r="R1486" s="195"/>
      <c r="S1486" s="195"/>
      <c r="T1486" s="195"/>
      <c r="U1486" s="195"/>
      <c r="V1486" s="195"/>
      <c r="W1486" s="195"/>
      <c r="X1486" s="195"/>
      <c r="Y1486" s="195"/>
      <c r="Z1486" s="195"/>
      <c r="AA1486" s="195"/>
      <c r="AB1486" s="195"/>
      <c r="AC1486" s="195"/>
      <c r="AD1486" s="195"/>
      <c r="AE1486" s="195"/>
      <c r="AF1486" s="195"/>
      <c r="AG1486" s="195"/>
      <c r="AH1486" s="195"/>
      <c r="AI1486" s="195"/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  <c r="AW1486" s="195"/>
      <c r="AX1486" s="195"/>
      <c r="AY1486" s="195"/>
      <c r="AZ1486" s="195"/>
      <c r="BA1486" s="195"/>
      <c r="BB1486" s="195"/>
      <c r="BC1486" s="195"/>
      <c r="BD1486" s="195"/>
      <c r="BE1486" s="195"/>
      <c r="BF1486" s="195"/>
      <c r="BG1486" s="195"/>
      <c r="BH1486" s="195"/>
      <c r="BI1486" s="195"/>
      <c r="BJ1486" s="195"/>
      <c r="BK1486" s="195"/>
      <c r="BL1486" s="195"/>
      <c r="BM1486" s="195"/>
      <c r="BN1486" s="195"/>
      <c r="BO1486" s="195"/>
      <c r="BP1486" s="195"/>
      <c r="BQ1486" s="195"/>
      <c r="BR1486" s="195"/>
      <c r="BS1486" s="195"/>
      <c r="BT1486" s="195"/>
      <c r="BU1486" s="195"/>
      <c r="BV1486" s="195"/>
      <c r="BW1486" s="195"/>
      <c r="BX1486" s="195"/>
      <c r="BY1486" s="195"/>
      <c r="BZ1486" s="195"/>
      <c r="CA1486" s="195"/>
      <c r="CB1486" s="195"/>
      <c r="CC1486" s="195"/>
      <c r="CD1486" s="195"/>
      <c r="CE1486" s="195"/>
      <c r="CF1486" s="195"/>
      <c r="CG1486" s="195"/>
      <c r="CH1486" s="195"/>
    </row>
    <row r="1487" spans="1:86" ht="12.75">
      <c r="A1487" s="195"/>
      <c r="B1487" s="195"/>
      <c r="C1487" s="195"/>
      <c r="D1487" s="195"/>
      <c r="E1487" s="195"/>
      <c r="F1487" s="195"/>
      <c r="G1487" s="195"/>
      <c r="H1487" s="195"/>
      <c r="I1487" s="195"/>
      <c r="J1487" s="195"/>
      <c r="L1487" s="195"/>
      <c r="M1487" s="195"/>
      <c r="N1487" s="195"/>
      <c r="O1487" s="195"/>
      <c r="P1487" s="195"/>
      <c r="Q1487" s="195"/>
      <c r="R1487" s="195"/>
      <c r="S1487" s="195"/>
      <c r="T1487" s="195"/>
      <c r="U1487" s="195"/>
      <c r="V1487" s="195"/>
      <c r="W1487" s="195"/>
      <c r="X1487" s="195"/>
      <c r="Y1487" s="195"/>
      <c r="Z1487" s="195"/>
      <c r="AA1487" s="195"/>
      <c r="AB1487" s="195"/>
      <c r="AC1487" s="195"/>
      <c r="AD1487" s="195"/>
      <c r="AE1487" s="195"/>
      <c r="AF1487" s="195"/>
      <c r="AG1487" s="195"/>
      <c r="AH1487" s="195"/>
      <c r="AI1487" s="195"/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  <c r="AW1487" s="195"/>
      <c r="AX1487" s="195"/>
      <c r="AY1487" s="195"/>
      <c r="AZ1487" s="195"/>
      <c r="BA1487" s="195"/>
      <c r="BB1487" s="195"/>
      <c r="BC1487" s="195"/>
      <c r="BD1487" s="195"/>
      <c r="BE1487" s="195"/>
      <c r="BF1487" s="195"/>
      <c r="BG1487" s="195"/>
      <c r="BH1487" s="195"/>
      <c r="BI1487" s="195"/>
      <c r="BJ1487" s="195"/>
      <c r="BK1487" s="195"/>
      <c r="BL1487" s="195"/>
      <c r="BM1487" s="195"/>
      <c r="BN1487" s="195"/>
      <c r="BO1487" s="195"/>
      <c r="BP1487" s="195"/>
      <c r="BQ1487" s="195"/>
      <c r="BR1487" s="195"/>
      <c r="BS1487" s="195"/>
      <c r="BT1487" s="195"/>
      <c r="BU1487" s="195"/>
      <c r="BV1487" s="195"/>
      <c r="BW1487" s="195"/>
      <c r="BX1487" s="195"/>
      <c r="BY1487" s="195"/>
      <c r="BZ1487" s="195"/>
      <c r="CA1487" s="195"/>
      <c r="CB1487" s="195"/>
      <c r="CC1487" s="195"/>
      <c r="CD1487" s="195"/>
      <c r="CE1487" s="195"/>
      <c r="CF1487" s="195"/>
      <c r="CG1487" s="195"/>
      <c r="CH1487" s="195"/>
    </row>
    <row r="1488" spans="1:86" ht="12.75">
      <c r="A1488" s="195"/>
      <c r="B1488" s="195"/>
      <c r="C1488" s="195"/>
      <c r="D1488" s="195"/>
      <c r="E1488" s="195"/>
      <c r="F1488" s="195"/>
      <c r="G1488" s="195"/>
      <c r="H1488" s="195"/>
      <c r="I1488" s="195"/>
      <c r="J1488" s="195"/>
      <c r="L1488" s="195"/>
      <c r="M1488" s="195"/>
      <c r="N1488" s="195"/>
      <c r="O1488" s="195"/>
      <c r="P1488" s="195"/>
      <c r="Q1488" s="195"/>
      <c r="R1488" s="195"/>
      <c r="S1488" s="195"/>
      <c r="T1488" s="195"/>
      <c r="U1488" s="195"/>
      <c r="V1488" s="195"/>
      <c r="W1488" s="195"/>
      <c r="X1488" s="195"/>
      <c r="Y1488" s="195"/>
      <c r="Z1488" s="195"/>
      <c r="AA1488" s="195"/>
      <c r="AB1488" s="195"/>
      <c r="AC1488" s="195"/>
      <c r="AD1488" s="195"/>
      <c r="AE1488" s="195"/>
      <c r="AF1488" s="195"/>
      <c r="AG1488" s="195"/>
      <c r="AH1488" s="195"/>
      <c r="AI1488" s="195"/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  <c r="AW1488" s="195"/>
      <c r="AX1488" s="195"/>
      <c r="AY1488" s="195"/>
      <c r="AZ1488" s="195"/>
      <c r="BA1488" s="195"/>
      <c r="BB1488" s="195"/>
      <c r="BC1488" s="195"/>
      <c r="BD1488" s="195"/>
      <c r="BE1488" s="195"/>
      <c r="BF1488" s="195"/>
      <c r="BG1488" s="195"/>
      <c r="BH1488" s="195"/>
      <c r="BI1488" s="195"/>
      <c r="BJ1488" s="195"/>
      <c r="BK1488" s="195"/>
      <c r="BL1488" s="195"/>
      <c r="BM1488" s="195"/>
      <c r="BN1488" s="195"/>
      <c r="BO1488" s="195"/>
      <c r="BP1488" s="195"/>
      <c r="BQ1488" s="195"/>
      <c r="BR1488" s="195"/>
      <c r="BS1488" s="195"/>
      <c r="BT1488" s="195"/>
      <c r="BU1488" s="195"/>
      <c r="BV1488" s="195"/>
      <c r="BW1488" s="195"/>
      <c r="BX1488" s="195"/>
      <c r="BY1488" s="195"/>
      <c r="BZ1488" s="195"/>
      <c r="CA1488" s="195"/>
      <c r="CB1488" s="195"/>
      <c r="CC1488" s="195"/>
      <c r="CD1488" s="195"/>
      <c r="CE1488" s="195"/>
      <c r="CF1488" s="195"/>
      <c r="CG1488" s="195"/>
      <c r="CH1488" s="195"/>
    </row>
    <row r="1489" spans="1:86" ht="12.75">
      <c r="A1489" s="195"/>
      <c r="B1489" s="195"/>
      <c r="C1489" s="195"/>
      <c r="D1489" s="195"/>
      <c r="E1489" s="195"/>
      <c r="F1489" s="195"/>
      <c r="G1489" s="195"/>
      <c r="H1489" s="195"/>
      <c r="I1489" s="195"/>
      <c r="J1489" s="195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5"/>
      <c r="W1489" s="195"/>
      <c r="X1489" s="195"/>
      <c r="Y1489" s="195"/>
      <c r="Z1489" s="195"/>
      <c r="AA1489" s="195"/>
      <c r="AB1489" s="195"/>
      <c r="AC1489" s="195"/>
      <c r="AD1489" s="195"/>
      <c r="AE1489" s="195"/>
      <c r="AF1489" s="195"/>
      <c r="AG1489" s="195"/>
      <c r="AH1489" s="195"/>
      <c r="AI1489" s="195"/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  <c r="AW1489" s="195"/>
      <c r="AX1489" s="195"/>
      <c r="AY1489" s="195"/>
      <c r="AZ1489" s="195"/>
      <c r="BA1489" s="195"/>
      <c r="BB1489" s="195"/>
      <c r="BC1489" s="195"/>
      <c r="BD1489" s="195"/>
      <c r="BE1489" s="195"/>
      <c r="BF1489" s="195"/>
      <c r="BG1489" s="195"/>
      <c r="BH1489" s="195"/>
      <c r="BI1489" s="195"/>
      <c r="BJ1489" s="195"/>
      <c r="BK1489" s="195"/>
      <c r="BL1489" s="195"/>
      <c r="BM1489" s="195"/>
      <c r="BN1489" s="195"/>
      <c r="BO1489" s="195"/>
      <c r="BP1489" s="195"/>
      <c r="BQ1489" s="195"/>
      <c r="BR1489" s="195"/>
      <c r="BS1489" s="195"/>
      <c r="BT1489" s="195"/>
      <c r="BU1489" s="195"/>
      <c r="BV1489" s="195"/>
      <c r="BW1489" s="195"/>
      <c r="BX1489" s="195"/>
      <c r="BY1489" s="195"/>
      <c r="BZ1489" s="195"/>
      <c r="CA1489" s="195"/>
      <c r="CB1489" s="195"/>
      <c r="CC1489" s="195"/>
      <c r="CD1489" s="195"/>
      <c r="CE1489" s="195"/>
      <c r="CF1489" s="195"/>
      <c r="CG1489" s="195"/>
      <c r="CH1489" s="195"/>
    </row>
    <row r="1490" spans="1:86" ht="12.75">
      <c r="A1490" s="195"/>
      <c r="B1490" s="195"/>
      <c r="C1490" s="195"/>
      <c r="D1490" s="195"/>
      <c r="E1490" s="195"/>
      <c r="F1490" s="195"/>
      <c r="G1490" s="195"/>
      <c r="H1490" s="195"/>
      <c r="I1490" s="195"/>
      <c r="J1490" s="195"/>
      <c r="L1490" s="195"/>
      <c r="M1490" s="195"/>
      <c r="N1490" s="195"/>
      <c r="O1490" s="195"/>
      <c r="P1490" s="195"/>
      <c r="Q1490" s="195"/>
      <c r="R1490" s="195"/>
      <c r="S1490" s="195"/>
      <c r="T1490" s="195"/>
      <c r="U1490" s="195"/>
      <c r="V1490" s="195"/>
      <c r="W1490" s="195"/>
      <c r="X1490" s="195"/>
      <c r="Y1490" s="195"/>
      <c r="Z1490" s="195"/>
      <c r="AA1490" s="195"/>
      <c r="AB1490" s="195"/>
      <c r="AC1490" s="195"/>
      <c r="AD1490" s="195"/>
      <c r="AE1490" s="195"/>
      <c r="AF1490" s="195"/>
      <c r="AG1490" s="195"/>
      <c r="AH1490" s="195"/>
      <c r="AI1490" s="195"/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  <c r="AW1490" s="195"/>
      <c r="AX1490" s="195"/>
      <c r="AY1490" s="195"/>
      <c r="AZ1490" s="195"/>
      <c r="BA1490" s="195"/>
      <c r="BB1490" s="195"/>
      <c r="BC1490" s="195"/>
      <c r="BD1490" s="195"/>
      <c r="BE1490" s="195"/>
      <c r="BF1490" s="195"/>
      <c r="BG1490" s="195"/>
      <c r="BH1490" s="195"/>
      <c r="BI1490" s="195"/>
      <c r="BJ1490" s="195"/>
      <c r="BK1490" s="195"/>
      <c r="BL1490" s="195"/>
      <c r="BM1490" s="195"/>
      <c r="BN1490" s="195"/>
      <c r="BO1490" s="195"/>
      <c r="BP1490" s="195"/>
      <c r="BQ1490" s="195"/>
      <c r="BR1490" s="195"/>
      <c r="BS1490" s="195"/>
      <c r="BT1490" s="195"/>
      <c r="BU1490" s="195"/>
      <c r="BV1490" s="195"/>
      <c r="BW1490" s="195"/>
      <c r="BX1490" s="195"/>
      <c r="BY1490" s="195"/>
      <c r="BZ1490" s="195"/>
      <c r="CA1490" s="195"/>
      <c r="CB1490" s="195"/>
      <c r="CC1490" s="195"/>
      <c r="CD1490" s="195"/>
      <c r="CE1490" s="195"/>
      <c r="CF1490" s="195"/>
      <c r="CG1490" s="195"/>
      <c r="CH1490" s="195"/>
    </row>
    <row r="1491" spans="1:86" ht="12.75">
      <c r="A1491" s="195"/>
      <c r="B1491" s="195"/>
      <c r="C1491" s="195"/>
      <c r="D1491" s="195"/>
      <c r="E1491" s="195"/>
      <c r="F1491" s="195"/>
      <c r="G1491" s="195"/>
      <c r="H1491" s="195"/>
      <c r="I1491" s="195"/>
      <c r="J1491" s="195"/>
      <c r="L1491" s="195"/>
      <c r="M1491" s="195"/>
      <c r="N1491" s="195"/>
      <c r="O1491" s="195"/>
      <c r="P1491" s="195"/>
      <c r="Q1491" s="195"/>
      <c r="R1491" s="195"/>
      <c r="S1491" s="195"/>
      <c r="T1491" s="195"/>
      <c r="U1491" s="195"/>
      <c r="V1491" s="195"/>
      <c r="W1491" s="195"/>
      <c r="X1491" s="195"/>
      <c r="Y1491" s="195"/>
      <c r="Z1491" s="195"/>
      <c r="AA1491" s="195"/>
      <c r="AB1491" s="195"/>
      <c r="AC1491" s="195"/>
      <c r="AD1491" s="195"/>
      <c r="AE1491" s="195"/>
      <c r="AF1491" s="195"/>
      <c r="AG1491" s="195"/>
      <c r="AH1491" s="195"/>
      <c r="AI1491" s="195"/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  <c r="AW1491" s="195"/>
      <c r="AX1491" s="195"/>
      <c r="AY1491" s="195"/>
      <c r="AZ1491" s="195"/>
      <c r="BA1491" s="195"/>
      <c r="BB1491" s="195"/>
      <c r="BC1491" s="195"/>
      <c r="BD1491" s="195"/>
      <c r="BE1491" s="195"/>
      <c r="BF1491" s="195"/>
      <c r="BG1491" s="195"/>
      <c r="BH1491" s="195"/>
      <c r="BI1491" s="195"/>
      <c r="BJ1491" s="195"/>
      <c r="BK1491" s="195"/>
      <c r="BL1491" s="195"/>
      <c r="BM1491" s="195"/>
      <c r="BN1491" s="195"/>
      <c r="BO1491" s="195"/>
      <c r="BP1491" s="195"/>
      <c r="BQ1491" s="195"/>
      <c r="BR1491" s="195"/>
      <c r="BS1491" s="195"/>
      <c r="BT1491" s="195"/>
      <c r="BU1491" s="195"/>
      <c r="BV1491" s="195"/>
      <c r="BW1491" s="195"/>
      <c r="BX1491" s="195"/>
      <c r="BY1491" s="195"/>
      <c r="BZ1491" s="195"/>
      <c r="CA1491" s="195"/>
      <c r="CB1491" s="195"/>
      <c r="CC1491" s="195"/>
      <c r="CD1491" s="195"/>
      <c r="CE1491" s="195"/>
      <c r="CF1491" s="195"/>
      <c r="CG1491" s="195"/>
      <c r="CH1491" s="195"/>
    </row>
    <row r="1492" spans="1:86" ht="12.75">
      <c r="A1492" s="195"/>
      <c r="B1492" s="195"/>
      <c r="C1492" s="195"/>
      <c r="D1492" s="195"/>
      <c r="E1492" s="195"/>
      <c r="F1492" s="195"/>
      <c r="G1492" s="195"/>
      <c r="H1492" s="195"/>
      <c r="I1492" s="195"/>
      <c r="J1492" s="195"/>
      <c r="L1492" s="195"/>
      <c r="M1492" s="195"/>
      <c r="N1492" s="195"/>
      <c r="O1492" s="195"/>
      <c r="P1492" s="195"/>
      <c r="Q1492" s="195"/>
      <c r="R1492" s="195"/>
      <c r="S1492" s="195"/>
      <c r="T1492" s="195"/>
      <c r="U1492" s="195"/>
      <c r="V1492" s="195"/>
      <c r="W1492" s="195"/>
      <c r="X1492" s="195"/>
      <c r="Y1492" s="195"/>
      <c r="Z1492" s="195"/>
      <c r="AA1492" s="195"/>
      <c r="AB1492" s="195"/>
      <c r="AC1492" s="195"/>
      <c r="AD1492" s="195"/>
      <c r="AE1492" s="195"/>
      <c r="AF1492" s="195"/>
      <c r="AG1492" s="195"/>
      <c r="AH1492" s="195"/>
      <c r="AI1492" s="195"/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  <c r="AW1492" s="195"/>
      <c r="AX1492" s="195"/>
      <c r="AY1492" s="195"/>
      <c r="AZ1492" s="195"/>
      <c r="BA1492" s="195"/>
      <c r="BB1492" s="195"/>
      <c r="BC1492" s="195"/>
      <c r="BD1492" s="195"/>
      <c r="BE1492" s="195"/>
      <c r="BF1492" s="195"/>
      <c r="BG1492" s="195"/>
      <c r="BH1492" s="195"/>
      <c r="BI1492" s="195"/>
      <c r="BJ1492" s="195"/>
      <c r="BK1492" s="195"/>
      <c r="BL1492" s="195"/>
      <c r="BM1492" s="195"/>
      <c r="BN1492" s="195"/>
      <c r="BO1492" s="195"/>
      <c r="BP1492" s="195"/>
      <c r="BQ1492" s="195"/>
      <c r="BR1492" s="195"/>
      <c r="BS1492" s="195"/>
      <c r="BT1492" s="195"/>
      <c r="BU1492" s="195"/>
      <c r="BV1492" s="195"/>
      <c r="BW1492" s="195"/>
      <c r="BX1492" s="195"/>
      <c r="BY1492" s="195"/>
      <c r="BZ1492" s="195"/>
      <c r="CA1492" s="195"/>
      <c r="CB1492" s="195"/>
      <c r="CC1492" s="195"/>
      <c r="CD1492" s="195"/>
      <c r="CE1492" s="195"/>
      <c r="CF1492" s="195"/>
      <c r="CG1492" s="195"/>
      <c r="CH1492" s="195"/>
    </row>
    <row r="1493" spans="1:86" ht="12.75">
      <c r="A1493" s="195"/>
      <c r="B1493" s="195"/>
      <c r="C1493" s="195"/>
      <c r="D1493" s="195"/>
      <c r="E1493" s="195"/>
      <c r="F1493" s="195"/>
      <c r="G1493" s="195"/>
      <c r="H1493" s="195"/>
      <c r="I1493" s="195"/>
      <c r="J1493" s="195"/>
      <c r="L1493" s="195"/>
      <c r="M1493" s="195"/>
      <c r="N1493" s="195"/>
      <c r="O1493" s="195"/>
      <c r="P1493" s="195"/>
      <c r="Q1493" s="195"/>
      <c r="R1493" s="195"/>
      <c r="S1493" s="195"/>
      <c r="T1493" s="195"/>
      <c r="U1493" s="195"/>
      <c r="V1493" s="195"/>
      <c r="W1493" s="195"/>
      <c r="X1493" s="195"/>
      <c r="Y1493" s="195"/>
      <c r="Z1493" s="195"/>
      <c r="AA1493" s="195"/>
      <c r="AB1493" s="195"/>
      <c r="AC1493" s="195"/>
      <c r="AD1493" s="195"/>
      <c r="AE1493" s="195"/>
      <c r="AF1493" s="195"/>
      <c r="AG1493" s="195"/>
      <c r="AH1493" s="195"/>
      <c r="AI1493" s="195"/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  <c r="AW1493" s="195"/>
      <c r="AX1493" s="195"/>
      <c r="AY1493" s="195"/>
      <c r="AZ1493" s="195"/>
      <c r="BA1493" s="195"/>
      <c r="BB1493" s="195"/>
      <c r="BC1493" s="195"/>
      <c r="BD1493" s="195"/>
      <c r="BE1493" s="195"/>
      <c r="BF1493" s="195"/>
      <c r="BG1493" s="195"/>
      <c r="BH1493" s="195"/>
      <c r="BI1493" s="195"/>
      <c r="BJ1493" s="195"/>
      <c r="BK1493" s="195"/>
      <c r="BL1493" s="195"/>
      <c r="BM1493" s="195"/>
      <c r="BN1493" s="195"/>
      <c r="BO1493" s="195"/>
      <c r="BP1493" s="195"/>
      <c r="BQ1493" s="195"/>
      <c r="BR1493" s="195"/>
      <c r="BS1493" s="195"/>
      <c r="BT1493" s="195"/>
      <c r="BU1493" s="195"/>
      <c r="BV1493" s="195"/>
      <c r="BW1493" s="195"/>
      <c r="BX1493" s="195"/>
      <c r="BY1493" s="195"/>
      <c r="BZ1493" s="195"/>
      <c r="CA1493" s="195"/>
      <c r="CB1493" s="195"/>
      <c r="CC1493" s="195"/>
      <c r="CD1493" s="195"/>
      <c r="CE1493" s="195"/>
      <c r="CF1493" s="195"/>
      <c r="CG1493" s="195"/>
      <c r="CH1493" s="195"/>
    </row>
    <row r="1494" spans="1:86" ht="12.75">
      <c r="A1494" s="195"/>
      <c r="B1494" s="195"/>
      <c r="C1494" s="195"/>
      <c r="D1494" s="195"/>
      <c r="E1494" s="195"/>
      <c r="F1494" s="195"/>
      <c r="G1494" s="195"/>
      <c r="H1494" s="195"/>
      <c r="I1494" s="195"/>
      <c r="J1494" s="195"/>
      <c r="L1494" s="195"/>
      <c r="M1494" s="195"/>
      <c r="N1494" s="195"/>
      <c r="O1494" s="195"/>
      <c r="P1494" s="195"/>
      <c r="Q1494" s="195"/>
      <c r="R1494" s="195"/>
      <c r="S1494" s="195"/>
      <c r="T1494" s="195"/>
      <c r="U1494" s="195"/>
      <c r="V1494" s="195"/>
      <c r="W1494" s="195"/>
      <c r="X1494" s="195"/>
      <c r="Y1494" s="195"/>
      <c r="Z1494" s="195"/>
      <c r="AA1494" s="195"/>
      <c r="AB1494" s="195"/>
      <c r="AC1494" s="195"/>
      <c r="AD1494" s="195"/>
      <c r="AE1494" s="195"/>
      <c r="AF1494" s="195"/>
      <c r="AG1494" s="195"/>
      <c r="AH1494" s="195"/>
      <c r="AI1494" s="195"/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  <c r="AW1494" s="195"/>
      <c r="AX1494" s="195"/>
      <c r="AY1494" s="195"/>
      <c r="AZ1494" s="195"/>
      <c r="BA1494" s="195"/>
      <c r="BB1494" s="195"/>
      <c r="BC1494" s="195"/>
      <c r="BD1494" s="195"/>
      <c r="BE1494" s="195"/>
      <c r="BF1494" s="195"/>
      <c r="BG1494" s="195"/>
      <c r="BH1494" s="195"/>
      <c r="BI1494" s="195"/>
      <c r="BJ1494" s="195"/>
      <c r="BK1494" s="195"/>
      <c r="BL1494" s="195"/>
      <c r="BM1494" s="195"/>
      <c r="BN1494" s="195"/>
      <c r="BO1494" s="195"/>
      <c r="BP1494" s="195"/>
      <c r="BQ1494" s="195"/>
      <c r="BR1494" s="195"/>
      <c r="BS1494" s="195"/>
      <c r="BT1494" s="195"/>
      <c r="BU1494" s="195"/>
      <c r="BV1494" s="195"/>
      <c r="BW1494" s="195"/>
      <c r="BX1494" s="195"/>
      <c r="BY1494" s="195"/>
      <c r="BZ1494" s="195"/>
      <c r="CA1494" s="195"/>
      <c r="CB1494" s="195"/>
      <c r="CC1494" s="195"/>
      <c r="CD1494" s="195"/>
      <c r="CE1494" s="195"/>
      <c r="CF1494" s="195"/>
      <c r="CG1494" s="195"/>
      <c r="CH1494" s="195"/>
    </row>
    <row r="1495" spans="1:86" ht="12.75">
      <c r="A1495" s="195"/>
      <c r="B1495" s="195"/>
      <c r="C1495" s="195"/>
      <c r="D1495" s="195"/>
      <c r="E1495" s="195"/>
      <c r="F1495" s="195"/>
      <c r="G1495" s="195"/>
      <c r="H1495" s="195"/>
      <c r="I1495" s="195"/>
      <c r="J1495" s="195"/>
      <c r="L1495" s="195"/>
      <c r="M1495" s="195"/>
      <c r="N1495" s="195"/>
      <c r="O1495" s="195"/>
      <c r="P1495" s="195"/>
      <c r="Q1495" s="195"/>
      <c r="R1495" s="195"/>
      <c r="S1495" s="195"/>
      <c r="T1495" s="195"/>
      <c r="U1495" s="195"/>
      <c r="V1495" s="195"/>
      <c r="W1495" s="195"/>
      <c r="X1495" s="195"/>
      <c r="Y1495" s="195"/>
      <c r="Z1495" s="195"/>
      <c r="AA1495" s="195"/>
      <c r="AB1495" s="195"/>
      <c r="AC1495" s="195"/>
      <c r="AD1495" s="195"/>
      <c r="AE1495" s="195"/>
      <c r="AF1495" s="195"/>
      <c r="AG1495" s="195"/>
      <c r="AH1495" s="195"/>
      <c r="AI1495" s="195"/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  <c r="AW1495" s="195"/>
      <c r="AX1495" s="195"/>
      <c r="AY1495" s="195"/>
      <c r="AZ1495" s="195"/>
      <c r="BA1495" s="195"/>
      <c r="BB1495" s="195"/>
      <c r="BC1495" s="195"/>
      <c r="BD1495" s="195"/>
      <c r="BE1495" s="195"/>
      <c r="BF1495" s="195"/>
      <c r="BG1495" s="195"/>
      <c r="BH1495" s="195"/>
      <c r="BI1495" s="195"/>
      <c r="BJ1495" s="195"/>
      <c r="BK1495" s="195"/>
      <c r="BL1495" s="195"/>
      <c r="BM1495" s="195"/>
      <c r="BN1495" s="195"/>
      <c r="BO1495" s="195"/>
      <c r="BP1495" s="195"/>
      <c r="BQ1495" s="195"/>
      <c r="BR1495" s="195"/>
      <c r="BS1495" s="195"/>
      <c r="BT1495" s="195"/>
      <c r="BU1495" s="195"/>
      <c r="BV1495" s="195"/>
      <c r="BW1495" s="195"/>
      <c r="BX1495" s="195"/>
      <c r="BY1495" s="195"/>
      <c r="BZ1495" s="195"/>
      <c r="CA1495" s="195"/>
      <c r="CB1495" s="195"/>
      <c r="CC1495" s="195"/>
      <c r="CD1495" s="195"/>
      <c r="CE1495" s="195"/>
      <c r="CF1495" s="195"/>
      <c r="CG1495" s="195"/>
      <c r="CH1495" s="195"/>
    </row>
    <row r="1496" spans="1:86" ht="12.75">
      <c r="A1496" s="195"/>
      <c r="B1496" s="195"/>
      <c r="C1496" s="195"/>
      <c r="D1496" s="195"/>
      <c r="E1496" s="195"/>
      <c r="F1496" s="195"/>
      <c r="G1496" s="195"/>
      <c r="H1496" s="195"/>
      <c r="I1496" s="195"/>
      <c r="J1496" s="195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5"/>
      <c r="W1496" s="195"/>
      <c r="X1496" s="195"/>
      <c r="Y1496" s="195"/>
      <c r="Z1496" s="195"/>
      <c r="AA1496" s="195"/>
      <c r="AB1496" s="195"/>
      <c r="AC1496" s="195"/>
      <c r="AD1496" s="195"/>
      <c r="AE1496" s="195"/>
      <c r="AF1496" s="195"/>
      <c r="AG1496" s="195"/>
      <c r="AH1496" s="195"/>
      <c r="AI1496" s="195"/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  <c r="AW1496" s="195"/>
      <c r="AX1496" s="195"/>
      <c r="AY1496" s="195"/>
      <c r="AZ1496" s="195"/>
      <c r="BA1496" s="195"/>
      <c r="BB1496" s="195"/>
      <c r="BC1496" s="195"/>
      <c r="BD1496" s="195"/>
      <c r="BE1496" s="195"/>
      <c r="BF1496" s="195"/>
      <c r="BG1496" s="195"/>
      <c r="BH1496" s="195"/>
      <c r="BI1496" s="195"/>
      <c r="BJ1496" s="195"/>
      <c r="BK1496" s="195"/>
      <c r="BL1496" s="195"/>
      <c r="BM1496" s="195"/>
      <c r="BN1496" s="195"/>
      <c r="BO1496" s="195"/>
      <c r="BP1496" s="195"/>
      <c r="BQ1496" s="195"/>
      <c r="BR1496" s="195"/>
      <c r="BS1496" s="195"/>
      <c r="BT1496" s="195"/>
      <c r="BU1496" s="195"/>
      <c r="BV1496" s="195"/>
      <c r="BW1496" s="195"/>
      <c r="BX1496" s="195"/>
      <c r="BY1496" s="195"/>
      <c r="BZ1496" s="195"/>
      <c r="CA1496" s="195"/>
      <c r="CB1496" s="195"/>
      <c r="CC1496" s="195"/>
      <c r="CD1496" s="195"/>
      <c r="CE1496" s="195"/>
      <c r="CF1496" s="195"/>
      <c r="CG1496" s="195"/>
      <c r="CH1496" s="195"/>
    </row>
    <row r="1497" spans="1:86" ht="12.75">
      <c r="A1497" s="195"/>
      <c r="B1497" s="195"/>
      <c r="C1497" s="195"/>
      <c r="D1497" s="195"/>
      <c r="E1497" s="195"/>
      <c r="F1497" s="195"/>
      <c r="G1497" s="195"/>
      <c r="H1497" s="195"/>
      <c r="I1497" s="195"/>
      <c r="J1497" s="195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5"/>
      <c r="W1497" s="195"/>
      <c r="X1497" s="195"/>
      <c r="Y1497" s="195"/>
      <c r="Z1497" s="195"/>
      <c r="AA1497" s="195"/>
      <c r="AB1497" s="195"/>
      <c r="AC1497" s="195"/>
      <c r="AD1497" s="195"/>
      <c r="AE1497" s="195"/>
      <c r="AF1497" s="195"/>
      <c r="AG1497" s="195"/>
      <c r="AH1497" s="195"/>
      <c r="AI1497" s="195"/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  <c r="AW1497" s="195"/>
      <c r="AX1497" s="195"/>
      <c r="AY1497" s="195"/>
      <c r="AZ1497" s="195"/>
      <c r="BA1497" s="195"/>
      <c r="BB1497" s="195"/>
      <c r="BC1497" s="195"/>
      <c r="BD1497" s="195"/>
      <c r="BE1497" s="195"/>
      <c r="BF1497" s="195"/>
      <c r="BG1497" s="195"/>
      <c r="BH1497" s="195"/>
      <c r="BI1497" s="195"/>
      <c r="BJ1497" s="195"/>
      <c r="BK1497" s="195"/>
      <c r="BL1497" s="195"/>
      <c r="BM1497" s="195"/>
      <c r="BN1497" s="195"/>
      <c r="BO1497" s="195"/>
      <c r="BP1497" s="195"/>
      <c r="BQ1497" s="195"/>
      <c r="BR1497" s="195"/>
      <c r="BS1497" s="195"/>
      <c r="BT1497" s="195"/>
      <c r="BU1497" s="195"/>
      <c r="BV1497" s="195"/>
      <c r="BW1497" s="195"/>
      <c r="BX1497" s="195"/>
      <c r="BY1497" s="195"/>
      <c r="BZ1497" s="195"/>
      <c r="CA1497" s="195"/>
      <c r="CB1497" s="195"/>
      <c r="CC1497" s="195"/>
      <c r="CD1497" s="195"/>
      <c r="CE1497" s="195"/>
      <c r="CF1497" s="195"/>
      <c r="CG1497" s="195"/>
      <c r="CH1497" s="195"/>
    </row>
    <row r="1498" spans="1:86" ht="12.75">
      <c r="A1498" s="195"/>
      <c r="B1498" s="195"/>
      <c r="C1498" s="195"/>
      <c r="D1498" s="195"/>
      <c r="E1498" s="195"/>
      <c r="F1498" s="195"/>
      <c r="G1498" s="195"/>
      <c r="H1498" s="195"/>
      <c r="I1498" s="195"/>
      <c r="J1498" s="195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5"/>
      <c r="W1498" s="195"/>
      <c r="X1498" s="195"/>
      <c r="Y1498" s="195"/>
      <c r="Z1498" s="195"/>
      <c r="AA1498" s="195"/>
      <c r="AB1498" s="195"/>
      <c r="AC1498" s="195"/>
      <c r="AD1498" s="195"/>
      <c r="AE1498" s="195"/>
      <c r="AF1498" s="195"/>
      <c r="AG1498" s="195"/>
      <c r="AH1498" s="195"/>
      <c r="AI1498" s="195"/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  <c r="AW1498" s="195"/>
      <c r="AX1498" s="195"/>
      <c r="AY1498" s="195"/>
      <c r="AZ1498" s="195"/>
      <c r="BA1498" s="195"/>
      <c r="BB1498" s="195"/>
      <c r="BC1498" s="195"/>
      <c r="BD1498" s="195"/>
      <c r="BE1498" s="195"/>
      <c r="BF1498" s="195"/>
      <c r="BG1498" s="195"/>
      <c r="BH1498" s="195"/>
      <c r="BI1498" s="195"/>
      <c r="BJ1498" s="195"/>
      <c r="BK1498" s="195"/>
      <c r="BL1498" s="195"/>
      <c r="BM1498" s="195"/>
      <c r="BN1498" s="195"/>
      <c r="BO1498" s="195"/>
      <c r="BP1498" s="195"/>
      <c r="BQ1498" s="195"/>
      <c r="BR1498" s="195"/>
      <c r="BS1498" s="195"/>
      <c r="BT1498" s="195"/>
      <c r="BU1498" s="195"/>
      <c r="BV1498" s="195"/>
      <c r="BW1498" s="195"/>
      <c r="BX1498" s="195"/>
      <c r="BY1498" s="195"/>
      <c r="BZ1498" s="195"/>
      <c r="CA1498" s="195"/>
      <c r="CB1498" s="195"/>
      <c r="CC1498" s="195"/>
      <c r="CD1498" s="195"/>
      <c r="CE1498" s="195"/>
      <c r="CF1498" s="195"/>
      <c r="CG1498" s="195"/>
      <c r="CH1498" s="195"/>
    </row>
    <row r="1499" spans="1:86" ht="12.75">
      <c r="A1499" s="195"/>
      <c r="B1499" s="195"/>
      <c r="C1499" s="195"/>
      <c r="D1499" s="195"/>
      <c r="E1499" s="195"/>
      <c r="F1499" s="195"/>
      <c r="G1499" s="195"/>
      <c r="H1499" s="195"/>
      <c r="I1499" s="195"/>
      <c r="J1499" s="195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5"/>
      <c r="W1499" s="195"/>
      <c r="X1499" s="195"/>
      <c r="Y1499" s="195"/>
      <c r="Z1499" s="195"/>
      <c r="AA1499" s="195"/>
      <c r="AB1499" s="195"/>
      <c r="AC1499" s="195"/>
      <c r="AD1499" s="195"/>
      <c r="AE1499" s="195"/>
      <c r="AF1499" s="195"/>
      <c r="AG1499" s="195"/>
      <c r="AH1499" s="195"/>
      <c r="AI1499" s="195"/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  <c r="AW1499" s="195"/>
      <c r="AX1499" s="195"/>
      <c r="AY1499" s="195"/>
      <c r="AZ1499" s="195"/>
      <c r="BA1499" s="195"/>
      <c r="BB1499" s="195"/>
      <c r="BC1499" s="195"/>
      <c r="BD1499" s="195"/>
      <c r="BE1499" s="195"/>
      <c r="BF1499" s="195"/>
      <c r="BG1499" s="195"/>
      <c r="BH1499" s="195"/>
      <c r="BI1499" s="195"/>
      <c r="BJ1499" s="195"/>
      <c r="BK1499" s="195"/>
      <c r="BL1499" s="195"/>
      <c r="BM1499" s="195"/>
      <c r="BN1499" s="195"/>
      <c r="BO1499" s="195"/>
      <c r="BP1499" s="195"/>
      <c r="BQ1499" s="195"/>
      <c r="BR1499" s="195"/>
      <c r="BS1499" s="195"/>
      <c r="BT1499" s="195"/>
      <c r="BU1499" s="195"/>
      <c r="BV1499" s="195"/>
      <c r="BW1499" s="195"/>
      <c r="BX1499" s="195"/>
      <c r="BY1499" s="195"/>
      <c r="BZ1499" s="195"/>
      <c r="CA1499" s="195"/>
      <c r="CB1499" s="195"/>
      <c r="CC1499" s="195"/>
      <c r="CD1499" s="195"/>
      <c r="CE1499" s="195"/>
      <c r="CF1499" s="195"/>
      <c r="CG1499" s="195"/>
      <c r="CH1499" s="195"/>
    </row>
    <row r="1500" spans="1:86" ht="12.75">
      <c r="A1500" s="195"/>
      <c r="B1500" s="195"/>
      <c r="C1500" s="195"/>
      <c r="D1500" s="195"/>
      <c r="E1500" s="195"/>
      <c r="F1500" s="195"/>
      <c r="G1500" s="195"/>
      <c r="H1500" s="195"/>
      <c r="I1500" s="195"/>
      <c r="J1500" s="195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5"/>
      <c r="W1500" s="195"/>
      <c r="X1500" s="195"/>
      <c r="Y1500" s="195"/>
      <c r="Z1500" s="195"/>
      <c r="AA1500" s="195"/>
      <c r="AB1500" s="195"/>
      <c r="AC1500" s="195"/>
      <c r="AD1500" s="195"/>
      <c r="AE1500" s="195"/>
      <c r="AF1500" s="195"/>
      <c r="AG1500" s="195"/>
      <c r="AH1500" s="195"/>
      <c r="AI1500" s="195"/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  <c r="AW1500" s="195"/>
      <c r="AX1500" s="195"/>
      <c r="AY1500" s="195"/>
      <c r="AZ1500" s="195"/>
      <c r="BA1500" s="195"/>
      <c r="BB1500" s="195"/>
      <c r="BC1500" s="195"/>
      <c r="BD1500" s="195"/>
      <c r="BE1500" s="195"/>
      <c r="BF1500" s="195"/>
      <c r="BG1500" s="195"/>
      <c r="BH1500" s="195"/>
      <c r="BI1500" s="195"/>
      <c r="BJ1500" s="195"/>
      <c r="BK1500" s="195"/>
      <c r="BL1500" s="195"/>
      <c r="BM1500" s="195"/>
      <c r="BN1500" s="195"/>
      <c r="BO1500" s="195"/>
      <c r="BP1500" s="195"/>
      <c r="BQ1500" s="195"/>
      <c r="BR1500" s="195"/>
      <c r="BS1500" s="195"/>
      <c r="BT1500" s="195"/>
      <c r="BU1500" s="195"/>
      <c r="BV1500" s="195"/>
      <c r="BW1500" s="195"/>
      <c r="BX1500" s="195"/>
      <c r="BY1500" s="195"/>
      <c r="BZ1500" s="195"/>
      <c r="CA1500" s="195"/>
      <c r="CB1500" s="195"/>
      <c r="CC1500" s="195"/>
      <c r="CD1500" s="195"/>
      <c r="CE1500" s="195"/>
      <c r="CF1500" s="195"/>
      <c r="CG1500" s="195"/>
      <c r="CH1500" s="195"/>
    </row>
    <row r="1501" spans="1:86" ht="12.75">
      <c r="A1501" s="195"/>
      <c r="B1501" s="195"/>
      <c r="C1501" s="195"/>
      <c r="D1501" s="195"/>
      <c r="E1501" s="195"/>
      <c r="F1501" s="195"/>
      <c r="G1501" s="195"/>
      <c r="H1501" s="195"/>
      <c r="I1501" s="195"/>
      <c r="J1501" s="195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5"/>
      <c r="W1501" s="195"/>
      <c r="X1501" s="195"/>
      <c r="Y1501" s="195"/>
      <c r="Z1501" s="195"/>
      <c r="AA1501" s="195"/>
      <c r="AB1501" s="195"/>
      <c r="AC1501" s="195"/>
      <c r="AD1501" s="195"/>
      <c r="AE1501" s="195"/>
      <c r="AF1501" s="195"/>
      <c r="AG1501" s="195"/>
      <c r="AH1501" s="195"/>
      <c r="AI1501" s="195"/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  <c r="AW1501" s="195"/>
      <c r="AX1501" s="195"/>
      <c r="AY1501" s="195"/>
      <c r="AZ1501" s="195"/>
      <c r="BA1501" s="195"/>
      <c r="BB1501" s="195"/>
      <c r="BC1501" s="195"/>
      <c r="BD1501" s="195"/>
      <c r="BE1501" s="195"/>
      <c r="BF1501" s="195"/>
      <c r="BG1501" s="195"/>
      <c r="BH1501" s="195"/>
      <c r="BI1501" s="195"/>
      <c r="BJ1501" s="195"/>
      <c r="BK1501" s="195"/>
      <c r="BL1501" s="195"/>
      <c r="BM1501" s="195"/>
      <c r="BN1501" s="195"/>
      <c r="BO1501" s="195"/>
      <c r="BP1501" s="195"/>
      <c r="BQ1501" s="195"/>
      <c r="BR1501" s="195"/>
      <c r="BS1501" s="195"/>
      <c r="BT1501" s="195"/>
      <c r="BU1501" s="195"/>
      <c r="BV1501" s="195"/>
      <c r="BW1501" s="195"/>
      <c r="BX1501" s="195"/>
      <c r="BY1501" s="195"/>
      <c r="BZ1501" s="195"/>
      <c r="CA1501" s="195"/>
      <c r="CB1501" s="195"/>
      <c r="CC1501" s="195"/>
      <c r="CD1501" s="195"/>
      <c r="CE1501" s="195"/>
      <c r="CF1501" s="195"/>
      <c r="CG1501" s="195"/>
      <c r="CH1501" s="195"/>
    </row>
    <row r="1502" spans="1:86" ht="12.75">
      <c r="A1502" s="195"/>
      <c r="B1502" s="195"/>
      <c r="C1502" s="195"/>
      <c r="D1502" s="195"/>
      <c r="E1502" s="195"/>
      <c r="F1502" s="195"/>
      <c r="G1502" s="195"/>
      <c r="H1502" s="195"/>
      <c r="I1502" s="195"/>
      <c r="J1502" s="195"/>
      <c r="L1502" s="195"/>
      <c r="M1502" s="195"/>
      <c r="N1502" s="195"/>
      <c r="O1502" s="195"/>
      <c r="P1502" s="195"/>
      <c r="Q1502" s="195"/>
      <c r="R1502" s="195"/>
      <c r="S1502" s="195"/>
      <c r="T1502" s="195"/>
      <c r="U1502" s="195"/>
      <c r="V1502" s="195"/>
      <c r="W1502" s="195"/>
      <c r="X1502" s="195"/>
      <c r="Y1502" s="195"/>
      <c r="Z1502" s="195"/>
      <c r="AA1502" s="195"/>
      <c r="AB1502" s="195"/>
      <c r="AC1502" s="195"/>
      <c r="AD1502" s="195"/>
      <c r="AE1502" s="195"/>
      <c r="AF1502" s="195"/>
      <c r="AG1502" s="195"/>
      <c r="AH1502" s="195"/>
      <c r="AI1502" s="195"/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  <c r="AW1502" s="195"/>
      <c r="AX1502" s="195"/>
      <c r="AY1502" s="195"/>
      <c r="AZ1502" s="195"/>
      <c r="BA1502" s="195"/>
      <c r="BB1502" s="195"/>
      <c r="BC1502" s="195"/>
      <c r="BD1502" s="195"/>
      <c r="BE1502" s="195"/>
      <c r="BF1502" s="195"/>
      <c r="BG1502" s="195"/>
      <c r="BH1502" s="195"/>
      <c r="BI1502" s="195"/>
      <c r="BJ1502" s="195"/>
      <c r="BK1502" s="195"/>
      <c r="BL1502" s="195"/>
      <c r="BM1502" s="195"/>
      <c r="BN1502" s="195"/>
      <c r="BO1502" s="195"/>
      <c r="BP1502" s="195"/>
      <c r="BQ1502" s="195"/>
      <c r="BR1502" s="195"/>
      <c r="BS1502" s="195"/>
      <c r="BT1502" s="195"/>
      <c r="BU1502" s="195"/>
      <c r="BV1502" s="195"/>
      <c r="BW1502" s="195"/>
      <c r="BX1502" s="195"/>
      <c r="BY1502" s="195"/>
      <c r="BZ1502" s="195"/>
      <c r="CA1502" s="195"/>
      <c r="CB1502" s="195"/>
      <c r="CC1502" s="195"/>
      <c r="CD1502" s="195"/>
      <c r="CE1502" s="195"/>
      <c r="CF1502" s="195"/>
      <c r="CG1502" s="195"/>
      <c r="CH1502" s="195"/>
    </row>
    <row r="1503" spans="1:86" ht="12.75">
      <c r="A1503" s="195"/>
      <c r="B1503" s="195"/>
      <c r="C1503" s="195"/>
      <c r="D1503" s="195"/>
      <c r="E1503" s="195"/>
      <c r="F1503" s="195"/>
      <c r="G1503" s="195"/>
      <c r="H1503" s="195"/>
      <c r="I1503" s="195"/>
      <c r="J1503" s="195"/>
      <c r="L1503" s="195"/>
      <c r="M1503" s="195"/>
      <c r="N1503" s="195"/>
      <c r="O1503" s="195"/>
      <c r="P1503" s="195"/>
      <c r="Q1503" s="195"/>
      <c r="R1503" s="195"/>
      <c r="S1503" s="195"/>
      <c r="T1503" s="195"/>
      <c r="U1503" s="195"/>
      <c r="V1503" s="195"/>
      <c r="W1503" s="195"/>
      <c r="X1503" s="195"/>
      <c r="Y1503" s="195"/>
      <c r="Z1503" s="195"/>
      <c r="AA1503" s="195"/>
      <c r="AB1503" s="195"/>
      <c r="AC1503" s="195"/>
      <c r="AD1503" s="195"/>
      <c r="AE1503" s="195"/>
      <c r="AF1503" s="195"/>
      <c r="AG1503" s="195"/>
      <c r="AH1503" s="195"/>
      <c r="AI1503" s="195"/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  <c r="AW1503" s="195"/>
      <c r="AX1503" s="195"/>
      <c r="AY1503" s="195"/>
      <c r="AZ1503" s="195"/>
      <c r="BA1503" s="195"/>
      <c r="BB1503" s="195"/>
      <c r="BC1503" s="195"/>
      <c r="BD1503" s="195"/>
      <c r="BE1503" s="195"/>
      <c r="BF1503" s="195"/>
      <c r="BG1503" s="195"/>
      <c r="BH1503" s="195"/>
      <c r="BI1503" s="195"/>
      <c r="BJ1503" s="195"/>
      <c r="BK1503" s="195"/>
      <c r="BL1503" s="195"/>
      <c r="BM1503" s="195"/>
      <c r="BN1503" s="195"/>
      <c r="BO1503" s="195"/>
      <c r="BP1503" s="195"/>
      <c r="BQ1503" s="195"/>
      <c r="BR1503" s="195"/>
      <c r="BS1503" s="195"/>
      <c r="BT1503" s="195"/>
      <c r="BU1503" s="195"/>
      <c r="BV1503" s="195"/>
      <c r="BW1503" s="195"/>
      <c r="BX1503" s="195"/>
      <c r="BY1503" s="195"/>
      <c r="BZ1503" s="195"/>
      <c r="CA1503" s="195"/>
      <c r="CB1503" s="195"/>
      <c r="CC1503" s="195"/>
      <c r="CD1503" s="195"/>
      <c r="CE1503" s="195"/>
      <c r="CF1503" s="195"/>
      <c r="CG1503" s="195"/>
      <c r="CH1503" s="195"/>
    </row>
    <row r="1504" spans="1:86" ht="12.75">
      <c r="A1504" s="195"/>
      <c r="B1504" s="195"/>
      <c r="C1504" s="195"/>
      <c r="D1504" s="195"/>
      <c r="E1504" s="195"/>
      <c r="F1504" s="195"/>
      <c r="G1504" s="195"/>
      <c r="H1504" s="195"/>
      <c r="I1504" s="195"/>
      <c r="J1504" s="195"/>
      <c r="L1504" s="195"/>
      <c r="M1504" s="195"/>
      <c r="N1504" s="195"/>
      <c r="O1504" s="195"/>
      <c r="P1504" s="195"/>
      <c r="Q1504" s="195"/>
      <c r="R1504" s="195"/>
      <c r="S1504" s="195"/>
      <c r="T1504" s="195"/>
      <c r="U1504" s="195"/>
      <c r="V1504" s="195"/>
      <c r="W1504" s="195"/>
      <c r="X1504" s="195"/>
      <c r="Y1504" s="195"/>
      <c r="Z1504" s="195"/>
      <c r="AA1504" s="195"/>
      <c r="AB1504" s="195"/>
      <c r="AC1504" s="195"/>
      <c r="AD1504" s="195"/>
      <c r="AE1504" s="195"/>
      <c r="AF1504" s="195"/>
      <c r="AG1504" s="195"/>
      <c r="AH1504" s="195"/>
      <c r="AI1504" s="195"/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  <c r="AW1504" s="195"/>
      <c r="AX1504" s="195"/>
      <c r="AY1504" s="195"/>
      <c r="AZ1504" s="195"/>
      <c r="BA1504" s="195"/>
      <c r="BB1504" s="195"/>
      <c r="BC1504" s="195"/>
      <c r="BD1504" s="195"/>
      <c r="BE1504" s="195"/>
      <c r="BF1504" s="195"/>
      <c r="BG1504" s="195"/>
      <c r="BH1504" s="195"/>
      <c r="BI1504" s="195"/>
      <c r="BJ1504" s="195"/>
      <c r="BK1504" s="195"/>
      <c r="BL1504" s="195"/>
      <c r="BM1504" s="195"/>
      <c r="BN1504" s="195"/>
      <c r="BO1504" s="195"/>
      <c r="BP1504" s="195"/>
      <c r="BQ1504" s="195"/>
      <c r="BR1504" s="195"/>
      <c r="BS1504" s="195"/>
      <c r="BT1504" s="195"/>
      <c r="BU1504" s="195"/>
      <c r="BV1504" s="195"/>
      <c r="BW1504" s="195"/>
      <c r="BX1504" s="195"/>
      <c r="BY1504" s="195"/>
      <c r="BZ1504" s="195"/>
      <c r="CA1504" s="195"/>
      <c r="CB1504" s="195"/>
      <c r="CC1504" s="195"/>
      <c r="CD1504" s="195"/>
      <c r="CE1504" s="195"/>
      <c r="CF1504" s="195"/>
      <c r="CG1504" s="195"/>
      <c r="CH1504" s="195"/>
    </row>
    <row r="1505" spans="1:86" ht="12.75">
      <c r="A1505" s="195"/>
      <c r="B1505" s="195"/>
      <c r="C1505" s="195"/>
      <c r="D1505" s="195"/>
      <c r="E1505" s="195"/>
      <c r="F1505" s="195"/>
      <c r="G1505" s="195"/>
      <c r="H1505" s="195"/>
      <c r="I1505" s="195"/>
      <c r="J1505" s="195"/>
      <c r="L1505" s="195"/>
      <c r="M1505" s="195"/>
      <c r="N1505" s="195"/>
      <c r="O1505" s="195"/>
      <c r="P1505" s="195"/>
      <c r="Q1505" s="195"/>
      <c r="R1505" s="195"/>
      <c r="S1505" s="195"/>
      <c r="T1505" s="195"/>
      <c r="U1505" s="195"/>
      <c r="V1505" s="195"/>
      <c r="W1505" s="195"/>
      <c r="X1505" s="195"/>
      <c r="Y1505" s="195"/>
      <c r="Z1505" s="195"/>
      <c r="AA1505" s="195"/>
      <c r="AB1505" s="195"/>
      <c r="AC1505" s="195"/>
      <c r="AD1505" s="195"/>
      <c r="AE1505" s="195"/>
      <c r="AF1505" s="195"/>
      <c r="AG1505" s="195"/>
      <c r="AH1505" s="195"/>
      <c r="AI1505" s="195"/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  <c r="AW1505" s="195"/>
      <c r="AX1505" s="195"/>
      <c r="AY1505" s="195"/>
      <c r="AZ1505" s="195"/>
      <c r="BA1505" s="195"/>
      <c r="BB1505" s="195"/>
      <c r="BC1505" s="195"/>
      <c r="BD1505" s="195"/>
      <c r="BE1505" s="195"/>
      <c r="BF1505" s="195"/>
      <c r="BG1505" s="195"/>
      <c r="BH1505" s="195"/>
      <c r="BI1505" s="195"/>
      <c r="BJ1505" s="195"/>
      <c r="BK1505" s="195"/>
      <c r="BL1505" s="195"/>
      <c r="BM1505" s="195"/>
      <c r="BN1505" s="195"/>
      <c r="BO1505" s="195"/>
      <c r="BP1505" s="195"/>
      <c r="BQ1505" s="195"/>
      <c r="BR1505" s="195"/>
      <c r="BS1505" s="195"/>
      <c r="BT1505" s="195"/>
      <c r="BU1505" s="195"/>
      <c r="BV1505" s="195"/>
      <c r="BW1505" s="195"/>
      <c r="BX1505" s="195"/>
      <c r="BY1505" s="195"/>
      <c r="BZ1505" s="195"/>
      <c r="CA1505" s="195"/>
      <c r="CB1505" s="195"/>
      <c r="CC1505" s="195"/>
      <c r="CD1505" s="195"/>
      <c r="CE1505" s="195"/>
      <c r="CF1505" s="195"/>
      <c r="CG1505" s="195"/>
      <c r="CH1505" s="195"/>
    </row>
    <row r="1506" spans="1:86" ht="12.75">
      <c r="A1506" s="195"/>
      <c r="B1506" s="195"/>
      <c r="C1506" s="195"/>
      <c r="D1506" s="195"/>
      <c r="E1506" s="195"/>
      <c r="F1506" s="195"/>
      <c r="G1506" s="195"/>
      <c r="H1506" s="195"/>
      <c r="I1506" s="195"/>
      <c r="J1506" s="195"/>
      <c r="L1506" s="195"/>
      <c r="M1506" s="195"/>
      <c r="N1506" s="195"/>
      <c r="O1506" s="195"/>
      <c r="P1506" s="195"/>
      <c r="Q1506" s="195"/>
      <c r="R1506" s="195"/>
      <c r="S1506" s="195"/>
      <c r="T1506" s="195"/>
      <c r="U1506" s="195"/>
      <c r="V1506" s="195"/>
      <c r="W1506" s="195"/>
      <c r="X1506" s="195"/>
      <c r="Y1506" s="195"/>
      <c r="Z1506" s="195"/>
      <c r="AA1506" s="195"/>
      <c r="AB1506" s="195"/>
      <c r="AC1506" s="195"/>
      <c r="AD1506" s="195"/>
      <c r="AE1506" s="195"/>
      <c r="AF1506" s="195"/>
      <c r="AG1506" s="195"/>
      <c r="AH1506" s="195"/>
      <c r="AI1506" s="195"/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  <c r="AW1506" s="195"/>
      <c r="AX1506" s="195"/>
      <c r="AY1506" s="195"/>
      <c r="AZ1506" s="195"/>
      <c r="BA1506" s="195"/>
      <c r="BB1506" s="195"/>
      <c r="BC1506" s="195"/>
      <c r="BD1506" s="195"/>
      <c r="BE1506" s="195"/>
      <c r="BF1506" s="195"/>
      <c r="BG1506" s="195"/>
      <c r="BH1506" s="195"/>
      <c r="BI1506" s="195"/>
      <c r="BJ1506" s="195"/>
      <c r="BK1506" s="195"/>
      <c r="BL1506" s="195"/>
      <c r="BM1506" s="195"/>
      <c r="BN1506" s="195"/>
      <c r="BO1506" s="195"/>
      <c r="BP1506" s="195"/>
      <c r="BQ1506" s="195"/>
      <c r="BR1506" s="195"/>
      <c r="BS1506" s="195"/>
      <c r="BT1506" s="195"/>
      <c r="BU1506" s="195"/>
      <c r="BV1506" s="195"/>
      <c r="BW1506" s="195"/>
      <c r="BX1506" s="195"/>
      <c r="BY1506" s="195"/>
      <c r="BZ1506" s="195"/>
      <c r="CA1506" s="195"/>
      <c r="CB1506" s="195"/>
      <c r="CC1506" s="195"/>
      <c r="CD1506" s="195"/>
      <c r="CE1506" s="195"/>
      <c r="CF1506" s="195"/>
      <c r="CG1506" s="195"/>
      <c r="CH1506" s="195"/>
    </row>
    <row r="1507" spans="1:86" ht="12.75">
      <c r="A1507" s="195"/>
      <c r="B1507" s="195"/>
      <c r="C1507" s="195"/>
      <c r="D1507" s="195"/>
      <c r="E1507" s="195"/>
      <c r="F1507" s="195"/>
      <c r="G1507" s="195"/>
      <c r="H1507" s="195"/>
      <c r="I1507" s="195"/>
      <c r="J1507" s="195"/>
      <c r="L1507" s="195"/>
      <c r="M1507" s="195"/>
      <c r="N1507" s="195"/>
      <c r="O1507" s="195"/>
      <c r="P1507" s="195"/>
      <c r="Q1507" s="195"/>
      <c r="R1507" s="195"/>
      <c r="S1507" s="195"/>
      <c r="T1507" s="195"/>
      <c r="U1507" s="195"/>
      <c r="V1507" s="195"/>
      <c r="W1507" s="195"/>
      <c r="X1507" s="195"/>
      <c r="Y1507" s="195"/>
      <c r="Z1507" s="195"/>
      <c r="AA1507" s="195"/>
      <c r="AB1507" s="195"/>
      <c r="AC1507" s="195"/>
      <c r="AD1507" s="195"/>
      <c r="AE1507" s="195"/>
      <c r="AF1507" s="195"/>
      <c r="AG1507" s="195"/>
      <c r="AH1507" s="195"/>
      <c r="AI1507" s="195"/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  <c r="AW1507" s="195"/>
      <c r="AX1507" s="195"/>
      <c r="AY1507" s="195"/>
      <c r="AZ1507" s="195"/>
      <c r="BA1507" s="195"/>
      <c r="BB1507" s="195"/>
      <c r="BC1507" s="195"/>
      <c r="BD1507" s="195"/>
      <c r="BE1507" s="195"/>
      <c r="BF1507" s="195"/>
      <c r="BG1507" s="195"/>
      <c r="BH1507" s="195"/>
      <c r="BI1507" s="195"/>
      <c r="BJ1507" s="195"/>
      <c r="BK1507" s="195"/>
      <c r="BL1507" s="195"/>
      <c r="BM1507" s="195"/>
      <c r="BN1507" s="195"/>
      <c r="BO1507" s="195"/>
      <c r="BP1507" s="195"/>
      <c r="BQ1507" s="195"/>
      <c r="BR1507" s="195"/>
      <c r="BS1507" s="195"/>
      <c r="BT1507" s="195"/>
      <c r="BU1507" s="195"/>
      <c r="BV1507" s="195"/>
      <c r="BW1507" s="195"/>
      <c r="BX1507" s="195"/>
      <c r="BY1507" s="195"/>
      <c r="BZ1507" s="195"/>
      <c r="CA1507" s="195"/>
      <c r="CB1507" s="195"/>
      <c r="CC1507" s="195"/>
      <c r="CD1507" s="195"/>
      <c r="CE1507" s="195"/>
      <c r="CF1507" s="195"/>
      <c r="CG1507" s="195"/>
      <c r="CH1507" s="195"/>
    </row>
    <row r="1508" spans="1:86" ht="12.75">
      <c r="A1508" s="195"/>
      <c r="B1508" s="195"/>
      <c r="C1508" s="195"/>
      <c r="D1508" s="195"/>
      <c r="E1508" s="195"/>
      <c r="F1508" s="195"/>
      <c r="G1508" s="195"/>
      <c r="H1508" s="195"/>
      <c r="I1508" s="195"/>
      <c r="J1508" s="195"/>
      <c r="L1508" s="195"/>
      <c r="M1508" s="195"/>
      <c r="N1508" s="195"/>
      <c r="O1508" s="195"/>
      <c r="P1508" s="195"/>
      <c r="Q1508" s="195"/>
      <c r="R1508" s="195"/>
      <c r="S1508" s="195"/>
      <c r="T1508" s="195"/>
      <c r="U1508" s="195"/>
      <c r="V1508" s="195"/>
      <c r="W1508" s="195"/>
      <c r="X1508" s="195"/>
      <c r="Y1508" s="195"/>
      <c r="Z1508" s="195"/>
      <c r="AA1508" s="195"/>
      <c r="AB1508" s="195"/>
      <c r="AC1508" s="195"/>
      <c r="AD1508" s="195"/>
      <c r="AE1508" s="195"/>
      <c r="AF1508" s="195"/>
      <c r="AG1508" s="195"/>
      <c r="AH1508" s="195"/>
      <c r="AI1508" s="195"/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  <c r="AW1508" s="195"/>
      <c r="AX1508" s="195"/>
      <c r="AY1508" s="195"/>
      <c r="AZ1508" s="195"/>
      <c r="BA1508" s="195"/>
      <c r="BB1508" s="195"/>
      <c r="BC1508" s="195"/>
      <c r="BD1508" s="195"/>
      <c r="BE1508" s="195"/>
      <c r="BF1508" s="195"/>
      <c r="BG1508" s="195"/>
      <c r="BH1508" s="195"/>
      <c r="BI1508" s="195"/>
      <c r="BJ1508" s="195"/>
      <c r="BK1508" s="195"/>
      <c r="BL1508" s="195"/>
      <c r="BM1508" s="195"/>
      <c r="BN1508" s="195"/>
      <c r="BO1508" s="195"/>
      <c r="BP1508" s="195"/>
      <c r="BQ1508" s="195"/>
      <c r="BR1508" s="195"/>
      <c r="BS1508" s="195"/>
      <c r="BT1508" s="195"/>
      <c r="BU1508" s="195"/>
      <c r="BV1508" s="195"/>
      <c r="BW1508" s="195"/>
      <c r="BX1508" s="195"/>
      <c r="BY1508" s="195"/>
      <c r="BZ1508" s="195"/>
      <c r="CA1508" s="195"/>
      <c r="CB1508" s="195"/>
      <c r="CC1508" s="195"/>
      <c r="CD1508" s="195"/>
      <c r="CE1508" s="195"/>
      <c r="CF1508" s="195"/>
      <c r="CG1508" s="195"/>
      <c r="CH1508" s="195"/>
    </row>
    <row r="1509" spans="1:86" ht="12.75">
      <c r="A1509" s="195"/>
      <c r="B1509" s="195"/>
      <c r="C1509" s="195"/>
      <c r="D1509" s="195"/>
      <c r="E1509" s="195"/>
      <c r="F1509" s="195"/>
      <c r="G1509" s="195"/>
      <c r="H1509" s="195"/>
      <c r="I1509" s="195"/>
      <c r="J1509" s="195"/>
      <c r="L1509" s="195"/>
      <c r="M1509" s="195"/>
      <c r="N1509" s="195"/>
      <c r="O1509" s="195"/>
      <c r="P1509" s="195"/>
      <c r="Q1509" s="195"/>
      <c r="R1509" s="195"/>
      <c r="S1509" s="195"/>
      <c r="T1509" s="195"/>
      <c r="U1509" s="195"/>
      <c r="V1509" s="195"/>
      <c r="W1509" s="195"/>
      <c r="X1509" s="195"/>
      <c r="Y1509" s="195"/>
      <c r="Z1509" s="195"/>
      <c r="AA1509" s="195"/>
      <c r="AB1509" s="195"/>
      <c r="AC1509" s="195"/>
      <c r="AD1509" s="195"/>
      <c r="AE1509" s="195"/>
      <c r="AF1509" s="195"/>
      <c r="AG1509" s="195"/>
      <c r="AH1509" s="195"/>
      <c r="AI1509" s="195"/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  <c r="AW1509" s="195"/>
      <c r="AX1509" s="195"/>
      <c r="AY1509" s="195"/>
      <c r="AZ1509" s="195"/>
      <c r="BA1509" s="195"/>
      <c r="BB1509" s="195"/>
      <c r="BC1509" s="195"/>
      <c r="BD1509" s="195"/>
      <c r="BE1509" s="195"/>
      <c r="BF1509" s="195"/>
      <c r="BG1509" s="195"/>
      <c r="BH1509" s="195"/>
      <c r="BI1509" s="195"/>
      <c r="BJ1509" s="195"/>
      <c r="BK1509" s="195"/>
      <c r="BL1509" s="195"/>
      <c r="BM1509" s="195"/>
      <c r="BN1509" s="195"/>
      <c r="BO1509" s="195"/>
      <c r="BP1509" s="195"/>
      <c r="BQ1509" s="195"/>
      <c r="BR1509" s="195"/>
      <c r="BS1509" s="195"/>
      <c r="BT1509" s="195"/>
      <c r="BU1509" s="195"/>
      <c r="BV1509" s="195"/>
      <c r="BW1509" s="195"/>
      <c r="BX1509" s="195"/>
      <c r="BY1509" s="195"/>
      <c r="BZ1509" s="195"/>
      <c r="CA1509" s="195"/>
      <c r="CB1509" s="195"/>
      <c r="CC1509" s="195"/>
      <c r="CD1509" s="195"/>
      <c r="CE1509" s="195"/>
      <c r="CF1509" s="195"/>
      <c r="CG1509" s="195"/>
      <c r="CH1509" s="195"/>
    </row>
    <row r="1510" spans="1:86" ht="12.75">
      <c r="A1510" s="195"/>
      <c r="B1510" s="195"/>
      <c r="C1510" s="195"/>
      <c r="D1510" s="195"/>
      <c r="E1510" s="195"/>
      <c r="F1510" s="195"/>
      <c r="G1510" s="195"/>
      <c r="H1510" s="195"/>
      <c r="I1510" s="195"/>
      <c r="J1510" s="195"/>
      <c r="L1510" s="195"/>
      <c r="M1510" s="195"/>
      <c r="N1510" s="195"/>
      <c r="O1510" s="195"/>
      <c r="P1510" s="195"/>
      <c r="Q1510" s="195"/>
      <c r="R1510" s="195"/>
      <c r="S1510" s="195"/>
      <c r="T1510" s="195"/>
      <c r="U1510" s="195"/>
      <c r="V1510" s="195"/>
      <c r="W1510" s="195"/>
      <c r="X1510" s="195"/>
      <c r="Y1510" s="195"/>
      <c r="Z1510" s="195"/>
      <c r="AA1510" s="195"/>
      <c r="AB1510" s="195"/>
      <c r="AC1510" s="195"/>
      <c r="AD1510" s="195"/>
      <c r="AE1510" s="195"/>
      <c r="AF1510" s="195"/>
      <c r="AG1510" s="195"/>
      <c r="AH1510" s="195"/>
      <c r="AI1510" s="195"/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  <c r="AW1510" s="195"/>
      <c r="AX1510" s="195"/>
      <c r="AY1510" s="195"/>
      <c r="AZ1510" s="195"/>
      <c r="BA1510" s="195"/>
      <c r="BB1510" s="195"/>
      <c r="BC1510" s="195"/>
      <c r="BD1510" s="195"/>
      <c r="BE1510" s="195"/>
      <c r="BF1510" s="195"/>
      <c r="BG1510" s="195"/>
      <c r="BH1510" s="195"/>
      <c r="BI1510" s="195"/>
      <c r="BJ1510" s="195"/>
      <c r="BK1510" s="195"/>
      <c r="BL1510" s="195"/>
      <c r="BM1510" s="195"/>
      <c r="BN1510" s="195"/>
      <c r="BO1510" s="195"/>
      <c r="BP1510" s="195"/>
      <c r="BQ1510" s="195"/>
      <c r="BR1510" s="195"/>
      <c r="BS1510" s="195"/>
      <c r="BT1510" s="195"/>
      <c r="BU1510" s="195"/>
      <c r="BV1510" s="195"/>
      <c r="BW1510" s="195"/>
      <c r="BX1510" s="195"/>
      <c r="BY1510" s="195"/>
      <c r="BZ1510" s="195"/>
      <c r="CA1510" s="195"/>
      <c r="CB1510" s="195"/>
      <c r="CC1510" s="195"/>
      <c r="CD1510" s="195"/>
      <c r="CE1510" s="195"/>
      <c r="CF1510" s="195"/>
      <c r="CG1510" s="195"/>
      <c r="CH1510" s="195"/>
    </row>
    <row r="1511" spans="1:86" ht="12.75">
      <c r="A1511" s="195"/>
      <c r="B1511" s="195"/>
      <c r="C1511" s="195"/>
      <c r="D1511" s="195"/>
      <c r="E1511" s="195"/>
      <c r="F1511" s="195"/>
      <c r="G1511" s="195"/>
      <c r="H1511" s="195"/>
      <c r="I1511" s="195"/>
      <c r="J1511" s="195"/>
      <c r="L1511" s="195"/>
      <c r="M1511" s="195"/>
      <c r="N1511" s="195"/>
      <c r="O1511" s="195"/>
      <c r="P1511" s="195"/>
      <c r="Q1511" s="195"/>
      <c r="R1511" s="195"/>
      <c r="S1511" s="195"/>
      <c r="T1511" s="195"/>
      <c r="U1511" s="195"/>
      <c r="V1511" s="195"/>
      <c r="W1511" s="195"/>
      <c r="X1511" s="195"/>
      <c r="Y1511" s="195"/>
      <c r="Z1511" s="195"/>
      <c r="AA1511" s="195"/>
      <c r="AB1511" s="195"/>
      <c r="AC1511" s="195"/>
      <c r="AD1511" s="195"/>
      <c r="AE1511" s="195"/>
      <c r="AF1511" s="195"/>
      <c r="AG1511" s="195"/>
      <c r="AH1511" s="195"/>
      <c r="AI1511" s="195"/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  <c r="AW1511" s="195"/>
      <c r="AX1511" s="195"/>
      <c r="AY1511" s="195"/>
      <c r="AZ1511" s="195"/>
      <c r="BA1511" s="195"/>
      <c r="BB1511" s="195"/>
      <c r="BC1511" s="195"/>
      <c r="BD1511" s="195"/>
      <c r="BE1511" s="195"/>
      <c r="BF1511" s="195"/>
      <c r="BG1511" s="195"/>
      <c r="BH1511" s="195"/>
      <c r="BI1511" s="195"/>
      <c r="BJ1511" s="195"/>
      <c r="BK1511" s="195"/>
      <c r="BL1511" s="195"/>
      <c r="BM1511" s="195"/>
      <c r="BN1511" s="195"/>
      <c r="BO1511" s="195"/>
      <c r="BP1511" s="195"/>
      <c r="BQ1511" s="195"/>
      <c r="BR1511" s="195"/>
      <c r="BS1511" s="195"/>
      <c r="BT1511" s="195"/>
      <c r="BU1511" s="195"/>
      <c r="BV1511" s="195"/>
      <c r="BW1511" s="195"/>
      <c r="BX1511" s="195"/>
      <c r="BY1511" s="195"/>
      <c r="BZ1511" s="195"/>
      <c r="CA1511" s="195"/>
      <c r="CB1511" s="195"/>
      <c r="CC1511" s="195"/>
      <c r="CD1511" s="195"/>
      <c r="CE1511" s="195"/>
      <c r="CF1511" s="195"/>
      <c r="CG1511" s="195"/>
      <c r="CH1511" s="195"/>
    </row>
    <row r="1512" spans="1:86" ht="12.75">
      <c r="A1512" s="195"/>
      <c r="B1512" s="195"/>
      <c r="C1512" s="195"/>
      <c r="D1512" s="195"/>
      <c r="E1512" s="195"/>
      <c r="F1512" s="195"/>
      <c r="G1512" s="195"/>
      <c r="H1512" s="195"/>
      <c r="I1512" s="195"/>
      <c r="J1512" s="195"/>
      <c r="L1512" s="195"/>
      <c r="M1512" s="195"/>
      <c r="N1512" s="195"/>
      <c r="O1512" s="195"/>
      <c r="P1512" s="195"/>
      <c r="Q1512" s="195"/>
      <c r="R1512" s="195"/>
      <c r="S1512" s="195"/>
      <c r="T1512" s="195"/>
      <c r="U1512" s="195"/>
      <c r="V1512" s="195"/>
      <c r="W1512" s="195"/>
      <c r="X1512" s="195"/>
      <c r="Y1512" s="195"/>
      <c r="Z1512" s="195"/>
      <c r="AA1512" s="195"/>
      <c r="AB1512" s="195"/>
      <c r="AC1512" s="195"/>
      <c r="AD1512" s="195"/>
      <c r="AE1512" s="195"/>
      <c r="AF1512" s="195"/>
      <c r="AG1512" s="195"/>
      <c r="AH1512" s="195"/>
      <c r="AI1512" s="195"/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  <c r="AW1512" s="195"/>
      <c r="AX1512" s="195"/>
      <c r="AY1512" s="195"/>
      <c r="AZ1512" s="195"/>
      <c r="BA1512" s="195"/>
      <c r="BB1512" s="195"/>
      <c r="BC1512" s="195"/>
      <c r="BD1512" s="195"/>
      <c r="BE1512" s="195"/>
      <c r="BF1512" s="195"/>
      <c r="BG1512" s="195"/>
      <c r="BH1512" s="195"/>
      <c r="BI1512" s="195"/>
      <c r="BJ1512" s="195"/>
      <c r="BK1512" s="195"/>
      <c r="BL1512" s="195"/>
      <c r="BM1512" s="195"/>
      <c r="BN1512" s="195"/>
      <c r="BO1512" s="195"/>
      <c r="BP1512" s="195"/>
      <c r="BQ1512" s="195"/>
      <c r="BR1512" s="195"/>
      <c r="BS1512" s="195"/>
      <c r="BT1512" s="195"/>
      <c r="BU1512" s="195"/>
      <c r="BV1512" s="195"/>
      <c r="BW1512" s="195"/>
      <c r="BX1512" s="195"/>
      <c r="BY1512" s="195"/>
      <c r="BZ1512" s="195"/>
      <c r="CA1512" s="195"/>
      <c r="CB1512" s="195"/>
      <c r="CC1512" s="195"/>
      <c r="CD1512" s="195"/>
      <c r="CE1512" s="195"/>
      <c r="CF1512" s="195"/>
      <c r="CG1512" s="195"/>
      <c r="CH1512" s="195"/>
    </row>
    <row r="1513" spans="1:86" ht="12.75">
      <c r="A1513" s="195"/>
      <c r="B1513" s="195"/>
      <c r="C1513" s="195"/>
      <c r="D1513" s="195"/>
      <c r="E1513" s="195"/>
      <c r="F1513" s="195"/>
      <c r="G1513" s="195"/>
      <c r="H1513" s="195"/>
      <c r="I1513" s="195"/>
      <c r="J1513" s="195"/>
      <c r="L1513" s="195"/>
      <c r="M1513" s="195"/>
      <c r="N1513" s="195"/>
      <c r="O1513" s="195"/>
      <c r="P1513" s="195"/>
      <c r="Q1513" s="195"/>
      <c r="R1513" s="195"/>
      <c r="S1513" s="195"/>
      <c r="T1513" s="195"/>
      <c r="U1513" s="195"/>
      <c r="V1513" s="195"/>
      <c r="W1513" s="195"/>
      <c r="X1513" s="195"/>
      <c r="Y1513" s="195"/>
      <c r="Z1513" s="195"/>
      <c r="AA1513" s="195"/>
      <c r="AB1513" s="195"/>
      <c r="AC1513" s="195"/>
      <c r="AD1513" s="195"/>
      <c r="AE1513" s="195"/>
      <c r="AF1513" s="195"/>
      <c r="AG1513" s="195"/>
      <c r="AH1513" s="195"/>
      <c r="AI1513" s="195"/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  <c r="AW1513" s="195"/>
      <c r="AX1513" s="195"/>
      <c r="AY1513" s="195"/>
      <c r="AZ1513" s="195"/>
      <c r="BA1513" s="195"/>
      <c r="BB1513" s="195"/>
      <c r="BC1513" s="195"/>
      <c r="BD1513" s="195"/>
      <c r="BE1513" s="195"/>
      <c r="BF1513" s="195"/>
      <c r="BG1513" s="195"/>
      <c r="BH1513" s="195"/>
      <c r="BI1513" s="195"/>
      <c r="BJ1513" s="195"/>
      <c r="BK1513" s="195"/>
      <c r="BL1513" s="195"/>
      <c r="BM1513" s="195"/>
      <c r="BN1513" s="195"/>
      <c r="BO1513" s="195"/>
      <c r="BP1513" s="195"/>
      <c r="BQ1513" s="195"/>
      <c r="BR1513" s="195"/>
      <c r="BS1513" s="195"/>
      <c r="BT1513" s="195"/>
      <c r="BU1513" s="195"/>
      <c r="BV1513" s="195"/>
      <c r="BW1513" s="195"/>
      <c r="BX1513" s="195"/>
      <c r="BY1513" s="195"/>
      <c r="BZ1513" s="195"/>
      <c r="CA1513" s="195"/>
      <c r="CB1513" s="195"/>
      <c r="CC1513" s="195"/>
      <c r="CD1513" s="195"/>
      <c r="CE1513" s="195"/>
      <c r="CF1513" s="195"/>
      <c r="CG1513" s="195"/>
      <c r="CH1513" s="195"/>
    </row>
    <row r="1514" spans="1:86" ht="12.75">
      <c r="A1514" s="195"/>
      <c r="B1514" s="195"/>
      <c r="C1514" s="195"/>
      <c r="D1514" s="195"/>
      <c r="E1514" s="195"/>
      <c r="F1514" s="195"/>
      <c r="G1514" s="195"/>
      <c r="H1514" s="195"/>
      <c r="I1514" s="195"/>
      <c r="J1514" s="195"/>
      <c r="L1514" s="195"/>
      <c r="M1514" s="195"/>
      <c r="N1514" s="195"/>
      <c r="O1514" s="195"/>
      <c r="P1514" s="195"/>
      <c r="Q1514" s="195"/>
      <c r="R1514" s="195"/>
      <c r="S1514" s="195"/>
      <c r="T1514" s="195"/>
      <c r="U1514" s="195"/>
      <c r="V1514" s="195"/>
      <c r="W1514" s="195"/>
      <c r="X1514" s="195"/>
      <c r="Y1514" s="195"/>
      <c r="Z1514" s="195"/>
      <c r="AA1514" s="195"/>
      <c r="AB1514" s="195"/>
      <c r="AC1514" s="195"/>
      <c r="AD1514" s="195"/>
      <c r="AE1514" s="195"/>
      <c r="AF1514" s="195"/>
      <c r="AG1514" s="195"/>
      <c r="AH1514" s="195"/>
      <c r="AI1514" s="195"/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  <c r="AW1514" s="195"/>
      <c r="AX1514" s="195"/>
      <c r="AY1514" s="195"/>
      <c r="AZ1514" s="195"/>
      <c r="BA1514" s="195"/>
      <c r="BB1514" s="195"/>
      <c r="BC1514" s="195"/>
      <c r="BD1514" s="195"/>
      <c r="BE1514" s="195"/>
      <c r="BF1514" s="195"/>
      <c r="BG1514" s="195"/>
      <c r="BH1514" s="195"/>
      <c r="BI1514" s="195"/>
      <c r="BJ1514" s="195"/>
      <c r="BK1514" s="195"/>
      <c r="BL1514" s="195"/>
      <c r="BM1514" s="195"/>
      <c r="BN1514" s="195"/>
      <c r="BO1514" s="195"/>
      <c r="BP1514" s="195"/>
      <c r="BQ1514" s="195"/>
      <c r="BR1514" s="195"/>
      <c r="BS1514" s="195"/>
      <c r="BT1514" s="195"/>
      <c r="BU1514" s="195"/>
      <c r="BV1514" s="195"/>
      <c r="BW1514" s="195"/>
      <c r="BX1514" s="195"/>
      <c r="BY1514" s="195"/>
      <c r="BZ1514" s="195"/>
      <c r="CA1514" s="195"/>
      <c r="CB1514" s="195"/>
      <c r="CC1514" s="195"/>
      <c r="CD1514" s="195"/>
      <c r="CE1514" s="195"/>
      <c r="CF1514" s="195"/>
      <c r="CG1514" s="195"/>
      <c r="CH1514" s="195"/>
    </row>
    <row r="1515" spans="1:86" ht="12.75">
      <c r="A1515" s="195"/>
      <c r="B1515" s="195"/>
      <c r="C1515" s="195"/>
      <c r="D1515" s="195"/>
      <c r="E1515" s="195"/>
      <c r="F1515" s="195"/>
      <c r="G1515" s="195"/>
      <c r="H1515" s="195"/>
      <c r="I1515" s="195"/>
      <c r="J1515" s="195"/>
      <c r="L1515" s="195"/>
      <c r="M1515" s="195"/>
      <c r="N1515" s="195"/>
      <c r="O1515" s="195"/>
      <c r="P1515" s="195"/>
      <c r="Q1515" s="195"/>
      <c r="R1515" s="195"/>
      <c r="S1515" s="195"/>
      <c r="T1515" s="195"/>
      <c r="U1515" s="195"/>
      <c r="V1515" s="195"/>
      <c r="W1515" s="195"/>
      <c r="X1515" s="195"/>
      <c r="Y1515" s="195"/>
      <c r="Z1515" s="195"/>
      <c r="AA1515" s="195"/>
      <c r="AB1515" s="195"/>
      <c r="AC1515" s="195"/>
      <c r="AD1515" s="195"/>
      <c r="AE1515" s="195"/>
      <c r="AF1515" s="195"/>
      <c r="AG1515" s="195"/>
      <c r="AH1515" s="195"/>
      <c r="AI1515" s="195"/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  <c r="AW1515" s="195"/>
      <c r="AX1515" s="195"/>
      <c r="AY1515" s="195"/>
      <c r="AZ1515" s="195"/>
      <c r="BA1515" s="195"/>
      <c r="BB1515" s="195"/>
      <c r="BC1515" s="195"/>
      <c r="BD1515" s="195"/>
      <c r="BE1515" s="195"/>
      <c r="BF1515" s="195"/>
      <c r="BG1515" s="195"/>
      <c r="BH1515" s="195"/>
      <c r="BI1515" s="195"/>
      <c r="BJ1515" s="195"/>
      <c r="BK1515" s="195"/>
      <c r="BL1515" s="195"/>
      <c r="BM1515" s="195"/>
      <c r="BN1515" s="195"/>
      <c r="BO1515" s="195"/>
      <c r="BP1515" s="195"/>
      <c r="BQ1515" s="195"/>
      <c r="BR1515" s="195"/>
      <c r="BS1515" s="195"/>
      <c r="BT1515" s="195"/>
      <c r="BU1515" s="195"/>
      <c r="BV1515" s="195"/>
      <c r="BW1515" s="195"/>
      <c r="BX1515" s="195"/>
      <c r="BY1515" s="195"/>
      <c r="BZ1515" s="195"/>
      <c r="CA1515" s="195"/>
      <c r="CB1515" s="195"/>
      <c r="CC1515" s="195"/>
      <c r="CD1515" s="195"/>
      <c r="CE1515" s="195"/>
      <c r="CF1515" s="195"/>
      <c r="CG1515" s="195"/>
      <c r="CH1515" s="195"/>
    </row>
    <row r="1516" spans="1:86" ht="12.75">
      <c r="A1516" s="195"/>
      <c r="B1516" s="195"/>
      <c r="C1516" s="195"/>
      <c r="D1516" s="195"/>
      <c r="E1516" s="195"/>
      <c r="F1516" s="195"/>
      <c r="G1516" s="195"/>
      <c r="H1516" s="195"/>
      <c r="I1516" s="195"/>
      <c r="J1516" s="195"/>
      <c r="L1516" s="195"/>
      <c r="M1516" s="195"/>
      <c r="N1516" s="195"/>
      <c r="O1516" s="195"/>
      <c r="P1516" s="195"/>
      <c r="Q1516" s="195"/>
      <c r="R1516" s="195"/>
      <c r="S1516" s="195"/>
      <c r="T1516" s="195"/>
      <c r="U1516" s="195"/>
      <c r="V1516" s="195"/>
      <c r="W1516" s="195"/>
      <c r="X1516" s="195"/>
      <c r="Y1516" s="195"/>
      <c r="Z1516" s="195"/>
      <c r="AA1516" s="195"/>
      <c r="AB1516" s="195"/>
      <c r="AC1516" s="195"/>
      <c r="AD1516" s="195"/>
      <c r="AE1516" s="195"/>
      <c r="AF1516" s="195"/>
      <c r="AG1516" s="195"/>
      <c r="AH1516" s="195"/>
      <c r="AI1516" s="195"/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  <c r="AW1516" s="195"/>
      <c r="AX1516" s="195"/>
      <c r="AY1516" s="195"/>
      <c r="AZ1516" s="195"/>
      <c r="BA1516" s="195"/>
      <c r="BB1516" s="195"/>
      <c r="BC1516" s="195"/>
      <c r="BD1516" s="195"/>
      <c r="BE1516" s="195"/>
      <c r="BF1516" s="195"/>
      <c r="BG1516" s="195"/>
      <c r="BH1516" s="195"/>
      <c r="BI1516" s="195"/>
      <c r="BJ1516" s="195"/>
      <c r="BK1516" s="195"/>
      <c r="BL1516" s="195"/>
      <c r="BM1516" s="195"/>
      <c r="BN1516" s="195"/>
      <c r="BO1516" s="195"/>
      <c r="BP1516" s="195"/>
      <c r="BQ1516" s="195"/>
      <c r="BR1516" s="195"/>
      <c r="BS1516" s="195"/>
      <c r="BT1516" s="195"/>
      <c r="BU1516" s="195"/>
      <c r="BV1516" s="195"/>
      <c r="BW1516" s="195"/>
      <c r="BX1516" s="195"/>
      <c r="BY1516" s="195"/>
      <c r="BZ1516" s="195"/>
      <c r="CA1516" s="195"/>
      <c r="CB1516" s="195"/>
      <c r="CC1516" s="195"/>
      <c r="CD1516" s="195"/>
      <c r="CE1516" s="195"/>
      <c r="CF1516" s="195"/>
      <c r="CG1516" s="195"/>
      <c r="CH1516" s="195"/>
    </row>
    <row r="1517" spans="1:86" ht="12.75">
      <c r="A1517" s="195"/>
      <c r="B1517" s="195"/>
      <c r="C1517" s="195"/>
      <c r="D1517" s="195"/>
      <c r="E1517" s="195"/>
      <c r="F1517" s="195"/>
      <c r="G1517" s="195"/>
      <c r="H1517" s="195"/>
      <c r="I1517" s="195"/>
      <c r="J1517" s="195"/>
      <c r="L1517" s="195"/>
      <c r="M1517" s="195"/>
      <c r="N1517" s="195"/>
      <c r="O1517" s="195"/>
      <c r="P1517" s="195"/>
      <c r="Q1517" s="195"/>
      <c r="R1517" s="195"/>
      <c r="S1517" s="195"/>
      <c r="T1517" s="195"/>
      <c r="U1517" s="195"/>
      <c r="V1517" s="195"/>
      <c r="W1517" s="195"/>
      <c r="X1517" s="195"/>
      <c r="Y1517" s="195"/>
      <c r="Z1517" s="195"/>
      <c r="AA1517" s="195"/>
      <c r="AB1517" s="195"/>
      <c r="AC1517" s="195"/>
      <c r="AD1517" s="195"/>
      <c r="AE1517" s="195"/>
      <c r="AF1517" s="195"/>
      <c r="AG1517" s="195"/>
      <c r="AH1517" s="195"/>
      <c r="AI1517" s="195"/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  <c r="AW1517" s="195"/>
      <c r="AX1517" s="195"/>
      <c r="AY1517" s="195"/>
      <c r="AZ1517" s="195"/>
      <c r="BA1517" s="195"/>
      <c r="BB1517" s="195"/>
      <c r="BC1517" s="195"/>
      <c r="BD1517" s="195"/>
      <c r="BE1517" s="195"/>
      <c r="BF1517" s="195"/>
      <c r="BG1517" s="195"/>
      <c r="BH1517" s="195"/>
      <c r="BI1517" s="195"/>
      <c r="BJ1517" s="195"/>
      <c r="BK1517" s="195"/>
      <c r="BL1517" s="195"/>
      <c r="BM1517" s="195"/>
      <c r="BN1517" s="195"/>
      <c r="BO1517" s="195"/>
      <c r="BP1517" s="195"/>
      <c r="BQ1517" s="195"/>
      <c r="BR1517" s="195"/>
      <c r="BS1517" s="195"/>
      <c r="BT1517" s="195"/>
      <c r="BU1517" s="195"/>
      <c r="BV1517" s="195"/>
      <c r="BW1517" s="195"/>
      <c r="BX1517" s="195"/>
      <c r="BY1517" s="195"/>
      <c r="BZ1517" s="195"/>
      <c r="CA1517" s="195"/>
      <c r="CB1517" s="195"/>
      <c r="CC1517" s="195"/>
      <c r="CD1517" s="195"/>
      <c r="CE1517" s="195"/>
      <c r="CF1517" s="195"/>
      <c r="CG1517" s="195"/>
      <c r="CH1517" s="195"/>
    </row>
    <row r="1518" spans="1:86" ht="12.75">
      <c r="A1518" s="195"/>
      <c r="B1518" s="195"/>
      <c r="C1518" s="195"/>
      <c r="D1518" s="195"/>
      <c r="E1518" s="195"/>
      <c r="F1518" s="195"/>
      <c r="G1518" s="195"/>
      <c r="H1518" s="195"/>
      <c r="I1518" s="195"/>
      <c r="J1518" s="195"/>
      <c r="L1518" s="195"/>
      <c r="M1518" s="195"/>
      <c r="N1518" s="195"/>
      <c r="O1518" s="195"/>
      <c r="P1518" s="195"/>
      <c r="Q1518" s="195"/>
      <c r="R1518" s="195"/>
      <c r="S1518" s="195"/>
      <c r="T1518" s="195"/>
      <c r="U1518" s="195"/>
      <c r="V1518" s="195"/>
      <c r="W1518" s="195"/>
      <c r="X1518" s="195"/>
      <c r="Y1518" s="195"/>
      <c r="Z1518" s="195"/>
      <c r="AA1518" s="195"/>
      <c r="AB1518" s="195"/>
      <c r="AC1518" s="195"/>
      <c r="AD1518" s="195"/>
      <c r="AE1518" s="195"/>
      <c r="AF1518" s="195"/>
      <c r="AG1518" s="195"/>
      <c r="AH1518" s="195"/>
      <c r="AI1518" s="195"/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  <c r="AW1518" s="195"/>
      <c r="AX1518" s="195"/>
      <c r="AY1518" s="195"/>
      <c r="AZ1518" s="195"/>
      <c r="BA1518" s="195"/>
      <c r="BB1518" s="195"/>
      <c r="BC1518" s="195"/>
      <c r="BD1518" s="195"/>
      <c r="BE1518" s="195"/>
      <c r="BF1518" s="195"/>
      <c r="BG1518" s="195"/>
      <c r="BH1518" s="195"/>
      <c r="BI1518" s="195"/>
      <c r="BJ1518" s="195"/>
      <c r="BK1518" s="195"/>
      <c r="BL1518" s="195"/>
      <c r="BM1518" s="195"/>
      <c r="BN1518" s="195"/>
      <c r="BO1518" s="195"/>
      <c r="BP1518" s="195"/>
      <c r="BQ1518" s="195"/>
      <c r="BR1518" s="195"/>
      <c r="BS1518" s="195"/>
      <c r="BT1518" s="195"/>
      <c r="BU1518" s="195"/>
      <c r="BV1518" s="195"/>
      <c r="BW1518" s="195"/>
      <c r="BX1518" s="195"/>
      <c r="BY1518" s="195"/>
      <c r="BZ1518" s="195"/>
      <c r="CA1518" s="195"/>
      <c r="CB1518" s="195"/>
      <c r="CC1518" s="195"/>
      <c r="CD1518" s="195"/>
      <c r="CE1518" s="195"/>
      <c r="CF1518" s="195"/>
      <c r="CG1518" s="195"/>
      <c r="CH1518" s="195"/>
    </row>
    <row r="1519" spans="1:86" ht="12.75">
      <c r="A1519" s="195"/>
      <c r="B1519" s="195"/>
      <c r="C1519" s="195"/>
      <c r="D1519" s="195"/>
      <c r="E1519" s="195"/>
      <c r="F1519" s="195"/>
      <c r="G1519" s="195"/>
      <c r="H1519" s="195"/>
      <c r="I1519" s="195"/>
      <c r="J1519" s="195"/>
      <c r="L1519" s="195"/>
      <c r="M1519" s="195"/>
      <c r="N1519" s="195"/>
      <c r="O1519" s="195"/>
      <c r="P1519" s="195"/>
      <c r="Q1519" s="195"/>
      <c r="R1519" s="195"/>
      <c r="S1519" s="195"/>
      <c r="T1519" s="195"/>
      <c r="U1519" s="195"/>
      <c r="V1519" s="195"/>
      <c r="W1519" s="195"/>
      <c r="X1519" s="195"/>
      <c r="Y1519" s="195"/>
      <c r="Z1519" s="195"/>
      <c r="AA1519" s="195"/>
      <c r="AB1519" s="195"/>
      <c r="AC1519" s="195"/>
      <c r="AD1519" s="195"/>
      <c r="AE1519" s="195"/>
      <c r="AF1519" s="195"/>
      <c r="AG1519" s="195"/>
      <c r="AH1519" s="195"/>
      <c r="AI1519" s="195"/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  <c r="AW1519" s="195"/>
      <c r="AX1519" s="195"/>
      <c r="AY1519" s="195"/>
      <c r="AZ1519" s="195"/>
      <c r="BA1519" s="195"/>
      <c r="BB1519" s="195"/>
      <c r="BC1519" s="195"/>
      <c r="BD1519" s="195"/>
      <c r="BE1519" s="195"/>
      <c r="BF1519" s="195"/>
      <c r="BG1519" s="195"/>
      <c r="BH1519" s="195"/>
      <c r="BI1519" s="195"/>
      <c r="BJ1519" s="195"/>
      <c r="BK1519" s="195"/>
      <c r="BL1519" s="195"/>
      <c r="BM1519" s="195"/>
      <c r="BN1519" s="195"/>
      <c r="BO1519" s="195"/>
      <c r="BP1519" s="195"/>
      <c r="BQ1519" s="195"/>
      <c r="BR1519" s="195"/>
      <c r="BS1519" s="195"/>
      <c r="BT1519" s="195"/>
      <c r="BU1519" s="195"/>
      <c r="BV1519" s="195"/>
      <c r="BW1519" s="195"/>
      <c r="BX1519" s="195"/>
      <c r="BY1519" s="195"/>
      <c r="BZ1519" s="195"/>
      <c r="CA1519" s="195"/>
      <c r="CB1519" s="195"/>
      <c r="CC1519" s="195"/>
      <c r="CD1519" s="195"/>
      <c r="CE1519" s="195"/>
      <c r="CF1519" s="195"/>
      <c r="CG1519" s="195"/>
      <c r="CH1519" s="195"/>
    </row>
    <row r="1520" spans="1:86" ht="12.75">
      <c r="A1520" s="195"/>
      <c r="B1520" s="195"/>
      <c r="C1520" s="195"/>
      <c r="D1520" s="195"/>
      <c r="E1520" s="195"/>
      <c r="F1520" s="195"/>
      <c r="G1520" s="195"/>
      <c r="H1520" s="195"/>
      <c r="I1520" s="195"/>
      <c r="J1520" s="195"/>
      <c r="L1520" s="195"/>
      <c r="M1520" s="195"/>
      <c r="N1520" s="195"/>
      <c r="O1520" s="195"/>
      <c r="P1520" s="195"/>
      <c r="Q1520" s="195"/>
      <c r="R1520" s="195"/>
      <c r="S1520" s="195"/>
      <c r="T1520" s="195"/>
      <c r="U1520" s="195"/>
      <c r="V1520" s="195"/>
      <c r="W1520" s="195"/>
      <c r="X1520" s="195"/>
      <c r="Y1520" s="195"/>
      <c r="Z1520" s="195"/>
      <c r="AA1520" s="195"/>
      <c r="AB1520" s="195"/>
      <c r="AC1520" s="195"/>
      <c r="AD1520" s="195"/>
      <c r="AE1520" s="195"/>
      <c r="AF1520" s="195"/>
      <c r="AG1520" s="195"/>
      <c r="AH1520" s="195"/>
      <c r="AI1520" s="195"/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  <c r="AW1520" s="195"/>
      <c r="AX1520" s="195"/>
      <c r="AY1520" s="195"/>
      <c r="AZ1520" s="195"/>
      <c r="BA1520" s="195"/>
      <c r="BB1520" s="195"/>
      <c r="BC1520" s="195"/>
      <c r="BD1520" s="195"/>
      <c r="BE1520" s="195"/>
      <c r="BF1520" s="195"/>
      <c r="BG1520" s="195"/>
      <c r="BH1520" s="195"/>
      <c r="BI1520" s="195"/>
      <c r="BJ1520" s="195"/>
      <c r="BK1520" s="195"/>
      <c r="BL1520" s="195"/>
      <c r="BM1520" s="195"/>
      <c r="BN1520" s="195"/>
      <c r="BO1520" s="195"/>
      <c r="BP1520" s="195"/>
      <c r="BQ1520" s="195"/>
      <c r="BR1520" s="195"/>
      <c r="BS1520" s="195"/>
      <c r="BT1520" s="195"/>
      <c r="BU1520" s="195"/>
      <c r="BV1520" s="195"/>
      <c r="BW1520" s="195"/>
      <c r="BX1520" s="195"/>
      <c r="BY1520" s="195"/>
      <c r="BZ1520" s="195"/>
      <c r="CA1520" s="195"/>
      <c r="CB1520" s="195"/>
      <c r="CC1520" s="195"/>
      <c r="CD1520" s="195"/>
      <c r="CE1520" s="195"/>
      <c r="CF1520" s="195"/>
      <c r="CG1520" s="195"/>
      <c r="CH1520" s="195"/>
    </row>
    <row r="1521" spans="1:86" ht="12.75">
      <c r="A1521" s="195"/>
      <c r="B1521" s="195"/>
      <c r="C1521" s="195"/>
      <c r="D1521" s="195"/>
      <c r="E1521" s="195"/>
      <c r="F1521" s="195"/>
      <c r="G1521" s="195"/>
      <c r="H1521" s="195"/>
      <c r="I1521" s="195"/>
      <c r="J1521" s="195"/>
      <c r="L1521" s="195"/>
      <c r="M1521" s="195"/>
      <c r="N1521" s="195"/>
      <c r="O1521" s="195"/>
      <c r="P1521" s="195"/>
      <c r="Q1521" s="195"/>
      <c r="R1521" s="195"/>
      <c r="S1521" s="195"/>
      <c r="T1521" s="195"/>
      <c r="U1521" s="195"/>
      <c r="V1521" s="195"/>
      <c r="W1521" s="195"/>
      <c r="X1521" s="195"/>
      <c r="Y1521" s="195"/>
      <c r="Z1521" s="195"/>
      <c r="AA1521" s="195"/>
      <c r="AB1521" s="195"/>
      <c r="AC1521" s="195"/>
      <c r="AD1521" s="195"/>
      <c r="AE1521" s="195"/>
      <c r="AF1521" s="195"/>
      <c r="AG1521" s="195"/>
      <c r="AH1521" s="195"/>
      <c r="AI1521" s="195"/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  <c r="AW1521" s="195"/>
      <c r="AX1521" s="195"/>
      <c r="AY1521" s="195"/>
      <c r="AZ1521" s="195"/>
      <c r="BA1521" s="195"/>
      <c r="BB1521" s="195"/>
      <c r="BC1521" s="195"/>
      <c r="BD1521" s="195"/>
      <c r="BE1521" s="195"/>
      <c r="BF1521" s="195"/>
      <c r="BG1521" s="195"/>
      <c r="BH1521" s="195"/>
      <c r="BI1521" s="195"/>
      <c r="BJ1521" s="195"/>
      <c r="BK1521" s="195"/>
      <c r="BL1521" s="195"/>
      <c r="BM1521" s="195"/>
      <c r="BN1521" s="195"/>
      <c r="BO1521" s="195"/>
      <c r="BP1521" s="195"/>
      <c r="BQ1521" s="195"/>
      <c r="BR1521" s="195"/>
      <c r="BS1521" s="195"/>
      <c r="BT1521" s="195"/>
      <c r="BU1521" s="195"/>
      <c r="BV1521" s="195"/>
      <c r="BW1521" s="195"/>
      <c r="BX1521" s="195"/>
      <c r="BY1521" s="195"/>
      <c r="BZ1521" s="195"/>
      <c r="CA1521" s="195"/>
      <c r="CB1521" s="195"/>
      <c r="CC1521" s="195"/>
      <c r="CD1521" s="195"/>
      <c r="CE1521" s="195"/>
      <c r="CF1521" s="195"/>
      <c r="CG1521" s="195"/>
      <c r="CH1521" s="195"/>
    </row>
    <row r="1522" spans="1:86" ht="12.75">
      <c r="A1522" s="195"/>
      <c r="B1522" s="195"/>
      <c r="C1522" s="195"/>
      <c r="D1522" s="195"/>
      <c r="E1522" s="195"/>
      <c r="F1522" s="195"/>
      <c r="G1522" s="195"/>
      <c r="H1522" s="195"/>
      <c r="I1522" s="195"/>
      <c r="J1522" s="195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5"/>
      <c r="W1522" s="195"/>
      <c r="X1522" s="195"/>
      <c r="Y1522" s="195"/>
      <c r="Z1522" s="195"/>
      <c r="AA1522" s="195"/>
      <c r="AB1522" s="195"/>
      <c r="AC1522" s="195"/>
      <c r="AD1522" s="195"/>
      <c r="AE1522" s="195"/>
      <c r="AF1522" s="195"/>
      <c r="AG1522" s="195"/>
      <c r="AH1522" s="195"/>
      <c r="AI1522" s="195"/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  <c r="AW1522" s="195"/>
      <c r="AX1522" s="195"/>
      <c r="AY1522" s="195"/>
      <c r="AZ1522" s="195"/>
      <c r="BA1522" s="195"/>
      <c r="BB1522" s="195"/>
      <c r="BC1522" s="195"/>
      <c r="BD1522" s="195"/>
      <c r="BE1522" s="195"/>
      <c r="BF1522" s="195"/>
      <c r="BG1522" s="195"/>
      <c r="BH1522" s="195"/>
      <c r="BI1522" s="195"/>
      <c r="BJ1522" s="195"/>
      <c r="BK1522" s="195"/>
      <c r="BL1522" s="195"/>
      <c r="BM1522" s="195"/>
      <c r="BN1522" s="195"/>
      <c r="BO1522" s="195"/>
      <c r="BP1522" s="195"/>
      <c r="BQ1522" s="195"/>
      <c r="BR1522" s="195"/>
      <c r="BS1522" s="195"/>
      <c r="BT1522" s="195"/>
      <c r="BU1522" s="195"/>
      <c r="BV1522" s="195"/>
      <c r="BW1522" s="195"/>
      <c r="BX1522" s="195"/>
      <c r="BY1522" s="195"/>
      <c r="BZ1522" s="195"/>
      <c r="CA1522" s="195"/>
      <c r="CB1522" s="195"/>
      <c r="CC1522" s="195"/>
      <c r="CD1522" s="195"/>
      <c r="CE1522" s="195"/>
      <c r="CF1522" s="195"/>
      <c r="CG1522" s="195"/>
      <c r="CH1522" s="195"/>
    </row>
    <row r="1523" spans="1:86" ht="12.75">
      <c r="A1523" s="195"/>
      <c r="B1523" s="195"/>
      <c r="C1523" s="195"/>
      <c r="D1523" s="195"/>
      <c r="E1523" s="195"/>
      <c r="F1523" s="195"/>
      <c r="G1523" s="195"/>
      <c r="H1523" s="195"/>
      <c r="I1523" s="195"/>
      <c r="J1523" s="195"/>
      <c r="L1523" s="195"/>
      <c r="M1523" s="195"/>
      <c r="N1523" s="195"/>
      <c r="O1523" s="195"/>
      <c r="P1523" s="195"/>
      <c r="Q1523" s="195"/>
      <c r="R1523" s="195"/>
      <c r="S1523" s="195"/>
      <c r="T1523" s="195"/>
      <c r="U1523" s="195"/>
      <c r="V1523" s="195"/>
      <c r="W1523" s="195"/>
      <c r="X1523" s="195"/>
      <c r="Y1523" s="195"/>
      <c r="Z1523" s="195"/>
      <c r="AA1523" s="195"/>
      <c r="AB1523" s="195"/>
      <c r="AC1523" s="195"/>
      <c r="AD1523" s="195"/>
      <c r="AE1523" s="195"/>
      <c r="AF1523" s="195"/>
      <c r="AG1523" s="195"/>
      <c r="AH1523" s="195"/>
      <c r="AI1523" s="195"/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  <c r="AW1523" s="195"/>
      <c r="AX1523" s="195"/>
      <c r="AY1523" s="195"/>
      <c r="AZ1523" s="195"/>
      <c r="BA1523" s="195"/>
      <c r="BB1523" s="195"/>
      <c r="BC1523" s="195"/>
      <c r="BD1523" s="195"/>
      <c r="BE1523" s="195"/>
      <c r="BF1523" s="195"/>
      <c r="BG1523" s="195"/>
      <c r="BH1523" s="195"/>
      <c r="BI1523" s="195"/>
      <c r="BJ1523" s="195"/>
      <c r="BK1523" s="195"/>
      <c r="BL1523" s="195"/>
      <c r="BM1523" s="195"/>
      <c r="BN1523" s="195"/>
      <c r="BO1523" s="195"/>
      <c r="BP1523" s="195"/>
      <c r="BQ1523" s="195"/>
      <c r="BR1523" s="195"/>
      <c r="BS1523" s="195"/>
      <c r="BT1523" s="195"/>
      <c r="BU1523" s="195"/>
      <c r="BV1523" s="195"/>
      <c r="BW1523" s="195"/>
      <c r="BX1523" s="195"/>
      <c r="BY1523" s="195"/>
      <c r="BZ1523" s="195"/>
      <c r="CA1523" s="195"/>
      <c r="CB1523" s="195"/>
      <c r="CC1523" s="195"/>
      <c r="CD1523" s="195"/>
      <c r="CE1523" s="195"/>
      <c r="CF1523" s="195"/>
      <c r="CG1523" s="195"/>
      <c r="CH1523" s="195"/>
    </row>
    <row r="1524" spans="1:86" ht="12.75">
      <c r="A1524" s="195"/>
      <c r="B1524" s="195"/>
      <c r="C1524" s="195"/>
      <c r="D1524" s="195"/>
      <c r="E1524" s="195"/>
      <c r="F1524" s="195"/>
      <c r="G1524" s="195"/>
      <c r="H1524" s="195"/>
      <c r="I1524" s="195"/>
      <c r="J1524" s="195"/>
      <c r="L1524" s="195"/>
      <c r="M1524" s="195"/>
      <c r="N1524" s="195"/>
      <c r="O1524" s="195"/>
      <c r="P1524" s="195"/>
      <c r="Q1524" s="195"/>
      <c r="R1524" s="195"/>
      <c r="S1524" s="195"/>
      <c r="T1524" s="195"/>
      <c r="U1524" s="195"/>
      <c r="V1524" s="195"/>
      <c r="W1524" s="195"/>
      <c r="X1524" s="195"/>
      <c r="Y1524" s="195"/>
      <c r="Z1524" s="195"/>
      <c r="AA1524" s="195"/>
      <c r="AB1524" s="195"/>
      <c r="AC1524" s="195"/>
      <c r="AD1524" s="195"/>
      <c r="AE1524" s="195"/>
      <c r="AF1524" s="195"/>
      <c r="AG1524" s="195"/>
      <c r="AH1524" s="195"/>
      <c r="AI1524" s="195"/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  <c r="AW1524" s="195"/>
      <c r="AX1524" s="195"/>
      <c r="AY1524" s="195"/>
      <c r="AZ1524" s="195"/>
      <c r="BA1524" s="195"/>
      <c r="BB1524" s="195"/>
      <c r="BC1524" s="195"/>
      <c r="BD1524" s="195"/>
      <c r="BE1524" s="195"/>
      <c r="BF1524" s="195"/>
      <c r="BG1524" s="195"/>
      <c r="BH1524" s="195"/>
      <c r="BI1524" s="195"/>
      <c r="BJ1524" s="195"/>
      <c r="BK1524" s="195"/>
      <c r="BL1524" s="195"/>
      <c r="BM1524" s="195"/>
      <c r="BN1524" s="195"/>
      <c r="BO1524" s="195"/>
      <c r="BP1524" s="195"/>
      <c r="BQ1524" s="195"/>
      <c r="BR1524" s="195"/>
      <c r="BS1524" s="195"/>
      <c r="BT1524" s="195"/>
      <c r="BU1524" s="195"/>
      <c r="BV1524" s="195"/>
      <c r="BW1524" s="195"/>
      <c r="BX1524" s="195"/>
      <c r="BY1524" s="195"/>
      <c r="BZ1524" s="195"/>
      <c r="CA1524" s="195"/>
      <c r="CB1524" s="195"/>
      <c r="CC1524" s="195"/>
      <c r="CD1524" s="195"/>
      <c r="CE1524" s="195"/>
      <c r="CF1524" s="195"/>
      <c r="CG1524" s="195"/>
      <c r="CH1524" s="195"/>
    </row>
    <row r="1525" spans="1:86" ht="12.75">
      <c r="A1525" s="195"/>
      <c r="B1525" s="195"/>
      <c r="C1525" s="195"/>
      <c r="D1525" s="195"/>
      <c r="E1525" s="195"/>
      <c r="F1525" s="195"/>
      <c r="G1525" s="195"/>
      <c r="H1525" s="195"/>
      <c r="I1525" s="195"/>
      <c r="J1525" s="195"/>
      <c r="L1525" s="195"/>
      <c r="M1525" s="195"/>
      <c r="N1525" s="195"/>
      <c r="O1525" s="195"/>
      <c r="P1525" s="195"/>
      <c r="Q1525" s="195"/>
      <c r="R1525" s="195"/>
      <c r="S1525" s="195"/>
      <c r="T1525" s="195"/>
      <c r="U1525" s="195"/>
      <c r="V1525" s="195"/>
      <c r="W1525" s="195"/>
      <c r="X1525" s="195"/>
      <c r="Y1525" s="195"/>
      <c r="Z1525" s="195"/>
      <c r="AA1525" s="195"/>
      <c r="AB1525" s="195"/>
      <c r="AC1525" s="195"/>
      <c r="AD1525" s="195"/>
      <c r="AE1525" s="195"/>
      <c r="AF1525" s="195"/>
      <c r="AG1525" s="195"/>
      <c r="AH1525" s="195"/>
      <c r="AI1525" s="195"/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  <c r="AW1525" s="195"/>
      <c r="AX1525" s="195"/>
      <c r="AY1525" s="195"/>
      <c r="AZ1525" s="195"/>
      <c r="BA1525" s="195"/>
      <c r="BB1525" s="195"/>
      <c r="BC1525" s="195"/>
      <c r="BD1525" s="195"/>
      <c r="BE1525" s="195"/>
      <c r="BF1525" s="195"/>
      <c r="BG1525" s="195"/>
      <c r="BH1525" s="195"/>
      <c r="BI1525" s="195"/>
      <c r="BJ1525" s="195"/>
      <c r="BK1525" s="195"/>
      <c r="BL1525" s="195"/>
      <c r="BM1525" s="195"/>
      <c r="BN1525" s="195"/>
      <c r="BO1525" s="195"/>
      <c r="BP1525" s="195"/>
      <c r="BQ1525" s="195"/>
      <c r="BR1525" s="195"/>
      <c r="BS1525" s="195"/>
      <c r="BT1525" s="195"/>
      <c r="BU1525" s="195"/>
      <c r="BV1525" s="195"/>
      <c r="BW1525" s="195"/>
      <c r="BX1525" s="195"/>
      <c r="BY1525" s="195"/>
      <c r="BZ1525" s="195"/>
      <c r="CA1525" s="195"/>
      <c r="CB1525" s="195"/>
      <c r="CC1525" s="195"/>
      <c r="CD1525" s="195"/>
      <c r="CE1525" s="195"/>
      <c r="CF1525" s="195"/>
      <c r="CG1525" s="195"/>
      <c r="CH1525" s="195"/>
    </row>
    <row r="1526" spans="1:86" ht="12.75">
      <c r="A1526" s="195"/>
      <c r="B1526" s="195"/>
      <c r="C1526" s="195"/>
      <c r="D1526" s="195"/>
      <c r="E1526" s="195"/>
      <c r="F1526" s="195"/>
      <c r="G1526" s="195"/>
      <c r="H1526" s="195"/>
      <c r="I1526" s="195"/>
      <c r="J1526" s="195"/>
      <c r="L1526" s="195"/>
      <c r="M1526" s="195"/>
      <c r="N1526" s="195"/>
      <c r="O1526" s="195"/>
      <c r="P1526" s="195"/>
      <c r="Q1526" s="195"/>
      <c r="R1526" s="195"/>
      <c r="S1526" s="195"/>
      <c r="T1526" s="195"/>
      <c r="U1526" s="195"/>
      <c r="V1526" s="195"/>
      <c r="W1526" s="195"/>
      <c r="X1526" s="195"/>
      <c r="Y1526" s="195"/>
      <c r="Z1526" s="195"/>
      <c r="AA1526" s="195"/>
      <c r="AB1526" s="195"/>
      <c r="AC1526" s="195"/>
      <c r="AD1526" s="195"/>
      <c r="AE1526" s="195"/>
      <c r="AF1526" s="195"/>
      <c r="AG1526" s="195"/>
      <c r="AH1526" s="195"/>
      <c r="AI1526" s="195"/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  <c r="AW1526" s="195"/>
      <c r="AX1526" s="195"/>
      <c r="AY1526" s="195"/>
      <c r="AZ1526" s="195"/>
      <c r="BA1526" s="195"/>
      <c r="BB1526" s="195"/>
      <c r="BC1526" s="195"/>
      <c r="BD1526" s="195"/>
      <c r="BE1526" s="195"/>
      <c r="BF1526" s="195"/>
      <c r="BG1526" s="195"/>
      <c r="BH1526" s="195"/>
      <c r="BI1526" s="195"/>
      <c r="BJ1526" s="195"/>
      <c r="BK1526" s="195"/>
      <c r="BL1526" s="195"/>
      <c r="BM1526" s="195"/>
      <c r="BN1526" s="195"/>
      <c r="BO1526" s="195"/>
      <c r="BP1526" s="195"/>
      <c r="BQ1526" s="195"/>
      <c r="BR1526" s="195"/>
      <c r="BS1526" s="195"/>
      <c r="BT1526" s="195"/>
      <c r="BU1526" s="195"/>
      <c r="BV1526" s="195"/>
      <c r="BW1526" s="195"/>
      <c r="BX1526" s="195"/>
      <c r="BY1526" s="195"/>
      <c r="BZ1526" s="195"/>
      <c r="CA1526" s="195"/>
      <c r="CB1526" s="195"/>
      <c r="CC1526" s="195"/>
      <c r="CD1526" s="195"/>
      <c r="CE1526" s="195"/>
      <c r="CF1526" s="195"/>
      <c r="CG1526" s="195"/>
      <c r="CH1526" s="195"/>
    </row>
    <row r="1527" spans="1:86" ht="12.75">
      <c r="A1527" s="195"/>
      <c r="B1527" s="195"/>
      <c r="C1527" s="195"/>
      <c r="D1527" s="195"/>
      <c r="E1527" s="195"/>
      <c r="F1527" s="195"/>
      <c r="G1527" s="195"/>
      <c r="H1527" s="195"/>
      <c r="I1527" s="195"/>
      <c r="J1527" s="195"/>
      <c r="L1527" s="195"/>
      <c r="M1527" s="195"/>
      <c r="N1527" s="195"/>
      <c r="O1527" s="195"/>
      <c r="P1527" s="195"/>
      <c r="Q1527" s="195"/>
      <c r="R1527" s="195"/>
      <c r="S1527" s="195"/>
      <c r="T1527" s="195"/>
      <c r="U1527" s="195"/>
      <c r="V1527" s="195"/>
      <c r="W1527" s="195"/>
      <c r="X1527" s="195"/>
      <c r="Y1527" s="195"/>
      <c r="Z1527" s="195"/>
      <c r="AA1527" s="195"/>
      <c r="AB1527" s="195"/>
      <c r="AC1527" s="195"/>
      <c r="AD1527" s="195"/>
      <c r="AE1527" s="195"/>
      <c r="AF1527" s="195"/>
      <c r="AG1527" s="195"/>
      <c r="AH1527" s="195"/>
      <c r="AI1527" s="195"/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  <c r="AW1527" s="195"/>
      <c r="AX1527" s="195"/>
      <c r="AY1527" s="195"/>
      <c r="AZ1527" s="195"/>
      <c r="BA1527" s="195"/>
      <c r="BB1527" s="195"/>
      <c r="BC1527" s="195"/>
      <c r="BD1527" s="195"/>
      <c r="BE1527" s="195"/>
      <c r="BF1527" s="195"/>
      <c r="BG1527" s="195"/>
      <c r="BH1527" s="195"/>
      <c r="BI1527" s="195"/>
      <c r="BJ1527" s="195"/>
      <c r="BK1527" s="195"/>
      <c r="BL1527" s="195"/>
      <c r="BM1527" s="195"/>
      <c r="BN1527" s="195"/>
      <c r="BO1527" s="195"/>
      <c r="BP1527" s="195"/>
      <c r="BQ1527" s="195"/>
      <c r="BR1527" s="195"/>
      <c r="BS1527" s="195"/>
      <c r="BT1527" s="195"/>
      <c r="BU1527" s="195"/>
      <c r="BV1527" s="195"/>
      <c r="BW1527" s="195"/>
      <c r="BX1527" s="195"/>
      <c r="BY1527" s="195"/>
      <c r="BZ1527" s="195"/>
      <c r="CA1527" s="195"/>
      <c r="CB1527" s="195"/>
      <c r="CC1527" s="195"/>
      <c r="CD1527" s="195"/>
      <c r="CE1527" s="195"/>
      <c r="CF1527" s="195"/>
      <c r="CG1527" s="195"/>
      <c r="CH1527" s="195"/>
    </row>
    <row r="1528" spans="1:86" ht="12.75">
      <c r="A1528" s="195"/>
      <c r="B1528" s="195"/>
      <c r="C1528" s="195"/>
      <c r="D1528" s="195"/>
      <c r="E1528" s="195"/>
      <c r="F1528" s="195"/>
      <c r="G1528" s="195"/>
      <c r="H1528" s="195"/>
      <c r="I1528" s="195"/>
      <c r="J1528" s="195"/>
      <c r="L1528" s="195"/>
      <c r="M1528" s="195"/>
      <c r="N1528" s="195"/>
      <c r="O1528" s="195"/>
      <c r="P1528" s="195"/>
      <c r="Q1528" s="195"/>
      <c r="R1528" s="195"/>
      <c r="S1528" s="195"/>
      <c r="T1528" s="195"/>
      <c r="U1528" s="195"/>
      <c r="V1528" s="195"/>
      <c r="W1528" s="195"/>
      <c r="X1528" s="195"/>
      <c r="Y1528" s="195"/>
      <c r="Z1528" s="195"/>
      <c r="AA1528" s="195"/>
      <c r="AB1528" s="195"/>
      <c r="AC1528" s="195"/>
      <c r="AD1528" s="195"/>
      <c r="AE1528" s="195"/>
      <c r="AF1528" s="195"/>
      <c r="AG1528" s="195"/>
      <c r="AH1528" s="195"/>
      <c r="AI1528" s="195"/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  <c r="AW1528" s="195"/>
      <c r="AX1528" s="195"/>
      <c r="AY1528" s="195"/>
      <c r="AZ1528" s="195"/>
      <c r="BA1528" s="195"/>
      <c r="BB1528" s="195"/>
      <c r="BC1528" s="195"/>
      <c r="BD1528" s="195"/>
      <c r="BE1528" s="195"/>
      <c r="BF1528" s="195"/>
      <c r="BG1528" s="195"/>
      <c r="BH1528" s="195"/>
      <c r="BI1528" s="195"/>
      <c r="BJ1528" s="195"/>
      <c r="BK1528" s="195"/>
      <c r="BL1528" s="195"/>
      <c r="BM1528" s="195"/>
      <c r="BN1528" s="195"/>
      <c r="BO1528" s="195"/>
      <c r="BP1528" s="195"/>
      <c r="BQ1528" s="195"/>
      <c r="BR1528" s="195"/>
      <c r="BS1528" s="195"/>
      <c r="BT1528" s="195"/>
      <c r="BU1528" s="195"/>
      <c r="BV1528" s="195"/>
      <c r="BW1528" s="195"/>
      <c r="BX1528" s="195"/>
      <c r="BY1528" s="195"/>
      <c r="BZ1528" s="195"/>
      <c r="CA1528" s="195"/>
      <c r="CB1528" s="195"/>
      <c r="CC1528" s="195"/>
      <c r="CD1528" s="195"/>
      <c r="CE1528" s="195"/>
      <c r="CF1528" s="195"/>
      <c r="CG1528" s="195"/>
      <c r="CH1528" s="195"/>
    </row>
    <row r="1529" spans="1:86" ht="12.75">
      <c r="A1529" s="195"/>
      <c r="B1529" s="195"/>
      <c r="C1529" s="195"/>
      <c r="D1529" s="195"/>
      <c r="E1529" s="195"/>
      <c r="F1529" s="195"/>
      <c r="G1529" s="195"/>
      <c r="H1529" s="195"/>
      <c r="I1529" s="195"/>
      <c r="J1529" s="195"/>
      <c r="L1529" s="195"/>
      <c r="M1529" s="195"/>
      <c r="N1529" s="195"/>
      <c r="O1529" s="195"/>
      <c r="P1529" s="195"/>
      <c r="Q1529" s="195"/>
      <c r="R1529" s="195"/>
      <c r="S1529" s="195"/>
      <c r="T1529" s="195"/>
      <c r="U1529" s="195"/>
      <c r="V1529" s="195"/>
      <c r="W1529" s="195"/>
      <c r="X1529" s="195"/>
      <c r="Y1529" s="195"/>
      <c r="Z1529" s="195"/>
      <c r="AA1529" s="195"/>
      <c r="AB1529" s="195"/>
      <c r="AC1529" s="195"/>
      <c r="AD1529" s="195"/>
      <c r="AE1529" s="195"/>
      <c r="AF1529" s="195"/>
      <c r="AG1529" s="195"/>
      <c r="AH1529" s="195"/>
      <c r="AI1529" s="195"/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  <c r="AW1529" s="195"/>
      <c r="AX1529" s="195"/>
      <c r="AY1529" s="195"/>
      <c r="AZ1529" s="195"/>
      <c r="BA1529" s="195"/>
      <c r="BB1529" s="195"/>
      <c r="BC1529" s="195"/>
      <c r="BD1529" s="195"/>
      <c r="BE1529" s="195"/>
      <c r="BF1529" s="195"/>
      <c r="BG1529" s="195"/>
      <c r="BH1529" s="195"/>
      <c r="BI1529" s="195"/>
      <c r="BJ1529" s="195"/>
      <c r="BK1529" s="195"/>
      <c r="BL1529" s="195"/>
      <c r="BM1529" s="195"/>
      <c r="BN1529" s="195"/>
      <c r="BO1529" s="195"/>
      <c r="BP1529" s="195"/>
      <c r="BQ1529" s="195"/>
      <c r="BR1529" s="195"/>
      <c r="BS1529" s="195"/>
      <c r="BT1529" s="195"/>
      <c r="BU1529" s="195"/>
      <c r="BV1529" s="195"/>
      <c r="BW1529" s="195"/>
      <c r="BX1529" s="195"/>
      <c r="BY1529" s="195"/>
      <c r="BZ1529" s="195"/>
      <c r="CA1529" s="195"/>
      <c r="CB1529" s="195"/>
      <c r="CC1529" s="195"/>
      <c r="CD1529" s="195"/>
      <c r="CE1529" s="195"/>
      <c r="CF1529" s="195"/>
      <c r="CG1529" s="195"/>
      <c r="CH1529" s="195"/>
    </row>
    <row r="1530" spans="1:86" ht="12.75">
      <c r="A1530" s="195"/>
      <c r="B1530" s="195"/>
      <c r="C1530" s="195"/>
      <c r="D1530" s="195"/>
      <c r="E1530" s="195"/>
      <c r="F1530" s="195"/>
      <c r="G1530" s="195"/>
      <c r="H1530" s="195"/>
      <c r="I1530" s="195"/>
      <c r="J1530" s="195"/>
      <c r="L1530" s="195"/>
      <c r="M1530" s="195"/>
      <c r="N1530" s="195"/>
      <c r="O1530" s="195"/>
      <c r="P1530" s="195"/>
      <c r="Q1530" s="195"/>
      <c r="R1530" s="195"/>
      <c r="S1530" s="195"/>
      <c r="T1530" s="195"/>
      <c r="U1530" s="195"/>
      <c r="V1530" s="195"/>
      <c r="W1530" s="195"/>
      <c r="X1530" s="195"/>
      <c r="Y1530" s="195"/>
      <c r="Z1530" s="195"/>
      <c r="AA1530" s="195"/>
      <c r="AB1530" s="195"/>
      <c r="AC1530" s="195"/>
      <c r="AD1530" s="195"/>
      <c r="AE1530" s="195"/>
      <c r="AF1530" s="195"/>
      <c r="AG1530" s="195"/>
      <c r="AH1530" s="195"/>
      <c r="AI1530" s="195"/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  <c r="AW1530" s="195"/>
      <c r="AX1530" s="195"/>
      <c r="AY1530" s="195"/>
      <c r="AZ1530" s="195"/>
      <c r="BA1530" s="195"/>
      <c r="BB1530" s="195"/>
      <c r="BC1530" s="195"/>
      <c r="BD1530" s="195"/>
      <c r="BE1530" s="195"/>
      <c r="BF1530" s="195"/>
      <c r="BG1530" s="195"/>
      <c r="BH1530" s="195"/>
      <c r="BI1530" s="195"/>
      <c r="BJ1530" s="195"/>
      <c r="BK1530" s="195"/>
      <c r="BL1530" s="195"/>
      <c r="BM1530" s="195"/>
      <c r="BN1530" s="195"/>
      <c r="BO1530" s="195"/>
      <c r="BP1530" s="195"/>
      <c r="BQ1530" s="195"/>
      <c r="BR1530" s="195"/>
      <c r="BS1530" s="195"/>
      <c r="BT1530" s="195"/>
      <c r="BU1530" s="195"/>
      <c r="BV1530" s="195"/>
      <c r="BW1530" s="195"/>
      <c r="BX1530" s="195"/>
      <c r="BY1530" s="195"/>
      <c r="BZ1530" s="195"/>
      <c r="CA1530" s="195"/>
      <c r="CB1530" s="195"/>
      <c r="CC1530" s="195"/>
      <c r="CD1530" s="195"/>
      <c r="CE1530" s="195"/>
      <c r="CF1530" s="195"/>
      <c r="CG1530" s="195"/>
      <c r="CH1530" s="195"/>
    </row>
    <row r="1531" spans="1:86" ht="12.75">
      <c r="A1531" s="195"/>
      <c r="B1531" s="195"/>
      <c r="C1531" s="195"/>
      <c r="D1531" s="195"/>
      <c r="E1531" s="195"/>
      <c r="F1531" s="195"/>
      <c r="G1531" s="195"/>
      <c r="H1531" s="195"/>
      <c r="I1531" s="195"/>
      <c r="J1531" s="195"/>
      <c r="L1531" s="195"/>
      <c r="M1531" s="195"/>
      <c r="N1531" s="195"/>
      <c r="O1531" s="195"/>
      <c r="P1531" s="195"/>
      <c r="Q1531" s="195"/>
      <c r="R1531" s="195"/>
      <c r="S1531" s="195"/>
      <c r="T1531" s="195"/>
      <c r="U1531" s="195"/>
      <c r="V1531" s="195"/>
      <c r="W1531" s="195"/>
      <c r="X1531" s="195"/>
      <c r="Y1531" s="195"/>
      <c r="Z1531" s="195"/>
      <c r="AA1531" s="195"/>
      <c r="AB1531" s="195"/>
      <c r="AC1531" s="195"/>
      <c r="AD1531" s="195"/>
      <c r="AE1531" s="195"/>
      <c r="AF1531" s="195"/>
      <c r="AG1531" s="195"/>
      <c r="AH1531" s="195"/>
      <c r="AI1531" s="195"/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  <c r="AW1531" s="195"/>
      <c r="AX1531" s="195"/>
      <c r="AY1531" s="195"/>
      <c r="AZ1531" s="195"/>
      <c r="BA1531" s="195"/>
      <c r="BB1531" s="195"/>
      <c r="BC1531" s="195"/>
      <c r="BD1531" s="195"/>
      <c r="BE1531" s="195"/>
      <c r="BF1531" s="195"/>
      <c r="BG1531" s="195"/>
      <c r="BH1531" s="195"/>
      <c r="BI1531" s="195"/>
      <c r="BJ1531" s="195"/>
      <c r="BK1531" s="195"/>
      <c r="BL1531" s="195"/>
      <c r="BM1531" s="195"/>
      <c r="BN1531" s="195"/>
      <c r="BO1531" s="195"/>
      <c r="BP1531" s="195"/>
      <c r="BQ1531" s="195"/>
      <c r="BR1531" s="195"/>
      <c r="BS1531" s="195"/>
      <c r="BT1531" s="195"/>
      <c r="BU1531" s="195"/>
      <c r="BV1531" s="195"/>
      <c r="BW1531" s="195"/>
      <c r="BX1531" s="195"/>
      <c r="BY1531" s="195"/>
      <c r="BZ1531" s="195"/>
      <c r="CA1531" s="195"/>
      <c r="CB1531" s="195"/>
      <c r="CC1531" s="195"/>
      <c r="CD1531" s="195"/>
      <c r="CE1531" s="195"/>
      <c r="CF1531" s="195"/>
      <c r="CG1531" s="195"/>
      <c r="CH1531" s="195"/>
    </row>
    <row r="1532" spans="1:86" ht="12.75">
      <c r="A1532" s="195"/>
      <c r="B1532" s="195"/>
      <c r="C1532" s="195"/>
      <c r="D1532" s="195"/>
      <c r="E1532" s="195"/>
      <c r="F1532" s="195"/>
      <c r="G1532" s="195"/>
      <c r="H1532" s="195"/>
      <c r="I1532" s="195"/>
      <c r="J1532" s="195"/>
      <c r="L1532" s="195"/>
      <c r="M1532" s="195"/>
      <c r="N1532" s="195"/>
      <c r="O1532" s="195"/>
      <c r="P1532" s="195"/>
      <c r="Q1532" s="195"/>
      <c r="R1532" s="195"/>
      <c r="S1532" s="195"/>
      <c r="T1532" s="195"/>
      <c r="U1532" s="195"/>
      <c r="V1532" s="195"/>
      <c r="W1532" s="195"/>
      <c r="X1532" s="195"/>
      <c r="Y1532" s="195"/>
      <c r="Z1532" s="195"/>
      <c r="AA1532" s="195"/>
      <c r="AB1532" s="195"/>
      <c r="AC1532" s="195"/>
      <c r="AD1532" s="195"/>
      <c r="AE1532" s="195"/>
      <c r="AF1532" s="195"/>
      <c r="AG1532" s="195"/>
      <c r="AH1532" s="195"/>
      <c r="AI1532" s="195"/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  <c r="AW1532" s="195"/>
      <c r="AX1532" s="195"/>
      <c r="AY1532" s="195"/>
      <c r="AZ1532" s="195"/>
      <c r="BA1532" s="195"/>
      <c r="BB1532" s="195"/>
      <c r="BC1532" s="195"/>
      <c r="BD1532" s="195"/>
      <c r="BE1532" s="195"/>
      <c r="BF1532" s="195"/>
      <c r="BG1532" s="195"/>
      <c r="BH1532" s="195"/>
      <c r="BI1532" s="195"/>
      <c r="BJ1532" s="195"/>
      <c r="BK1532" s="195"/>
      <c r="BL1532" s="195"/>
      <c r="BM1532" s="195"/>
      <c r="BN1532" s="195"/>
      <c r="BO1532" s="195"/>
      <c r="BP1532" s="195"/>
      <c r="BQ1532" s="195"/>
      <c r="BR1532" s="195"/>
      <c r="BS1532" s="195"/>
      <c r="BT1532" s="195"/>
      <c r="BU1532" s="195"/>
      <c r="BV1532" s="195"/>
      <c r="BW1532" s="195"/>
      <c r="BX1532" s="195"/>
      <c r="BY1532" s="195"/>
      <c r="BZ1532" s="195"/>
      <c r="CA1532" s="195"/>
      <c r="CB1532" s="195"/>
      <c r="CC1532" s="195"/>
      <c r="CD1532" s="195"/>
      <c r="CE1532" s="195"/>
      <c r="CF1532" s="195"/>
      <c r="CG1532" s="195"/>
      <c r="CH1532" s="195"/>
    </row>
    <row r="1533" spans="1:86" ht="12.75">
      <c r="A1533" s="195"/>
      <c r="B1533" s="195"/>
      <c r="C1533" s="195"/>
      <c r="D1533" s="195"/>
      <c r="E1533" s="195"/>
      <c r="F1533" s="195"/>
      <c r="G1533" s="195"/>
      <c r="H1533" s="195"/>
      <c r="I1533" s="195"/>
      <c r="J1533" s="195"/>
      <c r="L1533" s="195"/>
      <c r="M1533" s="195"/>
      <c r="N1533" s="195"/>
      <c r="O1533" s="195"/>
      <c r="P1533" s="195"/>
      <c r="Q1533" s="195"/>
      <c r="R1533" s="195"/>
      <c r="S1533" s="195"/>
      <c r="T1533" s="195"/>
      <c r="U1533" s="195"/>
      <c r="V1533" s="195"/>
      <c r="W1533" s="195"/>
      <c r="X1533" s="195"/>
      <c r="Y1533" s="195"/>
      <c r="Z1533" s="195"/>
      <c r="AA1533" s="195"/>
      <c r="AB1533" s="195"/>
      <c r="AC1533" s="195"/>
      <c r="AD1533" s="195"/>
      <c r="AE1533" s="195"/>
      <c r="AF1533" s="195"/>
      <c r="AG1533" s="195"/>
      <c r="AH1533" s="195"/>
      <c r="AI1533" s="195"/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  <c r="AW1533" s="195"/>
      <c r="AX1533" s="195"/>
      <c r="AY1533" s="195"/>
      <c r="AZ1533" s="195"/>
      <c r="BA1533" s="195"/>
      <c r="BB1533" s="195"/>
      <c r="BC1533" s="195"/>
      <c r="BD1533" s="195"/>
      <c r="BE1533" s="195"/>
      <c r="BF1533" s="195"/>
      <c r="BG1533" s="195"/>
      <c r="BH1533" s="195"/>
      <c r="BI1533" s="195"/>
      <c r="BJ1533" s="195"/>
      <c r="BK1533" s="195"/>
      <c r="BL1533" s="195"/>
      <c r="BM1533" s="195"/>
      <c r="BN1533" s="195"/>
      <c r="BO1533" s="195"/>
      <c r="BP1533" s="195"/>
      <c r="BQ1533" s="195"/>
      <c r="BR1533" s="195"/>
      <c r="BS1533" s="195"/>
      <c r="BT1533" s="195"/>
      <c r="BU1533" s="195"/>
      <c r="BV1533" s="195"/>
      <c r="BW1533" s="195"/>
      <c r="BX1533" s="195"/>
      <c r="BY1533" s="195"/>
      <c r="BZ1533" s="195"/>
      <c r="CA1533" s="195"/>
      <c r="CB1533" s="195"/>
      <c r="CC1533" s="195"/>
      <c r="CD1533" s="195"/>
      <c r="CE1533" s="195"/>
      <c r="CF1533" s="195"/>
      <c r="CG1533" s="195"/>
      <c r="CH1533" s="195"/>
    </row>
    <row r="1534" spans="1:86" ht="12.75">
      <c r="A1534" s="195"/>
      <c r="B1534" s="195"/>
      <c r="C1534" s="195"/>
      <c r="D1534" s="195"/>
      <c r="E1534" s="195"/>
      <c r="F1534" s="195"/>
      <c r="G1534" s="195"/>
      <c r="H1534" s="195"/>
      <c r="I1534" s="195"/>
      <c r="J1534" s="195"/>
      <c r="L1534" s="195"/>
      <c r="M1534" s="195"/>
      <c r="N1534" s="195"/>
      <c r="O1534" s="195"/>
      <c r="P1534" s="195"/>
      <c r="Q1534" s="195"/>
      <c r="R1534" s="195"/>
      <c r="S1534" s="195"/>
      <c r="T1534" s="195"/>
      <c r="U1534" s="195"/>
      <c r="V1534" s="195"/>
      <c r="W1534" s="195"/>
      <c r="X1534" s="195"/>
      <c r="Y1534" s="195"/>
      <c r="Z1534" s="195"/>
      <c r="AA1534" s="195"/>
      <c r="AB1534" s="195"/>
      <c r="AC1534" s="195"/>
      <c r="AD1534" s="195"/>
      <c r="AE1534" s="195"/>
      <c r="AF1534" s="195"/>
      <c r="AG1534" s="195"/>
      <c r="AH1534" s="195"/>
      <c r="AI1534" s="195"/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  <c r="AW1534" s="195"/>
      <c r="AX1534" s="195"/>
      <c r="AY1534" s="195"/>
      <c r="AZ1534" s="195"/>
      <c r="BA1534" s="195"/>
      <c r="BB1534" s="195"/>
      <c r="BC1534" s="195"/>
      <c r="BD1534" s="195"/>
      <c r="BE1534" s="195"/>
      <c r="BF1534" s="195"/>
      <c r="BG1534" s="195"/>
      <c r="BH1534" s="195"/>
      <c r="BI1534" s="195"/>
      <c r="BJ1534" s="195"/>
      <c r="BK1534" s="195"/>
      <c r="BL1534" s="195"/>
      <c r="BM1534" s="195"/>
      <c r="BN1534" s="195"/>
      <c r="BO1534" s="195"/>
      <c r="BP1534" s="195"/>
      <c r="BQ1534" s="195"/>
      <c r="BR1534" s="195"/>
      <c r="BS1534" s="195"/>
      <c r="BT1534" s="195"/>
      <c r="BU1534" s="195"/>
      <c r="BV1534" s="195"/>
      <c r="BW1534" s="195"/>
      <c r="BX1534" s="195"/>
      <c r="BY1534" s="195"/>
      <c r="BZ1534" s="195"/>
      <c r="CA1534" s="195"/>
      <c r="CB1534" s="195"/>
      <c r="CC1534" s="195"/>
      <c r="CD1534" s="195"/>
      <c r="CE1534" s="195"/>
      <c r="CF1534" s="195"/>
      <c r="CG1534" s="195"/>
      <c r="CH1534" s="195"/>
    </row>
    <row r="1535" spans="1:86" ht="12.75">
      <c r="A1535" s="195"/>
      <c r="B1535" s="195"/>
      <c r="C1535" s="195"/>
      <c r="D1535" s="195"/>
      <c r="E1535" s="195"/>
      <c r="F1535" s="195"/>
      <c r="G1535" s="195"/>
      <c r="H1535" s="195"/>
      <c r="I1535" s="195"/>
      <c r="J1535" s="195"/>
      <c r="L1535" s="195"/>
      <c r="M1535" s="195"/>
      <c r="N1535" s="195"/>
      <c r="O1535" s="195"/>
      <c r="P1535" s="195"/>
      <c r="Q1535" s="195"/>
      <c r="R1535" s="195"/>
      <c r="S1535" s="195"/>
      <c r="T1535" s="195"/>
      <c r="U1535" s="195"/>
      <c r="V1535" s="195"/>
      <c r="W1535" s="195"/>
      <c r="X1535" s="195"/>
      <c r="Y1535" s="195"/>
      <c r="Z1535" s="195"/>
      <c r="AA1535" s="195"/>
      <c r="AB1535" s="195"/>
      <c r="AC1535" s="195"/>
      <c r="AD1535" s="195"/>
      <c r="AE1535" s="195"/>
      <c r="AF1535" s="195"/>
      <c r="AG1535" s="195"/>
      <c r="AH1535" s="195"/>
      <c r="AI1535" s="195"/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  <c r="AW1535" s="195"/>
      <c r="AX1535" s="195"/>
      <c r="AY1535" s="195"/>
      <c r="AZ1535" s="195"/>
      <c r="BA1535" s="195"/>
      <c r="BB1535" s="195"/>
      <c r="BC1535" s="195"/>
      <c r="BD1535" s="195"/>
      <c r="BE1535" s="195"/>
      <c r="BF1535" s="195"/>
      <c r="BG1535" s="195"/>
      <c r="BH1535" s="195"/>
      <c r="BI1535" s="195"/>
      <c r="BJ1535" s="195"/>
      <c r="BK1535" s="195"/>
      <c r="BL1535" s="195"/>
      <c r="BM1535" s="195"/>
      <c r="BN1535" s="195"/>
      <c r="BO1535" s="195"/>
      <c r="BP1535" s="195"/>
      <c r="BQ1535" s="195"/>
      <c r="BR1535" s="195"/>
      <c r="BS1535" s="195"/>
      <c r="BT1535" s="195"/>
      <c r="BU1535" s="195"/>
      <c r="BV1535" s="195"/>
      <c r="BW1535" s="195"/>
      <c r="BX1535" s="195"/>
      <c r="BY1535" s="195"/>
      <c r="BZ1535" s="195"/>
      <c r="CA1535" s="195"/>
      <c r="CB1535" s="195"/>
      <c r="CC1535" s="195"/>
      <c r="CD1535" s="195"/>
      <c r="CE1535" s="195"/>
      <c r="CF1535" s="195"/>
      <c r="CG1535" s="195"/>
      <c r="CH1535" s="195"/>
    </row>
    <row r="1536" spans="1:86" ht="12.75">
      <c r="A1536" s="195"/>
      <c r="B1536" s="195"/>
      <c r="C1536" s="195"/>
      <c r="D1536" s="195"/>
      <c r="E1536" s="195"/>
      <c r="F1536" s="195"/>
      <c r="G1536" s="195"/>
      <c r="H1536" s="195"/>
      <c r="I1536" s="195"/>
      <c r="J1536" s="195"/>
      <c r="L1536" s="195"/>
      <c r="M1536" s="195"/>
      <c r="N1536" s="195"/>
      <c r="O1536" s="195"/>
      <c r="P1536" s="195"/>
      <c r="Q1536" s="195"/>
      <c r="R1536" s="195"/>
      <c r="S1536" s="195"/>
      <c r="T1536" s="195"/>
      <c r="U1536" s="195"/>
      <c r="V1536" s="195"/>
      <c r="W1536" s="195"/>
      <c r="X1536" s="195"/>
      <c r="Y1536" s="195"/>
      <c r="Z1536" s="195"/>
      <c r="AA1536" s="195"/>
      <c r="AB1536" s="195"/>
      <c r="AC1536" s="195"/>
      <c r="AD1536" s="195"/>
      <c r="AE1536" s="195"/>
      <c r="AF1536" s="195"/>
      <c r="AG1536" s="195"/>
      <c r="AH1536" s="195"/>
      <c r="AI1536" s="195"/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  <c r="AW1536" s="195"/>
      <c r="AX1536" s="195"/>
      <c r="AY1536" s="195"/>
      <c r="AZ1536" s="195"/>
      <c r="BA1536" s="195"/>
      <c r="BB1536" s="195"/>
      <c r="BC1536" s="195"/>
      <c r="BD1536" s="195"/>
      <c r="BE1536" s="195"/>
      <c r="BF1536" s="195"/>
      <c r="BG1536" s="195"/>
      <c r="BH1536" s="195"/>
      <c r="BI1536" s="195"/>
      <c r="BJ1536" s="195"/>
      <c r="BK1536" s="195"/>
      <c r="BL1536" s="195"/>
      <c r="BM1536" s="195"/>
      <c r="BN1536" s="195"/>
      <c r="BO1536" s="195"/>
      <c r="BP1536" s="195"/>
      <c r="BQ1536" s="195"/>
      <c r="BR1536" s="195"/>
      <c r="BS1536" s="195"/>
      <c r="BT1536" s="195"/>
      <c r="BU1536" s="195"/>
      <c r="BV1536" s="195"/>
      <c r="BW1536" s="195"/>
      <c r="BX1536" s="195"/>
      <c r="BY1536" s="195"/>
      <c r="BZ1536" s="195"/>
      <c r="CA1536" s="195"/>
      <c r="CB1536" s="195"/>
      <c r="CC1536" s="195"/>
      <c r="CD1536" s="195"/>
      <c r="CE1536" s="195"/>
      <c r="CF1536" s="195"/>
      <c r="CG1536" s="195"/>
      <c r="CH1536" s="195"/>
    </row>
    <row r="1537" spans="1:86" ht="12.75">
      <c r="A1537" s="195"/>
      <c r="B1537" s="195"/>
      <c r="C1537" s="195"/>
      <c r="D1537" s="195"/>
      <c r="E1537" s="195"/>
      <c r="F1537" s="195"/>
      <c r="G1537" s="195"/>
      <c r="H1537" s="195"/>
      <c r="I1537" s="195"/>
      <c r="J1537" s="195"/>
      <c r="L1537" s="195"/>
      <c r="M1537" s="195"/>
      <c r="N1537" s="195"/>
      <c r="O1537" s="195"/>
      <c r="P1537" s="195"/>
      <c r="Q1537" s="195"/>
      <c r="R1537" s="195"/>
      <c r="S1537" s="195"/>
      <c r="T1537" s="195"/>
      <c r="U1537" s="195"/>
      <c r="V1537" s="195"/>
      <c r="W1537" s="195"/>
      <c r="X1537" s="195"/>
      <c r="Y1537" s="195"/>
      <c r="Z1537" s="195"/>
      <c r="AA1537" s="195"/>
      <c r="AB1537" s="195"/>
      <c r="AC1537" s="195"/>
      <c r="AD1537" s="195"/>
      <c r="AE1537" s="195"/>
      <c r="AF1537" s="195"/>
      <c r="AG1537" s="195"/>
      <c r="AH1537" s="195"/>
      <c r="AI1537" s="195"/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  <c r="AW1537" s="195"/>
      <c r="AX1537" s="195"/>
      <c r="AY1537" s="195"/>
      <c r="AZ1537" s="195"/>
      <c r="BA1537" s="195"/>
      <c r="BB1537" s="195"/>
      <c r="BC1537" s="195"/>
      <c r="BD1537" s="195"/>
      <c r="BE1537" s="195"/>
      <c r="BF1537" s="195"/>
      <c r="BG1537" s="195"/>
      <c r="BH1537" s="195"/>
      <c r="BI1537" s="195"/>
      <c r="BJ1537" s="195"/>
      <c r="BK1537" s="195"/>
      <c r="BL1537" s="195"/>
      <c r="BM1537" s="195"/>
      <c r="BN1537" s="195"/>
      <c r="BO1537" s="195"/>
      <c r="BP1537" s="195"/>
      <c r="BQ1537" s="195"/>
      <c r="BR1537" s="195"/>
      <c r="BS1537" s="195"/>
      <c r="BT1537" s="195"/>
      <c r="BU1537" s="195"/>
      <c r="BV1537" s="195"/>
      <c r="BW1537" s="195"/>
      <c r="BX1537" s="195"/>
      <c r="BY1537" s="195"/>
      <c r="BZ1537" s="195"/>
      <c r="CA1537" s="195"/>
      <c r="CB1537" s="195"/>
      <c r="CC1537" s="195"/>
      <c r="CD1537" s="195"/>
      <c r="CE1537" s="195"/>
      <c r="CF1537" s="195"/>
      <c r="CG1537" s="195"/>
      <c r="CH1537" s="195"/>
    </row>
    <row r="1538" spans="1:86" ht="12.75">
      <c r="A1538" s="195"/>
      <c r="B1538" s="195"/>
      <c r="C1538" s="195"/>
      <c r="D1538" s="195"/>
      <c r="E1538" s="195"/>
      <c r="F1538" s="195"/>
      <c r="G1538" s="195"/>
      <c r="H1538" s="195"/>
      <c r="I1538" s="195"/>
      <c r="J1538" s="195"/>
      <c r="L1538" s="195"/>
      <c r="M1538" s="195"/>
      <c r="N1538" s="195"/>
      <c r="O1538" s="195"/>
      <c r="P1538" s="195"/>
      <c r="Q1538" s="195"/>
      <c r="R1538" s="195"/>
      <c r="S1538" s="195"/>
      <c r="T1538" s="195"/>
      <c r="U1538" s="195"/>
      <c r="V1538" s="195"/>
      <c r="W1538" s="195"/>
      <c r="X1538" s="195"/>
      <c r="Y1538" s="195"/>
      <c r="Z1538" s="195"/>
      <c r="AA1538" s="195"/>
      <c r="AB1538" s="195"/>
      <c r="AC1538" s="195"/>
      <c r="AD1538" s="195"/>
      <c r="AE1538" s="195"/>
      <c r="AF1538" s="195"/>
      <c r="AG1538" s="195"/>
      <c r="AH1538" s="195"/>
      <c r="AI1538" s="195"/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  <c r="AW1538" s="195"/>
      <c r="AX1538" s="195"/>
      <c r="AY1538" s="195"/>
      <c r="AZ1538" s="195"/>
      <c r="BA1538" s="195"/>
      <c r="BB1538" s="195"/>
      <c r="BC1538" s="195"/>
      <c r="BD1538" s="195"/>
      <c r="BE1538" s="195"/>
      <c r="BF1538" s="195"/>
      <c r="BG1538" s="195"/>
      <c r="BH1538" s="195"/>
      <c r="BI1538" s="195"/>
      <c r="BJ1538" s="195"/>
      <c r="BK1538" s="195"/>
      <c r="BL1538" s="195"/>
      <c r="BM1538" s="195"/>
      <c r="BN1538" s="195"/>
      <c r="BO1538" s="195"/>
      <c r="BP1538" s="195"/>
      <c r="BQ1538" s="195"/>
      <c r="BR1538" s="195"/>
      <c r="BS1538" s="195"/>
      <c r="BT1538" s="195"/>
      <c r="BU1538" s="195"/>
      <c r="BV1538" s="195"/>
      <c r="BW1538" s="195"/>
      <c r="BX1538" s="195"/>
      <c r="BY1538" s="195"/>
      <c r="BZ1538" s="195"/>
      <c r="CA1538" s="195"/>
      <c r="CB1538" s="195"/>
      <c r="CC1538" s="195"/>
      <c r="CD1538" s="195"/>
      <c r="CE1538" s="195"/>
      <c r="CF1538" s="195"/>
      <c r="CG1538" s="195"/>
      <c r="CH1538" s="195"/>
    </row>
    <row r="1539" spans="1:86" ht="12.75">
      <c r="A1539" s="195"/>
      <c r="B1539" s="195"/>
      <c r="C1539" s="195"/>
      <c r="D1539" s="195"/>
      <c r="E1539" s="195"/>
      <c r="F1539" s="195"/>
      <c r="G1539" s="195"/>
      <c r="H1539" s="195"/>
      <c r="I1539" s="195"/>
      <c r="J1539" s="195"/>
      <c r="L1539" s="195"/>
      <c r="M1539" s="195"/>
      <c r="N1539" s="195"/>
      <c r="O1539" s="195"/>
      <c r="P1539" s="195"/>
      <c r="Q1539" s="195"/>
      <c r="R1539" s="195"/>
      <c r="S1539" s="195"/>
      <c r="T1539" s="195"/>
      <c r="U1539" s="195"/>
      <c r="V1539" s="195"/>
      <c r="W1539" s="195"/>
      <c r="X1539" s="195"/>
      <c r="Y1539" s="195"/>
      <c r="Z1539" s="195"/>
      <c r="AA1539" s="195"/>
      <c r="AB1539" s="195"/>
      <c r="AC1539" s="195"/>
      <c r="AD1539" s="195"/>
      <c r="AE1539" s="195"/>
      <c r="AF1539" s="195"/>
      <c r="AG1539" s="195"/>
      <c r="AH1539" s="195"/>
      <c r="AI1539" s="195"/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  <c r="AW1539" s="195"/>
      <c r="AX1539" s="195"/>
      <c r="AY1539" s="195"/>
      <c r="AZ1539" s="195"/>
      <c r="BA1539" s="195"/>
      <c r="BB1539" s="195"/>
      <c r="BC1539" s="195"/>
      <c r="BD1539" s="195"/>
      <c r="BE1539" s="195"/>
      <c r="BF1539" s="195"/>
      <c r="BG1539" s="195"/>
      <c r="BH1539" s="195"/>
      <c r="BI1539" s="195"/>
      <c r="BJ1539" s="195"/>
      <c r="BK1539" s="195"/>
      <c r="BL1539" s="195"/>
      <c r="BM1539" s="195"/>
      <c r="BN1539" s="195"/>
      <c r="BO1539" s="195"/>
      <c r="BP1539" s="195"/>
      <c r="BQ1539" s="195"/>
      <c r="BR1539" s="195"/>
      <c r="BS1539" s="195"/>
      <c r="BT1539" s="195"/>
      <c r="BU1539" s="195"/>
      <c r="BV1539" s="195"/>
      <c r="BW1539" s="195"/>
      <c r="BX1539" s="195"/>
      <c r="BY1539" s="195"/>
      <c r="BZ1539" s="195"/>
      <c r="CA1539" s="195"/>
      <c r="CB1539" s="195"/>
      <c r="CC1539" s="195"/>
      <c r="CD1539" s="195"/>
      <c r="CE1539" s="195"/>
      <c r="CF1539" s="195"/>
      <c r="CG1539" s="195"/>
      <c r="CH1539" s="195"/>
    </row>
    <row r="1540" spans="1:86" ht="12.75">
      <c r="A1540" s="195"/>
      <c r="B1540" s="195"/>
      <c r="C1540" s="195"/>
      <c r="D1540" s="195"/>
      <c r="E1540" s="195"/>
      <c r="F1540" s="195"/>
      <c r="G1540" s="195"/>
      <c r="H1540" s="195"/>
      <c r="I1540" s="195"/>
      <c r="J1540" s="195"/>
      <c r="L1540" s="195"/>
      <c r="M1540" s="195"/>
      <c r="N1540" s="195"/>
      <c r="O1540" s="195"/>
      <c r="P1540" s="195"/>
      <c r="Q1540" s="195"/>
      <c r="R1540" s="195"/>
      <c r="S1540" s="195"/>
      <c r="T1540" s="195"/>
      <c r="U1540" s="195"/>
      <c r="V1540" s="195"/>
      <c r="W1540" s="195"/>
      <c r="X1540" s="195"/>
      <c r="Y1540" s="195"/>
      <c r="Z1540" s="195"/>
      <c r="AA1540" s="195"/>
      <c r="AB1540" s="195"/>
      <c r="AC1540" s="195"/>
      <c r="AD1540" s="195"/>
      <c r="AE1540" s="195"/>
      <c r="AF1540" s="195"/>
      <c r="AG1540" s="195"/>
      <c r="AH1540" s="195"/>
      <c r="AI1540" s="195"/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  <c r="AW1540" s="195"/>
      <c r="AX1540" s="195"/>
      <c r="AY1540" s="195"/>
      <c r="AZ1540" s="195"/>
      <c r="BA1540" s="195"/>
      <c r="BB1540" s="195"/>
      <c r="BC1540" s="195"/>
      <c r="BD1540" s="195"/>
      <c r="BE1540" s="195"/>
      <c r="BF1540" s="195"/>
      <c r="BG1540" s="195"/>
      <c r="BH1540" s="195"/>
      <c r="BI1540" s="195"/>
      <c r="BJ1540" s="195"/>
      <c r="BK1540" s="195"/>
      <c r="BL1540" s="195"/>
      <c r="BM1540" s="195"/>
      <c r="BN1540" s="195"/>
      <c r="BO1540" s="195"/>
      <c r="BP1540" s="195"/>
      <c r="BQ1540" s="195"/>
      <c r="BR1540" s="195"/>
      <c r="BS1540" s="195"/>
      <c r="BT1540" s="195"/>
      <c r="BU1540" s="195"/>
      <c r="BV1540" s="195"/>
      <c r="BW1540" s="195"/>
      <c r="BX1540" s="195"/>
      <c r="BY1540" s="195"/>
      <c r="BZ1540" s="195"/>
      <c r="CA1540" s="195"/>
      <c r="CB1540" s="195"/>
      <c r="CC1540" s="195"/>
      <c r="CD1540" s="195"/>
      <c r="CE1540" s="195"/>
      <c r="CF1540" s="195"/>
      <c r="CG1540" s="195"/>
      <c r="CH1540" s="195"/>
    </row>
    <row r="1541" spans="1:86" ht="12.75">
      <c r="A1541" s="195"/>
      <c r="B1541" s="195"/>
      <c r="C1541" s="195"/>
      <c r="D1541" s="195"/>
      <c r="E1541" s="195"/>
      <c r="F1541" s="195"/>
      <c r="G1541" s="195"/>
      <c r="H1541" s="195"/>
      <c r="I1541" s="195"/>
      <c r="J1541" s="195"/>
      <c r="L1541" s="195"/>
      <c r="M1541" s="195"/>
      <c r="N1541" s="195"/>
      <c r="O1541" s="195"/>
      <c r="P1541" s="195"/>
      <c r="Q1541" s="195"/>
      <c r="R1541" s="195"/>
      <c r="S1541" s="195"/>
      <c r="T1541" s="195"/>
      <c r="U1541" s="195"/>
      <c r="V1541" s="195"/>
      <c r="W1541" s="195"/>
      <c r="X1541" s="195"/>
      <c r="Y1541" s="195"/>
      <c r="Z1541" s="195"/>
      <c r="AA1541" s="195"/>
      <c r="AB1541" s="195"/>
      <c r="AC1541" s="195"/>
      <c r="AD1541" s="195"/>
      <c r="AE1541" s="195"/>
      <c r="AF1541" s="195"/>
      <c r="AG1541" s="195"/>
      <c r="AH1541" s="195"/>
      <c r="AI1541" s="195"/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  <c r="AW1541" s="195"/>
      <c r="AX1541" s="195"/>
      <c r="AY1541" s="195"/>
      <c r="AZ1541" s="195"/>
      <c r="BA1541" s="195"/>
      <c r="BB1541" s="195"/>
      <c r="BC1541" s="195"/>
      <c r="BD1541" s="195"/>
      <c r="BE1541" s="195"/>
      <c r="BF1541" s="195"/>
      <c r="BG1541" s="195"/>
      <c r="BH1541" s="195"/>
      <c r="BI1541" s="195"/>
      <c r="BJ1541" s="195"/>
      <c r="BK1541" s="195"/>
      <c r="BL1541" s="195"/>
      <c r="BM1541" s="195"/>
      <c r="BN1541" s="195"/>
      <c r="BO1541" s="195"/>
      <c r="BP1541" s="195"/>
      <c r="BQ1541" s="195"/>
      <c r="BR1541" s="195"/>
      <c r="BS1541" s="195"/>
      <c r="BT1541" s="195"/>
      <c r="BU1541" s="195"/>
      <c r="BV1541" s="195"/>
      <c r="BW1541" s="195"/>
      <c r="BX1541" s="195"/>
      <c r="BY1541" s="195"/>
      <c r="BZ1541" s="195"/>
      <c r="CA1541" s="195"/>
      <c r="CB1541" s="195"/>
      <c r="CC1541" s="195"/>
      <c r="CD1541" s="195"/>
      <c r="CE1541" s="195"/>
      <c r="CF1541" s="195"/>
      <c r="CG1541" s="195"/>
      <c r="CH1541" s="195"/>
    </row>
    <row r="1542" spans="1:86" ht="12.75">
      <c r="A1542" s="195"/>
      <c r="B1542" s="195"/>
      <c r="C1542" s="195"/>
      <c r="D1542" s="195"/>
      <c r="E1542" s="195"/>
      <c r="F1542" s="195"/>
      <c r="G1542" s="195"/>
      <c r="H1542" s="195"/>
      <c r="I1542" s="195"/>
      <c r="J1542" s="195"/>
      <c r="L1542" s="195"/>
      <c r="M1542" s="195"/>
      <c r="N1542" s="195"/>
      <c r="O1542" s="195"/>
      <c r="P1542" s="195"/>
      <c r="Q1542" s="195"/>
      <c r="R1542" s="195"/>
      <c r="S1542" s="195"/>
      <c r="T1542" s="195"/>
      <c r="U1542" s="195"/>
      <c r="V1542" s="195"/>
      <c r="W1542" s="195"/>
      <c r="X1542" s="195"/>
      <c r="Y1542" s="195"/>
      <c r="Z1542" s="195"/>
      <c r="AA1542" s="195"/>
      <c r="AB1542" s="195"/>
      <c r="AC1542" s="195"/>
      <c r="AD1542" s="195"/>
      <c r="AE1542" s="195"/>
      <c r="AF1542" s="195"/>
      <c r="AG1542" s="195"/>
      <c r="AH1542" s="195"/>
      <c r="AI1542" s="195"/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  <c r="AW1542" s="195"/>
      <c r="AX1542" s="195"/>
      <c r="AY1542" s="195"/>
      <c r="AZ1542" s="195"/>
      <c r="BA1542" s="195"/>
      <c r="BB1542" s="195"/>
      <c r="BC1542" s="195"/>
      <c r="BD1542" s="195"/>
      <c r="BE1542" s="195"/>
      <c r="BF1542" s="195"/>
      <c r="BG1542" s="195"/>
      <c r="BH1542" s="195"/>
      <c r="BI1542" s="195"/>
      <c r="BJ1542" s="195"/>
      <c r="BK1542" s="195"/>
      <c r="BL1542" s="195"/>
      <c r="BM1542" s="195"/>
      <c r="BN1542" s="195"/>
      <c r="BO1542" s="195"/>
      <c r="BP1542" s="195"/>
      <c r="BQ1542" s="195"/>
      <c r="BR1542" s="195"/>
      <c r="BS1542" s="195"/>
      <c r="BT1542" s="195"/>
      <c r="BU1542" s="195"/>
      <c r="BV1542" s="195"/>
      <c r="BW1542" s="195"/>
      <c r="BX1542" s="195"/>
      <c r="BY1542" s="195"/>
      <c r="BZ1542" s="195"/>
      <c r="CA1542" s="195"/>
      <c r="CB1542" s="195"/>
      <c r="CC1542" s="195"/>
      <c r="CD1542" s="195"/>
      <c r="CE1542" s="195"/>
      <c r="CF1542" s="195"/>
      <c r="CG1542" s="195"/>
      <c r="CH1542" s="195"/>
    </row>
    <row r="1543" spans="1:86" ht="12.75">
      <c r="A1543" s="195"/>
      <c r="B1543" s="195"/>
      <c r="C1543" s="195"/>
      <c r="D1543" s="195"/>
      <c r="E1543" s="195"/>
      <c r="F1543" s="195"/>
      <c r="G1543" s="195"/>
      <c r="H1543" s="195"/>
      <c r="I1543" s="195"/>
      <c r="J1543" s="195"/>
      <c r="L1543" s="195"/>
      <c r="M1543" s="195"/>
      <c r="N1543" s="195"/>
      <c r="O1543" s="195"/>
      <c r="P1543" s="195"/>
      <c r="Q1543" s="195"/>
      <c r="R1543" s="195"/>
      <c r="S1543" s="195"/>
      <c r="T1543" s="195"/>
      <c r="U1543" s="195"/>
      <c r="V1543" s="195"/>
      <c r="W1543" s="195"/>
      <c r="X1543" s="195"/>
      <c r="Y1543" s="195"/>
      <c r="Z1543" s="195"/>
      <c r="AA1543" s="195"/>
      <c r="AB1543" s="195"/>
      <c r="AC1543" s="195"/>
      <c r="AD1543" s="195"/>
      <c r="AE1543" s="195"/>
      <c r="AF1543" s="195"/>
      <c r="AG1543" s="195"/>
      <c r="AH1543" s="195"/>
      <c r="AI1543" s="195"/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  <c r="AW1543" s="195"/>
      <c r="AX1543" s="195"/>
      <c r="AY1543" s="195"/>
      <c r="AZ1543" s="195"/>
      <c r="BA1543" s="195"/>
      <c r="BB1543" s="195"/>
      <c r="BC1543" s="195"/>
      <c r="BD1543" s="195"/>
      <c r="BE1543" s="195"/>
      <c r="BF1543" s="195"/>
      <c r="BG1543" s="195"/>
      <c r="BH1543" s="195"/>
      <c r="BI1543" s="195"/>
      <c r="BJ1543" s="195"/>
      <c r="BK1543" s="195"/>
      <c r="BL1543" s="195"/>
      <c r="BM1543" s="195"/>
      <c r="BN1543" s="195"/>
      <c r="BO1543" s="195"/>
      <c r="BP1543" s="195"/>
      <c r="BQ1543" s="195"/>
      <c r="BR1543" s="195"/>
      <c r="BS1543" s="195"/>
      <c r="BT1543" s="195"/>
      <c r="BU1543" s="195"/>
      <c r="BV1543" s="195"/>
      <c r="BW1543" s="195"/>
      <c r="BX1543" s="195"/>
      <c r="BY1543" s="195"/>
      <c r="BZ1543" s="195"/>
      <c r="CA1543" s="195"/>
      <c r="CB1543" s="195"/>
      <c r="CC1543" s="195"/>
      <c r="CD1543" s="195"/>
      <c r="CE1543" s="195"/>
      <c r="CF1543" s="195"/>
      <c r="CG1543" s="195"/>
      <c r="CH1543" s="195"/>
    </row>
    <row r="1544" spans="1:86" ht="12.75">
      <c r="A1544" s="195"/>
      <c r="B1544" s="195"/>
      <c r="C1544" s="195"/>
      <c r="D1544" s="195"/>
      <c r="E1544" s="195"/>
      <c r="F1544" s="195"/>
      <c r="G1544" s="195"/>
      <c r="H1544" s="195"/>
      <c r="I1544" s="195"/>
      <c r="J1544" s="195"/>
      <c r="L1544" s="195"/>
      <c r="M1544" s="195"/>
      <c r="N1544" s="195"/>
      <c r="O1544" s="195"/>
      <c r="P1544" s="195"/>
      <c r="Q1544" s="195"/>
      <c r="R1544" s="195"/>
      <c r="S1544" s="195"/>
      <c r="T1544" s="195"/>
      <c r="U1544" s="195"/>
      <c r="V1544" s="195"/>
      <c r="W1544" s="195"/>
      <c r="X1544" s="195"/>
      <c r="Y1544" s="195"/>
      <c r="Z1544" s="195"/>
      <c r="AA1544" s="195"/>
      <c r="AB1544" s="195"/>
      <c r="AC1544" s="195"/>
      <c r="AD1544" s="195"/>
      <c r="AE1544" s="195"/>
      <c r="AF1544" s="195"/>
      <c r="AG1544" s="195"/>
      <c r="AH1544" s="195"/>
      <c r="AI1544" s="195"/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  <c r="AW1544" s="195"/>
      <c r="AX1544" s="195"/>
      <c r="AY1544" s="195"/>
      <c r="AZ1544" s="195"/>
      <c r="BA1544" s="195"/>
      <c r="BB1544" s="195"/>
      <c r="BC1544" s="195"/>
      <c r="BD1544" s="195"/>
      <c r="BE1544" s="195"/>
      <c r="BF1544" s="195"/>
      <c r="BG1544" s="195"/>
      <c r="BH1544" s="195"/>
      <c r="BI1544" s="195"/>
      <c r="BJ1544" s="195"/>
      <c r="BK1544" s="195"/>
      <c r="BL1544" s="195"/>
      <c r="BM1544" s="195"/>
      <c r="BN1544" s="195"/>
      <c r="BO1544" s="195"/>
      <c r="BP1544" s="195"/>
      <c r="BQ1544" s="195"/>
      <c r="BR1544" s="195"/>
      <c r="BS1544" s="195"/>
      <c r="BT1544" s="195"/>
      <c r="BU1544" s="195"/>
      <c r="BV1544" s="195"/>
      <c r="BW1544" s="195"/>
      <c r="BX1544" s="195"/>
      <c r="BY1544" s="195"/>
      <c r="BZ1544" s="195"/>
      <c r="CA1544" s="195"/>
      <c r="CB1544" s="195"/>
      <c r="CC1544" s="195"/>
      <c r="CD1544" s="195"/>
      <c r="CE1544" s="195"/>
      <c r="CF1544" s="195"/>
      <c r="CG1544" s="195"/>
      <c r="CH1544" s="195"/>
    </row>
    <row r="1545" spans="1:86" ht="12.75">
      <c r="A1545" s="195"/>
      <c r="B1545" s="195"/>
      <c r="C1545" s="195"/>
      <c r="D1545" s="195"/>
      <c r="E1545" s="195"/>
      <c r="F1545" s="195"/>
      <c r="G1545" s="195"/>
      <c r="H1545" s="195"/>
      <c r="I1545" s="195"/>
      <c r="J1545" s="195"/>
      <c r="L1545" s="195"/>
      <c r="M1545" s="195"/>
      <c r="N1545" s="195"/>
      <c r="O1545" s="195"/>
      <c r="P1545" s="195"/>
      <c r="Q1545" s="195"/>
      <c r="R1545" s="195"/>
      <c r="S1545" s="195"/>
      <c r="T1545" s="195"/>
      <c r="U1545" s="195"/>
      <c r="V1545" s="195"/>
      <c r="W1545" s="195"/>
      <c r="X1545" s="195"/>
      <c r="Y1545" s="195"/>
      <c r="Z1545" s="195"/>
      <c r="AA1545" s="195"/>
      <c r="AB1545" s="195"/>
      <c r="AC1545" s="195"/>
      <c r="AD1545" s="195"/>
      <c r="AE1545" s="195"/>
      <c r="AF1545" s="195"/>
      <c r="AG1545" s="195"/>
      <c r="AH1545" s="195"/>
      <c r="AI1545" s="195"/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  <c r="AW1545" s="195"/>
      <c r="AX1545" s="195"/>
      <c r="AY1545" s="195"/>
      <c r="AZ1545" s="195"/>
      <c r="BA1545" s="195"/>
      <c r="BB1545" s="195"/>
      <c r="BC1545" s="195"/>
      <c r="BD1545" s="195"/>
      <c r="BE1545" s="195"/>
      <c r="BF1545" s="195"/>
      <c r="BG1545" s="195"/>
      <c r="BH1545" s="195"/>
      <c r="BI1545" s="195"/>
      <c r="BJ1545" s="195"/>
      <c r="BK1545" s="195"/>
      <c r="BL1545" s="195"/>
      <c r="BM1545" s="195"/>
      <c r="BN1545" s="195"/>
      <c r="BO1545" s="195"/>
      <c r="BP1545" s="195"/>
      <c r="BQ1545" s="195"/>
      <c r="BR1545" s="195"/>
      <c r="BS1545" s="195"/>
      <c r="BT1545" s="195"/>
      <c r="BU1545" s="195"/>
      <c r="BV1545" s="195"/>
      <c r="BW1545" s="195"/>
      <c r="BX1545" s="195"/>
      <c r="BY1545" s="195"/>
      <c r="BZ1545" s="195"/>
      <c r="CA1545" s="195"/>
      <c r="CB1545" s="195"/>
      <c r="CC1545" s="195"/>
      <c r="CD1545" s="195"/>
      <c r="CE1545" s="195"/>
      <c r="CF1545" s="195"/>
      <c r="CG1545" s="195"/>
      <c r="CH1545" s="195"/>
    </row>
    <row r="1546" spans="1:86" ht="12.75">
      <c r="A1546" s="195"/>
      <c r="B1546" s="195"/>
      <c r="C1546" s="195"/>
      <c r="D1546" s="195"/>
      <c r="E1546" s="195"/>
      <c r="F1546" s="195"/>
      <c r="G1546" s="195"/>
      <c r="H1546" s="195"/>
      <c r="I1546" s="195"/>
      <c r="J1546" s="195"/>
      <c r="L1546" s="195"/>
      <c r="M1546" s="195"/>
      <c r="N1546" s="195"/>
      <c r="O1546" s="195"/>
      <c r="P1546" s="195"/>
      <c r="Q1546" s="195"/>
      <c r="R1546" s="195"/>
      <c r="S1546" s="195"/>
      <c r="T1546" s="195"/>
      <c r="U1546" s="195"/>
      <c r="V1546" s="195"/>
      <c r="W1546" s="195"/>
      <c r="X1546" s="195"/>
      <c r="Y1546" s="195"/>
      <c r="Z1546" s="195"/>
      <c r="AA1546" s="195"/>
      <c r="AB1546" s="195"/>
      <c r="AC1546" s="195"/>
      <c r="AD1546" s="195"/>
      <c r="AE1546" s="195"/>
      <c r="AF1546" s="195"/>
      <c r="AG1546" s="195"/>
      <c r="AH1546" s="195"/>
      <c r="AI1546" s="195"/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  <c r="AW1546" s="195"/>
      <c r="AX1546" s="195"/>
      <c r="AY1546" s="195"/>
      <c r="AZ1546" s="195"/>
      <c r="BA1546" s="195"/>
      <c r="BB1546" s="195"/>
      <c r="BC1546" s="195"/>
      <c r="BD1546" s="195"/>
      <c r="BE1546" s="195"/>
      <c r="BF1546" s="195"/>
      <c r="BG1546" s="195"/>
      <c r="BH1546" s="195"/>
      <c r="BI1546" s="195"/>
      <c r="BJ1546" s="195"/>
      <c r="BK1546" s="195"/>
      <c r="BL1546" s="195"/>
      <c r="BM1546" s="195"/>
      <c r="BN1546" s="195"/>
      <c r="BO1546" s="195"/>
      <c r="BP1546" s="195"/>
      <c r="BQ1546" s="195"/>
      <c r="BR1546" s="195"/>
      <c r="BS1546" s="195"/>
      <c r="BT1546" s="195"/>
      <c r="BU1546" s="195"/>
      <c r="BV1546" s="195"/>
      <c r="BW1546" s="195"/>
      <c r="BX1546" s="195"/>
      <c r="BY1546" s="195"/>
      <c r="BZ1546" s="195"/>
      <c r="CA1546" s="195"/>
      <c r="CB1546" s="195"/>
      <c r="CC1546" s="195"/>
      <c r="CD1546" s="195"/>
      <c r="CE1546" s="195"/>
      <c r="CF1546" s="195"/>
      <c r="CG1546" s="195"/>
      <c r="CH1546" s="195"/>
    </row>
    <row r="1547" spans="1:86" ht="12.75">
      <c r="A1547" s="195"/>
      <c r="B1547" s="195"/>
      <c r="C1547" s="195"/>
      <c r="D1547" s="195"/>
      <c r="E1547" s="195"/>
      <c r="F1547" s="195"/>
      <c r="G1547" s="195"/>
      <c r="H1547" s="195"/>
      <c r="I1547" s="195"/>
      <c r="J1547" s="195"/>
      <c r="L1547" s="195"/>
      <c r="M1547" s="195"/>
      <c r="N1547" s="195"/>
      <c r="O1547" s="195"/>
      <c r="P1547" s="195"/>
      <c r="Q1547" s="195"/>
      <c r="R1547" s="195"/>
      <c r="S1547" s="195"/>
      <c r="T1547" s="195"/>
      <c r="U1547" s="195"/>
      <c r="V1547" s="195"/>
      <c r="W1547" s="195"/>
      <c r="X1547" s="195"/>
      <c r="Y1547" s="195"/>
      <c r="Z1547" s="195"/>
      <c r="AA1547" s="195"/>
      <c r="AB1547" s="195"/>
      <c r="AC1547" s="195"/>
      <c r="AD1547" s="195"/>
      <c r="AE1547" s="195"/>
      <c r="AF1547" s="195"/>
      <c r="AG1547" s="195"/>
      <c r="AH1547" s="195"/>
      <c r="AI1547" s="195"/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  <c r="AW1547" s="195"/>
      <c r="AX1547" s="195"/>
      <c r="AY1547" s="195"/>
      <c r="AZ1547" s="195"/>
      <c r="BA1547" s="195"/>
      <c r="BB1547" s="195"/>
      <c r="BC1547" s="195"/>
      <c r="BD1547" s="195"/>
      <c r="BE1547" s="195"/>
      <c r="BF1547" s="195"/>
      <c r="BG1547" s="195"/>
      <c r="BH1547" s="195"/>
      <c r="BI1547" s="195"/>
      <c r="BJ1547" s="195"/>
      <c r="BK1547" s="195"/>
      <c r="BL1547" s="195"/>
      <c r="BM1547" s="195"/>
      <c r="BN1547" s="195"/>
      <c r="BO1547" s="195"/>
      <c r="BP1547" s="195"/>
      <c r="BQ1547" s="195"/>
      <c r="BR1547" s="195"/>
      <c r="BS1547" s="195"/>
      <c r="BT1547" s="195"/>
      <c r="BU1547" s="195"/>
      <c r="BV1547" s="195"/>
      <c r="BW1547" s="195"/>
      <c r="BX1547" s="195"/>
      <c r="BY1547" s="195"/>
      <c r="BZ1547" s="195"/>
      <c r="CA1547" s="195"/>
      <c r="CB1547" s="195"/>
      <c r="CC1547" s="195"/>
      <c r="CD1547" s="195"/>
      <c r="CE1547" s="195"/>
      <c r="CF1547" s="195"/>
      <c r="CG1547" s="195"/>
      <c r="CH1547" s="195"/>
    </row>
    <row r="1548" spans="1:86" ht="12.75">
      <c r="A1548" s="195"/>
      <c r="B1548" s="195"/>
      <c r="C1548" s="195"/>
      <c r="D1548" s="195"/>
      <c r="E1548" s="195"/>
      <c r="F1548" s="195"/>
      <c r="G1548" s="195"/>
      <c r="H1548" s="195"/>
      <c r="I1548" s="195"/>
      <c r="J1548" s="195"/>
      <c r="L1548" s="195"/>
      <c r="M1548" s="195"/>
      <c r="N1548" s="195"/>
      <c r="O1548" s="195"/>
      <c r="P1548" s="195"/>
      <c r="Q1548" s="195"/>
      <c r="R1548" s="195"/>
      <c r="S1548" s="195"/>
      <c r="T1548" s="195"/>
      <c r="U1548" s="195"/>
      <c r="V1548" s="195"/>
      <c r="W1548" s="195"/>
      <c r="X1548" s="195"/>
      <c r="Y1548" s="195"/>
      <c r="Z1548" s="195"/>
      <c r="AA1548" s="195"/>
      <c r="AB1548" s="195"/>
      <c r="AC1548" s="195"/>
      <c r="AD1548" s="195"/>
      <c r="AE1548" s="195"/>
      <c r="AF1548" s="195"/>
      <c r="AG1548" s="195"/>
      <c r="AH1548" s="195"/>
      <c r="AI1548" s="195"/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  <c r="AW1548" s="195"/>
      <c r="AX1548" s="195"/>
      <c r="AY1548" s="195"/>
      <c r="AZ1548" s="195"/>
      <c r="BA1548" s="195"/>
      <c r="BB1548" s="195"/>
      <c r="BC1548" s="195"/>
      <c r="BD1548" s="195"/>
      <c r="BE1548" s="195"/>
      <c r="BF1548" s="195"/>
      <c r="BG1548" s="195"/>
      <c r="BH1548" s="195"/>
      <c r="BI1548" s="195"/>
      <c r="BJ1548" s="195"/>
      <c r="BK1548" s="195"/>
      <c r="BL1548" s="195"/>
      <c r="BM1548" s="195"/>
      <c r="BN1548" s="195"/>
      <c r="BO1548" s="195"/>
      <c r="BP1548" s="195"/>
      <c r="BQ1548" s="195"/>
      <c r="BR1548" s="195"/>
      <c r="BS1548" s="195"/>
      <c r="BT1548" s="195"/>
      <c r="BU1548" s="195"/>
      <c r="BV1548" s="195"/>
      <c r="BW1548" s="195"/>
      <c r="BX1548" s="195"/>
      <c r="BY1548" s="195"/>
      <c r="BZ1548" s="195"/>
      <c r="CA1548" s="195"/>
      <c r="CB1548" s="195"/>
      <c r="CC1548" s="195"/>
      <c r="CD1548" s="195"/>
      <c r="CE1548" s="195"/>
      <c r="CF1548" s="195"/>
      <c r="CG1548" s="195"/>
      <c r="CH1548" s="195"/>
    </row>
    <row r="1549" spans="1:86" ht="12.75">
      <c r="A1549" s="195"/>
      <c r="B1549" s="195"/>
      <c r="C1549" s="195"/>
      <c r="D1549" s="195"/>
      <c r="E1549" s="195"/>
      <c r="F1549" s="195"/>
      <c r="G1549" s="195"/>
      <c r="H1549" s="195"/>
      <c r="I1549" s="195"/>
      <c r="J1549" s="195"/>
      <c r="L1549" s="195"/>
      <c r="M1549" s="195"/>
      <c r="N1549" s="195"/>
      <c r="O1549" s="195"/>
      <c r="P1549" s="195"/>
      <c r="Q1549" s="195"/>
      <c r="R1549" s="195"/>
      <c r="S1549" s="195"/>
      <c r="T1549" s="195"/>
      <c r="U1549" s="195"/>
      <c r="V1549" s="195"/>
      <c r="W1549" s="195"/>
      <c r="X1549" s="195"/>
      <c r="Y1549" s="195"/>
      <c r="Z1549" s="195"/>
      <c r="AA1549" s="195"/>
      <c r="AB1549" s="195"/>
      <c r="AC1549" s="195"/>
      <c r="AD1549" s="195"/>
      <c r="AE1549" s="195"/>
      <c r="AF1549" s="195"/>
      <c r="AG1549" s="195"/>
      <c r="AH1549" s="195"/>
      <c r="AI1549" s="195"/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  <c r="AW1549" s="195"/>
      <c r="AX1549" s="195"/>
      <c r="AY1549" s="195"/>
      <c r="AZ1549" s="195"/>
      <c r="BA1549" s="195"/>
      <c r="BB1549" s="195"/>
      <c r="BC1549" s="195"/>
      <c r="BD1549" s="195"/>
      <c r="BE1549" s="195"/>
      <c r="BF1549" s="195"/>
      <c r="BG1549" s="195"/>
      <c r="BH1549" s="195"/>
      <c r="BI1549" s="195"/>
      <c r="BJ1549" s="195"/>
      <c r="BK1549" s="195"/>
      <c r="BL1549" s="195"/>
      <c r="BM1549" s="195"/>
      <c r="BN1549" s="195"/>
      <c r="BO1549" s="195"/>
      <c r="BP1549" s="195"/>
      <c r="BQ1549" s="195"/>
      <c r="BR1549" s="195"/>
      <c r="BS1549" s="195"/>
      <c r="BT1549" s="195"/>
      <c r="BU1549" s="195"/>
      <c r="BV1549" s="195"/>
      <c r="BW1549" s="195"/>
      <c r="BX1549" s="195"/>
      <c r="BY1549" s="195"/>
      <c r="BZ1549" s="195"/>
      <c r="CA1549" s="195"/>
      <c r="CB1549" s="195"/>
      <c r="CC1549" s="195"/>
      <c r="CD1549" s="195"/>
      <c r="CE1549" s="195"/>
      <c r="CF1549" s="195"/>
      <c r="CG1549" s="195"/>
      <c r="CH1549" s="195"/>
    </row>
    <row r="1550" spans="1:86" ht="12.75">
      <c r="A1550" s="195"/>
      <c r="B1550" s="195"/>
      <c r="C1550" s="195"/>
      <c r="D1550" s="195"/>
      <c r="E1550" s="195"/>
      <c r="F1550" s="195"/>
      <c r="G1550" s="195"/>
      <c r="H1550" s="195"/>
      <c r="I1550" s="195"/>
      <c r="J1550" s="195"/>
      <c r="L1550" s="195"/>
      <c r="M1550" s="195"/>
      <c r="N1550" s="195"/>
      <c r="O1550" s="195"/>
      <c r="P1550" s="195"/>
      <c r="Q1550" s="195"/>
      <c r="R1550" s="195"/>
      <c r="S1550" s="195"/>
      <c r="T1550" s="195"/>
      <c r="U1550" s="195"/>
      <c r="V1550" s="195"/>
      <c r="W1550" s="195"/>
      <c r="X1550" s="195"/>
      <c r="Y1550" s="195"/>
      <c r="Z1550" s="195"/>
      <c r="AA1550" s="195"/>
      <c r="AB1550" s="195"/>
      <c r="AC1550" s="195"/>
      <c r="AD1550" s="195"/>
      <c r="AE1550" s="195"/>
      <c r="AF1550" s="195"/>
      <c r="AG1550" s="195"/>
      <c r="AH1550" s="195"/>
      <c r="AI1550" s="195"/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  <c r="AW1550" s="195"/>
      <c r="AX1550" s="195"/>
      <c r="AY1550" s="195"/>
      <c r="AZ1550" s="195"/>
      <c r="BA1550" s="195"/>
      <c r="BB1550" s="195"/>
      <c r="BC1550" s="195"/>
      <c r="BD1550" s="195"/>
      <c r="BE1550" s="195"/>
      <c r="BF1550" s="195"/>
      <c r="BG1550" s="195"/>
      <c r="BH1550" s="195"/>
      <c r="BI1550" s="195"/>
      <c r="BJ1550" s="195"/>
      <c r="BK1550" s="195"/>
      <c r="BL1550" s="195"/>
      <c r="BM1550" s="195"/>
      <c r="BN1550" s="195"/>
      <c r="BO1550" s="195"/>
      <c r="BP1550" s="195"/>
      <c r="BQ1550" s="195"/>
      <c r="BR1550" s="195"/>
      <c r="BS1550" s="195"/>
      <c r="BT1550" s="195"/>
      <c r="BU1550" s="195"/>
      <c r="BV1550" s="195"/>
      <c r="BW1550" s="195"/>
      <c r="BX1550" s="195"/>
      <c r="BY1550" s="195"/>
      <c r="BZ1550" s="195"/>
      <c r="CA1550" s="195"/>
      <c r="CB1550" s="195"/>
      <c r="CC1550" s="195"/>
      <c r="CD1550" s="195"/>
      <c r="CE1550" s="195"/>
      <c r="CF1550" s="195"/>
      <c r="CG1550" s="195"/>
      <c r="CH1550" s="195"/>
    </row>
    <row r="1551" spans="1:86" ht="12.75">
      <c r="A1551" s="195"/>
      <c r="B1551" s="195"/>
      <c r="C1551" s="195"/>
      <c r="D1551" s="195"/>
      <c r="E1551" s="195"/>
      <c r="F1551" s="195"/>
      <c r="G1551" s="195"/>
      <c r="H1551" s="195"/>
      <c r="I1551" s="195"/>
      <c r="J1551" s="195"/>
      <c r="L1551" s="195"/>
      <c r="M1551" s="195"/>
      <c r="N1551" s="195"/>
      <c r="O1551" s="195"/>
      <c r="P1551" s="195"/>
      <c r="Q1551" s="195"/>
      <c r="R1551" s="195"/>
      <c r="S1551" s="195"/>
      <c r="T1551" s="195"/>
      <c r="U1551" s="195"/>
      <c r="V1551" s="195"/>
      <c r="W1551" s="195"/>
      <c r="X1551" s="195"/>
      <c r="Y1551" s="195"/>
      <c r="Z1551" s="195"/>
      <c r="AA1551" s="195"/>
      <c r="AB1551" s="195"/>
      <c r="AC1551" s="195"/>
      <c r="AD1551" s="195"/>
      <c r="AE1551" s="195"/>
      <c r="AF1551" s="195"/>
      <c r="AG1551" s="195"/>
      <c r="AH1551" s="195"/>
      <c r="AI1551" s="195"/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  <c r="AW1551" s="195"/>
      <c r="AX1551" s="195"/>
      <c r="AY1551" s="195"/>
      <c r="AZ1551" s="195"/>
      <c r="BA1551" s="195"/>
      <c r="BB1551" s="195"/>
      <c r="BC1551" s="195"/>
      <c r="BD1551" s="195"/>
      <c r="BE1551" s="195"/>
      <c r="BF1551" s="195"/>
      <c r="BG1551" s="195"/>
      <c r="BH1551" s="195"/>
      <c r="BI1551" s="195"/>
      <c r="BJ1551" s="195"/>
      <c r="BK1551" s="195"/>
      <c r="BL1551" s="195"/>
      <c r="BM1551" s="195"/>
      <c r="BN1551" s="195"/>
      <c r="BO1551" s="195"/>
      <c r="BP1551" s="195"/>
      <c r="BQ1551" s="195"/>
      <c r="BR1551" s="195"/>
      <c r="BS1551" s="195"/>
      <c r="BT1551" s="195"/>
      <c r="BU1551" s="195"/>
      <c r="BV1551" s="195"/>
      <c r="BW1551" s="195"/>
      <c r="BX1551" s="195"/>
      <c r="BY1551" s="195"/>
      <c r="BZ1551" s="195"/>
      <c r="CA1551" s="195"/>
      <c r="CB1551" s="195"/>
      <c r="CC1551" s="195"/>
      <c r="CD1551" s="195"/>
      <c r="CE1551" s="195"/>
      <c r="CF1551" s="195"/>
      <c r="CG1551" s="195"/>
      <c r="CH1551" s="195"/>
    </row>
    <row r="1552" spans="1:86" ht="12.75">
      <c r="A1552" s="195"/>
      <c r="B1552" s="195"/>
      <c r="C1552" s="195"/>
      <c r="D1552" s="195"/>
      <c r="E1552" s="195"/>
      <c r="F1552" s="195"/>
      <c r="G1552" s="195"/>
      <c r="H1552" s="195"/>
      <c r="I1552" s="195"/>
      <c r="J1552" s="195"/>
      <c r="L1552" s="195"/>
      <c r="M1552" s="195"/>
      <c r="N1552" s="195"/>
      <c r="O1552" s="195"/>
      <c r="P1552" s="195"/>
      <c r="Q1552" s="195"/>
      <c r="R1552" s="195"/>
      <c r="S1552" s="195"/>
      <c r="T1552" s="195"/>
      <c r="U1552" s="195"/>
      <c r="V1552" s="195"/>
      <c r="W1552" s="195"/>
      <c r="X1552" s="195"/>
      <c r="Y1552" s="195"/>
      <c r="Z1552" s="195"/>
      <c r="AA1552" s="195"/>
      <c r="AB1552" s="195"/>
      <c r="AC1552" s="195"/>
      <c r="AD1552" s="195"/>
      <c r="AE1552" s="195"/>
      <c r="AF1552" s="195"/>
      <c r="AG1552" s="195"/>
      <c r="AH1552" s="195"/>
      <c r="AI1552" s="195"/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  <c r="AW1552" s="195"/>
      <c r="AX1552" s="195"/>
      <c r="AY1552" s="195"/>
      <c r="AZ1552" s="195"/>
      <c r="BA1552" s="195"/>
      <c r="BB1552" s="195"/>
      <c r="BC1552" s="195"/>
      <c r="BD1552" s="195"/>
      <c r="BE1552" s="195"/>
      <c r="BF1552" s="195"/>
      <c r="BG1552" s="195"/>
      <c r="BH1552" s="195"/>
      <c r="BI1552" s="195"/>
      <c r="BJ1552" s="195"/>
      <c r="BK1552" s="195"/>
      <c r="BL1552" s="195"/>
      <c r="BM1552" s="195"/>
      <c r="BN1552" s="195"/>
      <c r="BO1552" s="195"/>
      <c r="BP1552" s="195"/>
      <c r="BQ1552" s="195"/>
      <c r="BR1552" s="195"/>
      <c r="BS1552" s="195"/>
      <c r="BT1552" s="195"/>
      <c r="BU1552" s="195"/>
      <c r="BV1552" s="195"/>
      <c r="BW1552" s="195"/>
      <c r="BX1552" s="195"/>
      <c r="BY1552" s="195"/>
      <c r="BZ1552" s="195"/>
      <c r="CA1552" s="195"/>
      <c r="CB1552" s="195"/>
      <c r="CC1552" s="195"/>
      <c r="CD1552" s="195"/>
      <c r="CE1552" s="195"/>
      <c r="CF1552" s="195"/>
      <c r="CG1552" s="195"/>
      <c r="CH1552" s="195"/>
    </row>
    <row r="1553" spans="1:86" ht="12.75">
      <c r="A1553" s="195"/>
      <c r="B1553" s="195"/>
      <c r="C1553" s="195"/>
      <c r="D1553" s="195"/>
      <c r="E1553" s="195"/>
      <c r="F1553" s="195"/>
      <c r="G1553" s="195"/>
      <c r="H1553" s="195"/>
      <c r="I1553" s="195"/>
      <c r="J1553" s="195"/>
      <c r="L1553" s="195"/>
      <c r="M1553" s="195"/>
      <c r="N1553" s="195"/>
      <c r="O1553" s="195"/>
      <c r="P1553" s="195"/>
      <c r="Q1553" s="195"/>
      <c r="R1553" s="195"/>
      <c r="S1553" s="195"/>
      <c r="T1553" s="195"/>
      <c r="U1553" s="195"/>
      <c r="V1553" s="195"/>
      <c r="W1553" s="195"/>
      <c r="X1553" s="195"/>
      <c r="Y1553" s="195"/>
      <c r="Z1553" s="195"/>
      <c r="AA1553" s="195"/>
      <c r="AB1553" s="195"/>
      <c r="AC1553" s="195"/>
      <c r="AD1553" s="195"/>
      <c r="AE1553" s="195"/>
      <c r="AF1553" s="195"/>
      <c r="AG1553" s="195"/>
      <c r="AH1553" s="195"/>
      <c r="AI1553" s="195"/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  <c r="AW1553" s="195"/>
      <c r="AX1553" s="195"/>
      <c r="AY1553" s="195"/>
      <c r="AZ1553" s="195"/>
      <c r="BA1553" s="195"/>
      <c r="BB1553" s="195"/>
      <c r="BC1553" s="195"/>
      <c r="BD1553" s="195"/>
      <c r="BE1553" s="195"/>
      <c r="BF1553" s="195"/>
      <c r="BG1553" s="195"/>
      <c r="BH1553" s="195"/>
      <c r="BI1553" s="195"/>
      <c r="BJ1553" s="195"/>
      <c r="BK1553" s="195"/>
      <c r="BL1553" s="195"/>
      <c r="BM1553" s="195"/>
      <c r="BN1553" s="195"/>
      <c r="BO1553" s="195"/>
      <c r="BP1553" s="195"/>
      <c r="BQ1553" s="195"/>
      <c r="BR1553" s="195"/>
      <c r="BS1553" s="195"/>
      <c r="BT1553" s="195"/>
      <c r="BU1553" s="195"/>
      <c r="BV1553" s="195"/>
      <c r="BW1553" s="195"/>
      <c r="BX1553" s="195"/>
      <c r="BY1553" s="195"/>
      <c r="BZ1553" s="195"/>
      <c r="CA1553" s="195"/>
      <c r="CB1553" s="195"/>
      <c r="CC1553" s="195"/>
      <c r="CD1553" s="195"/>
      <c r="CE1553" s="195"/>
      <c r="CF1553" s="195"/>
      <c r="CG1553" s="195"/>
      <c r="CH1553" s="195"/>
    </row>
    <row r="1554" spans="1:86" ht="12.75">
      <c r="A1554" s="195"/>
      <c r="B1554" s="195"/>
      <c r="C1554" s="195"/>
      <c r="D1554" s="195"/>
      <c r="E1554" s="195"/>
      <c r="F1554" s="195"/>
      <c r="G1554" s="195"/>
      <c r="H1554" s="195"/>
      <c r="I1554" s="195"/>
      <c r="J1554" s="195"/>
      <c r="L1554" s="195"/>
      <c r="M1554" s="195"/>
      <c r="N1554" s="195"/>
      <c r="O1554" s="195"/>
      <c r="P1554" s="195"/>
      <c r="Q1554" s="195"/>
      <c r="R1554" s="195"/>
      <c r="S1554" s="195"/>
      <c r="T1554" s="195"/>
      <c r="U1554" s="195"/>
      <c r="V1554" s="195"/>
      <c r="W1554" s="195"/>
      <c r="X1554" s="195"/>
      <c r="Y1554" s="195"/>
      <c r="Z1554" s="195"/>
      <c r="AA1554" s="195"/>
      <c r="AB1554" s="195"/>
      <c r="AC1554" s="195"/>
      <c r="AD1554" s="195"/>
      <c r="AE1554" s="195"/>
      <c r="AF1554" s="195"/>
      <c r="AG1554" s="195"/>
      <c r="AH1554" s="195"/>
      <c r="AI1554" s="195"/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  <c r="AW1554" s="195"/>
      <c r="AX1554" s="195"/>
      <c r="AY1554" s="195"/>
      <c r="AZ1554" s="195"/>
      <c r="BA1554" s="195"/>
      <c r="BB1554" s="195"/>
      <c r="BC1554" s="195"/>
      <c r="BD1554" s="195"/>
      <c r="BE1554" s="195"/>
      <c r="BF1554" s="195"/>
      <c r="BG1554" s="195"/>
      <c r="BH1554" s="195"/>
      <c r="BI1554" s="195"/>
      <c r="BJ1554" s="195"/>
      <c r="BK1554" s="195"/>
      <c r="BL1554" s="195"/>
      <c r="BM1554" s="195"/>
      <c r="BN1554" s="195"/>
      <c r="BO1554" s="195"/>
      <c r="BP1554" s="195"/>
      <c r="BQ1554" s="195"/>
      <c r="BR1554" s="195"/>
      <c r="BS1554" s="195"/>
      <c r="BT1554" s="195"/>
      <c r="BU1554" s="195"/>
      <c r="BV1554" s="195"/>
      <c r="BW1554" s="195"/>
      <c r="BX1554" s="195"/>
      <c r="BY1554" s="195"/>
      <c r="BZ1554" s="195"/>
      <c r="CA1554" s="195"/>
      <c r="CB1554" s="195"/>
      <c r="CC1554" s="195"/>
      <c r="CD1554" s="195"/>
      <c r="CE1554" s="195"/>
      <c r="CF1554" s="195"/>
      <c r="CG1554" s="195"/>
      <c r="CH1554" s="195"/>
    </row>
    <row r="1555" spans="1:86" ht="12.75">
      <c r="A1555" s="195"/>
      <c r="B1555" s="195"/>
      <c r="C1555" s="195"/>
      <c r="D1555" s="195"/>
      <c r="E1555" s="195"/>
      <c r="F1555" s="195"/>
      <c r="G1555" s="195"/>
      <c r="H1555" s="195"/>
      <c r="I1555" s="195"/>
      <c r="J1555" s="195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5"/>
      <c r="W1555" s="195"/>
      <c r="X1555" s="195"/>
      <c r="Y1555" s="195"/>
      <c r="Z1555" s="195"/>
      <c r="AA1555" s="195"/>
      <c r="AB1555" s="195"/>
      <c r="AC1555" s="195"/>
      <c r="AD1555" s="195"/>
      <c r="AE1555" s="195"/>
      <c r="AF1555" s="195"/>
      <c r="AG1555" s="195"/>
      <c r="AH1555" s="195"/>
      <c r="AI1555" s="195"/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  <c r="AW1555" s="195"/>
      <c r="AX1555" s="195"/>
      <c r="AY1555" s="195"/>
      <c r="AZ1555" s="195"/>
      <c r="BA1555" s="195"/>
      <c r="BB1555" s="195"/>
      <c r="BC1555" s="195"/>
      <c r="BD1555" s="195"/>
      <c r="BE1555" s="195"/>
      <c r="BF1555" s="195"/>
      <c r="BG1555" s="195"/>
      <c r="BH1555" s="195"/>
      <c r="BI1555" s="195"/>
      <c r="BJ1555" s="195"/>
      <c r="BK1555" s="195"/>
      <c r="BL1555" s="195"/>
      <c r="BM1555" s="195"/>
      <c r="BN1555" s="195"/>
      <c r="BO1555" s="195"/>
      <c r="BP1555" s="195"/>
      <c r="BQ1555" s="195"/>
      <c r="BR1555" s="195"/>
      <c r="BS1555" s="195"/>
      <c r="BT1555" s="195"/>
      <c r="BU1555" s="195"/>
      <c r="BV1555" s="195"/>
      <c r="BW1555" s="195"/>
      <c r="BX1555" s="195"/>
      <c r="BY1555" s="195"/>
      <c r="BZ1555" s="195"/>
      <c r="CA1555" s="195"/>
      <c r="CB1555" s="195"/>
      <c r="CC1555" s="195"/>
      <c r="CD1555" s="195"/>
      <c r="CE1555" s="195"/>
      <c r="CF1555" s="195"/>
      <c r="CG1555" s="195"/>
      <c r="CH1555" s="195"/>
    </row>
    <row r="1556" spans="1:86" ht="12.75">
      <c r="A1556" s="195"/>
      <c r="B1556" s="195"/>
      <c r="C1556" s="195"/>
      <c r="D1556" s="195"/>
      <c r="E1556" s="195"/>
      <c r="F1556" s="195"/>
      <c r="G1556" s="195"/>
      <c r="H1556" s="195"/>
      <c r="I1556" s="195"/>
      <c r="J1556" s="195"/>
      <c r="L1556" s="195"/>
      <c r="M1556" s="195"/>
      <c r="N1556" s="195"/>
      <c r="O1556" s="195"/>
      <c r="P1556" s="195"/>
      <c r="Q1556" s="195"/>
      <c r="R1556" s="195"/>
      <c r="S1556" s="195"/>
      <c r="T1556" s="195"/>
      <c r="U1556" s="195"/>
      <c r="V1556" s="195"/>
      <c r="W1556" s="195"/>
      <c r="X1556" s="195"/>
      <c r="Y1556" s="195"/>
      <c r="Z1556" s="195"/>
      <c r="AA1556" s="195"/>
      <c r="AB1556" s="195"/>
      <c r="AC1556" s="195"/>
      <c r="AD1556" s="195"/>
      <c r="AE1556" s="195"/>
      <c r="AF1556" s="195"/>
      <c r="AG1556" s="195"/>
      <c r="AH1556" s="195"/>
      <c r="AI1556" s="195"/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  <c r="AW1556" s="195"/>
      <c r="AX1556" s="195"/>
      <c r="AY1556" s="195"/>
      <c r="AZ1556" s="195"/>
      <c r="BA1556" s="195"/>
      <c r="BB1556" s="195"/>
      <c r="BC1556" s="195"/>
      <c r="BD1556" s="195"/>
      <c r="BE1556" s="195"/>
      <c r="BF1556" s="195"/>
      <c r="BG1556" s="195"/>
      <c r="BH1556" s="195"/>
      <c r="BI1556" s="195"/>
      <c r="BJ1556" s="195"/>
      <c r="BK1556" s="195"/>
      <c r="BL1556" s="195"/>
      <c r="BM1556" s="195"/>
      <c r="BN1556" s="195"/>
      <c r="BO1556" s="195"/>
      <c r="BP1556" s="195"/>
      <c r="BQ1556" s="195"/>
      <c r="BR1556" s="195"/>
      <c r="BS1556" s="195"/>
      <c r="BT1556" s="195"/>
      <c r="BU1556" s="195"/>
      <c r="BV1556" s="195"/>
      <c r="BW1556" s="195"/>
      <c r="BX1556" s="195"/>
      <c r="BY1556" s="195"/>
      <c r="BZ1556" s="195"/>
      <c r="CA1556" s="195"/>
      <c r="CB1556" s="195"/>
      <c r="CC1556" s="195"/>
      <c r="CD1556" s="195"/>
      <c r="CE1556" s="195"/>
      <c r="CF1556" s="195"/>
      <c r="CG1556" s="195"/>
      <c r="CH1556" s="195"/>
    </row>
    <row r="1557" spans="1:86" ht="12.75">
      <c r="A1557" s="195"/>
      <c r="B1557" s="195"/>
      <c r="C1557" s="195"/>
      <c r="D1557" s="195"/>
      <c r="E1557" s="195"/>
      <c r="F1557" s="195"/>
      <c r="G1557" s="195"/>
      <c r="H1557" s="195"/>
      <c r="I1557" s="195"/>
      <c r="J1557" s="195"/>
      <c r="L1557" s="195"/>
      <c r="M1557" s="195"/>
      <c r="N1557" s="195"/>
      <c r="O1557" s="195"/>
      <c r="P1557" s="195"/>
      <c r="Q1557" s="195"/>
      <c r="R1557" s="195"/>
      <c r="S1557" s="195"/>
      <c r="T1557" s="195"/>
      <c r="U1557" s="195"/>
      <c r="V1557" s="195"/>
      <c r="W1557" s="195"/>
      <c r="X1557" s="195"/>
      <c r="Y1557" s="195"/>
      <c r="Z1557" s="195"/>
      <c r="AA1557" s="195"/>
      <c r="AB1557" s="195"/>
      <c r="AC1557" s="195"/>
      <c r="AD1557" s="195"/>
      <c r="AE1557" s="195"/>
      <c r="AF1557" s="195"/>
      <c r="AG1557" s="195"/>
      <c r="AH1557" s="195"/>
      <c r="AI1557" s="195"/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  <c r="AW1557" s="195"/>
      <c r="AX1557" s="195"/>
      <c r="AY1557" s="195"/>
      <c r="AZ1557" s="195"/>
      <c r="BA1557" s="195"/>
      <c r="BB1557" s="195"/>
      <c r="BC1557" s="195"/>
      <c r="BD1557" s="195"/>
      <c r="BE1557" s="195"/>
      <c r="BF1557" s="195"/>
      <c r="BG1557" s="195"/>
      <c r="BH1557" s="195"/>
      <c r="BI1557" s="195"/>
      <c r="BJ1557" s="195"/>
      <c r="BK1557" s="195"/>
      <c r="BL1557" s="195"/>
      <c r="BM1557" s="195"/>
      <c r="BN1557" s="195"/>
      <c r="BO1557" s="195"/>
      <c r="BP1557" s="195"/>
      <c r="BQ1557" s="195"/>
      <c r="BR1557" s="195"/>
      <c r="BS1557" s="195"/>
      <c r="BT1557" s="195"/>
      <c r="BU1557" s="195"/>
      <c r="BV1557" s="195"/>
      <c r="BW1557" s="195"/>
      <c r="BX1557" s="195"/>
      <c r="BY1557" s="195"/>
      <c r="BZ1557" s="195"/>
      <c r="CA1557" s="195"/>
      <c r="CB1557" s="195"/>
      <c r="CC1557" s="195"/>
      <c r="CD1557" s="195"/>
      <c r="CE1557" s="195"/>
      <c r="CF1557" s="195"/>
      <c r="CG1557" s="195"/>
      <c r="CH1557" s="195"/>
    </row>
    <row r="1558" spans="1:86" ht="12.75">
      <c r="A1558" s="195"/>
      <c r="B1558" s="195"/>
      <c r="C1558" s="195"/>
      <c r="D1558" s="195"/>
      <c r="E1558" s="195"/>
      <c r="F1558" s="195"/>
      <c r="G1558" s="195"/>
      <c r="H1558" s="195"/>
      <c r="I1558" s="195"/>
      <c r="J1558" s="195"/>
      <c r="L1558" s="195"/>
      <c r="M1558" s="195"/>
      <c r="N1558" s="195"/>
      <c r="O1558" s="195"/>
      <c r="P1558" s="195"/>
      <c r="Q1558" s="195"/>
      <c r="R1558" s="195"/>
      <c r="S1558" s="195"/>
      <c r="T1558" s="195"/>
      <c r="U1558" s="195"/>
      <c r="V1558" s="195"/>
      <c r="W1558" s="195"/>
      <c r="X1558" s="195"/>
      <c r="Y1558" s="195"/>
      <c r="Z1558" s="195"/>
      <c r="AA1558" s="195"/>
      <c r="AB1558" s="195"/>
      <c r="AC1558" s="195"/>
      <c r="AD1558" s="195"/>
      <c r="AE1558" s="195"/>
      <c r="AF1558" s="195"/>
      <c r="AG1558" s="195"/>
      <c r="AH1558" s="195"/>
      <c r="AI1558" s="195"/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  <c r="AW1558" s="195"/>
      <c r="AX1558" s="195"/>
      <c r="AY1558" s="195"/>
      <c r="AZ1558" s="195"/>
      <c r="BA1558" s="195"/>
      <c r="BB1558" s="195"/>
      <c r="BC1558" s="195"/>
      <c r="BD1558" s="195"/>
      <c r="BE1558" s="195"/>
      <c r="BF1558" s="195"/>
      <c r="BG1558" s="195"/>
      <c r="BH1558" s="195"/>
      <c r="BI1558" s="195"/>
      <c r="BJ1558" s="195"/>
      <c r="BK1558" s="195"/>
      <c r="BL1558" s="195"/>
      <c r="BM1558" s="195"/>
      <c r="BN1558" s="195"/>
      <c r="BO1558" s="195"/>
      <c r="BP1558" s="195"/>
      <c r="BQ1558" s="195"/>
      <c r="BR1558" s="195"/>
      <c r="BS1558" s="195"/>
      <c r="BT1558" s="195"/>
      <c r="BU1558" s="195"/>
      <c r="BV1558" s="195"/>
      <c r="BW1558" s="195"/>
      <c r="BX1558" s="195"/>
      <c r="BY1558" s="195"/>
      <c r="BZ1558" s="195"/>
      <c r="CA1558" s="195"/>
      <c r="CB1558" s="195"/>
      <c r="CC1558" s="195"/>
      <c r="CD1558" s="195"/>
      <c r="CE1558" s="195"/>
      <c r="CF1558" s="195"/>
      <c r="CG1558" s="195"/>
      <c r="CH1558" s="195"/>
    </row>
    <row r="1559" spans="1:86" ht="12.75">
      <c r="A1559" s="195"/>
      <c r="B1559" s="195"/>
      <c r="C1559" s="195"/>
      <c r="D1559" s="195"/>
      <c r="E1559" s="195"/>
      <c r="F1559" s="195"/>
      <c r="G1559" s="195"/>
      <c r="H1559" s="195"/>
      <c r="I1559" s="195"/>
      <c r="J1559" s="195"/>
      <c r="L1559" s="195"/>
      <c r="M1559" s="195"/>
      <c r="N1559" s="195"/>
      <c r="O1559" s="195"/>
      <c r="P1559" s="195"/>
      <c r="Q1559" s="195"/>
      <c r="R1559" s="195"/>
      <c r="S1559" s="195"/>
      <c r="T1559" s="195"/>
      <c r="U1559" s="195"/>
      <c r="V1559" s="195"/>
      <c r="W1559" s="195"/>
      <c r="X1559" s="195"/>
      <c r="Y1559" s="195"/>
      <c r="Z1559" s="195"/>
      <c r="AA1559" s="195"/>
      <c r="AB1559" s="195"/>
      <c r="AC1559" s="195"/>
      <c r="AD1559" s="195"/>
      <c r="AE1559" s="195"/>
      <c r="AF1559" s="195"/>
      <c r="AG1559" s="195"/>
      <c r="AH1559" s="195"/>
      <c r="AI1559" s="195"/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  <c r="AW1559" s="195"/>
      <c r="AX1559" s="195"/>
      <c r="AY1559" s="195"/>
      <c r="AZ1559" s="195"/>
      <c r="BA1559" s="195"/>
      <c r="BB1559" s="195"/>
      <c r="BC1559" s="195"/>
      <c r="BD1559" s="195"/>
      <c r="BE1559" s="195"/>
      <c r="BF1559" s="195"/>
      <c r="BG1559" s="195"/>
      <c r="BH1559" s="195"/>
      <c r="BI1559" s="195"/>
      <c r="BJ1559" s="195"/>
      <c r="BK1559" s="195"/>
      <c r="BL1559" s="195"/>
      <c r="BM1559" s="195"/>
      <c r="BN1559" s="195"/>
      <c r="BO1559" s="195"/>
      <c r="BP1559" s="195"/>
      <c r="BQ1559" s="195"/>
      <c r="BR1559" s="195"/>
      <c r="BS1559" s="195"/>
      <c r="BT1559" s="195"/>
      <c r="BU1559" s="195"/>
      <c r="BV1559" s="195"/>
      <c r="BW1559" s="195"/>
      <c r="BX1559" s="195"/>
      <c r="BY1559" s="195"/>
      <c r="BZ1559" s="195"/>
      <c r="CA1559" s="195"/>
      <c r="CB1559" s="195"/>
      <c r="CC1559" s="195"/>
      <c r="CD1559" s="195"/>
      <c r="CE1559" s="195"/>
      <c r="CF1559" s="195"/>
      <c r="CG1559" s="195"/>
      <c r="CH1559" s="195"/>
    </row>
    <row r="1560" spans="1:86" ht="12.75">
      <c r="A1560" s="195"/>
      <c r="B1560" s="195"/>
      <c r="C1560" s="195"/>
      <c r="D1560" s="195"/>
      <c r="E1560" s="195"/>
      <c r="F1560" s="195"/>
      <c r="G1560" s="195"/>
      <c r="H1560" s="195"/>
      <c r="I1560" s="195"/>
      <c r="J1560" s="195"/>
      <c r="L1560" s="195"/>
      <c r="M1560" s="195"/>
      <c r="N1560" s="195"/>
      <c r="O1560" s="195"/>
      <c r="P1560" s="195"/>
      <c r="Q1560" s="195"/>
      <c r="R1560" s="195"/>
      <c r="S1560" s="195"/>
      <c r="T1560" s="195"/>
      <c r="U1560" s="195"/>
      <c r="V1560" s="195"/>
      <c r="W1560" s="195"/>
      <c r="X1560" s="195"/>
      <c r="Y1560" s="195"/>
      <c r="Z1560" s="195"/>
      <c r="AA1560" s="195"/>
      <c r="AB1560" s="195"/>
      <c r="AC1560" s="195"/>
      <c r="AD1560" s="195"/>
      <c r="AE1560" s="195"/>
      <c r="AF1560" s="195"/>
      <c r="AG1560" s="195"/>
      <c r="AH1560" s="195"/>
      <c r="AI1560" s="195"/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  <c r="AW1560" s="195"/>
      <c r="AX1560" s="195"/>
      <c r="AY1560" s="195"/>
      <c r="AZ1560" s="195"/>
      <c r="BA1560" s="195"/>
      <c r="BB1560" s="195"/>
      <c r="BC1560" s="195"/>
      <c r="BD1560" s="195"/>
      <c r="BE1560" s="195"/>
      <c r="BF1560" s="195"/>
      <c r="BG1560" s="195"/>
      <c r="BH1560" s="195"/>
      <c r="BI1560" s="195"/>
      <c r="BJ1560" s="195"/>
      <c r="BK1560" s="195"/>
      <c r="BL1560" s="195"/>
      <c r="BM1560" s="195"/>
      <c r="BN1560" s="195"/>
      <c r="BO1560" s="195"/>
      <c r="BP1560" s="195"/>
      <c r="BQ1560" s="195"/>
      <c r="BR1560" s="195"/>
      <c r="BS1560" s="195"/>
      <c r="BT1560" s="195"/>
      <c r="BU1560" s="195"/>
      <c r="BV1560" s="195"/>
      <c r="BW1560" s="195"/>
      <c r="BX1560" s="195"/>
      <c r="BY1560" s="195"/>
      <c r="BZ1560" s="195"/>
      <c r="CA1560" s="195"/>
      <c r="CB1560" s="195"/>
      <c r="CC1560" s="195"/>
      <c r="CD1560" s="195"/>
      <c r="CE1560" s="195"/>
      <c r="CF1560" s="195"/>
      <c r="CG1560" s="195"/>
      <c r="CH1560" s="195"/>
    </row>
    <row r="1561" spans="1:86" ht="12.75">
      <c r="A1561" s="195"/>
      <c r="B1561" s="195"/>
      <c r="C1561" s="195"/>
      <c r="D1561" s="195"/>
      <c r="E1561" s="195"/>
      <c r="F1561" s="195"/>
      <c r="G1561" s="195"/>
      <c r="H1561" s="195"/>
      <c r="I1561" s="195"/>
      <c r="J1561" s="195"/>
      <c r="L1561" s="195"/>
      <c r="M1561" s="195"/>
      <c r="N1561" s="195"/>
      <c r="O1561" s="195"/>
      <c r="P1561" s="195"/>
      <c r="Q1561" s="195"/>
      <c r="R1561" s="195"/>
      <c r="S1561" s="195"/>
      <c r="T1561" s="195"/>
      <c r="U1561" s="195"/>
      <c r="V1561" s="195"/>
      <c r="W1561" s="195"/>
      <c r="X1561" s="195"/>
      <c r="Y1561" s="195"/>
      <c r="Z1561" s="195"/>
      <c r="AA1561" s="195"/>
      <c r="AB1561" s="195"/>
      <c r="AC1561" s="195"/>
      <c r="AD1561" s="195"/>
      <c r="AE1561" s="195"/>
      <c r="AF1561" s="195"/>
      <c r="AG1561" s="195"/>
      <c r="AH1561" s="195"/>
      <c r="AI1561" s="195"/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  <c r="AW1561" s="195"/>
      <c r="AX1561" s="195"/>
      <c r="AY1561" s="195"/>
      <c r="AZ1561" s="195"/>
      <c r="BA1561" s="195"/>
      <c r="BB1561" s="195"/>
      <c r="BC1561" s="195"/>
      <c r="BD1561" s="195"/>
      <c r="BE1561" s="195"/>
      <c r="BF1561" s="195"/>
      <c r="BG1561" s="195"/>
      <c r="BH1561" s="195"/>
      <c r="BI1561" s="195"/>
      <c r="BJ1561" s="195"/>
      <c r="BK1561" s="195"/>
      <c r="BL1561" s="195"/>
      <c r="BM1561" s="195"/>
      <c r="BN1561" s="195"/>
      <c r="BO1561" s="195"/>
      <c r="BP1561" s="195"/>
      <c r="BQ1561" s="195"/>
      <c r="BR1561" s="195"/>
      <c r="BS1561" s="195"/>
      <c r="BT1561" s="195"/>
      <c r="BU1561" s="195"/>
      <c r="BV1561" s="195"/>
      <c r="BW1561" s="195"/>
      <c r="BX1561" s="195"/>
      <c r="BY1561" s="195"/>
      <c r="BZ1561" s="195"/>
      <c r="CA1561" s="195"/>
      <c r="CB1561" s="195"/>
      <c r="CC1561" s="195"/>
      <c r="CD1561" s="195"/>
      <c r="CE1561" s="195"/>
      <c r="CF1561" s="195"/>
      <c r="CG1561" s="195"/>
      <c r="CH1561" s="195"/>
    </row>
    <row r="1562" spans="1:86" ht="12.75">
      <c r="A1562" s="195"/>
      <c r="B1562" s="195"/>
      <c r="C1562" s="195"/>
      <c r="D1562" s="195"/>
      <c r="E1562" s="195"/>
      <c r="F1562" s="195"/>
      <c r="G1562" s="195"/>
      <c r="H1562" s="195"/>
      <c r="I1562" s="195"/>
      <c r="J1562" s="195"/>
      <c r="L1562" s="195"/>
      <c r="M1562" s="195"/>
      <c r="N1562" s="195"/>
      <c r="O1562" s="195"/>
      <c r="P1562" s="195"/>
      <c r="Q1562" s="195"/>
      <c r="R1562" s="195"/>
      <c r="S1562" s="195"/>
      <c r="T1562" s="195"/>
      <c r="U1562" s="195"/>
      <c r="V1562" s="195"/>
      <c r="W1562" s="195"/>
      <c r="X1562" s="195"/>
      <c r="Y1562" s="195"/>
      <c r="Z1562" s="195"/>
      <c r="AA1562" s="195"/>
      <c r="AB1562" s="195"/>
      <c r="AC1562" s="195"/>
      <c r="AD1562" s="195"/>
      <c r="AE1562" s="195"/>
      <c r="AF1562" s="195"/>
      <c r="AG1562" s="195"/>
      <c r="AH1562" s="195"/>
      <c r="AI1562" s="195"/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  <c r="AW1562" s="195"/>
      <c r="AX1562" s="195"/>
      <c r="AY1562" s="195"/>
      <c r="AZ1562" s="195"/>
      <c r="BA1562" s="195"/>
      <c r="BB1562" s="195"/>
      <c r="BC1562" s="195"/>
      <c r="BD1562" s="195"/>
      <c r="BE1562" s="195"/>
      <c r="BF1562" s="195"/>
      <c r="BG1562" s="195"/>
      <c r="BH1562" s="195"/>
      <c r="BI1562" s="195"/>
      <c r="BJ1562" s="195"/>
      <c r="BK1562" s="195"/>
      <c r="BL1562" s="195"/>
      <c r="BM1562" s="195"/>
      <c r="BN1562" s="195"/>
      <c r="BO1562" s="195"/>
      <c r="BP1562" s="195"/>
      <c r="BQ1562" s="195"/>
      <c r="BR1562" s="195"/>
      <c r="BS1562" s="195"/>
      <c r="BT1562" s="195"/>
      <c r="BU1562" s="195"/>
      <c r="BV1562" s="195"/>
      <c r="BW1562" s="195"/>
      <c r="BX1562" s="195"/>
      <c r="BY1562" s="195"/>
      <c r="BZ1562" s="195"/>
      <c r="CA1562" s="195"/>
      <c r="CB1562" s="195"/>
      <c r="CC1562" s="195"/>
      <c r="CD1562" s="195"/>
      <c r="CE1562" s="195"/>
      <c r="CF1562" s="195"/>
      <c r="CG1562" s="195"/>
      <c r="CH1562" s="195"/>
    </row>
    <row r="1563" spans="1:86" ht="12.75">
      <c r="A1563" s="195"/>
      <c r="B1563" s="195"/>
      <c r="C1563" s="195"/>
      <c r="D1563" s="195"/>
      <c r="E1563" s="195"/>
      <c r="F1563" s="195"/>
      <c r="G1563" s="195"/>
      <c r="H1563" s="195"/>
      <c r="I1563" s="195"/>
      <c r="J1563" s="195"/>
      <c r="L1563" s="195"/>
      <c r="M1563" s="195"/>
      <c r="N1563" s="195"/>
      <c r="O1563" s="195"/>
      <c r="P1563" s="195"/>
      <c r="Q1563" s="195"/>
      <c r="R1563" s="195"/>
      <c r="S1563" s="195"/>
      <c r="T1563" s="195"/>
      <c r="U1563" s="195"/>
      <c r="V1563" s="195"/>
      <c r="W1563" s="195"/>
      <c r="X1563" s="195"/>
      <c r="Y1563" s="195"/>
      <c r="Z1563" s="195"/>
      <c r="AA1563" s="195"/>
      <c r="AB1563" s="195"/>
      <c r="AC1563" s="195"/>
      <c r="AD1563" s="195"/>
      <c r="AE1563" s="195"/>
      <c r="AF1563" s="195"/>
      <c r="AG1563" s="195"/>
      <c r="AH1563" s="195"/>
      <c r="AI1563" s="195"/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  <c r="AW1563" s="195"/>
      <c r="AX1563" s="195"/>
      <c r="AY1563" s="195"/>
      <c r="AZ1563" s="195"/>
      <c r="BA1563" s="195"/>
      <c r="BB1563" s="195"/>
      <c r="BC1563" s="195"/>
      <c r="BD1563" s="195"/>
      <c r="BE1563" s="195"/>
      <c r="BF1563" s="195"/>
      <c r="BG1563" s="195"/>
      <c r="BH1563" s="195"/>
      <c r="BI1563" s="195"/>
      <c r="BJ1563" s="195"/>
      <c r="BK1563" s="195"/>
      <c r="BL1563" s="195"/>
      <c r="BM1563" s="195"/>
      <c r="BN1563" s="195"/>
      <c r="BO1563" s="195"/>
      <c r="BP1563" s="195"/>
      <c r="BQ1563" s="195"/>
      <c r="BR1563" s="195"/>
      <c r="BS1563" s="195"/>
      <c r="BT1563" s="195"/>
      <c r="BU1563" s="195"/>
      <c r="BV1563" s="195"/>
      <c r="BW1563" s="195"/>
      <c r="BX1563" s="195"/>
      <c r="BY1563" s="195"/>
      <c r="BZ1563" s="195"/>
      <c r="CA1563" s="195"/>
      <c r="CB1563" s="195"/>
      <c r="CC1563" s="195"/>
      <c r="CD1563" s="195"/>
      <c r="CE1563" s="195"/>
      <c r="CF1563" s="195"/>
      <c r="CG1563" s="195"/>
      <c r="CH1563" s="195"/>
    </row>
    <row r="1564" spans="1:86" ht="12.75">
      <c r="A1564" s="195"/>
      <c r="B1564" s="195"/>
      <c r="C1564" s="195"/>
      <c r="D1564" s="195"/>
      <c r="E1564" s="195"/>
      <c r="F1564" s="195"/>
      <c r="G1564" s="195"/>
      <c r="H1564" s="195"/>
      <c r="I1564" s="195"/>
      <c r="J1564" s="195"/>
      <c r="L1564" s="195"/>
      <c r="M1564" s="195"/>
      <c r="N1564" s="195"/>
      <c r="O1564" s="195"/>
      <c r="P1564" s="195"/>
      <c r="Q1564" s="195"/>
      <c r="R1564" s="195"/>
      <c r="S1564" s="195"/>
      <c r="T1564" s="195"/>
      <c r="U1564" s="195"/>
      <c r="V1564" s="195"/>
      <c r="W1564" s="195"/>
      <c r="X1564" s="195"/>
      <c r="Y1564" s="195"/>
      <c r="Z1564" s="195"/>
      <c r="AA1564" s="195"/>
      <c r="AB1564" s="195"/>
      <c r="AC1564" s="195"/>
      <c r="AD1564" s="195"/>
      <c r="AE1564" s="195"/>
      <c r="AF1564" s="195"/>
      <c r="AG1564" s="195"/>
      <c r="AH1564" s="195"/>
      <c r="AI1564" s="195"/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  <c r="AW1564" s="195"/>
      <c r="AX1564" s="195"/>
      <c r="AY1564" s="195"/>
      <c r="AZ1564" s="195"/>
      <c r="BA1564" s="195"/>
      <c r="BB1564" s="195"/>
      <c r="BC1564" s="195"/>
      <c r="BD1564" s="195"/>
      <c r="BE1564" s="195"/>
      <c r="BF1564" s="195"/>
      <c r="BG1564" s="195"/>
      <c r="BH1564" s="195"/>
      <c r="BI1564" s="195"/>
      <c r="BJ1564" s="195"/>
      <c r="BK1564" s="195"/>
      <c r="BL1564" s="195"/>
      <c r="BM1564" s="195"/>
      <c r="BN1564" s="195"/>
      <c r="BO1564" s="195"/>
      <c r="BP1564" s="195"/>
      <c r="BQ1564" s="195"/>
      <c r="BR1564" s="195"/>
      <c r="BS1564" s="195"/>
      <c r="BT1564" s="195"/>
      <c r="BU1564" s="195"/>
      <c r="BV1564" s="195"/>
      <c r="BW1564" s="195"/>
      <c r="BX1564" s="195"/>
      <c r="BY1564" s="195"/>
      <c r="BZ1564" s="195"/>
      <c r="CA1564" s="195"/>
      <c r="CB1564" s="195"/>
      <c r="CC1564" s="195"/>
      <c r="CD1564" s="195"/>
      <c r="CE1564" s="195"/>
      <c r="CF1564" s="195"/>
      <c r="CG1564" s="195"/>
      <c r="CH1564" s="195"/>
    </row>
    <row r="1565" spans="1:86" ht="12.75">
      <c r="A1565" s="195"/>
      <c r="B1565" s="195"/>
      <c r="C1565" s="195"/>
      <c r="D1565" s="195"/>
      <c r="E1565" s="195"/>
      <c r="F1565" s="195"/>
      <c r="G1565" s="195"/>
      <c r="H1565" s="195"/>
      <c r="I1565" s="195"/>
      <c r="J1565" s="195"/>
      <c r="L1565" s="195"/>
      <c r="M1565" s="195"/>
      <c r="N1565" s="195"/>
      <c r="O1565" s="195"/>
      <c r="P1565" s="195"/>
      <c r="Q1565" s="195"/>
      <c r="R1565" s="195"/>
      <c r="S1565" s="195"/>
      <c r="T1565" s="195"/>
      <c r="U1565" s="195"/>
      <c r="V1565" s="195"/>
      <c r="W1565" s="195"/>
      <c r="X1565" s="195"/>
      <c r="Y1565" s="195"/>
      <c r="Z1565" s="195"/>
      <c r="AA1565" s="195"/>
      <c r="AB1565" s="195"/>
      <c r="AC1565" s="195"/>
      <c r="AD1565" s="195"/>
      <c r="AE1565" s="195"/>
      <c r="AF1565" s="195"/>
      <c r="AG1565" s="195"/>
      <c r="AH1565" s="195"/>
      <c r="AI1565" s="195"/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  <c r="AW1565" s="195"/>
      <c r="AX1565" s="195"/>
      <c r="AY1565" s="195"/>
      <c r="AZ1565" s="195"/>
      <c r="BA1565" s="195"/>
      <c r="BB1565" s="195"/>
      <c r="BC1565" s="195"/>
      <c r="BD1565" s="195"/>
      <c r="BE1565" s="195"/>
      <c r="BF1565" s="195"/>
      <c r="BG1565" s="195"/>
      <c r="BH1565" s="195"/>
      <c r="BI1565" s="195"/>
      <c r="BJ1565" s="195"/>
      <c r="BK1565" s="195"/>
      <c r="BL1565" s="195"/>
      <c r="BM1565" s="195"/>
      <c r="BN1565" s="195"/>
      <c r="BO1565" s="195"/>
      <c r="BP1565" s="195"/>
      <c r="BQ1565" s="195"/>
      <c r="BR1565" s="195"/>
      <c r="BS1565" s="195"/>
      <c r="BT1565" s="195"/>
      <c r="BU1565" s="195"/>
      <c r="BV1565" s="195"/>
      <c r="BW1565" s="195"/>
      <c r="BX1565" s="195"/>
      <c r="BY1565" s="195"/>
      <c r="BZ1565" s="195"/>
      <c r="CA1565" s="195"/>
      <c r="CB1565" s="195"/>
      <c r="CC1565" s="195"/>
      <c r="CD1565" s="195"/>
      <c r="CE1565" s="195"/>
      <c r="CF1565" s="195"/>
      <c r="CG1565" s="195"/>
      <c r="CH1565" s="195"/>
    </row>
    <row r="1566" spans="1:86" ht="12.75">
      <c r="A1566" s="195"/>
      <c r="B1566" s="195"/>
      <c r="C1566" s="195"/>
      <c r="D1566" s="195"/>
      <c r="E1566" s="195"/>
      <c r="F1566" s="195"/>
      <c r="G1566" s="195"/>
      <c r="H1566" s="195"/>
      <c r="I1566" s="195"/>
      <c r="J1566" s="195"/>
      <c r="L1566" s="195"/>
      <c r="M1566" s="195"/>
      <c r="N1566" s="195"/>
      <c r="O1566" s="195"/>
      <c r="P1566" s="195"/>
      <c r="Q1566" s="195"/>
      <c r="R1566" s="195"/>
      <c r="S1566" s="195"/>
      <c r="T1566" s="195"/>
      <c r="U1566" s="195"/>
      <c r="V1566" s="195"/>
      <c r="W1566" s="195"/>
      <c r="X1566" s="195"/>
      <c r="Y1566" s="195"/>
      <c r="Z1566" s="195"/>
      <c r="AA1566" s="195"/>
      <c r="AB1566" s="195"/>
      <c r="AC1566" s="195"/>
      <c r="AD1566" s="195"/>
      <c r="AE1566" s="195"/>
      <c r="AF1566" s="195"/>
      <c r="AG1566" s="195"/>
      <c r="AH1566" s="195"/>
      <c r="AI1566" s="195"/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  <c r="AW1566" s="195"/>
      <c r="AX1566" s="195"/>
      <c r="AY1566" s="195"/>
      <c r="AZ1566" s="195"/>
      <c r="BA1566" s="195"/>
      <c r="BB1566" s="195"/>
      <c r="BC1566" s="195"/>
      <c r="BD1566" s="195"/>
      <c r="BE1566" s="195"/>
      <c r="BF1566" s="195"/>
      <c r="BG1566" s="195"/>
      <c r="BH1566" s="195"/>
      <c r="BI1566" s="195"/>
      <c r="BJ1566" s="195"/>
      <c r="BK1566" s="195"/>
      <c r="BL1566" s="195"/>
      <c r="BM1566" s="195"/>
      <c r="BN1566" s="195"/>
      <c r="BO1566" s="195"/>
      <c r="BP1566" s="195"/>
      <c r="BQ1566" s="195"/>
      <c r="BR1566" s="195"/>
      <c r="BS1566" s="195"/>
      <c r="BT1566" s="195"/>
      <c r="BU1566" s="195"/>
      <c r="BV1566" s="195"/>
      <c r="BW1566" s="195"/>
      <c r="BX1566" s="195"/>
      <c r="BY1566" s="195"/>
      <c r="BZ1566" s="195"/>
      <c r="CA1566" s="195"/>
      <c r="CB1566" s="195"/>
      <c r="CC1566" s="195"/>
      <c r="CD1566" s="195"/>
      <c r="CE1566" s="195"/>
      <c r="CF1566" s="195"/>
      <c r="CG1566" s="195"/>
      <c r="CH1566" s="195"/>
    </row>
    <row r="1567" spans="1:86" ht="12.75">
      <c r="A1567" s="195"/>
      <c r="B1567" s="195"/>
      <c r="C1567" s="195"/>
      <c r="D1567" s="195"/>
      <c r="E1567" s="195"/>
      <c r="F1567" s="195"/>
      <c r="G1567" s="195"/>
      <c r="H1567" s="195"/>
      <c r="I1567" s="195"/>
      <c r="J1567" s="195"/>
      <c r="L1567" s="195"/>
      <c r="M1567" s="195"/>
      <c r="N1567" s="195"/>
      <c r="O1567" s="195"/>
      <c r="P1567" s="195"/>
      <c r="Q1567" s="195"/>
      <c r="R1567" s="195"/>
      <c r="S1567" s="195"/>
      <c r="T1567" s="195"/>
      <c r="U1567" s="195"/>
      <c r="V1567" s="195"/>
      <c r="W1567" s="195"/>
      <c r="X1567" s="195"/>
      <c r="Y1567" s="195"/>
      <c r="Z1567" s="195"/>
      <c r="AA1567" s="195"/>
      <c r="AB1567" s="195"/>
      <c r="AC1567" s="195"/>
      <c r="AD1567" s="195"/>
      <c r="AE1567" s="195"/>
      <c r="AF1567" s="195"/>
      <c r="AG1567" s="195"/>
      <c r="AH1567" s="195"/>
      <c r="AI1567" s="195"/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  <c r="AW1567" s="195"/>
      <c r="AX1567" s="195"/>
      <c r="AY1567" s="195"/>
      <c r="AZ1567" s="195"/>
      <c r="BA1567" s="195"/>
      <c r="BB1567" s="195"/>
      <c r="BC1567" s="195"/>
      <c r="BD1567" s="195"/>
      <c r="BE1567" s="195"/>
      <c r="BF1567" s="195"/>
      <c r="BG1567" s="195"/>
      <c r="BH1567" s="195"/>
      <c r="BI1567" s="195"/>
      <c r="BJ1567" s="195"/>
      <c r="BK1567" s="195"/>
      <c r="BL1567" s="195"/>
      <c r="BM1567" s="195"/>
      <c r="BN1567" s="195"/>
      <c r="BO1567" s="195"/>
      <c r="BP1567" s="195"/>
      <c r="BQ1567" s="195"/>
      <c r="BR1567" s="195"/>
      <c r="BS1567" s="195"/>
      <c r="BT1567" s="195"/>
      <c r="BU1567" s="195"/>
      <c r="BV1567" s="195"/>
      <c r="BW1567" s="195"/>
      <c r="BX1567" s="195"/>
      <c r="BY1567" s="195"/>
      <c r="BZ1567" s="195"/>
      <c r="CA1567" s="195"/>
      <c r="CB1567" s="195"/>
      <c r="CC1567" s="195"/>
      <c r="CD1567" s="195"/>
      <c r="CE1567" s="195"/>
      <c r="CF1567" s="195"/>
      <c r="CG1567" s="195"/>
      <c r="CH1567" s="195"/>
    </row>
    <row r="1568" spans="1:86" ht="12.75">
      <c r="A1568" s="195"/>
      <c r="B1568" s="195"/>
      <c r="C1568" s="195"/>
      <c r="D1568" s="195"/>
      <c r="E1568" s="195"/>
      <c r="F1568" s="195"/>
      <c r="G1568" s="195"/>
      <c r="H1568" s="195"/>
      <c r="I1568" s="195"/>
      <c r="J1568" s="195"/>
      <c r="L1568" s="195"/>
      <c r="M1568" s="195"/>
      <c r="N1568" s="195"/>
      <c r="O1568" s="195"/>
      <c r="P1568" s="195"/>
      <c r="Q1568" s="195"/>
      <c r="R1568" s="195"/>
      <c r="S1568" s="195"/>
      <c r="T1568" s="195"/>
      <c r="U1568" s="195"/>
      <c r="V1568" s="195"/>
      <c r="W1568" s="195"/>
      <c r="X1568" s="195"/>
      <c r="Y1568" s="195"/>
      <c r="Z1568" s="195"/>
      <c r="AA1568" s="195"/>
      <c r="AB1568" s="195"/>
      <c r="AC1568" s="195"/>
      <c r="AD1568" s="195"/>
      <c r="AE1568" s="195"/>
      <c r="AF1568" s="195"/>
      <c r="AG1568" s="195"/>
      <c r="AH1568" s="195"/>
      <c r="AI1568" s="195"/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  <c r="AW1568" s="195"/>
      <c r="AX1568" s="195"/>
      <c r="AY1568" s="195"/>
      <c r="AZ1568" s="195"/>
      <c r="BA1568" s="195"/>
      <c r="BB1568" s="195"/>
      <c r="BC1568" s="195"/>
      <c r="BD1568" s="195"/>
      <c r="BE1568" s="195"/>
      <c r="BF1568" s="195"/>
      <c r="BG1568" s="195"/>
      <c r="BH1568" s="195"/>
      <c r="BI1568" s="195"/>
      <c r="BJ1568" s="195"/>
      <c r="BK1568" s="195"/>
      <c r="BL1568" s="195"/>
      <c r="BM1568" s="195"/>
      <c r="BN1568" s="195"/>
      <c r="BO1568" s="195"/>
      <c r="BP1568" s="195"/>
      <c r="BQ1568" s="195"/>
      <c r="BR1568" s="195"/>
      <c r="BS1568" s="195"/>
      <c r="BT1568" s="195"/>
      <c r="BU1568" s="195"/>
      <c r="BV1568" s="195"/>
      <c r="BW1568" s="195"/>
      <c r="BX1568" s="195"/>
      <c r="BY1568" s="195"/>
      <c r="BZ1568" s="195"/>
      <c r="CA1568" s="195"/>
      <c r="CB1568" s="195"/>
      <c r="CC1568" s="195"/>
      <c r="CD1568" s="195"/>
      <c r="CE1568" s="195"/>
      <c r="CF1568" s="195"/>
      <c r="CG1568" s="195"/>
      <c r="CH1568" s="195"/>
    </row>
    <row r="1569" spans="1:86" ht="12.75">
      <c r="A1569" s="195"/>
      <c r="B1569" s="195"/>
      <c r="C1569" s="195"/>
      <c r="D1569" s="195"/>
      <c r="E1569" s="195"/>
      <c r="F1569" s="195"/>
      <c r="G1569" s="195"/>
      <c r="H1569" s="195"/>
      <c r="I1569" s="195"/>
      <c r="J1569" s="195"/>
      <c r="L1569" s="195"/>
      <c r="M1569" s="195"/>
      <c r="N1569" s="195"/>
      <c r="O1569" s="195"/>
      <c r="P1569" s="195"/>
      <c r="Q1569" s="195"/>
      <c r="R1569" s="195"/>
      <c r="S1569" s="195"/>
      <c r="T1569" s="195"/>
      <c r="U1569" s="195"/>
      <c r="V1569" s="195"/>
      <c r="W1569" s="195"/>
      <c r="X1569" s="195"/>
      <c r="Y1569" s="195"/>
      <c r="Z1569" s="195"/>
      <c r="AA1569" s="195"/>
      <c r="AB1569" s="195"/>
      <c r="AC1569" s="195"/>
      <c r="AD1569" s="195"/>
      <c r="AE1569" s="195"/>
      <c r="AF1569" s="195"/>
      <c r="AG1569" s="195"/>
      <c r="AH1569" s="195"/>
      <c r="AI1569" s="195"/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  <c r="AW1569" s="195"/>
      <c r="AX1569" s="195"/>
      <c r="AY1569" s="195"/>
      <c r="AZ1569" s="195"/>
      <c r="BA1569" s="195"/>
      <c r="BB1569" s="195"/>
      <c r="BC1569" s="195"/>
      <c r="BD1569" s="195"/>
      <c r="BE1569" s="195"/>
      <c r="BF1569" s="195"/>
      <c r="BG1569" s="195"/>
      <c r="BH1569" s="195"/>
      <c r="BI1569" s="195"/>
      <c r="BJ1569" s="195"/>
      <c r="BK1569" s="195"/>
      <c r="BL1569" s="195"/>
      <c r="BM1569" s="195"/>
      <c r="BN1569" s="195"/>
      <c r="BO1569" s="195"/>
      <c r="BP1569" s="195"/>
      <c r="BQ1569" s="195"/>
      <c r="BR1569" s="195"/>
      <c r="BS1569" s="195"/>
      <c r="BT1569" s="195"/>
      <c r="BU1569" s="195"/>
      <c r="BV1569" s="195"/>
      <c r="BW1569" s="195"/>
      <c r="BX1569" s="195"/>
      <c r="BY1569" s="195"/>
      <c r="BZ1569" s="195"/>
      <c r="CA1569" s="195"/>
      <c r="CB1569" s="195"/>
      <c r="CC1569" s="195"/>
      <c r="CD1569" s="195"/>
      <c r="CE1569" s="195"/>
      <c r="CF1569" s="195"/>
      <c r="CG1569" s="195"/>
      <c r="CH1569" s="195"/>
    </row>
    <row r="1570" spans="1:86" ht="12.75">
      <c r="A1570" s="195"/>
      <c r="B1570" s="195"/>
      <c r="C1570" s="195"/>
      <c r="D1570" s="195"/>
      <c r="E1570" s="195"/>
      <c r="F1570" s="195"/>
      <c r="G1570" s="195"/>
      <c r="H1570" s="195"/>
      <c r="I1570" s="195"/>
      <c r="J1570" s="195"/>
      <c r="L1570" s="195"/>
      <c r="M1570" s="195"/>
      <c r="N1570" s="195"/>
      <c r="O1570" s="195"/>
      <c r="P1570" s="195"/>
      <c r="Q1570" s="195"/>
      <c r="R1570" s="195"/>
      <c r="S1570" s="195"/>
      <c r="T1570" s="195"/>
      <c r="U1570" s="195"/>
      <c r="V1570" s="195"/>
      <c r="W1570" s="195"/>
      <c r="X1570" s="195"/>
      <c r="Y1570" s="195"/>
      <c r="Z1570" s="195"/>
      <c r="AA1570" s="195"/>
      <c r="AB1570" s="195"/>
      <c r="AC1570" s="195"/>
      <c r="AD1570" s="195"/>
      <c r="AE1570" s="195"/>
      <c r="AF1570" s="195"/>
      <c r="AG1570" s="195"/>
      <c r="AH1570" s="195"/>
      <c r="AI1570" s="195"/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  <c r="AW1570" s="195"/>
      <c r="AX1570" s="195"/>
      <c r="AY1570" s="195"/>
      <c r="AZ1570" s="195"/>
      <c r="BA1570" s="195"/>
      <c r="BB1570" s="195"/>
      <c r="BC1570" s="195"/>
      <c r="BD1570" s="195"/>
      <c r="BE1570" s="195"/>
      <c r="BF1570" s="195"/>
      <c r="BG1570" s="195"/>
      <c r="BH1570" s="195"/>
      <c r="BI1570" s="195"/>
      <c r="BJ1570" s="195"/>
      <c r="BK1570" s="195"/>
      <c r="BL1570" s="195"/>
      <c r="BM1570" s="195"/>
      <c r="BN1570" s="195"/>
      <c r="BO1570" s="195"/>
      <c r="BP1570" s="195"/>
      <c r="BQ1570" s="195"/>
      <c r="BR1570" s="195"/>
      <c r="BS1570" s="195"/>
      <c r="BT1570" s="195"/>
      <c r="BU1570" s="195"/>
      <c r="BV1570" s="195"/>
      <c r="BW1570" s="195"/>
      <c r="BX1570" s="195"/>
      <c r="BY1570" s="195"/>
      <c r="BZ1570" s="195"/>
      <c r="CA1570" s="195"/>
      <c r="CB1570" s="195"/>
      <c r="CC1570" s="195"/>
      <c r="CD1570" s="195"/>
      <c r="CE1570" s="195"/>
      <c r="CF1570" s="195"/>
      <c r="CG1570" s="195"/>
      <c r="CH1570" s="195"/>
    </row>
    <row r="1571" spans="1:86" ht="12.75">
      <c r="A1571" s="195"/>
      <c r="B1571" s="195"/>
      <c r="C1571" s="195"/>
      <c r="D1571" s="195"/>
      <c r="E1571" s="195"/>
      <c r="F1571" s="195"/>
      <c r="G1571" s="195"/>
      <c r="H1571" s="195"/>
      <c r="I1571" s="195"/>
      <c r="J1571" s="195"/>
      <c r="L1571" s="195"/>
      <c r="M1571" s="195"/>
      <c r="N1571" s="195"/>
      <c r="O1571" s="195"/>
      <c r="P1571" s="195"/>
      <c r="Q1571" s="195"/>
      <c r="R1571" s="195"/>
      <c r="S1571" s="195"/>
      <c r="T1571" s="195"/>
      <c r="U1571" s="195"/>
      <c r="V1571" s="195"/>
      <c r="W1571" s="195"/>
      <c r="X1571" s="195"/>
      <c r="Y1571" s="195"/>
      <c r="Z1571" s="195"/>
      <c r="AA1571" s="195"/>
      <c r="AB1571" s="195"/>
      <c r="AC1571" s="195"/>
      <c r="AD1571" s="195"/>
      <c r="AE1571" s="195"/>
      <c r="AF1571" s="195"/>
      <c r="AG1571" s="195"/>
      <c r="AH1571" s="195"/>
      <c r="AI1571" s="195"/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  <c r="AW1571" s="195"/>
      <c r="AX1571" s="195"/>
      <c r="AY1571" s="195"/>
      <c r="AZ1571" s="195"/>
      <c r="BA1571" s="195"/>
      <c r="BB1571" s="195"/>
      <c r="BC1571" s="195"/>
      <c r="BD1571" s="195"/>
      <c r="BE1571" s="195"/>
      <c r="BF1571" s="195"/>
      <c r="BG1571" s="195"/>
      <c r="BH1571" s="195"/>
      <c r="BI1571" s="195"/>
      <c r="BJ1571" s="195"/>
      <c r="BK1571" s="195"/>
      <c r="BL1571" s="195"/>
      <c r="BM1571" s="195"/>
      <c r="BN1571" s="195"/>
      <c r="BO1571" s="195"/>
      <c r="BP1571" s="195"/>
      <c r="BQ1571" s="195"/>
      <c r="BR1571" s="195"/>
      <c r="BS1571" s="195"/>
      <c r="BT1571" s="195"/>
      <c r="BU1571" s="195"/>
      <c r="BV1571" s="195"/>
      <c r="BW1571" s="195"/>
      <c r="BX1571" s="195"/>
      <c r="BY1571" s="195"/>
      <c r="BZ1571" s="195"/>
      <c r="CA1571" s="195"/>
      <c r="CB1571" s="195"/>
      <c r="CC1571" s="195"/>
      <c r="CD1571" s="195"/>
      <c r="CE1571" s="195"/>
      <c r="CF1571" s="195"/>
      <c r="CG1571" s="195"/>
      <c r="CH1571" s="195"/>
    </row>
    <row r="1572" spans="1:86" ht="12.75">
      <c r="A1572" s="195"/>
      <c r="B1572" s="195"/>
      <c r="C1572" s="195"/>
      <c r="D1572" s="195"/>
      <c r="E1572" s="195"/>
      <c r="F1572" s="195"/>
      <c r="G1572" s="195"/>
      <c r="H1572" s="195"/>
      <c r="I1572" s="195"/>
      <c r="J1572" s="195"/>
      <c r="L1572" s="195"/>
      <c r="M1572" s="195"/>
      <c r="N1572" s="195"/>
      <c r="O1572" s="195"/>
      <c r="P1572" s="195"/>
      <c r="Q1572" s="195"/>
      <c r="R1572" s="195"/>
      <c r="S1572" s="195"/>
      <c r="T1572" s="195"/>
      <c r="U1572" s="195"/>
      <c r="V1572" s="195"/>
      <c r="W1572" s="195"/>
      <c r="X1572" s="195"/>
      <c r="Y1572" s="195"/>
      <c r="Z1572" s="195"/>
      <c r="AA1572" s="195"/>
      <c r="AB1572" s="195"/>
      <c r="AC1572" s="195"/>
      <c r="AD1572" s="195"/>
      <c r="AE1572" s="195"/>
      <c r="AF1572" s="195"/>
      <c r="AG1572" s="195"/>
      <c r="AH1572" s="195"/>
      <c r="AI1572" s="195"/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  <c r="AW1572" s="195"/>
      <c r="AX1572" s="195"/>
      <c r="AY1572" s="195"/>
      <c r="AZ1572" s="195"/>
      <c r="BA1572" s="195"/>
      <c r="BB1572" s="195"/>
      <c r="BC1572" s="195"/>
      <c r="BD1572" s="195"/>
      <c r="BE1572" s="195"/>
      <c r="BF1572" s="195"/>
      <c r="BG1572" s="195"/>
      <c r="BH1572" s="195"/>
      <c r="BI1572" s="195"/>
      <c r="BJ1572" s="195"/>
      <c r="BK1572" s="195"/>
      <c r="BL1572" s="195"/>
      <c r="BM1572" s="195"/>
      <c r="BN1572" s="195"/>
      <c r="BO1572" s="195"/>
      <c r="BP1572" s="195"/>
      <c r="BQ1572" s="195"/>
      <c r="BR1572" s="195"/>
      <c r="BS1572" s="195"/>
      <c r="BT1572" s="195"/>
      <c r="BU1572" s="195"/>
      <c r="BV1572" s="195"/>
      <c r="BW1572" s="195"/>
      <c r="BX1572" s="195"/>
      <c r="BY1572" s="195"/>
      <c r="BZ1572" s="195"/>
      <c r="CA1572" s="195"/>
      <c r="CB1572" s="195"/>
      <c r="CC1572" s="195"/>
      <c r="CD1572" s="195"/>
      <c r="CE1572" s="195"/>
      <c r="CF1572" s="195"/>
      <c r="CG1572" s="195"/>
      <c r="CH1572" s="195"/>
    </row>
    <row r="1573" spans="1:86" ht="12.75">
      <c r="A1573" s="195"/>
      <c r="B1573" s="195"/>
      <c r="C1573" s="195"/>
      <c r="D1573" s="195"/>
      <c r="E1573" s="195"/>
      <c r="F1573" s="195"/>
      <c r="G1573" s="195"/>
      <c r="H1573" s="195"/>
      <c r="I1573" s="195"/>
      <c r="J1573" s="195"/>
      <c r="L1573" s="195"/>
      <c r="M1573" s="195"/>
      <c r="N1573" s="195"/>
      <c r="O1573" s="195"/>
      <c r="P1573" s="195"/>
      <c r="Q1573" s="195"/>
      <c r="R1573" s="195"/>
      <c r="S1573" s="195"/>
      <c r="T1573" s="195"/>
      <c r="U1573" s="195"/>
      <c r="V1573" s="195"/>
      <c r="W1573" s="195"/>
      <c r="X1573" s="195"/>
      <c r="Y1573" s="195"/>
      <c r="Z1573" s="195"/>
      <c r="AA1573" s="195"/>
      <c r="AB1573" s="195"/>
      <c r="AC1573" s="195"/>
      <c r="AD1573" s="195"/>
      <c r="AE1573" s="195"/>
      <c r="AF1573" s="195"/>
      <c r="AG1573" s="195"/>
      <c r="AH1573" s="195"/>
      <c r="AI1573" s="195"/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  <c r="AW1573" s="195"/>
      <c r="AX1573" s="195"/>
      <c r="AY1573" s="195"/>
      <c r="AZ1573" s="195"/>
      <c r="BA1573" s="195"/>
      <c r="BB1573" s="195"/>
      <c r="BC1573" s="195"/>
      <c r="BD1573" s="195"/>
      <c r="BE1573" s="195"/>
      <c r="BF1573" s="195"/>
      <c r="BG1573" s="195"/>
      <c r="BH1573" s="195"/>
      <c r="BI1573" s="195"/>
      <c r="BJ1573" s="195"/>
      <c r="BK1573" s="195"/>
      <c r="BL1573" s="195"/>
      <c r="BM1573" s="195"/>
      <c r="BN1573" s="195"/>
      <c r="BO1573" s="195"/>
      <c r="BP1573" s="195"/>
      <c r="BQ1573" s="195"/>
      <c r="BR1573" s="195"/>
      <c r="BS1573" s="195"/>
      <c r="BT1573" s="195"/>
      <c r="BU1573" s="195"/>
      <c r="BV1573" s="195"/>
      <c r="BW1573" s="195"/>
      <c r="BX1573" s="195"/>
      <c r="BY1573" s="195"/>
      <c r="BZ1573" s="195"/>
      <c r="CA1573" s="195"/>
      <c r="CB1573" s="195"/>
      <c r="CC1573" s="195"/>
      <c r="CD1573" s="195"/>
      <c r="CE1573" s="195"/>
      <c r="CF1573" s="195"/>
      <c r="CG1573" s="195"/>
      <c r="CH1573" s="195"/>
    </row>
    <row r="1574" spans="1:86" ht="12.75">
      <c r="A1574" s="195"/>
      <c r="B1574" s="195"/>
      <c r="C1574" s="195"/>
      <c r="D1574" s="195"/>
      <c r="E1574" s="195"/>
      <c r="F1574" s="195"/>
      <c r="G1574" s="195"/>
      <c r="H1574" s="195"/>
      <c r="I1574" s="195"/>
      <c r="J1574" s="195"/>
      <c r="L1574" s="195"/>
      <c r="M1574" s="195"/>
      <c r="N1574" s="195"/>
      <c r="O1574" s="195"/>
      <c r="P1574" s="195"/>
      <c r="Q1574" s="195"/>
      <c r="R1574" s="195"/>
      <c r="S1574" s="195"/>
      <c r="T1574" s="195"/>
      <c r="U1574" s="195"/>
      <c r="V1574" s="195"/>
      <c r="W1574" s="195"/>
      <c r="X1574" s="195"/>
      <c r="Y1574" s="195"/>
      <c r="Z1574" s="195"/>
      <c r="AA1574" s="195"/>
      <c r="AB1574" s="195"/>
      <c r="AC1574" s="195"/>
      <c r="AD1574" s="195"/>
      <c r="AE1574" s="195"/>
      <c r="AF1574" s="195"/>
      <c r="AG1574" s="195"/>
      <c r="AH1574" s="195"/>
      <c r="AI1574" s="195"/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  <c r="AW1574" s="195"/>
      <c r="AX1574" s="195"/>
      <c r="AY1574" s="195"/>
      <c r="AZ1574" s="195"/>
      <c r="BA1574" s="195"/>
      <c r="BB1574" s="195"/>
      <c r="BC1574" s="195"/>
      <c r="BD1574" s="195"/>
      <c r="BE1574" s="195"/>
      <c r="BF1574" s="195"/>
      <c r="BG1574" s="195"/>
      <c r="BH1574" s="195"/>
      <c r="BI1574" s="195"/>
      <c r="BJ1574" s="195"/>
      <c r="BK1574" s="195"/>
      <c r="BL1574" s="195"/>
      <c r="BM1574" s="195"/>
      <c r="BN1574" s="195"/>
      <c r="BO1574" s="195"/>
      <c r="BP1574" s="195"/>
      <c r="BQ1574" s="195"/>
      <c r="BR1574" s="195"/>
      <c r="BS1574" s="195"/>
      <c r="BT1574" s="195"/>
      <c r="BU1574" s="195"/>
      <c r="BV1574" s="195"/>
      <c r="BW1574" s="195"/>
      <c r="BX1574" s="195"/>
      <c r="BY1574" s="195"/>
      <c r="BZ1574" s="195"/>
      <c r="CA1574" s="195"/>
      <c r="CB1574" s="195"/>
      <c r="CC1574" s="195"/>
      <c r="CD1574" s="195"/>
      <c r="CE1574" s="195"/>
      <c r="CF1574" s="195"/>
      <c r="CG1574" s="195"/>
      <c r="CH1574" s="195"/>
    </row>
    <row r="1575" spans="1:86" ht="12.75">
      <c r="A1575" s="195"/>
      <c r="B1575" s="195"/>
      <c r="C1575" s="195"/>
      <c r="D1575" s="195"/>
      <c r="E1575" s="195"/>
      <c r="F1575" s="195"/>
      <c r="G1575" s="195"/>
      <c r="H1575" s="195"/>
      <c r="I1575" s="195"/>
      <c r="J1575" s="195"/>
      <c r="L1575" s="195"/>
      <c r="M1575" s="195"/>
      <c r="N1575" s="195"/>
      <c r="O1575" s="195"/>
      <c r="P1575" s="195"/>
      <c r="Q1575" s="195"/>
      <c r="R1575" s="195"/>
      <c r="S1575" s="195"/>
      <c r="T1575" s="195"/>
      <c r="U1575" s="195"/>
      <c r="V1575" s="195"/>
      <c r="W1575" s="195"/>
      <c r="X1575" s="195"/>
      <c r="Y1575" s="195"/>
      <c r="Z1575" s="195"/>
      <c r="AA1575" s="195"/>
      <c r="AB1575" s="195"/>
      <c r="AC1575" s="195"/>
      <c r="AD1575" s="195"/>
      <c r="AE1575" s="195"/>
      <c r="AF1575" s="195"/>
      <c r="AG1575" s="195"/>
      <c r="AH1575" s="195"/>
      <c r="AI1575" s="195"/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  <c r="AW1575" s="195"/>
      <c r="AX1575" s="195"/>
      <c r="AY1575" s="195"/>
      <c r="AZ1575" s="195"/>
      <c r="BA1575" s="195"/>
      <c r="BB1575" s="195"/>
      <c r="BC1575" s="195"/>
      <c r="BD1575" s="195"/>
      <c r="BE1575" s="195"/>
      <c r="BF1575" s="195"/>
      <c r="BG1575" s="195"/>
      <c r="BH1575" s="195"/>
      <c r="BI1575" s="195"/>
      <c r="BJ1575" s="195"/>
      <c r="BK1575" s="195"/>
      <c r="BL1575" s="195"/>
      <c r="BM1575" s="195"/>
      <c r="BN1575" s="195"/>
      <c r="BO1575" s="195"/>
      <c r="BP1575" s="195"/>
      <c r="BQ1575" s="195"/>
      <c r="BR1575" s="195"/>
      <c r="BS1575" s="195"/>
      <c r="BT1575" s="195"/>
      <c r="BU1575" s="195"/>
      <c r="BV1575" s="195"/>
      <c r="BW1575" s="195"/>
      <c r="BX1575" s="195"/>
      <c r="BY1575" s="195"/>
      <c r="BZ1575" s="195"/>
      <c r="CA1575" s="195"/>
      <c r="CB1575" s="195"/>
      <c r="CC1575" s="195"/>
      <c r="CD1575" s="195"/>
      <c r="CE1575" s="195"/>
      <c r="CF1575" s="195"/>
      <c r="CG1575" s="195"/>
      <c r="CH1575" s="195"/>
    </row>
    <row r="1576" spans="1:86" ht="12.75">
      <c r="A1576" s="195"/>
      <c r="B1576" s="195"/>
      <c r="C1576" s="195"/>
      <c r="D1576" s="195"/>
      <c r="E1576" s="195"/>
      <c r="F1576" s="195"/>
      <c r="G1576" s="195"/>
      <c r="H1576" s="195"/>
      <c r="I1576" s="195"/>
      <c r="J1576" s="195"/>
      <c r="L1576" s="195"/>
      <c r="M1576" s="195"/>
      <c r="N1576" s="195"/>
      <c r="O1576" s="195"/>
      <c r="P1576" s="195"/>
      <c r="Q1576" s="195"/>
      <c r="R1576" s="195"/>
      <c r="S1576" s="195"/>
      <c r="T1576" s="195"/>
      <c r="U1576" s="195"/>
      <c r="V1576" s="195"/>
      <c r="W1576" s="195"/>
      <c r="X1576" s="195"/>
      <c r="Y1576" s="195"/>
      <c r="Z1576" s="195"/>
      <c r="AA1576" s="195"/>
      <c r="AB1576" s="195"/>
      <c r="AC1576" s="195"/>
      <c r="AD1576" s="195"/>
      <c r="AE1576" s="195"/>
      <c r="AF1576" s="195"/>
      <c r="AG1576" s="195"/>
      <c r="AH1576" s="195"/>
      <c r="AI1576" s="195"/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  <c r="AW1576" s="195"/>
      <c r="AX1576" s="195"/>
      <c r="AY1576" s="195"/>
      <c r="AZ1576" s="195"/>
      <c r="BA1576" s="195"/>
      <c r="BB1576" s="195"/>
      <c r="BC1576" s="195"/>
      <c r="BD1576" s="195"/>
      <c r="BE1576" s="195"/>
      <c r="BF1576" s="195"/>
      <c r="BG1576" s="195"/>
      <c r="BH1576" s="195"/>
      <c r="BI1576" s="195"/>
      <c r="BJ1576" s="195"/>
      <c r="BK1576" s="195"/>
      <c r="BL1576" s="195"/>
      <c r="BM1576" s="195"/>
      <c r="BN1576" s="195"/>
      <c r="BO1576" s="195"/>
      <c r="BP1576" s="195"/>
      <c r="BQ1576" s="195"/>
      <c r="BR1576" s="195"/>
      <c r="BS1576" s="195"/>
      <c r="BT1576" s="195"/>
      <c r="BU1576" s="195"/>
      <c r="BV1576" s="195"/>
      <c r="BW1576" s="195"/>
      <c r="BX1576" s="195"/>
      <c r="BY1576" s="195"/>
      <c r="BZ1576" s="195"/>
      <c r="CA1576" s="195"/>
      <c r="CB1576" s="195"/>
      <c r="CC1576" s="195"/>
      <c r="CD1576" s="195"/>
      <c r="CE1576" s="195"/>
      <c r="CF1576" s="195"/>
      <c r="CG1576" s="195"/>
      <c r="CH1576" s="195"/>
    </row>
    <row r="1577" spans="1:86" ht="12.75">
      <c r="A1577" s="195"/>
      <c r="B1577" s="195"/>
      <c r="C1577" s="195"/>
      <c r="D1577" s="195"/>
      <c r="E1577" s="195"/>
      <c r="F1577" s="195"/>
      <c r="G1577" s="195"/>
      <c r="H1577" s="195"/>
      <c r="I1577" s="195"/>
      <c r="J1577" s="195"/>
      <c r="L1577" s="195"/>
      <c r="M1577" s="195"/>
      <c r="N1577" s="195"/>
      <c r="O1577" s="195"/>
      <c r="P1577" s="195"/>
      <c r="Q1577" s="195"/>
      <c r="R1577" s="195"/>
      <c r="S1577" s="195"/>
      <c r="T1577" s="195"/>
      <c r="U1577" s="195"/>
      <c r="V1577" s="195"/>
      <c r="W1577" s="195"/>
      <c r="X1577" s="195"/>
      <c r="Y1577" s="195"/>
      <c r="Z1577" s="195"/>
      <c r="AA1577" s="195"/>
      <c r="AB1577" s="195"/>
      <c r="AC1577" s="195"/>
      <c r="AD1577" s="195"/>
      <c r="AE1577" s="195"/>
      <c r="AF1577" s="195"/>
      <c r="AG1577" s="195"/>
      <c r="AH1577" s="195"/>
      <c r="AI1577" s="195"/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  <c r="AW1577" s="195"/>
      <c r="AX1577" s="195"/>
      <c r="AY1577" s="195"/>
      <c r="AZ1577" s="195"/>
      <c r="BA1577" s="195"/>
      <c r="BB1577" s="195"/>
      <c r="BC1577" s="195"/>
      <c r="BD1577" s="195"/>
      <c r="BE1577" s="195"/>
      <c r="BF1577" s="195"/>
      <c r="BG1577" s="195"/>
      <c r="BH1577" s="195"/>
      <c r="BI1577" s="195"/>
      <c r="BJ1577" s="195"/>
      <c r="BK1577" s="195"/>
      <c r="BL1577" s="195"/>
      <c r="BM1577" s="195"/>
      <c r="BN1577" s="195"/>
      <c r="BO1577" s="195"/>
      <c r="BP1577" s="195"/>
      <c r="BQ1577" s="195"/>
      <c r="BR1577" s="195"/>
      <c r="BS1577" s="195"/>
      <c r="BT1577" s="195"/>
      <c r="BU1577" s="195"/>
      <c r="BV1577" s="195"/>
      <c r="BW1577" s="195"/>
      <c r="BX1577" s="195"/>
      <c r="BY1577" s="195"/>
      <c r="BZ1577" s="195"/>
      <c r="CA1577" s="195"/>
      <c r="CB1577" s="195"/>
      <c r="CC1577" s="195"/>
      <c r="CD1577" s="195"/>
      <c r="CE1577" s="195"/>
      <c r="CF1577" s="195"/>
      <c r="CG1577" s="195"/>
      <c r="CH1577" s="195"/>
    </row>
    <row r="1578" spans="1:86" ht="12.75">
      <c r="A1578" s="195"/>
      <c r="B1578" s="195"/>
      <c r="C1578" s="195"/>
      <c r="D1578" s="195"/>
      <c r="E1578" s="195"/>
      <c r="F1578" s="195"/>
      <c r="G1578" s="195"/>
      <c r="H1578" s="195"/>
      <c r="I1578" s="195"/>
      <c r="J1578" s="195"/>
      <c r="L1578" s="195"/>
      <c r="M1578" s="195"/>
      <c r="N1578" s="195"/>
      <c r="O1578" s="195"/>
      <c r="P1578" s="195"/>
      <c r="Q1578" s="195"/>
      <c r="R1578" s="195"/>
      <c r="S1578" s="195"/>
      <c r="T1578" s="195"/>
      <c r="U1578" s="195"/>
      <c r="V1578" s="195"/>
      <c r="W1578" s="195"/>
      <c r="X1578" s="195"/>
      <c r="Y1578" s="195"/>
      <c r="Z1578" s="195"/>
      <c r="AA1578" s="195"/>
      <c r="AB1578" s="195"/>
      <c r="AC1578" s="195"/>
      <c r="AD1578" s="195"/>
      <c r="AE1578" s="195"/>
      <c r="AF1578" s="195"/>
      <c r="AG1578" s="195"/>
      <c r="AH1578" s="195"/>
      <c r="AI1578" s="195"/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  <c r="AW1578" s="195"/>
      <c r="AX1578" s="195"/>
      <c r="AY1578" s="195"/>
      <c r="AZ1578" s="195"/>
      <c r="BA1578" s="195"/>
      <c r="BB1578" s="195"/>
      <c r="BC1578" s="195"/>
      <c r="BD1578" s="195"/>
      <c r="BE1578" s="195"/>
      <c r="BF1578" s="195"/>
      <c r="BG1578" s="195"/>
      <c r="BH1578" s="195"/>
      <c r="BI1578" s="195"/>
      <c r="BJ1578" s="195"/>
      <c r="BK1578" s="195"/>
      <c r="BL1578" s="195"/>
      <c r="BM1578" s="195"/>
      <c r="BN1578" s="195"/>
      <c r="BO1578" s="195"/>
      <c r="BP1578" s="195"/>
      <c r="BQ1578" s="195"/>
      <c r="BR1578" s="195"/>
      <c r="BS1578" s="195"/>
      <c r="BT1578" s="195"/>
      <c r="BU1578" s="195"/>
      <c r="BV1578" s="195"/>
      <c r="BW1578" s="195"/>
      <c r="BX1578" s="195"/>
      <c r="BY1578" s="195"/>
      <c r="BZ1578" s="195"/>
      <c r="CA1578" s="195"/>
      <c r="CB1578" s="195"/>
      <c r="CC1578" s="195"/>
      <c r="CD1578" s="195"/>
      <c r="CE1578" s="195"/>
      <c r="CF1578" s="195"/>
      <c r="CG1578" s="195"/>
      <c r="CH1578" s="195"/>
    </row>
    <row r="1579" spans="1:86" ht="12.75">
      <c r="A1579" s="195"/>
      <c r="B1579" s="195"/>
      <c r="C1579" s="195"/>
      <c r="D1579" s="195"/>
      <c r="E1579" s="195"/>
      <c r="F1579" s="195"/>
      <c r="G1579" s="195"/>
      <c r="H1579" s="195"/>
      <c r="I1579" s="195"/>
      <c r="J1579" s="195"/>
      <c r="L1579" s="195"/>
      <c r="M1579" s="195"/>
      <c r="N1579" s="195"/>
      <c r="O1579" s="195"/>
      <c r="P1579" s="195"/>
      <c r="Q1579" s="195"/>
      <c r="R1579" s="195"/>
      <c r="S1579" s="195"/>
      <c r="T1579" s="195"/>
      <c r="U1579" s="195"/>
      <c r="V1579" s="195"/>
      <c r="W1579" s="195"/>
      <c r="X1579" s="195"/>
      <c r="Y1579" s="195"/>
      <c r="Z1579" s="195"/>
      <c r="AA1579" s="195"/>
      <c r="AB1579" s="195"/>
      <c r="AC1579" s="195"/>
      <c r="AD1579" s="195"/>
      <c r="AE1579" s="195"/>
      <c r="AF1579" s="195"/>
      <c r="AG1579" s="195"/>
      <c r="AH1579" s="195"/>
      <c r="AI1579" s="195"/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  <c r="AW1579" s="195"/>
      <c r="AX1579" s="195"/>
      <c r="AY1579" s="195"/>
      <c r="AZ1579" s="195"/>
      <c r="BA1579" s="195"/>
      <c r="BB1579" s="195"/>
      <c r="BC1579" s="195"/>
      <c r="BD1579" s="195"/>
      <c r="BE1579" s="195"/>
      <c r="BF1579" s="195"/>
      <c r="BG1579" s="195"/>
      <c r="BH1579" s="195"/>
      <c r="BI1579" s="195"/>
      <c r="BJ1579" s="195"/>
      <c r="BK1579" s="195"/>
      <c r="BL1579" s="195"/>
      <c r="BM1579" s="195"/>
      <c r="BN1579" s="195"/>
      <c r="BO1579" s="195"/>
      <c r="BP1579" s="195"/>
      <c r="BQ1579" s="195"/>
      <c r="BR1579" s="195"/>
      <c r="BS1579" s="195"/>
      <c r="BT1579" s="195"/>
      <c r="BU1579" s="195"/>
      <c r="BV1579" s="195"/>
      <c r="BW1579" s="195"/>
      <c r="BX1579" s="195"/>
      <c r="BY1579" s="195"/>
      <c r="BZ1579" s="195"/>
      <c r="CA1579" s="195"/>
      <c r="CB1579" s="195"/>
      <c r="CC1579" s="195"/>
      <c r="CD1579" s="195"/>
      <c r="CE1579" s="195"/>
      <c r="CF1579" s="195"/>
      <c r="CG1579" s="195"/>
      <c r="CH1579" s="195"/>
    </row>
    <row r="1580" spans="1:86" ht="12.75">
      <c r="A1580" s="195"/>
      <c r="B1580" s="195"/>
      <c r="C1580" s="195"/>
      <c r="D1580" s="195"/>
      <c r="E1580" s="195"/>
      <c r="F1580" s="195"/>
      <c r="G1580" s="195"/>
      <c r="H1580" s="195"/>
      <c r="I1580" s="195"/>
      <c r="J1580" s="195"/>
      <c r="L1580" s="195"/>
      <c r="M1580" s="195"/>
      <c r="N1580" s="195"/>
      <c r="O1580" s="195"/>
      <c r="P1580" s="195"/>
      <c r="Q1580" s="195"/>
      <c r="R1580" s="195"/>
      <c r="S1580" s="195"/>
      <c r="T1580" s="195"/>
      <c r="U1580" s="195"/>
      <c r="V1580" s="195"/>
      <c r="W1580" s="195"/>
      <c r="X1580" s="195"/>
      <c r="Y1580" s="195"/>
      <c r="Z1580" s="195"/>
      <c r="AA1580" s="195"/>
      <c r="AB1580" s="195"/>
      <c r="AC1580" s="195"/>
      <c r="AD1580" s="195"/>
      <c r="AE1580" s="195"/>
      <c r="AF1580" s="195"/>
      <c r="AG1580" s="195"/>
      <c r="AH1580" s="195"/>
      <c r="AI1580" s="195"/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  <c r="AW1580" s="195"/>
      <c r="AX1580" s="195"/>
      <c r="AY1580" s="195"/>
      <c r="AZ1580" s="195"/>
      <c r="BA1580" s="195"/>
      <c r="BB1580" s="195"/>
      <c r="BC1580" s="195"/>
      <c r="BD1580" s="195"/>
      <c r="BE1580" s="195"/>
      <c r="BF1580" s="195"/>
      <c r="BG1580" s="195"/>
      <c r="BH1580" s="195"/>
      <c r="BI1580" s="195"/>
      <c r="BJ1580" s="195"/>
      <c r="BK1580" s="195"/>
      <c r="BL1580" s="195"/>
      <c r="BM1580" s="195"/>
      <c r="BN1580" s="195"/>
      <c r="BO1580" s="195"/>
      <c r="BP1580" s="195"/>
      <c r="BQ1580" s="195"/>
      <c r="BR1580" s="195"/>
      <c r="BS1580" s="195"/>
      <c r="BT1580" s="195"/>
      <c r="BU1580" s="195"/>
      <c r="BV1580" s="195"/>
      <c r="BW1580" s="195"/>
      <c r="BX1580" s="195"/>
      <c r="BY1580" s="195"/>
      <c r="BZ1580" s="195"/>
      <c r="CA1580" s="195"/>
      <c r="CB1580" s="195"/>
      <c r="CC1580" s="195"/>
      <c r="CD1580" s="195"/>
      <c r="CE1580" s="195"/>
      <c r="CF1580" s="195"/>
      <c r="CG1580" s="195"/>
      <c r="CH1580" s="195"/>
    </row>
    <row r="1581" spans="1:86" ht="12.75">
      <c r="A1581" s="195"/>
      <c r="B1581" s="195"/>
      <c r="C1581" s="195"/>
      <c r="D1581" s="195"/>
      <c r="E1581" s="195"/>
      <c r="F1581" s="195"/>
      <c r="G1581" s="195"/>
      <c r="H1581" s="195"/>
      <c r="I1581" s="195"/>
      <c r="J1581" s="195"/>
      <c r="L1581" s="195"/>
      <c r="M1581" s="195"/>
      <c r="N1581" s="195"/>
      <c r="O1581" s="195"/>
      <c r="P1581" s="195"/>
      <c r="Q1581" s="195"/>
      <c r="R1581" s="195"/>
      <c r="S1581" s="195"/>
      <c r="T1581" s="195"/>
      <c r="U1581" s="195"/>
      <c r="V1581" s="195"/>
      <c r="W1581" s="195"/>
      <c r="X1581" s="195"/>
      <c r="Y1581" s="195"/>
      <c r="Z1581" s="195"/>
      <c r="AA1581" s="195"/>
      <c r="AB1581" s="195"/>
      <c r="AC1581" s="195"/>
      <c r="AD1581" s="195"/>
      <c r="AE1581" s="195"/>
      <c r="AF1581" s="195"/>
      <c r="AG1581" s="195"/>
      <c r="AH1581" s="195"/>
      <c r="AI1581" s="195"/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  <c r="AW1581" s="195"/>
      <c r="AX1581" s="195"/>
      <c r="AY1581" s="195"/>
      <c r="AZ1581" s="195"/>
      <c r="BA1581" s="195"/>
      <c r="BB1581" s="195"/>
      <c r="BC1581" s="195"/>
      <c r="BD1581" s="195"/>
      <c r="BE1581" s="195"/>
      <c r="BF1581" s="195"/>
      <c r="BG1581" s="195"/>
      <c r="BH1581" s="195"/>
      <c r="BI1581" s="195"/>
      <c r="BJ1581" s="195"/>
      <c r="BK1581" s="195"/>
      <c r="BL1581" s="195"/>
      <c r="BM1581" s="195"/>
      <c r="BN1581" s="195"/>
      <c r="BO1581" s="195"/>
      <c r="BP1581" s="195"/>
      <c r="BQ1581" s="195"/>
      <c r="BR1581" s="195"/>
      <c r="BS1581" s="195"/>
      <c r="BT1581" s="195"/>
      <c r="BU1581" s="195"/>
      <c r="BV1581" s="195"/>
      <c r="BW1581" s="195"/>
      <c r="BX1581" s="195"/>
      <c r="BY1581" s="195"/>
      <c r="BZ1581" s="195"/>
      <c r="CA1581" s="195"/>
      <c r="CB1581" s="195"/>
      <c r="CC1581" s="195"/>
      <c r="CD1581" s="195"/>
      <c r="CE1581" s="195"/>
      <c r="CF1581" s="195"/>
      <c r="CG1581" s="195"/>
      <c r="CH1581" s="195"/>
    </row>
    <row r="1582" spans="1:86" ht="12.75">
      <c r="A1582" s="195"/>
      <c r="B1582" s="195"/>
      <c r="C1582" s="195"/>
      <c r="D1582" s="195"/>
      <c r="E1582" s="195"/>
      <c r="F1582" s="195"/>
      <c r="G1582" s="195"/>
      <c r="H1582" s="195"/>
      <c r="I1582" s="195"/>
      <c r="J1582" s="195"/>
      <c r="L1582" s="195"/>
      <c r="M1582" s="195"/>
      <c r="N1582" s="195"/>
      <c r="O1582" s="195"/>
      <c r="P1582" s="195"/>
      <c r="Q1582" s="195"/>
      <c r="R1582" s="195"/>
      <c r="S1582" s="195"/>
      <c r="T1582" s="195"/>
      <c r="U1582" s="195"/>
      <c r="V1582" s="195"/>
      <c r="W1582" s="195"/>
      <c r="X1582" s="195"/>
      <c r="Y1582" s="195"/>
      <c r="Z1582" s="195"/>
      <c r="AA1582" s="195"/>
      <c r="AB1582" s="195"/>
      <c r="AC1582" s="195"/>
      <c r="AD1582" s="195"/>
      <c r="AE1582" s="195"/>
      <c r="AF1582" s="195"/>
      <c r="AG1582" s="195"/>
      <c r="AH1582" s="195"/>
      <c r="AI1582" s="195"/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  <c r="AW1582" s="195"/>
      <c r="AX1582" s="195"/>
      <c r="AY1582" s="195"/>
      <c r="AZ1582" s="195"/>
      <c r="BA1582" s="195"/>
      <c r="BB1582" s="195"/>
      <c r="BC1582" s="195"/>
      <c r="BD1582" s="195"/>
      <c r="BE1582" s="195"/>
      <c r="BF1582" s="195"/>
      <c r="BG1582" s="195"/>
      <c r="BH1582" s="195"/>
      <c r="BI1582" s="195"/>
      <c r="BJ1582" s="195"/>
      <c r="BK1582" s="195"/>
      <c r="BL1582" s="195"/>
      <c r="BM1582" s="195"/>
      <c r="BN1582" s="195"/>
      <c r="BO1582" s="195"/>
      <c r="BP1582" s="195"/>
      <c r="BQ1582" s="195"/>
      <c r="BR1582" s="195"/>
      <c r="BS1582" s="195"/>
      <c r="BT1582" s="195"/>
      <c r="BU1582" s="195"/>
      <c r="BV1582" s="195"/>
      <c r="BW1582" s="195"/>
      <c r="BX1582" s="195"/>
      <c r="BY1582" s="195"/>
      <c r="BZ1582" s="195"/>
      <c r="CA1582" s="195"/>
      <c r="CB1582" s="195"/>
      <c r="CC1582" s="195"/>
      <c r="CD1582" s="195"/>
      <c r="CE1582" s="195"/>
      <c r="CF1582" s="195"/>
      <c r="CG1582" s="195"/>
      <c r="CH1582" s="195"/>
    </row>
    <row r="1583" spans="1:86" ht="12.75">
      <c r="A1583" s="195"/>
      <c r="B1583" s="195"/>
      <c r="C1583" s="195"/>
      <c r="D1583" s="195"/>
      <c r="E1583" s="195"/>
      <c r="F1583" s="195"/>
      <c r="G1583" s="195"/>
      <c r="H1583" s="195"/>
      <c r="I1583" s="195"/>
      <c r="J1583" s="195"/>
      <c r="L1583" s="195"/>
      <c r="M1583" s="195"/>
      <c r="N1583" s="195"/>
      <c r="O1583" s="195"/>
      <c r="P1583" s="195"/>
      <c r="Q1583" s="195"/>
      <c r="R1583" s="195"/>
      <c r="S1583" s="195"/>
      <c r="T1583" s="195"/>
      <c r="U1583" s="195"/>
      <c r="V1583" s="195"/>
      <c r="W1583" s="195"/>
      <c r="X1583" s="195"/>
      <c r="Y1583" s="195"/>
      <c r="Z1583" s="195"/>
      <c r="AA1583" s="195"/>
      <c r="AB1583" s="195"/>
      <c r="AC1583" s="195"/>
      <c r="AD1583" s="195"/>
      <c r="AE1583" s="195"/>
      <c r="AF1583" s="195"/>
      <c r="AG1583" s="195"/>
      <c r="AH1583" s="195"/>
      <c r="AI1583" s="195"/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  <c r="AW1583" s="195"/>
      <c r="AX1583" s="195"/>
      <c r="AY1583" s="195"/>
      <c r="AZ1583" s="195"/>
      <c r="BA1583" s="195"/>
      <c r="BB1583" s="195"/>
      <c r="BC1583" s="195"/>
      <c r="BD1583" s="195"/>
      <c r="BE1583" s="195"/>
      <c r="BF1583" s="195"/>
      <c r="BG1583" s="195"/>
      <c r="BH1583" s="195"/>
      <c r="BI1583" s="195"/>
      <c r="BJ1583" s="195"/>
      <c r="BK1583" s="195"/>
      <c r="BL1583" s="195"/>
      <c r="BM1583" s="195"/>
      <c r="BN1583" s="195"/>
      <c r="BO1583" s="195"/>
      <c r="BP1583" s="195"/>
      <c r="BQ1583" s="195"/>
      <c r="BR1583" s="195"/>
      <c r="BS1583" s="195"/>
      <c r="BT1583" s="195"/>
      <c r="BU1583" s="195"/>
      <c r="BV1583" s="195"/>
      <c r="BW1583" s="195"/>
      <c r="BX1583" s="195"/>
      <c r="BY1583" s="195"/>
      <c r="BZ1583" s="195"/>
      <c r="CA1583" s="195"/>
      <c r="CB1583" s="195"/>
      <c r="CC1583" s="195"/>
      <c r="CD1583" s="195"/>
      <c r="CE1583" s="195"/>
      <c r="CF1583" s="195"/>
      <c r="CG1583" s="195"/>
      <c r="CH1583" s="195"/>
    </row>
    <row r="1584" spans="1:86" ht="12.75">
      <c r="A1584" s="195"/>
      <c r="B1584" s="195"/>
      <c r="C1584" s="195"/>
      <c r="D1584" s="195"/>
      <c r="E1584" s="195"/>
      <c r="F1584" s="195"/>
      <c r="G1584" s="195"/>
      <c r="H1584" s="195"/>
      <c r="I1584" s="195"/>
      <c r="J1584" s="195"/>
      <c r="L1584" s="195"/>
      <c r="M1584" s="195"/>
      <c r="N1584" s="195"/>
      <c r="O1584" s="195"/>
      <c r="P1584" s="195"/>
      <c r="Q1584" s="195"/>
      <c r="R1584" s="195"/>
      <c r="S1584" s="195"/>
      <c r="T1584" s="195"/>
      <c r="U1584" s="195"/>
      <c r="V1584" s="195"/>
      <c r="W1584" s="195"/>
      <c r="X1584" s="195"/>
      <c r="Y1584" s="195"/>
      <c r="Z1584" s="195"/>
      <c r="AA1584" s="195"/>
      <c r="AB1584" s="195"/>
      <c r="AC1584" s="195"/>
      <c r="AD1584" s="195"/>
      <c r="AE1584" s="195"/>
      <c r="AF1584" s="195"/>
      <c r="AG1584" s="195"/>
      <c r="AH1584" s="195"/>
      <c r="AI1584" s="195"/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  <c r="AW1584" s="195"/>
      <c r="AX1584" s="195"/>
      <c r="AY1584" s="195"/>
      <c r="AZ1584" s="195"/>
      <c r="BA1584" s="195"/>
      <c r="BB1584" s="195"/>
      <c r="BC1584" s="195"/>
      <c r="BD1584" s="195"/>
      <c r="BE1584" s="195"/>
      <c r="BF1584" s="195"/>
      <c r="BG1584" s="195"/>
      <c r="BH1584" s="195"/>
      <c r="BI1584" s="195"/>
      <c r="BJ1584" s="195"/>
      <c r="BK1584" s="195"/>
      <c r="BL1584" s="195"/>
      <c r="BM1584" s="195"/>
      <c r="BN1584" s="195"/>
      <c r="BO1584" s="195"/>
      <c r="BP1584" s="195"/>
      <c r="BQ1584" s="195"/>
      <c r="BR1584" s="195"/>
      <c r="BS1584" s="195"/>
      <c r="BT1584" s="195"/>
      <c r="BU1584" s="195"/>
      <c r="BV1584" s="195"/>
      <c r="BW1584" s="195"/>
      <c r="BX1584" s="195"/>
      <c r="BY1584" s="195"/>
      <c r="BZ1584" s="195"/>
      <c r="CA1584" s="195"/>
      <c r="CB1584" s="195"/>
      <c r="CC1584" s="195"/>
      <c r="CD1584" s="195"/>
      <c r="CE1584" s="195"/>
      <c r="CF1584" s="195"/>
      <c r="CG1584" s="195"/>
      <c r="CH1584" s="195"/>
    </row>
    <row r="1585" spans="1:86" ht="12.75">
      <c r="A1585" s="195"/>
      <c r="B1585" s="195"/>
      <c r="C1585" s="195"/>
      <c r="D1585" s="195"/>
      <c r="E1585" s="195"/>
      <c r="F1585" s="195"/>
      <c r="G1585" s="195"/>
      <c r="H1585" s="195"/>
      <c r="I1585" s="195"/>
      <c r="J1585" s="195"/>
      <c r="L1585" s="195"/>
      <c r="M1585" s="195"/>
      <c r="N1585" s="195"/>
      <c r="O1585" s="195"/>
      <c r="P1585" s="195"/>
      <c r="Q1585" s="195"/>
      <c r="R1585" s="195"/>
      <c r="S1585" s="195"/>
      <c r="T1585" s="195"/>
      <c r="U1585" s="195"/>
      <c r="V1585" s="195"/>
      <c r="W1585" s="195"/>
      <c r="X1585" s="195"/>
      <c r="Y1585" s="195"/>
      <c r="Z1585" s="195"/>
      <c r="AA1585" s="195"/>
      <c r="AB1585" s="195"/>
      <c r="AC1585" s="195"/>
      <c r="AD1585" s="195"/>
      <c r="AE1585" s="195"/>
      <c r="AF1585" s="195"/>
      <c r="AG1585" s="195"/>
      <c r="AH1585" s="195"/>
      <c r="AI1585" s="195"/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  <c r="AW1585" s="195"/>
      <c r="AX1585" s="195"/>
      <c r="AY1585" s="195"/>
      <c r="AZ1585" s="195"/>
      <c r="BA1585" s="195"/>
      <c r="BB1585" s="195"/>
      <c r="BC1585" s="195"/>
      <c r="BD1585" s="195"/>
      <c r="BE1585" s="195"/>
      <c r="BF1585" s="195"/>
      <c r="BG1585" s="195"/>
      <c r="BH1585" s="195"/>
      <c r="BI1585" s="195"/>
      <c r="BJ1585" s="195"/>
      <c r="BK1585" s="195"/>
      <c r="BL1585" s="195"/>
      <c r="BM1585" s="195"/>
      <c r="BN1585" s="195"/>
      <c r="BO1585" s="195"/>
      <c r="BP1585" s="195"/>
      <c r="BQ1585" s="195"/>
      <c r="BR1585" s="195"/>
      <c r="BS1585" s="195"/>
      <c r="BT1585" s="195"/>
      <c r="BU1585" s="195"/>
      <c r="BV1585" s="195"/>
      <c r="BW1585" s="195"/>
      <c r="BX1585" s="195"/>
      <c r="BY1585" s="195"/>
      <c r="BZ1585" s="195"/>
      <c r="CA1585" s="195"/>
      <c r="CB1585" s="195"/>
      <c r="CC1585" s="195"/>
      <c r="CD1585" s="195"/>
      <c r="CE1585" s="195"/>
      <c r="CF1585" s="195"/>
      <c r="CG1585" s="195"/>
      <c r="CH1585" s="195"/>
    </row>
    <row r="1586" spans="1:86" ht="12.75">
      <c r="A1586" s="195"/>
      <c r="B1586" s="195"/>
      <c r="C1586" s="195"/>
      <c r="D1586" s="195"/>
      <c r="E1586" s="195"/>
      <c r="F1586" s="195"/>
      <c r="G1586" s="195"/>
      <c r="H1586" s="195"/>
      <c r="I1586" s="195"/>
      <c r="J1586" s="195"/>
      <c r="L1586" s="195"/>
      <c r="M1586" s="195"/>
      <c r="N1586" s="195"/>
      <c r="O1586" s="195"/>
      <c r="P1586" s="195"/>
      <c r="Q1586" s="195"/>
      <c r="R1586" s="195"/>
      <c r="S1586" s="195"/>
      <c r="T1586" s="195"/>
      <c r="U1586" s="195"/>
      <c r="V1586" s="195"/>
      <c r="W1586" s="195"/>
      <c r="X1586" s="195"/>
      <c r="Y1586" s="195"/>
      <c r="Z1586" s="195"/>
      <c r="AA1586" s="195"/>
      <c r="AB1586" s="195"/>
      <c r="AC1586" s="195"/>
      <c r="AD1586" s="195"/>
      <c r="AE1586" s="195"/>
      <c r="AF1586" s="195"/>
      <c r="AG1586" s="195"/>
      <c r="AH1586" s="195"/>
      <c r="AI1586" s="195"/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  <c r="AW1586" s="195"/>
      <c r="AX1586" s="195"/>
      <c r="AY1586" s="195"/>
      <c r="AZ1586" s="195"/>
      <c r="BA1586" s="195"/>
      <c r="BB1586" s="195"/>
      <c r="BC1586" s="195"/>
      <c r="BD1586" s="195"/>
      <c r="BE1586" s="195"/>
      <c r="BF1586" s="195"/>
      <c r="BG1586" s="195"/>
      <c r="BH1586" s="195"/>
      <c r="BI1586" s="195"/>
      <c r="BJ1586" s="195"/>
      <c r="BK1586" s="195"/>
      <c r="BL1586" s="195"/>
      <c r="BM1586" s="195"/>
      <c r="BN1586" s="195"/>
      <c r="BO1586" s="195"/>
      <c r="BP1586" s="195"/>
      <c r="BQ1586" s="195"/>
      <c r="BR1586" s="195"/>
      <c r="BS1586" s="195"/>
      <c r="BT1586" s="195"/>
      <c r="BU1586" s="195"/>
      <c r="BV1586" s="195"/>
      <c r="BW1586" s="195"/>
      <c r="BX1586" s="195"/>
      <c r="BY1586" s="195"/>
      <c r="BZ1586" s="195"/>
      <c r="CA1586" s="195"/>
      <c r="CB1586" s="195"/>
      <c r="CC1586" s="195"/>
      <c r="CD1586" s="195"/>
      <c r="CE1586" s="195"/>
      <c r="CF1586" s="195"/>
      <c r="CG1586" s="195"/>
      <c r="CH1586" s="195"/>
    </row>
    <row r="1587" spans="1:86" ht="12.75">
      <c r="A1587" s="195"/>
      <c r="B1587" s="195"/>
      <c r="C1587" s="195"/>
      <c r="D1587" s="195"/>
      <c r="E1587" s="195"/>
      <c r="F1587" s="195"/>
      <c r="G1587" s="195"/>
      <c r="H1587" s="195"/>
      <c r="I1587" s="195"/>
      <c r="J1587" s="195"/>
      <c r="L1587" s="195"/>
      <c r="M1587" s="195"/>
      <c r="N1587" s="195"/>
      <c r="O1587" s="195"/>
      <c r="P1587" s="195"/>
      <c r="Q1587" s="195"/>
      <c r="R1587" s="195"/>
      <c r="S1587" s="195"/>
      <c r="T1587" s="195"/>
      <c r="U1587" s="195"/>
      <c r="V1587" s="195"/>
      <c r="W1587" s="195"/>
      <c r="X1587" s="195"/>
      <c r="Y1587" s="195"/>
      <c r="Z1587" s="195"/>
      <c r="AA1587" s="195"/>
      <c r="AB1587" s="195"/>
      <c r="AC1587" s="195"/>
      <c r="AD1587" s="195"/>
      <c r="AE1587" s="195"/>
      <c r="AF1587" s="195"/>
      <c r="AG1587" s="195"/>
      <c r="AH1587" s="195"/>
      <c r="AI1587" s="195"/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  <c r="AW1587" s="195"/>
      <c r="AX1587" s="195"/>
      <c r="AY1587" s="195"/>
      <c r="AZ1587" s="195"/>
      <c r="BA1587" s="195"/>
      <c r="BB1587" s="195"/>
      <c r="BC1587" s="195"/>
      <c r="BD1587" s="195"/>
      <c r="BE1587" s="195"/>
      <c r="BF1587" s="195"/>
      <c r="BG1587" s="195"/>
      <c r="BH1587" s="195"/>
      <c r="BI1587" s="195"/>
      <c r="BJ1587" s="195"/>
      <c r="BK1587" s="195"/>
      <c r="BL1587" s="195"/>
      <c r="BM1587" s="195"/>
      <c r="BN1587" s="195"/>
      <c r="BO1587" s="195"/>
      <c r="BP1587" s="195"/>
      <c r="BQ1587" s="195"/>
      <c r="BR1587" s="195"/>
      <c r="BS1587" s="195"/>
      <c r="BT1587" s="195"/>
      <c r="BU1587" s="195"/>
      <c r="BV1587" s="195"/>
      <c r="BW1587" s="195"/>
      <c r="BX1587" s="195"/>
      <c r="BY1587" s="195"/>
      <c r="BZ1587" s="195"/>
      <c r="CA1587" s="195"/>
      <c r="CB1587" s="195"/>
      <c r="CC1587" s="195"/>
      <c r="CD1587" s="195"/>
      <c r="CE1587" s="195"/>
      <c r="CF1587" s="195"/>
      <c r="CG1587" s="195"/>
      <c r="CH1587" s="195"/>
    </row>
    <row r="1588" spans="1:86" ht="12.75">
      <c r="A1588" s="195"/>
      <c r="B1588" s="195"/>
      <c r="C1588" s="195"/>
      <c r="D1588" s="195"/>
      <c r="E1588" s="195"/>
      <c r="F1588" s="195"/>
      <c r="G1588" s="195"/>
      <c r="H1588" s="195"/>
      <c r="I1588" s="195"/>
      <c r="J1588" s="195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5"/>
      <c r="W1588" s="195"/>
      <c r="X1588" s="195"/>
      <c r="Y1588" s="195"/>
      <c r="Z1588" s="195"/>
      <c r="AA1588" s="195"/>
      <c r="AB1588" s="195"/>
      <c r="AC1588" s="195"/>
      <c r="AD1588" s="195"/>
      <c r="AE1588" s="195"/>
      <c r="AF1588" s="195"/>
      <c r="AG1588" s="195"/>
      <c r="AH1588" s="195"/>
      <c r="AI1588" s="195"/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  <c r="AW1588" s="195"/>
      <c r="AX1588" s="195"/>
      <c r="AY1588" s="195"/>
      <c r="AZ1588" s="195"/>
      <c r="BA1588" s="195"/>
      <c r="BB1588" s="195"/>
      <c r="BC1588" s="195"/>
      <c r="BD1588" s="195"/>
      <c r="BE1588" s="195"/>
      <c r="BF1588" s="195"/>
      <c r="BG1588" s="195"/>
      <c r="BH1588" s="195"/>
      <c r="BI1588" s="195"/>
      <c r="BJ1588" s="195"/>
      <c r="BK1588" s="195"/>
      <c r="BL1588" s="195"/>
      <c r="BM1588" s="195"/>
      <c r="BN1588" s="195"/>
      <c r="BO1588" s="195"/>
      <c r="BP1588" s="195"/>
      <c r="BQ1588" s="195"/>
      <c r="BR1588" s="195"/>
      <c r="BS1588" s="195"/>
      <c r="BT1588" s="195"/>
      <c r="BU1588" s="195"/>
      <c r="BV1588" s="195"/>
      <c r="BW1588" s="195"/>
      <c r="BX1588" s="195"/>
      <c r="BY1588" s="195"/>
      <c r="BZ1588" s="195"/>
      <c r="CA1588" s="195"/>
      <c r="CB1588" s="195"/>
      <c r="CC1588" s="195"/>
      <c r="CD1588" s="195"/>
      <c r="CE1588" s="195"/>
      <c r="CF1588" s="195"/>
      <c r="CG1588" s="195"/>
      <c r="CH1588" s="195"/>
    </row>
    <row r="1589" spans="1:86" ht="12.75">
      <c r="A1589" s="195"/>
      <c r="B1589" s="195"/>
      <c r="C1589" s="195"/>
      <c r="D1589" s="195"/>
      <c r="E1589" s="195"/>
      <c r="F1589" s="195"/>
      <c r="G1589" s="195"/>
      <c r="H1589" s="195"/>
      <c r="I1589" s="195"/>
      <c r="J1589" s="195"/>
      <c r="L1589" s="195"/>
      <c r="M1589" s="195"/>
      <c r="N1589" s="195"/>
      <c r="O1589" s="195"/>
      <c r="P1589" s="195"/>
      <c r="Q1589" s="195"/>
      <c r="R1589" s="195"/>
      <c r="S1589" s="195"/>
      <c r="T1589" s="195"/>
      <c r="U1589" s="195"/>
      <c r="V1589" s="195"/>
      <c r="W1589" s="195"/>
      <c r="X1589" s="195"/>
      <c r="Y1589" s="195"/>
      <c r="Z1589" s="195"/>
      <c r="AA1589" s="195"/>
      <c r="AB1589" s="195"/>
      <c r="AC1589" s="195"/>
      <c r="AD1589" s="195"/>
      <c r="AE1589" s="195"/>
      <c r="AF1589" s="195"/>
      <c r="AG1589" s="195"/>
      <c r="AH1589" s="195"/>
      <c r="AI1589" s="195"/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  <c r="AW1589" s="195"/>
      <c r="AX1589" s="195"/>
      <c r="AY1589" s="195"/>
      <c r="AZ1589" s="195"/>
      <c r="BA1589" s="195"/>
      <c r="BB1589" s="195"/>
      <c r="BC1589" s="195"/>
      <c r="BD1589" s="195"/>
      <c r="BE1589" s="195"/>
      <c r="BF1589" s="195"/>
      <c r="BG1589" s="195"/>
      <c r="BH1589" s="195"/>
      <c r="BI1589" s="195"/>
      <c r="BJ1589" s="195"/>
      <c r="BK1589" s="195"/>
      <c r="BL1589" s="195"/>
      <c r="BM1589" s="195"/>
      <c r="BN1589" s="195"/>
      <c r="BO1589" s="195"/>
      <c r="BP1589" s="195"/>
      <c r="BQ1589" s="195"/>
      <c r="BR1589" s="195"/>
      <c r="BS1589" s="195"/>
      <c r="BT1589" s="195"/>
      <c r="BU1589" s="195"/>
      <c r="BV1589" s="195"/>
      <c r="BW1589" s="195"/>
      <c r="BX1589" s="195"/>
      <c r="BY1589" s="195"/>
      <c r="BZ1589" s="195"/>
      <c r="CA1589" s="195"/>
      <c r="CB1589" s="195"/>
      <c r="CC1589" s="195"/>
      <c r="CD1589" s="195"/>
      <c r="CE1589" s="195"/>
      <c r="CF1589" s="195"/>
      <c r="CG1589" s="195"/>
      <c r="CH1589" s="195"/>
    </row>
    <row r="1590" spans="1:86" ht="12.75">
      <c r="A1590" s="195"/>
      <c r="B1590" s="195"/>
      <c r="C1590" s="195"/>
      <c r="D1590" s="195"/>
      <c r="E1590" s="195"/>
      <c r="F1590" s="195"/>
      <c r="G1590" s="195"/>
      <c r="H1590" s="195"/>
      <c r="I1590" s="195"/>
      <c r="J1590" s="195"/>
      <c r="L1590" s="195"/>
      <c r="M1590" s="195"/>
      <c r="N1590" s="195"/>
      <c r="O1590" s="195"/>
      <c r="P1590" s="195"/>
      <c r="Q1590" s="195"/>
      <c r="R1590" s="195"/>
      <c r="S1590" s="195"/>
      <c r="T1590" s="195"/>
      <c r="U1590" s="195"/>
      <c r="V1590" s="195"/>
      <c r="W1590" s="195"/>
      <c r="X1590" s="195"/>
      <c r="Y1590" s="195"/>
      <c r="Z1590" s="195"/>
      <c r="AA1590" s="195"/>
      <c r="AB1590" s="195"/>
      <c r="AC1590" s="195"/>
      <c r="AD1590" s="195"/>
      <c r="AE1590" s="195"/>
      <c r="AF1590" s="195"/>
      <c r="AG1590" s="195"/>
      <c r="AH1590" s="195"/>
      <c r="AI1590" s="195"/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  <c r="AW1590" s="195"/>
      <c r="AX1590" s="195"/>
      <c r="AY1590" s="195"/>
      <c r="AZ1590" s="195"/>
      <c r="BA1590" s="195"/>
      <c r="BB1590" s="195"/>
      <c r="BC1590" s="195"/>
      <c r="BD1590" s="195"/>
      <c r="BE1590" s="195"/>
      <c r="BF1590" s="195"/>
      <c r="BG1590" s="195"/>
      <c r="BH1590" s="195"/>
      <c r="BI1590" s="195"/>
      <c r="BJ1590" s="195"/>
      <c r="BK1590" s="195"/>
      <c r="BL1590" s="195"/>
      <c r="BM1590" s="195"/>
      <c r="BN1590" s="195"/>
      <c r="BO1590" s="195"/>
      <c r="BP1590" s="195"/>
      <c r="BQ1590" s="195"/>
      <c r="BR1590" s="195"/>
      <c r="BS1590" s="195"/>
      <c r="BT1590" s="195"/>
      <c r="BU1590" s="195"/>
      <c r="BV1590" s="195"/>
      <c r="BW1590" s="195"/>
      <c r="BX1590" s="195"/>
      <c r="BY1590" s="195"/>
      <c r="BZ1590" s="195"/>
      <c r="CA1590" s="195"/>
      <c r="CB1590" s="195"/>
      <c r="CC1590" s="195"/>
      <c r="CD1590" s="195"/>
      <c r="CE1590" s="195"/>
      <c r="CF1590" s="195"/>
      <c r="CG1590" s="195"/>
      <c r="CH1590" s="195"/>
    </row>
    <row r="1591" spans="1:86" ht="12.75">
      <c r="A1591" s="195"/>
      <c r="B1591" s="195"/>
      <c r="C1591" s="195"/>
      <c r="D1591" s="195"/>
      <c r="E1591" s="195"/>
      <c r="F1591" s="195"/>
      <c r="G1591" s="195"/>
      <c r="H1591" s="195"/>
      <c r="I1591" s="195"/>
      <c r="J1591" s="195"/>
      <c r="L1591" s="195"/>
      <c r="M1591" s="195"/>
      <c r="N1591" s="195"/>
      <c r="O1591" s="195"/>
      <c r="P1591" s="195"/>
      <c r="Q1591" s="195"/>
      <c r="R1591" s="195"/>
      <c r="S1591" s="195"/>
      <c r="T1591" s="195"/>
      <c r="U1591" s="195"/>
      <c r="V1591" s="195"/>
      <c r="W1591" s="195"/>
      <c r="X1591" s="195"/>
      <c r="Y1591" s="195"/>
      <c r="Z1591" s="195"/>
      <c r="AA1591" s="195"/>
      <c r="AB1591" s="195"/>
      <c r="AC1591" s="195"/>
      <c r="AD1591" s="195"/>
      <c r="AE1591" s="195"/>
      <c r="AF1591" s="195"/>
      <c r="AG1591" s="195"/>
      <c r="AH1591" s="195"/>
      <c r="AI1591" s="195"/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  <c r="AW1591" s="195"/>
      <c r="AX1591" s="195"/>
      <c r="AY1591" s="195"/>
      <c r="AZ1591" s="195"/>
      <c r="BA1591" s="195"/>
      <c r="BB1591" s="195"/>
      <c r="BC1591" s="195"/>
      <c r="BD1591" s="195"/>
      <c r="BE1591" s="195"/>
      <c r="BF1591" s="195"/>
      <c r="BG1591" s="195"/>
      <c r="BH1591" s="195"/>
      <c r="BI1591" s="195"/>
      <c r="BJ1591" s="195"/>
      <c r="BK1591" s="195"/>
      <c r="BL1591" s="195"/>
      <c r="BM1591" s="195"/>
      <c r="BN1591" s="195"/>
      <c r="BO1591" s="195"/>
      <c r="BP1591" s="195"/>
      <c r="BQ1591" s="195"/>
      <c r="BR1591" s="195"/>
      <c r="BS1591" s="195"/>
      <c r="BT1591" s="195"/>
      <c r="BU1591" s="195"/>
      <c r="BV1591" s="195"/>
      <c r="BW1591" s="195"/>
      <c r="BX1591" s="195"/>
      <c r="BY1591" s="195"/>
      <c r="BZ1591" s="195"/>
      <c r="CA1591" s="195"/>
      <c r="CB1591" s="195"/>
      <c r="CC1591" s="195"/>
      <c r="CD1591" s="195"/>
      <c r="CE1591" s="195"/>
      <c r="CF1591" s="195"/>
      <c r="CG1591" s="195"/>
      <c r="CH1591" s="195"/>
    </row>
    <row r="1592" spans="1:86" ht="12.75">
      <c r="A1592" s="195"/>
      <c r="B1592" s="195"/>
      <c r="C1592" s="195"/>
      <c r="D1592" s="195"/>
      <c r="E1592" s="195"/>
      <c r="F1592" s="195"/>
      <c r="G1592" s="195"/>
      <c r="H1592" s="195"/>
      <c r="I1592" s="195"/>
      <c r="J1592" s="195"/>
      <c r="L1592" s="195"/>
      <c r="M1592" s="195"/>
      <c r="N1592" s="195"/>
      <c r="O1592" s="195"/>
      <c r="P1592" s="195"/>
      <c r="Q1592" s="195"/>
      <c r="R1592" s="195"/>
      <c r="S1592" s="195"/>
      <c r="T1592" s="195"/>
      <c r="U1592" s="195"/>
      <c r="V1592" s="195"/>
      <c r="W1592" s="195"/>
      <c r="X1592" s="195"/>
      <c r="Y1592" s="195"/>
      <c r="Z1592" s="195"/>
      <c r="AA1592" s="195"/>
      <c r="AB1592" s="195"/>
      <c r="AC1592" s="195"/>
      <c r="AD1592" s="195"/>
      <c r="AE1592" s="195"/>
      <c r="AF1592" s="195"/>
      <c r="AG1592" s="195"/>
      <c r="AH1592" s="195"/>
      <c r="AI1592" s="195"/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  <c r="AW1592" s="195"/>
      <c r="AX1592" s="195"/>
      <c r="AY1592" s="195"/>
      <c r="AZ1592" s="195"/>
      <c r="BA1592" s="195"/>
      <c r="BB1592" s="195"/>
      <c r="BC1592" s="195"/>
      <c r="BD1592" s="195"/>
      <c r="BE1592" s="195"/>
      <c r="BF1592" s="195"/>
      <c r="BG1592" s="195"/>
      <c r="BH1592" s="195"/>
      <c r="BI1592" s="195"/>
      <c r="BJ1592" s="195"/>
      <c r="BK1592" s="195"/>
      <c r="BL1592" s="195"/>
      <c r="BM1592" s="195"/>
      <c r="BN1592" s="195"/>
      <c r="BO1592" s="195"/>
      <c r="BP1592" s="195"/>
      <c r="BQ1592" s="195"/>
      <c r="BR1592" s="195"/>
      <c r="BS1592" s="195"/>
      <c r="BT1592" s="195"/>
      <c r="BU1592" s="195"/>
      <c r="BV1592" s="195"/>
      <c r="BW1592" s="195"/>
      <c r="BX1592" s="195"/>
      <c r="BY1592" s="195"/>
      <c r="BZ1592" s="195"/>
      <c r="CA1592" s="195"/>
      <c r="CB1592" s="195"/>
      <c r="CC1592" s="195"/>
      <c r="CD1592" s="195"/>
      <c r="CE1592" s="195"/>
      <c r="CF1592" s="195"/>
      <c r="CG1592" s="195"/>
      <c r="CH1592" s="195"/>
    </row>
    <row r="1593" spans="1:86" ht="12.75">
      <c r="A1593" s="195"/>
      <c r="B1593" s="195"/>
      <c r="C1593" s="195"/>
      <c r="D1593" s="195"/>
      <c r="E1593" s="195"/>
      <c r="F1593" s="195"/>
      <c r="G1593" s="195"/>
      <c r="H1593" s="195"/>
      <c r="I1593" s="195"/>
      <c r="J1593" s="195"/>
      <c r="L1593" s="195"/>
      <c r="M1593" s="195"/>
      <c r="N1593" s="195"/>
      <c r="O1593" s="195"/>
      <c r="P1593" s="195"/>
      <c r="Q1593" s="195"/>
      <c r="R1593" s="195"/>
      <c r="S1593" s="195"/>
      <c r="T1593" s="195"/>
      <c r="U1593" s="195"/>
      <c r="V1593" s="195"/>
      <c r="W1593" s="195"/>
      <c r="X1593" s="195"/>
      <c r="Y1593" s="195"/>
      <c r="Z1593" s="195"/>
      <c r="AA1593" s="195"/>
      <c r="AB1593" s="195"/>
      <c r="AC1593" s="195"/>
      <c r="AD1593" s="195"/>
      <c r="AE1593" s="195"/>
      <c r="AF1593" s="195"/>
      <c r="AG1593" s="195"/>
      <c r="AH1593" s="195"/>
      <c r="AI1593" s="195"/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  <c r="AW1593" s="195"/>
      <c r="AX1593" s="195"/>
      <c r="AY1593" s="195"/>
      <c r="AZ1593" s="195"/>
      <c r="BA1593" s="195"/>
      <c r="BB1593" s="195"/>
      <c r="BC1593" s="195"/>
      <c r="BD1593" s="195"/>
      <c r="BE1593" s="195"/>
      <c r="BF1593" s="195"/>
      <c r="BG1593" s="195"/>
      <c r="BH1593" s="195"/>
      <c r="BI1593" s="195"/>
      <c r="BJ1593" s="195"/>
      <c r="BK1593" s="195"/>
      <c r="BL1593" s="195"/>
      <c r="BM1593" s="195"/>
      <c r="BN1593" s="195"/>
      <c r="BO1593" s="195"/>
      <c r="BP1593" s="195"/>
      <c r="BQ1593" s="195"/>
      <c r="BR1593" s="195"/>
      <c r="BS1593" s="195"/>
      <c r="BT1593" s="195"/>
      <c r="BU1593" s="195"/>
      <c r="BV1593" s="195"/>
      <c r="BW1593" s="195"/>
      <c r="BX1593" s="195"/>
      <c r="BY1593" s="195"/>
      <c r="BZ1593" s="195"/>
      <c r="CA1593" s="195"/>
      <c r="CB1593" s="195"/>
      <c r="CC1593" s="195"/>
      <c r="CD1593" s="195"/>
      <c r="CE1593" s="195"/>
      <c r="CF1593" s="195"/>
      <c r="CG1593" s="195"/>
      <c r="CH1593" s="195"/>
    </row>
    <row r="1594" spans="1:86" ht="12.75">
      <c r="A1594" s="195"/>
      <c r="B1594" s="195"/>
      <c r="C1594" s="195"/>
      <c r="D1594" s="195"/>
      <c r="E1594" s="195"/>
      <c r="F1594" s="195"/>
      <c r="G1594" s="195"/>
      <c r="H1594" s="195"/>
      <c r="I1594" s="195"/>
      <c r="J1594" s="195"/>
      <c r="L1594" s="195"/>
      <c r="M1594" s="195"/>
      <c r="N1594" s="195"/>
      <c r="O1594" s="195"/>
      <c r="P1594" s="195"/>
      <c r="Q1594" s="195"/>
      <c r="R1594" s="195"/>
      <c r="S1594" s="195"/>
      <c r="T1594" s="195"/>
      <c r="U1594" s="195"/>
      <c r="V1594" s="195"/>
      <c r="W1594" s="195"/>
      <c r="X1594" s="195"/>
      <c r="Y1594" s="195"/>
      <c r="Z1594" s="195"/>
      <c r="AA1594" s="195"/>
      <c r="AB1594" s="195"/>
      <c r="AC1594" s="195"/>
      <c r="AD1594" s="195"/>
      <c r="AE1594" s="195"/>
      <c r="AF1594" s="195"/>
      <c r="AG1594" s="195"/>
      <c r="AH1594" s="195"/>
      <c r="AI1594" s="195"/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  <c r="AW1594" s="195"/>
      <c r="AX1594" s="195"/>
      <c r="AY1594" s="195"/>
      <c r="AZ1594" s="195"/>
      <c r="BA1594" s="195"/>
      <c r="BB1594" s="195"/>
      <c r="BC1594" s="195"/>
      <c r="BD1594" s="195"/>
      <c r="BE1594" s="195"/>
      <c r="BF1594" s="195"/>
      <c r="BG1594" s="195"/>
      <c r="BH1594" s="195"/>
      <c r="BI1594" s="195"/>
      <c r="BJ1594" s="195"/>
      <c r="BK1594" s="195"/>
      <c r="BL1594" s="195"/>
      <c r="BM1594" s="195"/>
      <c r="BN1594" s="195"/>
      <c r="BO1594" s="195"/>
      <c r="BP1594" s="195"/>
      <c r="BQ1594" s="195"/>
      <c r="BR1594" s="195"/>
      <c r="BS1594" s="195"/>
      <c r="BT1594" s="195"/>
      <c r="BU1594" s="195"/>
      <c r="BV1594" s="195"/>
      <c r="BW1594" s="195"/>
      <c r="BX1594" s="195"/>
      <c r="BY1594" s="195"/>
      <c r="BZ1594" s="195"/>
      <c r="CA1594" s="195"/>
      <c r="CB1594" s="195"/>
      <c r="CC1594" s="195"/>
      <c r="CD1594" s="195"/>
      <c r="CE1594" s="195"/>
      <c r="CF1594" s="195"/>
      <c r="CG1594" s="195"/>
      <c r="CH1594" s="195"/>
    </row>
    <row r="1595" spans="1:86" ht="12.75">
      <c r="A1595" s="195"/>
      <c r="B1595" s="195"/>
      <c r="C1595" s="195"/>
      <c r="D1595" s="195"/>
      <c r="E1595" s="195"/>
      <c r="F1595" s="195"/>
      <c r="G1595" s="195"/>
      <c r="H1595" s="195"/>
      <c r="I1595" s="195"/>
      <c r="J1595" s="195"/>
      <c r="L1595" s="195"/>
      <c r="M1595" s="195"/>
      <c r="N1595" s="195"/>
      <c r="O1595" s="195"/>
      <c r="P1595" s="195"/>
      <c r="Q1595" s="195"/>
      <c r="R1595" s="195"/>
      <c r="S1595" s="195"/>
      <c r="T1595" s="195"/>
      <c r="U1595" s="195"/>
      <c r="V1595" s="195"/>
      <c r="W1595" s="195"/>
      <c r="X1595" s="195"/>
      <c r="Y1595" s="195"/>
      <c r="Z1595" s="195"/>
      <c r="AA1595" s="195"/>
      <c r="AB1595" s="195"/>
      <c r="AC1595" s="195"/>
      <c r="AD1595" s="195"/>
      <c r="AE1595" s="195"/>
      <c r="AF1595" s="195"/>
      <c r="AG1595" s="195"/>
      <c r="AH1595" s="195"/>
      <c r="AI1595" s="195"/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  <c r="AW1595" s="195"/>
      <c r="AX1595" s="195"/>
      <c r="AY1595" s="195"/>
      <c r="AZ1595" s="195"/>
      <c r="BA1595" s="195"/>
      <c r="BB1595" s="195"/>
      <c r="BC1595" s="195"/>
      <c r="BD1595" s="195"/>
      <c r="BE1595" s="195"/>
      <c r="BF1595" s="195"/>
      <c r="BG1595" s="195"/>
      <c r="BH1595" s="195"/>
      <c r="BI1595" s="195"/>
      <c r="BJ1595" s="195"/>
      <c r="BK1595" s="195"/>
      <c r="BL1595" s="195"/>
      <c r="BM1595" s="195"/>
      <c r="BN1595" s="195"/>
      <c r="BO1595" s="195"/>
      <c r="BP1595" s="195"/>
      <c r="BQ1595" s="195"/>
      <c r="BR1595" s="195"/>
      <c r="BS1595" s="195"/>
      <c r="BT1595" s="195"/>
      <c r="BU1595" s="195"/>
      <c r="BV1595" s="195"/>
      <c r="BW1595" s="195"/>
      <c r="BX1595" s="195"/>
      <c r="BY1595" s="195"/>
      <c r="BZ1595" s="195"/>
      <c r="CA1595" s="195"/>
      <c r="CB1595" s="195"/>
      <c r="CC1595" s="195"/>
      <c r="CD1595" s="195"/>
      <c r="CE1595" s="195"/>
      <c r="CF1595" s="195"/>
      <c r="CG1595" s="195"/>
      <c r="CH1595" s="195"/>
    </row>
    <row r="1596" spans="1:86" ht="12.75">
      <c r="A1596" s="195"/>
      <c r="B1596" s="195"/>
      <c r="C1596" s="195"/>
      <c r="D1596" s="195"/>
      <c r="E1596" s="195"/>
      <c r="F1596" s="195"/>
      <c r="G1596" s="195"/>
      <c r="H1596" s="195"/>
      <c r="I1596" s="195"/>
      <c r="J1596" s="195"/>
      <c r="L1596" s="195"/>
      <c r="M1596" s="195"/>
      <c r="N1596" s="195"/>
      <c r="O1596" s="195"/>
      <c r="P1596" s="195"/>
      <c r="Q1596" s="195"/>
      <c r="R1596" s="195"/>
      <c r="S1596" s="195"/>
      <c r="T1596" s="195"/>
      <c r="U1596" s="195"/>
      <c r="V1596" s="195"/>
      <c r="W1596" s="195"/>
      <c r="X1596" s="195"/>
      <c r="Y1596" s="195"/>
      <c r="Z1596" s="195"/>
      <c r="AA1596" s="195"/>
      <c r="AB1596" s="195"/>
      <c r="AC1596" s="195"/>
      <c r="AD1596" s="195"/>
      <c r="AE1596" s="195"/>
      <c r="AF1596" s="195"/>
      <c r="AG1596" s="195"/>
      <c r="AH1596" s="195"/>
      <c r="AI1596" s="195"/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  <c r="AW1596" s="195"/>
      <c r="AX1596" s="195"/>
      <c r="AY1596" s="195"/>
      <c r="AZ1596" s="195"/>
      <c r="BA1596" s="195"/>
      <c r="BB1596" s="195"/>
      <c r="BC1596" s="195"/>
      <c r="BD1596" s="195"/>
      <c r="BE1596" s="195"/>
      <c r="BF1596" s="195"/>
      <c r="BG1596" s="195"/>
      <c r="BH1596" s="195"/>
      <c r="BI1596" s="195"/>
      <c r="BJ1596" s="195"/>
      <c r="BK1596" s="195"/>
      <c r="BL1596" s="195"/>
      <c r="BM1596" s="195"/>
      <c r="BN1596" s="195"/>
      <c r="BO1596" s="195"/>
      <c r="BP1596" s="195"/>
      <c r="BQ1596" s="195"/>
      <c r="BR1596" s="195"/>
      <c r="BS1596" s="195"/>
      <c r="BT1596" s="195"/>
      <c r="BU1596" s="195"/>
      <c r="BV1596" s="195"/>
      <c r="BW1596" s="195"/>
      <c r="BX1596" s="195"/>
      <c r="BY1596" s="195"/>
      <c r="BZ1596" s="195"/>
      <c r="CA1596" s="195"/>
      <c r="CB1596" s="195"/>
      <c r="CC1596" s="195"/>
      <c r="CD1596" s="195"/>
      <c r="CE1596" s="195"/>
      <c r="CF1596" s="195"/>
      <c r="CG1596" s="195"/>
      <c r="CH1596" s="195"/>
    </row>
    <row r="1597" spans="1:86" ht="12.75">
      <c r="A1597" s="195"/>
      <c r="B1597" s="195"/>
      <c r="C1597" s="195"/>
      <c r="D1597" s="195"/>
      <c r="E1597" s="195"/>
      <c r="F1597" s="195"/>
      <c r="G1597" s="195"/>
      <c r="H1597" s="195"/>
      <c r="I1597" s="195"/>
      <c r="J1597" s="195"/>
      <c r="L1597" s="195"/>
      <c r="M1597" s="195"/>
      <c r="N1597" s="195"/>
      <c r="O1597" s="195"/>
      <c r="P1597" s="195"/>
      <c r="Q1597" s="195"/>
      <c r="R1597" s="195"/>
      <c r="S1597" s="195"/>
      <c r="T1597" s="195"/>
      <c r="U1597" s="195"/>
      <c r="V1597" s="195"/>
      <c r="W1597" s="195"/>
      <c r="X1597" s="195"/>
      <c r="Y1597" s="195"/>
      <c r="Z1597" s="195"/>
      <c r="AA1597" s="195"/>
      <c r="AB1597" s="195"/>
      <c r="AC1597" s="195"/>
      <c r="AD1597" s="195"/>
      <c r="AE1597" s="195"/>
      <c r="AF1597" s="195"/>
      <c r="AG1597" s="195"/>
      <c r="AH1597" s="195"/>
      <c r="AI1597" s="195"/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  <c r="AW1597" s="195"/>
      <c r="AX1597" s="195"/>
      <c r="AY1597" s="195"/>
      <c r="AZ1597" s="195"/>
      <c r="BA1597" s="195"/>
      <c r="BB1597" s="195"/>
      <c r="BC1597" s="195"/>
      <c r="BD1597" s="195"/>
      <c r="BE1597" s="195"/>
      <c r="BF1597" s="195"/>
      <c r="BG1597" s="195"/>
      <c r="BH1597" s="195"/>
      <c r="BI1597" s="195"/>
      <c r="BJ1597" s="195"/>
      <c r="BK1597" s="195"/>
      <c r="BL1597" s="195"/>
      <c r="BM1597" s="195"/>
      <c r="BN1597" s="195"/>
      <c r="BO1597" s="195"/>
      <c r="BP1597" s="195"/>
      <c r="BQ1597" s="195"/>
      <c r="BR1597" s="195"/>
      <c r="BS1597" s="195"/>
      <c r="BT1597" s="195"/>
      <c r="BU1597" s="195"/>
      <c r="BV1597" s="195"/>
      <c r="BW1597" s="195"/>
      <c r="BX1597" s="195"/>
      <c r="BY1597" s="195"/>
      <c r="BZ1597" s="195"/>
      <c r="CA1597" s="195"/>
      <c r="CB1597" s="195"/>
      <c r="CC1597" s="195"/>
      <c r="CD1597" s="195"/>
      <c r="CE1597" s="195"/>
      <c r="CF1597" s="195"/>
      <c r="CG1597" s="195"/>
      <c r="CH1597" s="195"/>
    </row>
    <row r="1598" spans="1:86" ht="12.75">
      <c r="A1598" s="195"/>
      <c r="B1598" s="195"/>
      <c r="C1598" s="195"/>
      <c r="D1598" s="195"/>
      <c r="E1598" s="195"/>
      <c r="F1598" s="195"/>
      <c r="G1598" s="195"/>
      <c r="H1598" s="195"/>
      <c r="I1598" s="195"/>
      <c r="J1598" s="195"/>
      <c r="L1598" s="195"/>
      <c r="M1598" s="195"/>
      <c r="N1598" s="195"/>
      <c r="O1598" s="195"/>
      <c r="P1598" s="195"/>
      <c r="Q1598" s="195"/>
      <c r="R1598" s="195"/>
      <c r="S1598" s="195"/>
      <c r="T1598" s="195"/>
      <c r="U1598" s="195"/>
      <c r="V1598" s="195"/>
      <c r="W1598" s="195"/>
      <c r="X1598" s="195"/>
      <c r="Y1598" s="195"/>
      <c r="Z1598" s="195"/>
      <c r="AA1598" s="195"/>
      <c r="AB1598" s="195"/>
      <c r="AC1598" s="195"/>
      <c r="AD1598" s="195"/>
      <c r="AE1598" s="195"/>
      <c r="AF1598" s="195"/>
      <c r="AG1598" s="195"/>
      <c r="AH1598" s="195"/>
      <c r="AI1598" s="195"/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  <c r="AW1598" s="195"/>
      <c r="AX1598" s="195"/>
      <c r="AY1598" s="195"/>
      <c r="AZ1598" s="195"/>
      <c r="BA1598" s="195"/>
      <c r="BB1598" s="195"/>
      <c r="BC1598" s="195"/>
      <c r="BD1598" s="195"/>
      <c r="BE1598" s="195"/>
      <c r="BF1598" s="195"/>
      <c r="BG1598" s="195"/>
      <c r="BH1598" s="195"/>
      <c r="BI1598" s="195"/>
      <c r="BJ1598" s="195"/>
      <c r="BK1598" s="195"/>
      <c r="BL1598" s="195"/>
      <c r="BM1598" s="195"/>
      <c r="BN1598" s="195"/>
      <c r="BO1598" s="195"/>
      <c r="BP1598" s="195"/>
      <c r="BQ1598" s="195"/>
      <c r="BR1598" s="195"/>
      <c r="BS1598" s="195"/>
      <c r="BT1598" s="195"/>
      <c r="BU1598" s="195"/>
      <c r="BV1598" s="195"/>
      <c r="BW1598" s="195"/>
      <c r="BX1598" s="195"/>
      <c r="BY1598" s="195"/>
      <c r="BZ1598" s="195"/>
      <c r="CA1598" s="195"/>
      <c r="CB1598" s="195"/>
      <c r="CC1598" s="195"/>
      <c r="CD1598" s="195"/>
      <c r="CE1598" s="195"/>
      <c r="CF1598" s="195"/>
      <c r="CG1598" s="195"/>
      <c r="CH1598" s="195"/>
    </row>
    <row r="1599" spans="1:86" ht="12.75">
      <c r="A1599" s="195"/>
      <c r="B1599" s="195"/>
      <c r="C1599" s="195"/>
      <c r="D1599" s="195"/>
      <c r="E1599" s="195"/>
      <c r="F1599" s="195"/>
      <c r="G1599" s="195"/>
      <c r="H1599" s="195"/>
      <c r="I1599" s="195"/>
      <c r="J1599" s="195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5"/>
      <c r="W1599" s="195"/>
      <c r="X1599" s="195"/>
      <c r="Y1599" s="195"/>
      <c r="Z1599" s="195"/>
      <c r="AA1599" s="195"/>
      <c r="AB1599" s="195"/>
      <c r="AC1599" s="195"/>
      <c r="AD1599" s="195"/>
      <c r="AE1599" s="195"/>
      <c r="AF1599" s="195"/>
      <c r="AG1599" s="195"/>
      <c r="AH1599" s="195"/>
      <c r="AI1599" s="195"/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  <c r="AW1599" s="195"/>
      <c r="AX1599" s="195"/>
      <c r="AY1599" s="195"/>
      <c r="AZ1599" s="195"/>
      <c r="BA1599" s="195"/>
      <c r="BB1599" s="195"/>
      <c r="BC1599" s="195"/>
      <c r="BD1599" s="195"/>
      <c r="BE1599" s="195"/>
      <c r="BF1599" s="195"/>
      <c r="BG1599" s="195"/>
      <c r="BH1599" s="195"/>
      <c r="BI1599" s="195"/>
      <c r="BJ1599" s="195"/>
      <c r="BK1599" s="195"/>
      <c r="BL1599" s="195"/>
      <c r="BM1599" s="195"/>
      <c r="BN1599" s="195"/>
      <c r="BO1599" s="195"/>
      <c r="BP1599" s="195"/>
      <c r="BQ1599" s="195"/>
      <c r="BR1599" s="195"/>
      <c r="BS1599" s="195"/>
      <c r="BT1599" s="195"/>
      <c r="BU1599" s="195"/>
      <c r="BV1599" s="195"/>
      <c r="BW1599" s="195"/>
      <c r="BX1599" s="195"/>
      <c r="BY1599" s="195"/>
      <c r="BZ1599" s="195"/>
      <c r="CA1599" s="195"/>
      <c r="CB1599" s="195"/>
      <c r="CC1599" s="195"/>
      <c r="CD1599" s="195"/>
      <c r="CE1599" s="195"/>
      <c r="CF1599" s="195"/>
      <c r="CG1599" s="195"/>
      <c r="CH1599" s="195"/>
    </row>
    <row r="1600" spans="1:86" ht="12.75">
      <c r="A1600" s="195"/>
      <c r="B1600" s="195"/>
      <c r="C1600" s="195"/>
      <c r="D1600" s="195"/>
      <c r="E1600" s="195"/>
      <c r="F1600" s="195"/>
      <c r="G1600" s="195"/>
      <c r="H1600" s="195"/>
      <c r="I1600" s="195"/>
      <c r="J1600" s="195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5"/>
      <c r="W1600" s="195"/>
      <c r="X1600" s="195"/>
      <c r="Y1600" s="195"/>
      <c r="Z1600" s="195"/>
      <c r="AA1600" s="195"/>
      <c r="AB1600" s="195"/>
      <c r="AC1600" s="195"/>
      <c r="AD1600" s="195"/>
      <c r="AE1600" s="195"/>
      <c r="AF1600" s="195"/>
      <c r="AG1600" s="195"/>
      <c r="AH1600" s="195"/>
      <c r="AI1600" s="195"/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  <c r="AW1600" s="195"/>
      <c r="AX1600" s="195"/>
      <c r="AY1600" s="195"/>
      <c r="AZ1600" s="195"/>
      <c r="BA1600" s="195"/>
      <c r="BB1600" s="195"/>
      <c r="BC1600" s="195"/>
      <c r="BD1600" s="195"/>
      <c r="BE1600" s="195"/>
      <c r="BF1600" s="195"/>
      <c r="BG1600" s="195"/>
      <c r="BH1600" s="195"/>
      <c r="BI1600" s="195"/>
      <c r="BJ1600" s="195"/>
      <c r="BK1600" s="195"/>
      <c r="BL1600" s="195"/>
      <c r="BM1600" s="195"/>
      <c r="BN1600" s="195"/>
      <c r="BO1600" s="195"/>
      <c r="BP1600" s="195"/>
      <c r="BQ1600" s="195"/>
      <c r="BR1600" s="195"/>
      <c r="BS1600" s="195"/>
      <c r="BT1600" s="195"/>
      <c r="BU1600" s="195"/>
      <c r="BV1600" s="195"/>
      <c r="BW1600" s="195"/>
      <c r="BX1600" s="195"/>
      <c r="BY1600" s="195"/>
      <c r="BZ1600" s="195"/>
      <c r="CA1600" s="195"/>
      <c r="CB1600" s="195"/>
      <c r="CC1600" s="195"/>
      <c r="CD1600" s="195"/>
      <c r="CE1600" s="195"/>
      <c r="CF1600" s="195"/>
      <c r="CG1600" s="195"/>
      <c r="CH1600" s="195"/>
    </row>
    <row r="1601" spans="1:86" ht="12.75">
      <c r="A1601" s="195"/>
      <c r="B1601" s="195"/>
      <c r="C1601" s="195"/>
      <c r="D1601" s="195"/>
      <c r="E1601" s="195"/>
      <c r="F1601" s="195"/>
      <c r="G1601" s="195"/>
      <c r="H1601" s="195"/>
      <c r="I1601" s="195"/>
      <c r="J1601" s="195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5"/>
      <c r="W1601" s="195"/>
      <c r="X1601" s="195"/>
      <c r="Y1601" s="195"/>
      <c r="Z1601" s="195"/>
      <c r="AA1601" s="195"/>
      <c r="AB1601" s="195"/>
      <c r="AC1601" s="195"/>
      <c r="AD1601" s="195"/>
      <c r="AE1601" s="195"/>
      <c r="AF1601" s="195"/>
      <c r="AG1601" s="195"/>
      <c r="AH1601" s="195"/>
      <c r="AI1601" s="195"/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  <c r="AW1601" s="195"/>
      <c r="AX1601" s="195"/>
      <c r="AY1601" s="195"/>
      <c r="AZ1601" s="195"/>
      <c r="BA1601" s="195"/>
      <c r="BB1601" s="195"/>
      <c r="BC1601" s="195"/>
      <c r="BD1601" s="195"/>
      <c r="BE1601" s="195"/>
      <c r="BF1601" s="195"/>
      <c r="BG1601" s="195"/>
      <c r="BH1601" s="195"/>
      <c r="BI1601" s="195"/>
      <c r="BJ1601" s="195"/>
      <c r="BK1601" s="195"/>
      <c r="BL1601" s="195"/>
      <c r="BM1601" s="195"/>
      <c r="BN1601" s="195"/>
      <c r="BO1601" s="195"/>
      <c r="BP1601" s="195"/>
      <c r="BQ1601" s="195"/>
      <c r="BR1601" s="195"/>
      <c r="BS1601" s="195"/>
      <c r="BT1601" s="195"/>
      <c r="BU1601" s="195"/>
      <c r="BV1601" s="195"/>
      <c r="BW1601" s="195"/>
      <c r="BX1601" s="195"/>
      <c r="BY1601" s="195"/>
      <c r="BZ1601" s="195"/>
      <c r="CA1601" s="195"/>
      <c r="CB1601" s="195"/>
      <c r="CC1601" s="195"/>
      <c r="CD1601" s="195"/>
      <c r="CE1601" s="195"/>
      <c r="CF1601" s="195"/>
      <c r="CG1601" s="195"/>
      <c r="CH1601" s="195"/>
    </row>
    <row r="1602" spans="1:86" ht="12.75">
      <c r="A1602" s="195"/>
      <c r="B1602" s="195"/>
      <c r="C1602" s="195"/>
      <c r="D1602" s="195"/>
      <c r="E1602" s="195"/>
      <c r="F1602" s="195"/>
      <c r="G1602" s="195"/>
      <c r="H1602" s="195"/>
      <c r="I1602" s="195"/>
      <c r="J1602" s="195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5"/>
      <c r="W1602" s="195"/>
      <c r="X1602" s="195"/>
      <c r="Y1602" s="195"/>
      <c r="Z1602" s="195"/>
      <c r="AA1602" s="195"/>
      <c r="AB1602" s="195"/>
      <c r="AC1602" s="195"/>
      <c r="AD1602" s="195"/>
      <c r="AE1602" s="195"/>
      <c r="AF1602" s="195"/>
      <c r="AG1602" s="195"/>
      <c r="AH1602" s="195"/>
      <c r="AI1602" s="195"/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  <c r="AW1602" s="195"/>
      <c r="AX1602" s="195"/>
      <c r="AY1602" s="195"/>
      <c r="AZ1602" s="195"/>
      <c r="BA1602" s="195"/>
      <c r="BB1602" s="195"/>
      <c r="BC1602" s="195"/>
      <c r="BD1602" s="195"/>
      <c r="BE1602" s="195"/>
      <c r="BF1602" s="195"/>
      <c r="BG1602" s="195"/>
      <c r="BH1602" s="195"/>
      <c r="BI1602" s="195"/>
      <c r="BJ1602" s="195"/>
      <c r="BK1602" s="195"/>
      <c r="BL1602" s="195"/>
      <c r="BM1602" s="195"/>
      <c r="BN1602" s="195"/>
      <c r="BO1602" s="195"/>
      <c r="BP1602" s="195"/>
      <c r="BQ1602" s="195"/>
      <c r="BR1602" s="195"/>
      <c r="BS1602" s="195"/>
      <c r="BT1602" s="195"/>
      <c r="BU1602" s="195"/>
      <c r="BV1602" s="195"/>
      <c r="BW1602" s="195"/>
      <c r="BX1602" s="195"/>
      <c r="BY1602" s="195"/>
      <c r="BZ1602" s="195"/>
      <c r="CA1602" s="195"/>
      <c r="CB1602" s="195"/>
      <c r="CC1602" s="195"/>
      <c r="CD1602" s="195"/>
      <c r="CE1602" s="195"/>
      <c r="CF1602" s="195"/>
      <c r="CG1602" s="195"/>
      <c r="CH1602" s="195"/>
    </row>
    <row r="1603" spans="1:86" ht="12.75">
      <c r="A1603" s="195"/>
      <c r="B1603" s="195"/>
      <c r="C1603" s="195"/>
      <c r="D1603" s="195"/>
      <c r="E1603" s="195"/>
      <c r="F1603" s="195"/>
      <c r="G1603" s="195"/>
      <c r="H1603" s="195"/>
      <c r="I1603" s="195"/>
      <c r="J1603" s="195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5"/>
      <c r="W1603" s="195"/>
      <c r="X1603" s="195"/>
      <c r="Y1603" s="195"/>
      <c r="Z1603" s="195"/>
      <c r="AA1603" s="195"/>
      <c r="AB1603" s="195"/>
      <c r="AC1603" s="195"/>
      <c r="AD1603" s="195"/>
      <c r="AE1603" s="195"/>
      <c r="AF1603" s="195"/>
      <c r="AG1603" s="195"/>
      <c r="AH1603" s="195"/>
      <c r="AI1603" s="195"/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  <c r="AW1603" s="195"/>
      <c r="AX1603" s="195"/>
      <c r="AY1603" s="195"/>
      <c r="AZ1603" s="195"/>
      <c r="BA1603" s="195"/>
      <c r="BB1603" s="195"/>
      <c r="BC1603" s="195"/>
      <c r="BD1603" s="195"/>
      <c r="BE1603" s="195"/>
      <c r="BF1603" s="195"/>
      <c r="BG1603" s="195"/>
      <c r="BH1603" s="195"/>
      <c r="BI1603" s="195"/>
      <c r="BJ1603" s="195"/>
      <c r="BK1603" s="195"/>
      <c r="BL1603" s="195"/>
      <c r="BM1603" s="195"/>
      <c r="BN1603" s="195"/>
      <c r="BO1603" s="195"/>
      <c r="BP1603" s="195"/>
      <c r="BQ1603" s="195"/>
      <c r="BR1603" s="195"/>
      <c r="BS1603" s="195"/>
      <c r="BT1603" s="195"/>
      <c r="BU1603" s="195"/>
      <c r="BV1603" s="195"/>
      <c r="BW1603" s="195"/>
      <c r="BX1603" s="195"/>
      <c r="BY1603" s="195"/>
      <c r="BZ1603" s="195"/>
      <c r="CA1603" s="195"/>
      <c r="CB1603" s="195"/>
      <c r="CC1603" s="195"/>
      <c r="CD1603" s="195"/>
      <c r="CE1603" s="195"/>
      <c r="CF1603" s="195"/>
      <c r="CG1603" s="195"/>
      <c r="CH1603" s="195"/>
    </row>
    <row r="1604" spans="1:86" ht="12.75">
      <c r="A1604" s="195"/>
      <c r="B1604" s="195"/>
      <c r="C1604" s="195"/>
      <c r="D1604" s="195"/>
      <c r="E1604" s="195"/>
      <c r="F1604" s="195"/>
      <c r="G1604" s="195"/>
      <c r="H1604" s="195"/>
      <c r="I1604" s="195"/>
      <c r="J1604" s="195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5"/>
      <c r="W1604" s="195"/>
      <c r="X1604" s="195"/>
      <c r="Y1604" s="195"/>
      <c r="Z1604" s="195"/>
      <c r="AA1604" s="195"/>
      <c r="AB1604" s="195"/>
      <c r="AC1604" s="195"/>
      <c r="AD1604" s="195"/>
      <c r="AE1604" s="195"/>
      <c r="AF1604" s="195"/>
      <c r="AG1604" s="195"/>
      <c r="AH1604" s="195"/>
      <c r="AI1604" s="195"/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  <c r="AW1604" s="195"/>
      <c r="AX1604" s="195"/>
      <c r="AY1604" s="195"/>
      <c r="AZ1604" s="195"/>
      <c r="BA1604" s="195"/>
      <c r="BB1604" s="195"/>
      <c r="BC1604" s="195"/>
      <c r="BD1604" s="195"/>
      <c r="BE1604" s="195"/>
      <c r="BF1604" s="195"/>
      <c r="BG1604" s="195"/>
      <c r="BH1604" s="195"/>
      <c r="BI1604" s="195"/>
      <c r="BJ1604" s="195"/>
      <c r="BK1604" s="195"/>
      <c r="BL1604" s="195"/>
      <c r="BM1604" s="195"/>
      <c r="BN1604" s="195"/>
      <c r="BO1604" s="195"/>
      <c r="BP1604" s="195"/>
      <c r="BQ1604" s="195"/>
      <c r="BR1604" s="195"/>
      <c r="BS1604" s="195"/>
      <c r="BT1604" s="195"/>
      <c r="BU1604" s="195"/>
      <c r="BV1604" s="195"/>
      <c r="BW1604" s="195"/>
      <c r="BX1604" s="195"/>
      <c r="BY1604" s="195"/>
      <c r="BZ1604" s="195"/>
      <c r="CA1604" s="195"/>
      <c r="CB1604" s="195"/>
      <c r="CC1604" s="195"/>
      <c r="CD1604" s="195"/>
      <c r="CE1604" s="195"/>
      <c r="CF1604" s="195"/>
      <c r="CG1604" s="195"/>
      <c r="CH1604" s="195"/>
    </row>
    <row r="1605" spans="1:86" ht="12.75">
      <c r="A1605" s="195"/>
      <c r="B1605" s="195"/>
      <c r="C1605" s="195"/>
      <c r="D1605" s="195"/>
      <c r="E1605" s="195"/>
      <c r="F1605" s="195"/>
      <c r="G1605" s="195"/>
      <c r="H1605" s="195"/>
      <c r="I1605" s="195"/>
      <c r="J1605" s="195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5"/>
      <c r="W1605" s="195"/>
      <c r="X1605" s="195"/>
      <c r="Y1605" s="195"/>
      <c r="Z1605" s="195"/>
      <c r="AA1605" s="195"/>
      <c r="AB1605" s="195"/>
      <c r="AC1605" s="195"/>
      <c r="AD1605" s="195"/>
      <c r="AE1605" s="195"/>
      <c r="AF1605" s="195"/>
      <c r="AG1605" s="195"/>
      <c r="AH1605" s="195"/>
      <c r="AI1605" s="195"/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  <c r="AW1605" s="195"/>
      <c r="AX1605" s="195"/>
      <c r="AY1605" s="195"/>
      <c r="AZ1605" s="195"/>
      <c r="BA1605" s="195"/>
      <c r="BB1605" s="195"/>
      <c r="BC1605" s="195"/>
      <c r="BD1605" s="195"/>
      <c r="BE1605" s="195"/>
      <c r="BF1605" s="195"/>
      <c r="BG1605" s="195"/>
      <c r="BH1605" s="195"/>
      <c r="BI1605" s="195"/>
      <c r="BJ1605" s="195"/>
      <c r="BK1605" s="195"/>
      <c r="BL1605" s="195"/>
      <c r="BM1605" s="195"/>
      <c r="BN1605" s="195"/>
      <c r="BO1605" s="195"/>
      <c r="BP1605" s="195"/>
      <c r="BQ1605" s="195"/>
      <c r="BR1605" s="195"/>
      <c r="BS1605" s="195"/>
      <c r="BT1605" s="195"/>
      <c r="BU1605" s="195"/>
      <c r="BV1605" s="195"/>
      <c r="BW1605" s="195"/>
      <c r="BX1605" s="195"/>
      <c r="BY1605" s="195"/>
      <c r="BZ1605" s="195"/>
      <c r="CA1605" s="195"/>
      <c r="CB1605" s="195"/>
      <c r="CC1605" s="195"/>
      <c r="CD1605" s="195"/>
      <c r="CE1605" s="195"/>
      <c r="CF1605" s="195"/>
      <c r="CG1605" s="195"/>
      <c r="CH1605" s="195"/>
    </row>
    <row r="1606" spans="1:86" ht="12.75">
      <c r="A1606" s="195"/>
      <c r="B1606" s="195"/>
      <c r="C1606" s="195"/>
      <c r="D1606" s="195"/>
      <c r="E1606" s="195"/>
      <c r="F1606" s="195"/>
      <c r="G1606" s="195"/>
      <c r="H1606" s="195"/>
      <c r="I1606" s="195"/>
      <c r="J1606" s="195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5"/>
      <c r="W1606" s="195"/>
      <c r="X1606" s="195"/>
      <c r="Y1606" s="195"/>
      <c r="Z1606" s="195"/>
      <c r="AA1606" s="195"/>
      <c r="AB1606" s="195"/>
      <c r="AC1606" s="195"/>
      <c r="AD1606" s="195"/>
      <c r="AE1606" s="195"/>
      <c r="AF1606" s="195"/>
      <c r="AG1606" s="195"/>
      <c r="AH1606" s="195"/>
      <c r="AI1606" s="195"/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  <c r="AW1606" s="195"/>
      <c r="AX1606" s="195"/>
      <c r="AY1606" s="195"/>
      <c r="AZ1606" s="195"/>
      <c r="BA1606" s="195"/>
      <c r="BB1606" s="195"/>
      <c r="BC1606" s="195"/>
      <c r="BD1606" s="195"/>
      <c r="BE1606" s="195"/>
      <c r="BF1606" s="195"/>
      <c r="BG1606" s="195"/>
      <c r="BH1606" s="195"/>
      <c r="BI1606" s="195"/>
      <c r="BJ1606" s="195"/>
      <c r="BK1606" s="195"/>
      <c r="BL1606" s="195"/>
      <c r="BM1606" s="195"/>
      <c r="BN1606" s="195"/>
      <c r="BO1606" s="195"/>
      <c r="BP1606" s="195"/>
      <c r="BQ1606" s="195"/>
      <c r="BR1606" s="195"/>
      <c r="BS1606" s="195"/>
      <c r="BT1606" s="195"/>
      <c r="BU1606" s="195"/>
      <c r="BV1606" s="195"/>
      <c r="BW1606" s="195"/>
      <c r="BX1606" s="195"/>
      <c r="BY1606" s="195"/>
      <c r="BZ1606" s="195"/>
      <c r="CA1606" s="195"/>
      <c r="CB1606" s="195"/>
      <c r="CC1606" s="195"/>
      <c r="CD1606" s="195"/>
      <c r="CE1606" s="195"/>
      <c r="CF1606" s="195"/>
      <c r="CG1606" s="195"/>
      <c r="CH1606" s="195"/>
    </row>
    <row r="1607" spans="1:86" ht="12.75">
      <c r="A1607" s="195"/>
      <c r="B1607" s="195"/>
      <c r="C1607" s="195"/>
      <c r="D1607" s="195"/>
      <c r="E1607" s="195"/>
      <c r="F1607" s="195"/>
      <c r="G1607" s="195"/>
      <c r="H1607" s="195"/>
      <c r="I1607" s="195"/>
      <c r="J1607" s="195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5"/>
      <c r="W1607" s="195"/>
      <c r="X1607" s="195"/>
      <c r="Y1607" s="195"/>
      <c r="Z1607" s="195"/>
      <c r="AA1607" s="195"/>
      <c r="AB1607" s="195"/>
      <c r="AC1607" s="195"/>
      <c r="AD1607" s="195"/>
      <c r="AE1607" s="195"/>
      <c r="AF1607" s="195"/>
      <c r="AG1607" s="195"/>
      <c r="AH1607" s="195"/>
      <c r="AI1607" s="195"/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  <c r="AW1607" s="195"/>
      <c r="AX1607" s="195"/>
      <c r="AY1607" s="195"/>
      <c r="AZ1607" s="195"/>
      <c r="BA1607" s="195"/>
      <c r="BB1607" s="195"/>
      <c r="BC1607" s="195"/>
      <c r="BD1607" s="195"/>
      <c r="BE1607" s="195"/>
      <c r="BF1607" s="195"/>
      <c r="BG1607" s="195"/>
      <c r="BH1607" s="195"/>
      <c r="BI1607" s="195"/>
      <c r="BJ1607" s="195"/>
      <c r="BK1607" s="195"/>
      <c r="BL1607" s="195"/>
      <c r="BM1607" s="195"/>
      <c r="BN1607" s="195"/>
      <c r="BO1607" s="195"/>
      <c r="BP1607" s="195"/>
      <c r="BQ1607" s="195"/>
      <c r="BR1607" s="195"/>
      <c r="BS1607" s="195"/>
      <c r="BT1607" s="195"/>
      <c r="BU1607" s="195"/>
      <c r="BV1607" s="195"/>
      <c r="BW1607" s="195"/>
      <c r="BX1607" s="195"/>
      <c r="BY1607" s="195"/>
      <c r="BZ1607" s="195"/>
      <c r="CA1607" s="195"/>
      <c r="CB1607" s="195"/>
      <c r="CC1607" s="195"/>
      <c r="CD1607" s="195"/>
      <c r="CE1607" s="195"/>
      <c r="CF1607" s="195"/>
      <c r="CG1607" s="195"/>
      <c r="CH1607" s="195"/>
    </row>
    <row r="1608" spans="1:86" ht="12.75">
      <c r="A1608" s="195"/>
      <c r="B1608" s="195"/>
      <c r="C1608" s="195"/>
      <c r="D1608" s="195"/>
      <c r="E1608" s="195"/>
      <c r="F1608" s="195"/>
      <c r="G1608" s="195"/>
      <c r="H1608" s="195"/>
      <c r="I1608" s="195"/>
      <c r="J1608" s="195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5"/>
      <c r="W1608" s="195"/>
      <c r="X1608" s="195"/>
      <c r="Y1608" s="195"/>
      <c r="Z1608" s="195"/>
      <c r="AA1608" s="195"/>
      <c r="AB1608" s="195"/>
      <c r="AC1608" s="195"/>
      <c r="AD1608" s="195"/>
      <c r="AE1608" s="195"/>
      <c r="AF1608" s="195"/>
      <c r="AG1608" s="195"/>
      <c r="AH1608" s="195"/>
      <c r="AI1608" s="195"/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  <c r="AW1608" s="195"/>
      <c r="AX1608" s="195"/>
      <c r="AY1608" s="195"/>
      <c r="AZ1608" s="195"/>
      <c r="BA1608" s="195"/>
      <c r="BB1608" s="195"/>
      <c r="BC1608" s="195"/>
      <c r="BD1608" s="195"/>
      <c r="BE1608" s="195"/>
      <c r="BF1608" s="195"/>
      <c r="BG1608" s="195"/>
      <c r="BH1608" s="195"/>
      <c r="BI1608" s="195"/>
      <c r="BJ1608" s="195"/>
      <c r="BK1608" s="195"/>
      <c r="BL1608" s="195"/>
      <c r="BM1608" s="195"/>
      <c r="BN1608" s="195"/>
      <c r="BO1608" s="195"/>
      <c r="BP1608" s="195"/>
      <c r="BQ1608" s="195"/>
      <c r="BR1608" s="195"/>
      <c r="BS1608" s="195"/>
      <c r="BT1608" s="195"/>
      <c r="BU1608" s="195"/>
      <c r="BV1608" s="195"/>
      <c r="BW1608" s="195"/>
      <c r="BX1608" s="195"/>
      <c r="BY1608" s="195"/>
      <c r="BZ1608" s="195"/>
      <c r="CA1608" s="195"/>
      <c r="CB1608" s="195"/>
      <c r="CC1608" s="195"/>
      <c r="CD1608" s="195"/>
      <c r="CE1608" s="195"/>
      <c r="CF1608" s="195"/>
      <c r="CG1608" s="195"/>
      <c r="CH1608" s="195"/>
    </row>
    <row r="1609" spans="1:86" ht="12.75">
      <c r="A1609" s="195"/>
      <c r="B1609" s="195"/>
      <c r="C1609" s="195"/>
      <c r="D1609" s="195"/>
      <c r="E1609" s="195"/>
      <c r="F1609" s="195"/>
      <c r="G1609" s="195"/>
      <c r="H1609" s="195"/>
      <c r="I1609" s="195"/>
      <c r="J1609" s="195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5"/>
      <c r="W1609" s="195"/>
      <c r="X1609" s="195"/>
      <c r="Y1609" s="195"/>
      <c r="Z1609" s="195"/>
      <c r="AA1609" s="195"/>
      <c r="AB1609" s="195"/>
      <c r="AC1609" s="195"/>
      <c r="AD1609" s="195"/>
      <c r="AE1609" s="195"/>
      <c r="AF1609" s="195"/>
      <c r="AG1609" s="195"/>
      <c r="AH1609" s="195"/>
      <c r="AI1609" s="195"/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  <c r="AW1609" s="195"/>
      <c r="AX1609" s="195"/>
      <c r="AY1609" s="195"/>
      <c r="AZ1609" s="195"/>
      <c r="BA1609" s="195"/>
      <c r="BB1609" s="195"/>
      <c r="BC1609" s="195"/>
      <c r="BD1609" s="195"/>
      <c r="BE1609" s="195"/>
      <c r="BF1609" s="195"/>
      <c r="BG1609" s="195"/>
      <c r="BH1609" s="195"/>
      <c r="BI1609" s="195"/>
      <c r="BJ1609" s="195"/>
      <c r="BK1609" s="195"/>
      <c r="BL1609" s="195"/>
      <c r="BM1609" s="195"/>
      <c r="BN1609" s="195"/>
      <c r="BO1609" s="195"/>
      <c r="BP1609" s="195"/>
      <c r="BQ1609" s="195"/>
      <c r="BR1609" s="195"/>
      <c r="BS1609" s="195"/>
      <c r="BT1609" s="195"/>
      <c r="BU1609" s="195"/>
      <c r="BV1609" s="195"/>
      <c r="BW1609" s="195"/>
      <c r="BX1609" s="195"/>
      <c r="BY1609" s="195"/>
      <c r="BZ1609" s="195"/>
      <c r="CA1609" s="195"/>
      <c r="CB1609" s="195"/>
      <c r="CC1609" s="195"/>
      <c r="CD1609" s="195"/>
      <c r="CE1609" s="195"/>
      <c r="CF1609" s="195"/>
      <c r="CG1609" s="195"/>
      <c r="CH1609" s="195"/>
    </row>
    <row r="1610" spans="1:86" ht="12.75">
      <c r="A1610" s="195"/>
      <c r="B1610" s="195"/>
      <c r="C1610" s="195"/>
      <c r="D1610" s="195"/>
      <c r="E1610" s="195"/>
      <c r="F1610" s="195"/>
      <c r="G1610" s="195"/>
      <c r="H1610" s="195"/>
      <c r="I1610" s="195"/>
      <c r="J1610" s="195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5"/>
      <c r="W1610" s="195"/>
      <c r="X1610" s="195"/>
      <c r="Y1610" s="195"/>
      <c r="Z1610" s="195"/>
      <c r="AA1610" s="195"/>
      <c r="AB1610" s="195"/>
      <c r="AC1610" s="195"/>
      <c r="AD1610" s="195"/>
      <c r="AE1610" s="195"/>
      <c r="AF1610" s="195"/>
      <c r="AG1610" s="195"/>
      <c r="AH1610" s="195"/>
      <c r="AI1610" s="195"/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  <c r="AW1610" s="195"/>
      <c r="AX1610" s="195"/>
      <c r="AY1610" s="195"/>
      <c r="AZ1610" s="195"/>
      <c r="BA1610" s="195"/>
      <c r="BB1610" s="195"/>
      <c r="BC1610" s="195"/>
      <c r="BD1610" s="195"/>
      <c r="BE1610" s="195"/>
      <c r="BF1610" s="195"/>
      <c r="BG1610" s="195"/>
      <c r="BH1610" s="195"/>
      <c r="BI1610" s="195"/>
      <c r="BJ1610" s="195"/>
      <c r="BK1610" s="195"/>
      <c r="BL1610" s="195"/>
      <c r="BM1610" s="195"/>
      <c r="BN1610" s="195"/>
      <c r="BO1610" s="195"/>
      <c r="BP1610" s="195"/>
      <c r="BQ1610" s="195"/>
      <c r="BR1610" s="195"/>
      <c r="BS1610" s="195"/>
      <c r="BT1610" s="195"/>
      <c r="BU1610" s="195"/>
      <c r="BV1610" s="195"/>
      <c r="BW1610" s="195"/>
      <c r="BX1610" s="195"/>
      <c r="BY1610" s="195"/>
      <c r="BZ1610" s="195"/>
      <c r="CA1610" s="195"/>
      <c r="CB1610" s="195"/>
      <c r="CC1610" s="195"/>
      <c r="CD1610" s="195"/>
      <c r="CE1610" s="195"/>
      <c r="CF1610" s="195"/>
      <c r="CG1610" s="195"/>
      <c r="CH1610" s="195"/>
    </row>
    <row r="1611" spans="1:86" ht="12.75">
      <c r="A1611" s="195"/>
      <c r="B1611" s="195"/>
      <c r="C1611" s="195"/>
      <c r="D1611" s="195"/>
      <c r="E1611" s="195"/>
      <c r="F1611" s="195"/>
      <c r="G1611" s="195"/>
      <c r="H1611" s="195"/>
      <c r="I1611" s="195"/>
      <c r="J1611" s="195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5"/>
      <c r="W1611" s="195"/>
      <c r="X1611" s="195"/>
      <c r="Y1611" s="195"/>
      <c r="Z1611" s="195"/>
      <c r="AA1611" s="195"/>
      <c r="AB1611" s="195"/>
      <c r="AC1611" s="195"/>
      <c r="AD1611" s="195"/>
      <c r="AE1611" s="195"/>
      <c r="AF1611" s="195"/>
      <c r="AG1611" s="195"/>
      <c r="AH1611" s="195"/>
      <c r="AI1611" s="195"/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  <c r="AW1611" s="195"/>
      <c r="AX1611" s="195"/>
      <c r="AY1611" s="195"/>
      <c r="AZ1611" s="195"/>
      <c r="BA1611" s="195"/>
      <c r="BB1611" s="195"/>
      <c r="BC1611" s="195"/>
      <c r="BD1611" s="195"/>
      <c r="BE1611" s="195"/>
      <c r="BF1611" s="195"/>
      <c r="BG1611" s="195"/>
      <c r="BH1611" s="195"/>
      <c r="BI1611" s="195"/>
      <c r="BJ1611" s="195"/>
      <c r="BK1611" s="195"/>
      <c r="BL1611" s="195"/>
      <c r="BM1611" s="195"/>
      <c r="BN1611" s="195"/>
      <c r="BO1611" s="195"/>
      <c r="BP1611" s="195"/>
      <c r="BQ1611" s="195"/>
      <c r="BR1611" s="195"/>
      <c r="BS1611" s="195"/>
      <c r="BT1611" s="195"/>
      <c r="BU1611" s="195"/>
      <c r="BV1611" s="195"/>
      <c r="BW1611" s="195"/>
      <c r="BX1611" s="195"/>
      <c r="BY1611" s="195"/>
      <c r="BZ1611" s="195"/>
      <c r="CA1611" s="195"/>
      <c r="CB1611" s="195"/>
      <c r="CC1611" s="195"/>
      <c r="CD1611" s="195"/>
      <c r="CE1611" s="195"/>
      <c r="CF1611" s="195"/>
      <c r="CG1611" s="195"/>
      <c r="CH1611" s="195"/>
    </row>
    <row r="1612" spans="1:86" ht="12.75">
      <c r="A1612" s="195"/>
      <c r="B1612" s="195"/>
      <c r="C1612" s="195"/>
      <c r="D1612" s="195"/>
      <c r="E1612" s="195"/>
      <c r="F1612" s="195"/>
      <c r="G1612" s="195"/>
      <c r="H1612" s="195"/>
      <c r="I1612" s="195"/>
      <c r="J1612" s="195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5"/>
      <c r="W1612" s="195"/>
      <c r="X1612" s="195"/>
      <c r="Y1612" s="195"/>
      <c r="Z1612" s="195"/>
      <c r="AA1612" s="195"/>
      <c r="AB1612" s="195"/>
      <c r="AC1612" s="195"/>
      <c r="AD1612" s="195"/>
      <c r="AE1612" s="195"/>
      <c r="AF1612" s="195"/>
      <c r="AG1612" s="195"/>
      <c r="AH1612" s="195"/>
      <c r="AI1612" s="195"/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  <c r="AW1612" s="195"/>
      <c r="AX1612" s="195"/>
      <c r="AY1612" s="195"/>
      <c r="AZ1612" s="195"/>
      <c r="BA1612" s="195"/>
      <c r="BB1612" s="195"/>
      <c r="BC1612" s="195"/>
      <c r="BD1612" s="195"/>
      <c r="BE1612" s="195"/>
      <c r="BF1612" s="195"/>
      <c r="BG1612" s="195"/>
      <c r="BH1612" s="195"/>
      <c r="BI1612" s="195"/>
      <c r="BJ1612" s="195"/>
      <c r="BK1612" s="195"/>
      <c r="BL1612" s="195"/>
      <c r="BM1612" s="195"/>
      <c r="BN1612" s="195"/>
      <c r="BO1612" s="195"/>
      <c r="BP1612" s="195"/>
      <c r="BQ1612" s="195"/>
      <c r="BR1612" s="195"/>
      <c r="BS1612" s="195"/>
      <c r="BT1612" s="195"/>
      <c r="BU1612" s="195"/>
      <c r="BV1612" s="195"/>
      <c r="BW1612" s="195"/>
      <c r="BX1612" s="195"/>
      <c r="BY1612" s="195"/>
      <c r="BZ1612" s="195"/>
      <c r="CA1612" s="195"/>
      <c r="CB1612" s="195"/>
      <c r="CC1612" s="195"/>
      <c r="CD1612" s="195"/>
      <c r="CE1612" s="195"/>
      <c r="CF1612" s="195"/>
      <c r="CG1612" s="195"/>
      <c r="CH1612" s="195"/>
    </row>
    <row r="1613" spans="1:86" ht="12.75">
      <c r="A1613" s="195"/>
      <c r="B1613" s="195"/>
      <c r="C1613" s="195"/>
      <c r="D1613" s="195"/>
      <c r="E1613" s="195"/>
      <c r="F1613" s="195"/>
      <c r="G1613" s="195"/>
      <c r="H1613" s="195"/>
      <c r="I1613" s="195"/>
      <c r="J1613" s="195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5"/>
      <c r="W1613" s="195"/>
      <c r="X1613" s="195"/>
      <c r="Y1613" s="195"/>
      <c r="Z1613" s="195"/>
      <c r="AA1613" s="195"/>
      <c r="AB1613" s="195"/>
      <c r="AC1613" s="195"/>
      <c r="AD1613" s="195"/>
      <c r="AE1613" s="195"/>
      <c r="AF1613" s="195"/>
      <c r="AG1613" s="195"/>
      <c r="AH1613" s="195"/>
      <c r="AI1613" s="195"/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  <c r="AW1613" s="195"/>
      <c r="AX1613" s="195"/>
      <c r="AY1613" s="195"/>
      <c r="AZ1613" s="195"/>
      <c r="BA1613" s="195"/>
      <c r="BB1613" s="195"/>
      <c r="BC1613" s="195"/>
      <c r="BD1613" s="195"/>
      <c r="BE1613" s="195"/>
      <c r="BF1613" s="195"/>
      <c r="BG1613" s="195"/>
      <c r="BH1613" s="195"/>
      <c r="BI1613" s="195"/>
      <c r="BJ1613" s="195"/>
      <c r="BK1613" s="195"/>
      <c r="BL1613" s="195"/>
      <c r="BM1613" s="195"/>
      <c r="BN1613" s="195"/>
      <c r="BO1613" s="195"/>
      <c r="BP1613" s="195"/>
      <c r="BQ1613" s="195"/>
      <c r="BR1613" s="195"/>
      <c r="BS1613" s="195"/>
      <c r="BT1613" s="195"/>
      <c r="BU1613" s="195"/>
      <c r="BV1613" s="195"/>
      <c r="BW1613" s="195"/>
      <c r="BX1613" s="195"/>
      <c r="BY1613" s="195"/>
      <c r="BZ1613" s="195"/>
      <c r="CA1613" s="195"/>
      <c r="CB1613" s="195"/>
      <c r="CC1613" s="195"/>
      <c r="CD1613" s="195"/>
      <c r="CE1613" s="195"/>
      <c r="CF1613" s="195"/>
      <c r="CG1613" s="195"/>
      <c r="CH1613" s="195"/>
    </row>
    <row r="1614" spans="1:86" ht="12.75">
      <c r="A1614" s="195"/>
      <c r="B1614" s="195"/>
      <c r="C1614" s="195"/>
      <c r="D1614" s="195"/>
      <c r="E1614" s="195"/>
      <c r="F1614" s="195"/>
      <c r="G1614" s="195"/>
      <c r="H1614" s="195"/>
      <c r="I1614" s="195"/>
      <c r="J1614" s="195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5"/>
      <c r="W1614" s="195"/>
      <c r="X1614" s="195"/>
      <c r="Y1614" s="195"/>
      <c r="Z1614" s="195"/>
      <c r="AA1614" s="195"/>
      <c r="AB1614" s="195"/>
      <c r="AC1614" s="195"/>
      <c r="AD1614" s="195"/>
      <c r="AE1614" s="195"/>
      <c r="AF1614" s="195"/>
      <c r="AG1614" s="195"/>
      <c r="AH1614" s="195"/>
      <c r="AI1614" s="195"/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  <c r="AW1614" s="195"/>
      <c r="AX1614" s="195"/>
      <c r="AY1614" s="195"/>
      <c r="AZ1614" s="195"/>
      <c r="BA1614" s="195"/>
      <c r="BB1614" s="195"/>
      <c r="BC1614" s="195"/>
      <c r="BD1614" s="195"/>
      <c r="BE1614" s="195"/>
      <c r="BF1614" s="195"/>
      <c r="BG1614" s="195"/>
      <c r="BH1614" s="195"/>
      <c r="BI1614" s="195"/>
      <c r="BJ1614" s="195"/>
      <c r="BK1614" s="195"/>
      <c r="BL1614" s="195"/>
      <c r="BM1614" s="195"/>
      <c r="BN1614" s="195"/>
      <c r="BO1614" s="195"/>
      <c r="BP1614" s="195"/>
      <c r="BQ1614" s="195"/>
      <c r="BR1614" s="195"/>
      <c r="BS1614" s="195"/>
      <c r="BT1614" s="195"/>
      <c r="BU1614" s="195"/>
      <c r="BV1614" s="195"/>
      <c r="BW1614" s="195"/>
      <c r="BX1614" s="195"/>
      <c r="BY1614" s="195"/>
      <c r="BZ1614" s="195"/>
      <c r="CA1614" s="195"/>
      <c r="CB1614" s="195"/>
      <c r="CC1614" s="195"/>
      <c r="CD1614" s="195"/>
      <c r="CE1614" s="195"/>
      <c r="CF1614" s="195"/>
      <c r="CG1614" s="195"/>
      <c r="CH1614" s="195"/>
    </row>
    <row r="1615" spans="1:86" ht="12.75">
      <c r="A1615" s="195"/>
      <c r="B1615" s="195"/>
      <c r="C1615" s="195"/>
      <c r="D1615" s="195"/>
      <c r="E1615" s="195"/>
      <c r="F1615" s="195"/>
      <c r="G1615" s="195"/>
      <c r="H1615" s="195"/>
      <c r="I1615" s="195"/>
      <c r="J1615" s="195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5"/>
      <c r="W1615" s="195"/>
      <c r="X1615" s="195"/>
      <c r="Y1615" s="195"/>
      <c r="Z1615" s="195"/>
      <c r="AA1615" s="195"/>
      <c r="AB1615" s="195"/>
      <c r="AC1615" s="195"/>
      <c r="AD1615" s="195"/>
      <c r="AE1615" s="195"/>
      <c r="AF1615" s="195"/>
      <c r="AG1615" s="195"/>
      <c r="AH1615" s="195"/>
      <c r="AI1615" s="195"/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  <c r="AW1615" s="195"/>
      <c r="AX1615" s="195"/>
      <c r="AY1615" s="195"/>
      <c r="AZ1615" s="195"/>
      <c r="BA1615" s="195"/>
      <c r="BB1615" s="195"/>
      <c r="BC1615" s="195"/>
      <c r="BD1615" s="195"/>
      <c r="BE1615" s="195"/>
      <c r="BF1615" s="195"/>
      <c r="BG1615" s="195"/>
      <c r="BH1615" s="195"/>
      <c r="BI1615" s="195"/>
      <c r="BJ1615" s="195"/>
      <c r="BK1615" s="195"/>
      <c r="BL1615" s="195"/>
      <c r="BM1615" s="195"/>
      <c r="BN1615" s="195"/>
      <c r="BO1615" s="195"/>
      <c r="BP1615" s="195"/>
      <c r="BQ1615" s="195"/>
      <c r="BR1615" s="195"/>
      <c r="BS1615" s="195"/>
      <c r="BT1615" s="195"/>
      <c r="BU1615" s="195"/>
      <c r="BV1615" s="195"/>
      <c r="BW1615" s="195"/>
      <c r="BX1615" s="195"/>
      <c r="BY1615" s="195"/>
      <c r="BZ1615" s="195"/>
      <c r="CA1615" s="195"/>
      <c r="CB1615" s="195"/>
      <c r="CC1615" s="195"/>
      <c r="CD1615" s="195"/>
      <c r="CE1615" s="195"/>
      <c r="CF1615" s="195"/>
      <c r="CG1615" s="195"/>
      <c r="CH1615" s="195"/>
    </row>
    <row r="1616" spans="1:86" ht="12.75">
      <c r="A1616" s="195"/>
      <c r="B1616" s="195"/>
      <c r="C1616" s="195"/>
      <c r="D1616" s="195"/>
      <c r="E1616" s="195"/>
      <c r="F1616" s="195"/>
      <c r="G1616" s="195"/>
      <c r="H1616" s="195"/>
      <c r="I1616" s="195"/>
      <c r="J1616" s="195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5"/>
      <c r="W1616" s="195"/>
      <c r="X1616" s="195"/>
      <c r="Y1616" s="195"/>
      <c r="Z1616" s="195"/>
      <c r="AA1616" s="195"/>
      <c r="AB1616" s="195"/>
      <c r="AC1616" s="195"/>
      <c r="AD1616" s="195"/>
      <c r="AE1616" s="195"/>
      <c r="AF1616" s="195"/>
      <c r="AG1616" s="195"/>
      <c r="AH1616" s="195"/>
      <c r="AI1616" s="195"/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  <c r="AW1616" s="195"/>
      <c r="AX1616" s="195"/>
      <c r="AY1616" s="195"/>
      <c r="AZ1616" s="195"/>
      <c r="BA1616" s="195"/>
      <c r="BB1616" s="195"/>
      <c r="BC1616" s="195"/>
      <c r="BD1616" s="195"/>
      <c r="BE1616" s="195"/>
      <c r="BF1616" s="195"/>
      <c r="BG1616" s="195"/>
      <c r="BH1616" s="195"/>
      <c r="BI1616" s="195"/>
      <c r="BJ1616" s="195"/>
      <c r="BK1616" s="195"/>
      <c r="BL1616" s="195"/>
      <c r="BM1616" s="195"/>
      <c r="BN1616" s="195"/>
      <c r="BO1616" s="195"/>
      <c r="BP1616" s="195"/>
      <c r="BQ1616" s="195"/>
      <c r="BR1616" s="195"/>
      <c r="BS1616" s="195"/>
      <c r="BT1616" s="195"/>
      <c r="BU1616" s="195"/>
      <c r="BV1616" s="195"/>
      <c r="BW1616" s="195"/>
      <c r="BX1616" s="195"/>
      <c r="BY1616" s="195"/>
      <c r="BZ1616" s="195"/>
      <c r="CA1616" s="195"/>
      <c r="CB1616" s="195"/>
      <c r="CC1616" s="195"/>
      <c r="CD1616" s="195"/>
      <c r="CE1616" s="195"/>
      <c r="CF1616" s="195"/>
      <c r="CG1616" s="195"/>
      <c r="CH1616" s="195"/>
    </row>
    <row r="1617" spans="1:86" ht="12.75">
      <c r="A1617" s="195"/>
      <c r="B1617" s="195"/>
      <c r="C1617" s="195"/>
      <c r="D1617" s="195"/>
      <c r="E1617" s="195"/>
      <c r="F1617" s="195"/>
      <c r="G1617" s="195"/>
      <c r="H1617" s="195"/>
      <c r="I1617" s="195"/>
      <c r="J1617" s="195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5"/>
      <c r="W1617" s="195"/>
      <c r="X1617" s="195"/>
      <c r="Y1617" s="195"/>
      <c r="Z1617" s="195"/>
      <c r="AA1617" s="195"/>
      <c r="AB1617" s="195"/>
      <c r="AC1617" s="195"/>
      <c r="AD1617" s="195"/>
      <c r="AE1617" s="195"/>
      <c r="AF1617" s="195"/>
      <c r="AG1617" s="195"/>
      <c r="AH1617" s="195"/>
      <c r="AI1617" s="195"/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  <c r="AW1617" s="195"/>
      <c r="AX1617" s="195"/>
      <c r="AY1617" s="195"/>
      <c r="AZ1617" s="195"/>
      <c r="BA1617" s="195"/>
      <c r="BB1617" s="195"/>
      <c r="BC1617" s="195"/>
      <c r="BD1617" s="195"/>
      <c r="BE1617" s="195"/>
      <c r="BF1617" s="195"/>
      <c r="BG1617" s="195"/>
      <c r="BH1617" s="195"/>
      <c r="BI1617" s="195"/>
      <c r="BJ1617" s="195"/>
      <c r="BK1617" s="195"/>
      <c r="BL1617" s="195"/>
      <c r="BM1617" s="195"/>
      <c r="BN1617" s="195"/>
      <c r="BO1617" s="195"/>
      <c r="BP1617" s="195"/>
      <c r="BQ1617" s="195"/>
      <c r="BR1617" s="195"/>
      <c r="BS1617" s="195"/>
      <c r="BT1617" s="195"/>
      <c r="BU1617" s="195"/>
      <c r="BV1617" s="195"/>
      <c r="BW1617" s="195"/>
      <c r="BX1617" s="195"/>
      <c r="BY1617" s="195"/>
      <c r="BZ1617" s="195"/>
      <c r="CA1617" s="195"/>
      <c r="CB1617" s="195"/>
      <c r="CC1617" s="195"/>
      <c r="CD1617" s="195"/>
      <c r="CE1617" s="195"/>
      <c r="CF1617" s="195"/>
      <c r="CG1617" s="195"/>
      <c r="CH1617" s="195"/>
    </row>
    <row r="1618" spans="1:86" ht="12.75">
      <c r="A1618" s="195"/>
      <c r="B1618" s="195"/>
      <c r="C1618" s="195"/>
      <c r="D1618" s="195"/>
      <c r="E1618" s="195"/>
      <c r="F1618" s="195"/>
      <c r="G1618" s="195"/>
      <c r="H1618" s="195"/>
      <c r="I1618" s="195"/>
      <c r="J1618" s="195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5"/>
      <c r="W1618" s="195"/>
      <c r="X1618" s="195"/>
      <c r="Y1618" s="195"/>
      <c r="Z1618" s="195"/>
      <c r="AA1618" s="195"/>
      <c r="AB1618" s="195"/>
      <c r="AC1618" s="195"/>
      <c r="AD1618" s="195"/>
      <c r="AE1618" s="195"/>
      <c r="AF1618" s="195"/>
      <c r="AG1618" s="195"/>
      <c r="AH1618" s="195"/>
      <c r="AI1618" s="195"/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  <c r="AW1618" s="195"/>
      <c r="AX1618" s="195"/>
      <c r="AY1618" s="195"/>
      <c r="AZ1618" s="195"/>
      <c r="BA1618" s="195"/>
      <c r="BB1618" s="195"/>
      <c r="BC1618" s="195"/>
      <c r="BD1618" s="195"/>
      <c r="BE1618" s="195"/>
      <c r="BF1618" s="195"/>
      <c r="BG1618" s="195"/>
      <c r="BH1618" s="195"/>
      <c r="BI1618" s="195"/>
      <c r="BJ1618" s="195"/>
      <c r="BK1618" s="195"/>
      <c r="BL1618" s="195"/>
      <c r="BM1618" s="195"/>
      <c r="BN1618" s="195"/>
      <c r="BO1618" s="195"/>
      <c r="BP1618" s="195"/>
      <c r="BQ1618" s="195"/>
      <c r="BR1618" s="195"/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5"/>
      <c r="CC1618" s="195"/>
      <c r="CD1618" s="195"/>
      <c r="CE1618" s="195"/>
      <c r="CF1618" s="195"/>
      <c r="CG1618" s="195"/>
      <c r="CH1618" s="195"/>
    </row>
    <row r="1619" spans="1:86" ht="12.75">
      <c r="A1619" s="195"/>
      <c r="B1619" s="195"/>
      <c r="C1619" s="195"/>
      <c r="D1619" s="195"/>
      <c r="E1619" s="195"/>
      <c r="F1619" s="195"/>
      <c r="G1619" s="195"/>
      <c r="H1619" s="195"/>
      <c r="I1619" s="195"/>
      <c r="J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5"/>
      <c r="W1619" s="195"/>
      <c r="X1619" s="195"/>
      <c r="Y1619" s="195"/>
      <c r="Z1619" s="195"/>
      <c r="AA1619" s="195"/>
      <c r="AB1619" s="195"/>
      <c r="AC1619" s="195"/>
      <c r="AD1619" s="195"/>
      <c r="AE1619" s="195"/>
      <c r="AF1619" s="195"/>
      <c r="AG1619" s="195"/>
      <c r="AH1619" s="195"/>
      <c r="AI1619" s="195"/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  <c r="AW1619" s="195"/>
      <c r="AX1619" s="195"/>
      <c r="AY1619" s="195"/>
      <c r="AZ1619" s="195"/>
      <c r="BA1619" s="195"/>
      <c r="BB1619" s="195"/>
      <c r="BC1619" s="195"/>
      <c r="BD1619" s="195"/>
      <c r="BE1619" s="195"/>
      <c r="BF1619" s="195"/>
      <c r="BG1619" s="195"/>
      <c r="BH1619" s="195"/>
      <c r="BI1619" s="195"/>
      <c r="BJ1619" s="195"/>
      <c r="BK1619" s="195"/>
      <c r="BL1619" s="195"/>
      <c r="BM1619" s="195"/>
      <c r="BN1619" s="195"/>
      <c r="BO1619" s="195"/>
      <c r="BP1619" s="195"/>
      <c r="BQ1619" s="195"/>
      <c r="BR1619" s="195"/>
      <c r="BS1619" s="195"/>
      <c r="BT1619" s="195"/>
      <c r="BU1619" s="195"/>
      <c r="BV1619" s="195"/>
      <c r="BW1619" s="195"/>
      <c r="BX1619" s="195"/>
      <c r="BY1619" s="195"/>
      <c r="BZ1619" s="195"/>
      <c r="CA1619" s="195"/>
      <c r="CB1619" s="195"/>
      <c r="CC1619" s="195"/>
      <c r="CD1619" s="195"/>
      <c r="CE1619" s="195"/>
      <c r="CF1619" s="195"/>
      <c r="CG1619" s="195"/>
      <c r="CH1619" s="195"/>
    </row>
    <row r="1620" spans="1:86" ht="12.75">
      <c r="A1620" s="195"/>
      <c r="B1620" s="195"/>
      <c r="C1620" s="195"/>
      <c r="D1620" s="195"/>
      <c r="E1620" s="195"/>
      <c r="F1620" s="195"/>
      <c r="G1620" s="195"/>
      <c r="H1620" s="195"/>
      <c r="I1620" s="195"/>
      <c r="J1620" s="195"/>
      <c r="L1620" s="195"/>
      <c r="M1620" s="195"/>
      <c r="N1620" s="195"/>
      <c r="O1620" s="195"/>
      <c r="P1620" s="195"/>
      <c r="Q1620" s="195"/>
      <c r="R1620" s="195"/>
      <c r="S1620" s="195"/>
      <c r="T1620" s="195"/>
      <c r="U1620" s="195"/>
      <c r="V1620" s="195"/>
      <c r="W1620" s="195"/>
      <c r="X1620" s="195"/>
      <c r="Y1620" s="195"/>
      <c r="Z1620" s="195"/>
      <c r="AA1620" s="195"/>
      <c r="AB1620" s="195"/>
      <c r="AC1620" s="195"/>
      <c r="AD1620" s="195"/>
      <c r="AE1620" s="195"/>
      <c r="AF1620" s="195"/>
      <c r="AG1620" s="195"/>
      <c r="AH1620" s="195"/>
      <c r="AI1620" s="195"/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  <c r="AW1620" s="195"/>
      <c r="AX1620" s="195"/>
      <c r="AY1620" s="195"/>
      <c r="AZ1620" s="195"/>
      <c r="BA1620" s="195"/>
      <c r="BB1620" s="195"/>
      <c r="BC1620" s="195"/>
      <c r="BD1620" s="195"/>
      <c r="BE1620" s="195"/>
      <c r="BF1620" s="195"/>
      <c r="BG1620" s="195"/>
      <c r="BH1620" s="195"/>
      <c r="BI1620" s="195"/>
      <c r="BJ1620" s="195"/>
      <c r="BK1620" s="195"/>
      <c r="BL1620" s="195"/>
      <c r="BM1620" s="195"/>
      <c r="BN1620" s="195"/>
      <c r="BO1620" s="195"/>
      <c r="BP1620" s="195"/>
      <c r="BQ1620" s="195"/>
      <c r="BR1620" s="195"/>
      <c r="BS1620" s="195"/>
      <c r="BT1620" s="195"/>
      <c r="BU1620" s="195"/>
      <c r="BV1620" s="195"/>
      <c r="BW1620" s="195"/>
      <c r="BX1620" s="195"/>
      <c r="BY1620" s="195"/>
      <c r="BZ1620" s="195"/>
      <c r="CA1620" s="195"/>
      <c r="CB1620" s="195"/>
      <c r="CC1620" s="195"/>
      <c r="CD1620" s="195"/>
      <c r="CE1620" s="195"/>
      <c r="CF1620" s="195"/>
      <c r="CG1620" s="195"/>
      <c r="CH1620" s="195"/>
    </row>
    <row r="1621" spans="1:86" ht="12.75">
      <c r="A1621" s="195"/>
      <c r="B1621" s="195"/>
      <c r="C1621" s="195"/>
      <c r="D1621" s="195"/>
      <c r="E1621" s="195"/>
      <c r="F1621" s="195"/>
      <c r="G1621" s="195"/>
      <c r="H1621" s="195"/>
      <c r="I1621" s="195"/>
      <c r="J1621" s="195"/>
      <c r="L1621" s="195"/>
      <c r="M1621" s="195"/>
      <c r="N1621" s="195"/>
      <c r="O1621" s="195"/>
      <c r="P1621" s="195"/>
      <c r="Q1621" s="195"/>
      <c r="R1621" s="195"/>
      <c r="S1621" s="195"/>
      <c r="T1621" s="195"/>
      <c r="U1621" s="195"/>
      <c r="V1621" s="195"/>
      <c r="W1621" s="195"/>
      <c r="X1621" s="195"/>
      <c r="Y1621" s="195"/>
      <c r="Z1621" s="195"/>
      <c r="AA1621" s="195"/>
      <c r="AB1621" s="195"/>
      <c r="AC1621" s="195"/>
      <c r="AD1621" s="195"/>
      <c r="AE1621" s="195"/>
      <c r="AF1621" s="195"/>
      <c r="AG1621" s="195"/>
      <c r="AH1621" s="195"/>
      <c r="AI1621" s="195"/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  <c r="AW1621" s="195"/>
      <c r="AX1621" s="195"/>
      <c r="AY1621" s="195"/>
      <c r="AZ1621" s="195"/>
      <c r="BA1621" s="195"/>
      <c r="BB1621" s="195"/>
      <c r="BC1621" s="195"/>
      <c r="BD1621" s="195"/>
      <c r="BE1621" s="195"/>
      <c r="BF1621" s="195"/>
      <c r="BG1621" s="195"/>
      <c r="BH1621" s="195"/>
      <c r="BI1621" s="195"/>
      <c r="BJ1621" s="195"/>
      <c r="BK1621" s="195"/>
      <c r="BL1621" s="195"/>
      <c r="BM1621" s="195"/>
      <c r="BN1621" s="195"/>
      <c r="BO1621" s="195"/>
      <c r="BP1621" s="195"/>
      <c r="BQ1621" s="195"/>
      <c r="BR1621" s="195"/>
      <c r="BS1621" s="195"/>
      <c r="BT1621" s="195"/>
      <c r="BU1621" s="195"/>
      <c r="BV1621" s="195"/>
      <c r="BW1621" s="195"/>
      <c r="BX1621" s="195"/>
      <c r="BY1621" s="195"/>
      <c r="BZ1621" s="195"/>
      <c r="CA1621" s="195"/>
      <c r="CB1621" s="195"/>
      <c r="CC1621" s="195"/>
      <c r="CD1621" s="195"/>
      <c r="CE1621" s="195"/>
      <c r="CF1621" s="195"/>
      <c r="CG1621" s="195"/>
      <c r="CH1621" s="195"/>
    </row>
    <row r="1622" spans="1:86" ht="12.75">
      <c r="A1622" s="195"/>
      <c r="B1622" s="195"/>
      <c r="C1622" s="195"/>
      <c r="D1622" s="195"/>
      <c r="E1622" s="195"/>
      <c r="F1622" s="195"/>
      <c r="G1622" s="195"/>
      <c r="H1622" s="195"/>
      <c r="I1622" s="195"/>
      <c r="J1622" s="195"/>
      <c r="L1622" s="195"/>
      <c r="M1622" s="195"/>
      <c r="N1622" s="195"/>
      <c r="O1622" s="195"/>
      <c r="P1622" s="195"/>
      <c r="Q1622" s="195"/>
      <c r="R1622" s="195"/>
      <c r="S1622" s="195"/>
      <c r="T1622" s="195"/>
      <c r="U1622" s="195"/>
      <c r="V1622" s="195"/>
      <c r="W1622" s="195"/>
      <c r="X1622" s="195"/>
      <c r="Y1622" s="195"/>
      <c r="Z1622" s="195"/>
      <c r="AA1622" s="195"/>
      <c r="AB1622" s="195"/>
      <c r="AC1622" s="195"/>
      <c r="AD1622" s="195"/>
      <c r="AE1622" s="195"/>
      <c r="AF1622" s="195"/>
      <c r="AG1622" s="195"/>
      <c r="AH1622" s="195"/>
      <c r="AI1622" s="195"/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  <c r="AW1622" s="195"/>
      <c r="AX1622" s="195"/>
      <c r="AY1622" s="195"/>
      <c r="AZ1622" s="195"/>
      <c r="BA1622" s="195"/>
      <c r="BB1622" s="195"/>
      <c r="BC1622" s="195"/>
      <c r="BD1622" s="195"/>
      <c r="BE1622" s="195"/>
      <c r="BF1622" s="195"/>
      <c r="BG1622" s="195"/>
      <c r="BH1622" s="195"/>
      <c r="BI1622" s="195"/>
      <c r="BJ1622" s="195"/>
      <c r="BK1622" s="195"/>
      <c r="BL1622" s="195"/>
      <c r="BM1622" s="195"/>
      <c r="BN1622" s="195"/>
      <c r="BO1622" s="195"/>
      <c r="BP1622" s="195"/>
      <c r="BQ1622" s="195"/>
      <c r="BR1622" s="195"/>
      <c r="BS1622" s="195"/>
      <c r="BT1622" s="195"/>
      <c r="BU1622" s="195"/>
      <c r="BV1622" s="195"/>
      <c r="BW1622" s="195"/>
      <c r="BX1622" s="195"/>
      <c r="BY1622" s="195"/>
      <c r="BZ1622" s="195"/>
      <c r="CA1622" s="195"/>
      <c r="CB1622" s="195"/>
      <c r="CC1622" s="195"/>
      <c r="CD1622" s="195"/>
      <c r="CE1622" s="195"/>
      <c r="CF1622" s="195"/>
      <c r="CG1622" s="195"/>
      <c r="CH1622" s="195"/>
    </row>
    <row r="1623" spans="1:86" ht="12.75">
      <c r="A1623" s="195"/>
      <c r="B1623" s="195"/>
      <c r="C1623" s="195"/>
      <c r="D1623" s="195"/>
      <c r="E1623" s="195"/>
      <c r="F1623" s="195"/>
      <c r="G1623" s="195"/>
      <c r="H1623" s="195"/>
      <c r="I1623" s="195"/>
      <c r="J1623" s="195"/>
      <c r="L1623" s="195"/>
      <c r="M1623" s="195"/>
      <c r="N1623" s="195"/>
      <c r="O1623" s="195"/>
      <c r="P1623" s="195"/>
      <c r="Q1623" s="195"/>
      <c r="R1623" s="195"/>
      <c r="S1623" s="195"/>
      <c r="T1623" s="195"/>
      <c r="U1623" s="195"/>
      <c r="V1623" s="195"/>
      <c r="W1623" s="195"/>
      <c r="X1623" s="195"/>
      <c r="Y1623" s="195"/>
      <c r="Z1623" s="195"/>
      <c r="AA1623" s="195"/>
      <c r="AB1623" s="195"/>
      <c r="AC1623" s="195"/>
      <c r="AD1623" s="195"/>
      <c r="AE1623" s="195"/>
      <c r="AF1623" s="195"/>
      <c r="AG1623" s="195"/>
      <c r="AH1623" s="195"/>
      <c r="AI1623" s="195"/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  <c r="AW1623" s="195"/>
      <c r="AX1623" s="195"/>
      <c r="AY1623" s="195"/>
      <c r="AZ1623" s="195"/>
      <c r="BA1623" s="195"/>
      <c r="BB1623" s="195"/>
      <c r="BC1623" s="195"/>
      <c r="BD1623" s="195"/>
      <c r="BE1623" s="195"/>
      <c r="BF1623" s="195"/>
      <c r="BG1623" s="195"/>
      <c r="BH1623" s="195"/>
      <c r="BI1623" s="195"/>
      <c r="BJ1623" s="195"/>
      <c r="BK1623" s="195"/>
      <c r="BL1623" s="195"/>
      <c r="BM1623" s="195"/>
      <c r="BN1623" s="195"/>
      <c r="BO1623" s="195"/>
      <c r="BP1623" s="195"/>
      <c r="BQ1623" s="195"/>
      <c r="BR1623" s="195"/>
      <c r="BS1623" s="195"/>
      <c r="BT1623" s="195"/>
      <c r="BU1623" s="195"/>
      <c r="BV1623" s="195"/>
      <c r="BW1623" s="195"/>
      <c r="BX1623" s="195"/>
      <c r="BY1623" s="195"/>
      <c r="BZ1623" s="195"/>
      <c r="CA1623" s="195"/>
      <c r="CB1623" s="195"/>
      <c r="CC1623" s="195"/>
      <c r="CD1623" s="195"/>
      <c r="CE1623" s="195"/>
      <c r="CF1623" s="195"/>
      <c r="CG1623" s="195"/>
      <c r="CH1623" s="195"/>
    </row>
    <row r="1624" spans="1:86" ht="12.75">
      <c r="A1624" s="195"/>
      <c r="B1624" s="195"/>
      <c r="C1624" s="195"/>
      <c r="D1624" s="195"/>
      <c r="E1624" s="195"/>
      <c r="F1624" s="195"/>
      <c r="G1624" s="195"/>
      <c r="H1624" s="195"/>
      <c r="I1624" s="195"/>
      <c r="J1624" s="195"/>
      <c r="L1624" s="195"/>
      <c r="M1624" s="195"/>
      <c r="N1624" s="195"/>
      <c r="O1624" s="195"/>
      <c r="P1624" s="195"/>
      <c r="Q1624" s="195"/>
      <c r="R1624" s="195"/>
      <c r="S1624" s="195"/>
      <c r="T1624" s="195"/>
      <c r="U1624" s="195"/>
      <c r="V1624" s="195"/>
      <c r="W1624" s="195"/>
      <c r="X1624" s="195"/>
      <c r="Y1624" s="195"/>
      <c r="Z1624" s="195"/>
      <c r="AA1624" s="195"/>
      <c r="AB1624" s="195"/>
      <c r="AC1624" s="195"/>
      <c r="AD1624" s="195"/>
      <c r="AE1624" s="195"/>
      <c r="AF1624" s="195"/>
      <c r="AG1624" s="195"/>
      <c r="AH1624" s="195"/>
      <c r="AI1624" s="195"/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  <c r="AW1624" s="195"/>
      <c r="AX1624" s="195"/>
      <c r="AY1624" s="195"/>
      <c r="AZ1624" s="195"/>
      <c r="BA1624" s="195"/>
      <c r="BB1624" s="195"/>
      <c r="BC1624" s="195"/>
      <c r="BD1624" s="195"/>
      <c r="BE1624" s="195"/>
      <c r="BF1624" s="195"/>
      <c r="BG1624" s="195"/>
      <c r="BH1624" s="195"/>
      <c r="BI1624" s="195"/>
      <c r="BJ1624" s="195"/>
      <c r="BK1624" s="195"/>
      <c r="BL1624" s="195"/>
      <c r="BM1624" s="195"/>
      <c r="BN1624" s="195"/>
      <c r="BO1624" s="195"/>
      <c r="BP1624" s="195"/>
      <c r="BQ1624" s="195"/>
      <c r="BR1624" s="195"/>
      <c r="BS1624" s="195"/>
      <c r="BT1624" s="195"/>
      <c r="BU1624" s="195"/>
      <c r="BV1624" s="195"/>
      <c r="BW1624" s="195"/>
      <c r="BX1624" s="195"/>
      <c r="BY1624" s="195"/>
      <c r="BZ1624" s="195"/>
      <c r="CA1624" s="195"/>
      <c r="CB1624" s="195"/>
      <c r="CC1624" s="195"/>
      <c r="CD1624" s="195"/>
      <c r="CE1624" s="195"/>
      <c r="CF1624" s="195"/>
      <c r="CG1624" s="195"/>
      <c r="CH1624" s="195"/>
    </row>
    <row r="1625" spans="1:86" ht="12.75">
      <c r="A1625" s="195"/>
      <c r="B1625" s="195"/>
      <c r="C1625" s="195"/>
      <c r="D1625" s="195"/>
      <c r="E1625" s="195"/>
      <c r="F1625" s="195"/>
      <c r="G1625" s="195"/>
      <c r="H1625" s="195"/>
      <c r="I1625" s="195"/>
      <c r="J1625" s="195"/>
      <c r="L1625" s="195"/>
      <c r="M1625" s="195"/>
      <c r="N1625" s="195"/>
      <c r="O1625" s="195"/>
      <c r="P1625" s="195"/>
      <c r="Q1625" s="195"/>
      <c r="R1625" s="195"/>
      <c r="S1625" s="195"/>
      <c r="T1625" s="195"/>
      <c r="U1625" s="195"/>
      <c r="V1625" s="195"/>
      <c r="W1625" s="195"/>
      <c r="X1625" s="195"/>
      <c r="Y1625" s="195"/>
      <c r="Z1625" s="195"/>
      <c r="AA1625" s="195"/>
      <c r="AB1625" s="195"/>
      <c r="AC1625" s="195"/>
      <c r="AD1625" s="195"/>
      <c r="AE1625" s="195"/>
      <c r="AF1625" s="195"/>
      <c r="AG1625" s="195"/>
      <c r="AH1625" s="195"/>
      <c r="AI1625" s="195"/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  <c r="AW1625" s="195"/>
      <c r="AX1625" s="195"/>
      <c r="AY1625" s="195"/>
      <c r="AZ1625" s="195"/>
      <c r="BA1625" s="195"/>
      <c r="BB1625" s="195"/>
      <c r="BC1625" s="195"/>
      <c r="BD1625" s="195"/>
      <c r="BE1625" s="195"/>
      <c r="BF1625" s="195"/>
      <c r="BG1625" s="195"/>
      <c r="BH1625" s="195"/>
      <c r="BI1625" s="195"/>
      <c r="BJ1625" s="195"/>
      <c r="BK1625" s="195"/>
      <c r="BL1625" s="195"/>
      <c r="BM1625" s="195"/>
      <c r="BN1625" s="195"/>
      <c r="BO1625" s="195"/>
      <c r="BP1625" s="195"/>
      <c r="BQ1625" s="195"/>
      <c r="BR1625" s="195"/>
      <c r="BS1625" s="195"/>
      <c r="BT1625" s="195"/>
      <c r="BU1625" s="195"/>
      <c r="BV1625" s="195"/>
      <c r="BW1625" s="195"/>
      <c r="BX1625" s="195"/>
      <c r="BY1625" s="195"/>
      <c r="BZ1625" s="195"/>
      <c r="CA1625" s="195"/>
      <c r="CB1625" s="195"/>
      <c r="CC1625" s="195"/>
      <c r="CD1625" s="195"/>
      <c r="CE1625" s="195"/>
      <c r="CF1625" s="195"/>
      <c r="CG1625" s="195"/>
      <c r="CH1625" s="195"/>
    </row>
    <row r="1626" spans="1:86" ht="12.75">
      <c r="A1626" s="195"/>
      <c r="B1626" s="195"/>
      <c r="C1626" s="195"/>
      <c r="D1626" s="195"/>
      <c r="E1626" s="195"/>
      <c r="F1626" s="195"/>
      <c r="G1626" s="195"/>
      <c r="H1626" s="195"/>
      <c r="I1626" s="195"/>
      <c r="J1626" s="195"/>
      <c r="L1626" s="195"/>
      <c r="M1626" s="195"/>
      <c r="N1626" s="195"/>
      <c r="O1626" s="195"/>
      <c r="P1626" s="195"/>
      <c r="Q1626" s="195"/>
      <c r="R1626" s="195"/>
      <c r="S1626" s="195"/>
      <c r="T1626" s="195"/>
      <c r="U1626" s="195"/>
      <c r="V1626" s="195"/>
      <c r="W1626" s="195"/>
      <c r="X1626" s="195"/>
      <c r="Y1626" s="195"/>
      <c r="Z1626" s="195"/>
      <c r="AA1626" s="195"/>
      <c r="AB1626" s="195"/>
      <c r="AC1626" s="195"/>
      <c r="AD1626" s="195"/>
      <c r="AE1626" s="195"/>
      <c r="AF1626" s="195"/>
      <c r="AG1626" s="195"/>
      <c r="AH1626" s="195"/>
      <c r="AI1626" s="195"/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  <c r="AW1626" s="195"/>
      <c r="AX1626" s="195"/>
      <c r="AY1626" s="195"/>
      <c r="AZ1626" s="195"/>
      <c r="BA1626" s="195"/>
      <c r="BB1626" s="195"/>
      <c r="BC1626" s="195"/>
      <c r="BD1626" s="195"/>
      <c r="BE1626" s="195"/>
      <c r="BF1626" s="195"/>
      <c r="BG1626" s="195"/>
      <c r="BH1626" s="195"/>
      <c r="BI1626" s="195"/>
      <c r="BJ1626" s="195"/>
      <c r="BK1626" s="195"/>
      <c r="BL1626" s="195"/>
      <c r="BM1626" s="195"/>
      <c r="BN1626" s="195"/>
      <c r="BO1626" s="195"/>
      <c r="BP1626" s="195"/>
      <c r="BQ1626" s="195"/>
      <c r="BR1626" s="195"/>
      <c r="BS1626" s="195"/>
      <c r="BT1626" s="195"/>
      <c r="BU1626" s="195"/>
      <c r="BV1626" s="195"/>
      <c r="BW1626" s="195"/>
      <c r="BX1626" s="195"/>
      <c r="BY1626" s="195"/>
      <c r="BZ1626" s="195"/>
      <c r="CA1626" s="195"/>
      <c r="CB1626" s="195"/>
      <c r="CC1626" s="195"/>
      <c r="CD1626" s="195"/>
      <c r="CE1626" s="195"/>
      <c r="CF1626" s="195"/>
      <c r="CG1626" s="195"/>
      <c r="CH1626" s="195"/>
    </row>
    <row r="1627" spans="1:86" ht="12.75">
      <c r="A1627" s="195"/>
      <c r="B1627" s="195"/>
      <c r="C1627" s="195"/>
      <c r="D1627" s="195"/>
      <c r="E1627" s="195"/>
      <c r="F1627" s="195"/>
      <c r="G1627" s="195"/>
      <c r="H1627" s="195"/>
      <c r="I1627" s="195"/>
      <c r="J1627" s="195"/>
      <c r="L1627" s="195"/>
      <c r="M1627" s="195"/>
      <c r="N1627" s="195"/>
      <c r="O1627" s="195"/>
      <c r="P1627" s="195"/>
      <c r="Q1627" s="195"/>
      <c r="R1627" s="195"/>
      <c r="S1627" s="195"/>
      <c r="T1627" s="195"/>
      <c r="U1627" s="195"/>
      <c r="V1627" s="195"/>
      <c r="W1627" s="195"/>
      <c r="X1627" s="195"/>
      <c r="Y1627" s="195"/>
      <c r="Z1627" s="195"/>
      <c r="AA1627" s="195"/>
      <c r="AB1627" s="195"/>
      <c r="AC1627" s="195"/>
      <c r="AD1627" s="195"/>
      <c r="AE1627" s="195"/>
      <c r="AF1627" s="195"/>
      <c r="AG1627" s="195"/>
      <c r="AH1627" s="195"/>
      <c r="AI1627" s="195"/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  <c r="AW1627" s="195"/>
      <c r="AX1627" s="195"/>
      <c r="AY1627" s="195"/>
      <c r="AZ1627" s="195"/>
      <c r="BA1627" s="195"/>
      <c r="BB1627" s="195"/>
      <c r="BC1627" s="195"/>
      <c r="BD1627" s="195"/>
      <c r="BE1627" s="195"/>
      <c r="BF1627" s="195"/>
      <c r="BG1627" s="195"/>
      <c r="BH1627" s="195"/>
      <c r="BI1627" s="195"/>
      <c r="BJ1627" s="195"/>
      <c r="BK1627" s="195"/>
      <c r="BL1627" s="195"/>
      <c r="BM1627" s="195"/>
      <c r="BN1627" s="195"/>
      <c r="BO1627" s="195"/>
      <c r="BP1627" s="195"/>
      <c r="BQ1627" s="195"/>
      <c r="BR1627" s="195"/>
      <c r="BS1627" s="195"/>
      <c r="BT1627" s="195"/>
      <c r="BU1627" s="195"/>
      <c r="BV1627" s="195"/>
      <c r="BW1627" s="195"/>
      <c r="BX1627" s="195"/>
      <c r="BY1627" s="195"/>
      <c r="BZ1627" s="195"/>
      <c r="CA1627" s="195"/>
      <c r="CB1627" s="195"/>
      <c r="CC1627" s="195"/>
      <c r="CD1627" s="195"/>
      <c r="CE1627" s="195"/>
      <c r="CF1627" s="195"/>
      <c r="CG1627" s="195"/>
      <c r="CH1627" s="195"/>
    </row>
    <row r="1628" spans="1:86" ht="12.75">
      <c r="A1628" s="195"/>
      <c r="B1628" s="195"/>
      <c r="C1628" s="195"/>
      <c r="D1628" s="195"/>
      <c r="E1628" s="195"/>
      <c r="F1628" s="195"/>
      <c r="G1628" s="195"/>
      <c r="H1628" s="195"/>
      <c r="I1628" s="195"/>
      <c r="J1628" s="195"/>
      <c r="L1628" s="195"/>
      <c r="M1628" s="195"/>
      <c r="N1628" s="195"/>
      <c r="O1628" s="195"/>
      <c r="P1628" s="195"/>
      <c r="Q1628" s="195"/>
      <c r="R1628" s="195"/>
      <c r="S1628" s="195"/>
      <c r="T1628" s="195"/>
      <c r="U1628" s="195"/>
      <c r="V1628" s="195"/>
      <c r="W1628" s="195"/>
      <c r="X1628" s="195"/>
      <c r="Y1628" s="195"/>
      <c r="Z1628" s="195"/>
      <c r="AA1628" s="195"/>
      <c r="AB1628" s="195"/>
      <c r="AC1628" s="195"/>
      <c r="AD1628" s="195"/>
      <c r="AE1628" s="195"/>
      <c r="AF1628" s="195"/>
      <c r="AG1628" s="195"/>
      <c r="AH1628" s="195"/>
      <c r="AI1628" s="195"/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  <c r="AW1628" s="195"/>
      <c r="AX1628" s="195"/>
      <c r="AY1628" s="195"/>
      <c r="AZ1628" s="195"/>
      <c r="BA1628" s="195"/>
      <c r="BB1628" s="195"/>
      <c r="BC1628" s="195"/>
      <c r="BD1628" s="195"/>
      <c r="BE1628" s="195"/>
      <c r="BF1628" s="195"/>
      <c r="BG1628" s="195"/>
      <c r="BH1628" s="195"/>
      <c r="BI1628" s="195"/>
      <c r="BJ1628" s="195"/>
      <c r="BK1628" s="195"/>
      <c r="BL1628" s="195"/>
      <c r="BM1628" s="195"/>
      <c r="BN1628" s="195"/>
      <c r="BO1628" s="195"/>
      <c r="BP1628" s="195"/>
      <c r="BQ1628" s="195"/>
      <c r="BR1628" s="195"/>
      <c r="BS1628" s="195"/>
      <c r="BT1628" s="195"/>
      <c r="BU1628" s="195"/>
      <c r="BV1628" s="195"/>
      <c r="BW1628" s="195"/>
      <c r="BX1628" s="195"/>
      <c r="BY1628" s="195"/>
      <c r="BZ1628" s="195"/>
      <c r="CA1628" s="195"/>
      <c r="CB1628" s="195"/>
      <c r="CC1628" s="195"/>
      <c r="CD1628" s="195"/>
      <c r="CE1628" s="195"/>
      <c r="CF1628" s="195"/>
      <c r="CG1628" s="195"/>
      <c r="CH1628" s="195"/>
    </row>
    <row r="1629" spans="1:86" ht="12.75">
      <c r="A1629" s="195"/>
      <c r="B1629" s="195"/>
      <c r="C1629" s="195"/>
      <c r="D1629" s="195"/>
      <c r="E1629" s="195"/>
      <c r="F1629" s="195"/>
      <c r="G1629" s="195"/>
      <c r="H1629" s="195"/>
      <c r="I1629" s="195"/>
      <c r="J1629" s="195"/>
      <c r="L1629" s="195"/>
      <c r="M1629" s="195"/>
      <c r="N1629" s="195"/>
      <c r="O1629" s="195"/>
      <c r="P1629" s="195"/>
      <c r="Q1629" s="195"/>
      <c r="R1629" s="195"/>
      <c r="S1629" s="195"/>
      <c r="T1629" s="195"/>
      <c r="U1629" s="195"/>
      <c r="V1629" s="195"/>
      <c r="W1629" s="195"/>
      <c r="X1629" s="195"/>
      <c r="Y1629" s="195"/>
      <c r="Z1629" s="195"/>
      <c r="AA1629" s="195"/>
      <c r="AB1629" s="195"/>
      <c r="AC1629" s="195"/>
      <c r="AD1629" s="195"/>
      <c r="AE1629" s="195"/>
      <c r="AF1629" s="195"/>
      <c r="AG1629" s="195"/>
      <c r="AH1629" s="195"/>
      <c r="AI1629" s="195"/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  <c r="AW1629" s="195"/>
      <c r="AX1629" s="195"/>
      <c r="AY1629" s="195"/>
      <c r="AZ1629" s="195"/>
      <c r="BA1629" s="195"/>
      <c r="BB1629" s="195"/>
      <c r="BC1629" s="195"/>
      <c r="BD1629" s="195"/>
      <c r="BE1629" s="195"/>
      <c r="BF1629" s="195"/>
      <c r="BG1629" s="195"/>
      <c r="BH1629" s="195"/>
      <c r="BI1629" s="195"/>
      <c r="BJ1629" s="195"/>
      <c r="BK1629" s="195"/>
      <c r="BL1629" s="195"/>
      <c r="BM1629" s="195"/>
      <c r="BN1629" s="195"/>
      <c r="BO1629" s="195"/>
      <c r="BP1629" s="195"/>
      <c r="BQ1629" s="195"/>
      <c r="BR1629" s="195"/>
      <c r="BS1629" s="195"/>
      <c r="BT1629" s="195"/>
      <c r="BU1629" s="195"/>
      <c r="BV1629" s="195"/>
      <c r="BW1629" s="195"/>
      <c r="BX1629" s="195"/>
      <c r="BY1629" s="195"/>
      <c r="BZ1629" s="195"/>
      <c r="CA1629" s="195"/>
      <c r="CB1629" s="195"/>
      <c r="CC1629" s="195"/>
      <c r="CD1629" s="195"/>
      <c r="CE1629" s="195"/>
      <c r="CF1629" s="195"/>
      <c r="CG1629" s="195"/>
      <c r="CH1629" s="195"/>
    </row>
    <row r="1630" spans="1:86" ht="12.75">
      <c r="A1630" s="195"/>
      <c r="B1630" s="195"/>
      <c r="C1630" s="195"/>
      <c r="D1630" s="195"/>
      <c r="E1630" s="195"/>
      <c r="F1630" s="195"/>
      <c r="G1630" s="195"/>
      <c r="H1630" s="195"/>
      <c r="I1630" s="195"/>
      <c r="J1630" s="195"/>
      <c r="L1630" s="195"/>
      <c r="M1630" s="195"/>
      <c r="N1630" s="195"/>
      <c r="O1630" s="195"/>
      <c r="P1630" s="195"/>
      <c r="Q1630" s="195"/>
      <c r="R1630" s="195"/>
      <c r="S1630" s="195"/>
      <c r="T1630" s="195"/>
      <c r="U1630" s="195"/>
      <c r="V1630" s="195"/>
      <c r="W1630" s="195"/>
      <c r="X1630" s="195"/>
      <c r="Y1630" s="195"/>
      <c r="Z1630" s="195"/>
      <c r="AA1630" s="195"/>
      <c r="AB1630" s="195"/>
      <c r="AC1630" s="195"/>
      <c r="AD1630" s="195"/>
      <c r="AE1630" s="195"/>
      <c r="AF1630" s="195"/>
      <c r="AG1630" s="195"/>
      <c r="AH1630" s="195"/>
      <c r="AI1630" s="195"/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  <c r="AW1630" s="195"/>
      <c r="AX1630" s="195"/>
      <c r="AY1630" s="195"/>
      <c r="AZ1630" s="195"/>
      <c r="BA1630" s="195"/>
      <c r="BB1630" s="195"/>
      <c r="BC1630" s="195"/>
      <c r="BD1630" s="195"/>
      <c r="BE1630" s="195"/>
      <c r="BF1630" s="195"/>
      <c r="BG1630" s="195"/>
      <c r="BH1630" s="195"/>
      <c r="BI1630" s="195"/>
      <c r="BJ1630" s="195"/>
      <c r="BK1630" s="195"/>
      <c r="BL1630" s="195"/>
      <c r="BM1630" s="195"/>
      <c r="BN1630" s="195"/>
      <c r="BO1630" s="195"/>
      <c r="BP1630" s="195"/>
      <c r="BQ1630" s="195"/>
      <c r="BR1630" s="195"/>
      <c r="BS1630" s="195"/>
      <c r="BT1630" s="195"/>
      <c r="BU1630" s="195"/>
      <c r="BV1630" s="195"/>
      <c r="BW1630" s="195"/>
      <c r="BX1630" s="195"/>
      <c r="BY1630" s="195"/>
      <c r="BZ1630" s="195"/>
      <c r="CA1630" s="195"/>
      <c r="CB1630" s="195"/>
      <c r="CC1630" s="195"/>
      <c r="CD1630" s="195"/>
      <c r="CE1630" s="195"/>
      <c r="CF1630" s="195"/>
      <c r="CG1630" s="195"/>
      <c r="CH1630" s="195"/>
    </row>
    <row r="1631" spans="1:86" ht="12.75">
      <c r="A1631" s="195"/>
      <c r="B1631" s="195"/>
      <c r="C1631" s="195"/>
      <c r="D1631" s="195"/>
      <c r="E1631" s="195"/>
      <c r="F1631" s="195"/>
      <c r="G1631" s="195"/>
      <c r="H1631" s="195"/>
      <c r="I1631" s="195"/>
      <c r="J1631" s="195"/>
      <c r="L1631" s="195"/>
      <c r="M1631" s="195"/>
      <c r="N1631" s="195"/>
      <c r="O1631" s="195"/>
      <c r="P1631" s="195"/>
      <c r="Q1631" s="195"/>
      <c r="R1631" s="195"/>
      <c r="S1631" s="195"/>
      <c r="T1631" s="195"/>
      <c r="U1631" s="195"/>
      <c r="V1631" s="195"/>
      <c r="W1631" s="195"/>
      <c r="X1631" s="195"/>
      <c r="Y1631" s="195"/>
      <c r="Z1631" s="195"/>
      <c r="AA1631" s="195"/>
      <c r="AB1631" s="195"/>
      <c r="AC1631" s="195"/>
      <c r="AD1631" s="195"/>
      <c r="AE1631" s="195"/>
      <c r="AF1631" s="195"/>
      <c r="AG1631" s="195"/>
      <c r="AH1631" s="195"/>
      <c r="AI1631" s="195"/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  <c r="AW1631" s="195"/>
      <c r="AX1631" s="195"/>
      <c r="AY1631" s="195"/>
      <c r="AZ1631" s="195"/>
      <c r="BA1631" s="195"/>
      <c r="BB1631" s="195"/>
      <c r="BC1631" s="195"/>
      <c r="BD1631" s="195"/>
      <c r="BE1631" s="195"/>
      <c r="BF1631" s="195"/>
      <c r="BG1631" s="195"/>
      <c r="BH1631" s="195"/>
      <c r="BI1631" s="195"/>
      <c r="BJ1631" s="195"/>
      <c r="BK1631" s="195"/>
      <c r="BL1631" s="195"/>
      <c r="BM1631" s="195"/>
      <c r="BN1631" s="195"/>
      <c r="BO1631" s="195"/>
      <c r="BP1631" s="195"/>
      <c r="BQ1631" s="195"/>
      <c r="BR1631" s="195"/>
      <c r="BS1631" s="195"/>
      <c r="BT1631" s="195"/>
      <c r="BU1631" s="195"/>
      <c r="BV1631" s="195"/>
      <c r="BW1631" s="195"/>
      <c r="BX1631" s="195"/>
      <c r="BY1631" s="195"/>
      <c r="BZ1631" s="195"/>
      <c r="CA1631" s="195"/>
      <c r="CB1631" s="195"/>
      <c r="CC1631" s="195"/>
      <c r="CD1631" s="195"/>
      <c r="CE1631" s="195"/>
      <c r="CF1631" s="195"/>
      <c r="CG1631" s="195"/>
      <c r="CH1631" s="195"/>
    </row>
    <row r="1632" spans="1:86" ht="12.75">
      <c r="A1632" s="195"/>
      <c r="B1632" s="195"/>
      <c r="C1632" s="195"/>
      <c r="D1632" s="195"/>
      <c r="E1632" s="195"/>
      <c r="F1632" s="195"/>
      <c r="G1632" s="195"/>
      <c r="H1632" s="195"/>
      <c r="I1632" s="195"/>
      <c r="J1632" s="195"/>
      <c r="L1632" s="195"/>
      <c r="M1632" s="195"/>
      <c r="N1632" s="195"/>
      <c r="O1632" s="195"/>
      <c r="P1632" s="195"/>
      <c r="Q1632" s="195"/>
      <c r="R1632" s="195"/>
      <c r="S1632" s="195"/>
      <c r="T1632" s="195"/>
      <c r="U1632" s="195"/>
      <c r="V1632" s="195"/>
      <c r="W1632" s="195"/>
      <c r="X1632" s="195"/>
      <c r="Y1632" s="195"/>
      <c r="Z1632" s="195"/>
      <c r="AA1632" s="195"/>
      <c r="AB1632" s="195"/>
      <c r="AC1632" s="195"/>
      <c r="AD1632" s="195"/>
      <c r="AE1632" s="195"/>
      <c r="AF1632" s="195"/>
      <c r="AG1632" s="195"/>
      <c r="AH1632" s="195"/>
      <c r="AI1632" s="195"/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  <c r="AW1632" s="195"/>
      <c r="AX1632" s="195"/>
      <c r="AY1632" s="195"/>
      <c r="AZ1632" s="195"/>
      <c r="BA1632" s="195"/>
      <c r="BB1632" s="195"/>
      <c r="BC1632" s="195"/>
      <c r="BD1632" s="195"/>
      <c r="BE1632" s="195"/>
      <c r="BF1632" s="195"/>
      <c r="BG1632" s="195"/>
      <c r="BH1632" s="195"/>
      <c r="BI1632" s="195"/>
      <c r="BJ1632" s="195"/>
      <c r="BK1632" s="195"/>
      <c r="BL1632" s="195"/>
      <c r="BM1632" s="195"/>
      <c r="BN1632" s="195"/>
      <c r="BO1632" s="195"/>
      <c r="BP1632" s="195"/>
      <c r="BQ1632" s="195"/>
      <c r="BR1632" s="195"/>
      <c r="BS1632" s="195"/>
      <c r="BT1632" s="195"/>
      <c r="BU1632" s="195"/>
      <c r="BV1632" s="195"/>
      <c r="BW1632" s="195"/>
      <c r="BX1632" s="195"/>
      <c r="BY1632" s="195"/>
      <c r="BZ1632" s="195"/>
      <c r="CA1632" s="195"/>
      <c r="CB1632" s="195"/>
      <c r="CC1632" s="195"/>
      <c r="CD1632" s="195"/>
      <c r="CE1632" s="195"/>
      <c r="CF1632" s="195"/>
      <c r="CG1632" s="195"/>
      <c r="CH1632" s="195"/>
    </row>
    <row r="1633" spans="1:86" ht="12.75">
      <c r="A1633" s="195"/>
      <c r="B1633" s="195"/>
      <c r="C1633" s="195"/>
      <c r="D1633" s="195"/>
      <c r="E1633" s="195"/>
      <c r="F1633" s="195"/>
      <c r="G1633" s="195"/>
      <c r="H1633" s="195"/>
      <c r="I1633" s="195"/>
      <c r="J1633" s="195"/>
      <c r="L1633" s="195"/>
      <c r="M1633" s="195"/>
      <c r="N1633" s="195"/>
      <c r="O1633" s="195"/>
      <c r="P1633" s="195"/>
      <c r="Q1633" s="195"/>
      <c r="R1633" s="195"/>
      <c r="S1633" s="195"/>
      <c r="T1633" s="195"/>
      <c r="U1633" s="195"/>
      <c r="V1633" s="195"/>
      <c r="W1633" s="195"/>
      <c r="X1633" s="195"/>
      <c r="Y1633" s="195"/>
      <c r="Z1633" s="195"/>
      <c r="AA1633" s="195"/>
      <c r="AB1633" s="195"/>
      <c r="AC1633" s="195"/>
      <c r="AD1633" s="195"/>
      <c r="AE1633" s="195"/>
      <c r="AF1633" s="195"/>
      <c r="AG1633" s="195"/>
      <c r="AH1633" s="195"/>
      <c r="AI1633" s="195"/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  <c r="AW1633" s="195"/>
      <c r="AX1633" s="195"/>
      <c r="AY1633" s="195"/>
      <c r="AZ1633" s="195"/>
      <c r="BA1633" s="195"/>
      <c r="BB1633" s="195"/>
      <c r="BC1633" s="195"/>
      <c r="BD1633" s="195"/>
      <c r="BE1633" s="195"/>
      <c r="BF1633" s="195"/>
      <c r="BG1633" s="195"/>
      <c r="BH1633" s="195"/>
      <c r="BI1633" s="195"/>
      <c r="BJ1633" s="195"/>
      <c r="BK1633" s="195"/>
      <c r="BL1633" s="195"/>
      <c r="BM1633" s="195"/>
      <c r="BN1633" s="195"/>
      <c r="BO1633" s="195"/>
      <c r="BP1633" s="195"/>
      <c r="BQ1633" s="195"/>
      <c r="BR1633" s="195"/>
      <c r="BS1633" s="195"/>
      <c r="BT1633" s="195"/>
      <c r="BU1633" s="195"/>
      <c r="BV1633" s="195"/>
      <c r="BW1633" s="195"/>
      <c r="BX1633" s="195"/>
      <c r="BY1633" s="195"/>
      <c r="BZ1633" s="195"/>
      <c r="CA1633" s="195"/>
      <c r="CB1633" s="195"/>
      <c r="CC1633" s="195"/>
      <c r="CD1633" s="195"/>
      <c r="CE1633" s="195"/>
      <c r="CF1633" s="195"/>
      <c r="CG1633" s="195"/>
      <c r="CH1633" s="195"/>
    </row>
    <row r="1634" spans="1:86" ht="12.75">
      <c r="A1634" s="195"/>
      <c r="B1634" s="195"/>
      <c r="C1634" s="195"/>
      <c r="D1634" s="195"/>
      <c r="E1634" s="195"/>
      <c r="F1634" s="195"/>
      <c r="G1634" s="195"/>
      <c r="H1634" s="195"/>
      <c r="I1634" s="195"/>
      <c r="J1634" s="195"/>
      <c r="L1634" s="195"/>
      <c r="M1634" s="195"/>
      <c r="N1634" s="195"/>
      <c r="O1634" s="195"/>
      <c r="P1634" s="195"/>
      <c r="Q1634" s="195"/>
      <c r="R1634" s="195"/>
      <c r="S1634" s="195"/>
      <c r="T1634" s="195"/>
      <c r="U1634" s="195"/>
      <c r="V1634" s="195"/>
      <c r="W1634" s="195"/>
      <c r="X1634" s="195"/>
      <c r="Y1634" s="195"/>
      <c r="Z1634" s="195"/>
      <c r="AA1634" s="195"/>
      <c r="AB1634" s="195"/>
      <c r="AC1634" s="195"/>
      <c r="AD1634" s="195"/>
      <c r="AE1634" s="195"/>
      <c r="AF1634" s="195"/>
      <c r="AG1634" s="195"/>
      <c r="AH1634" s="195"/>
      <c r="AI1634" s="195"/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  <c r="AW1634" s="195"/>
      <c r="AX1634" s="195"/>
      <c r="AY1634" s="195"/>
      <c r="AZ1634" s="195"/>
      <c r="BA1634" s="195"/>
      <c r="BB1634" s="195"/>
      <c r="BC1634" s="195"/>
      <c r="BD1634" s="195"/>
      <c r="BE1634" s="195"/>
      <c r="BF1634" s="195"/>
      <c r="BG1634" s="195"/>
      <c r="BH1634" s="195"/>
      <c r="BI1634" s="195"/>
      <c r="BJ1634" s="195"/>
      <c r="BK1634" s="195"/>
      <c r="BL1634" s="195"/>
      <c r="BM1634" s="195"/>
      <c r="BN1634" s="195"/>
      <c r="BO1634" s="195"/>
      <c r="BP1634" s="195"/>
      <c r="BQ1634" s="195"/>
      <c r="BR1634" s="195"/>
      <c r="BS1634" s="195"/>
      <c r="BT1634" s="195"/>
      <c r="BU1634" s="195"/>
      <c r="BV1634" s="195"/>
      <c r="BW1634" s="195"/>
      <c r="BX1634" s="195"/>
      <c r="BY1634" s="195"/>
      <c r="BZ1634" s="195"/>
      <c r="CA1634" s="195"/>
      <c r="CB1634" s="195"/>
      <c r="CC1634" s="195"/>
      <c r="CD1634" s="195"/>
      <c r="CE1634" s="195"/>
      <c r="CF1634" s="195"/>
      <c r="CG1634" s="195"/>
      <c r="CH1634" s="195"/>
    </row>
    <row r="1635" spans="1:86" ht="12.75">
      <c r="A1635" s="195"/>
      <c r="B1635" s="195"/>
      <c r="C1635" s="195"/>
      <c r="D1635" s="195"/>
      <c r="E1635" s="195"/>
      <c r="F1635" s="195"/>
      <c r="G1635" s="195"/>
      <c r="H1635" s="195"/>
      <c r="I1635" s="195"/>
      <c r="J1635" s="195"/>
      <c r="L1635" s="195"/>
      <c r="M1635" s="195"/>
      <c r="N1635" s="195"/>
      <c r="O1635" s="195"/>
      <c r="P1635" s="195"/>
      <c r="Q1635" s="195"/>
      <c r="R1635" s="195"/>
      <c r="S1635" s="195"/>
      <c r="T1635" s="195"/>
      <c r="U1635" s="195"/>
      <c r="V1635" s="195"/>
      <c r="W1635" s="195"/>
      <c r="X1635" s="195"/>
      <c r="Y1635" s="195"/>
      <c r="Z1635" s="195"/>
      <c r="AA1635" s="195"/>
      <c r="AB1635" s="195"/>
      <c r="AC1635" s="195"/>
      <c r="AD1635" s="195"/>
      <c r="AE1635" s="195"/>
      <c r="AF1635" s="195"/>
      <c r="AG1635" s="195"/>
      <c r="AH1635" s="195"/>
      <c r="AI1635" s="195"/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  <c r="AW1635" s="195"/>
      <c r="AX1635" s="195"/>
      <c r="AY1635" s="195"/>
      <c r="AZ1635" s="195"/>
      <c r="BA1635" s="195"/>
      <c r="BB1635" s="195"/>
      <c r="BC1635" s="195"/>
      <c r="BD1635" s="195"/>
      <c r="BE1635" s="195"/>
      <c r="BF1635" s="195"/>
      <c r="BG1635" s="195"/>
      <c r="BH1635" s="195"/>
      <c r="BI1635" s="195"/>
      <c r="BJ1635" s="195"/>
      <c r="BK1635" s="195"/>
      <c r="BL1635" s="195"/>
      <c r="BM1635" s="195"/>
      <c r="BN1635" s="195"/>
      <c r="BO1635" s="195"/>
      <c r="BP1635" s="195"/>
      <c r="BQ1635" s="195"/>
      <c r="BR1635" s="195"/>
      <c r="BS1635" s="195"/>
      <c r="BT1635" s="195"/>
      <c r="BU1635" s="195"/>
      <c r="BV1635" s="195"/>
      <c r="BW1635" s="195"/>
      <c r="BX1635" s="195"/>
      <c r="BY1635" s="195"/>
      <c r="BZ1635" s="195"/>
      <c r="CA1635" s="195"/>
      <c r="CB1635" s="195"/>
      <c r="CC1635" s="195"/>
      <c r="CD1635" s="195"/>
      <c r="CE1635" s="195"/>
      <c r="CF1635" s="195"/>
      <c r="CG1635" s="195"/>
      <c r="CH1635" s="195"/>
    </row>
    <row r="1636" spans="1:86" ht="12.75">
      <c r="A1636" s="195"/>
      <c r="B1636" s="195"/>
      <c r="C1636" s="195"/>
      <c r="D1636" s="195"/>
      <c r="E1636" s="195"/>
      <c r="F1636" s="195"/>
      <c r="G1636" s="195"/>
      <c r="H1636" s="195"/>
      <c r="I1636" s="195"/>
      <c r="J1636" s="195"/>
      <c r="L1636" s="195"/>
      <c r="M1636" s="195"/>
      <c r="N1636" s="195"/>
      <c r="O1636" s="195"/>
      <c r="P1636" s="195"/>
      <c r="Q1636" s="195"/>
      <c r="R1636" s="195"/>
      <c r="S1636" s="195"/>
      <c r="T1636" s="195"/>
      <c r="U1636" s="195"/>
      <c r="V1636" s="195"/>
      <c r="W1636" s="195"/>
      <c r="X1636" s="195"/>
      <c r="Y1636" s="195"/>
      <c r="Z1636" s="195"/>
      <c r="AA1636" s="195"/>
      <c r="AB1636" s="195"/>
      <c r="AC1636" s="195"/>
      <c r="AD1636" s="195"/>
      <c r="AE1636" s="195"/>
      <c r="AF1636" s="195"/>
      <c r="AG1636" s="195"/>
      <c r="AH1636" s="195"/>
      <c r="AI1636" s="195"/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  <c r="AW1636" s="195"/>
      <c r="AX1636" s="195"/>
      <c r="AY1636" s="195"/>
      <c r="AZ1636" s="195"/>
      <c r="BA1636" s="195"/>
      <c r="BB1636" s="195"/>
      <c r="BC1636" s="195"/>
      <c r="BD1636" s="195"/>
      <c r="BE1636" s="195"/>
      <c r="BF1636" s="195"/>
      <c r="BG1636" s="195"/>
      <c r="BH1636" s="195"/>
      <c r="BI1636" s="195"/>
      <c r="BJ1636" s="195"/>
      <c r="BK1636" s="195"/>
      <c r="BL1636" s="195"/>
      <c r="BM1636" s="195"/>
      <c r="BN1636" s="195"/>
      <c r="BO1636" s="195"/>
      <c r="BP1636" s="195"/>
      <c r="BQ1636" s="195"/>
      <c r="BR1636" s="195"/>
      <c r="BS1636" s="195"/>
      <c r="BT1636" s="195"/>
      <c r="BU1636" s="195"/>
      <c r="BV1636" s="195"/>
      <c r="BW1636" s="195"/>
      <c r="BX1636" s="195"/>
      <c r="BY1636" s="195"/>
      <c r="BZ1636" s="195"/>
      <c r="CA1636" s="195"/>
      <c r="CB1636" s="195"/>
      <c r="CC1636" s="195"/>
      <c r="CD1636" s="195"/>
      <c r="CE1636" s="195"/>
      <c r="CF1636" s="195"/>
      <c r="CG1636" s="195"/>
      <c r="CH1636" s="195"/>
    </row>
    <row r="1637" spans="1:86" ht="12.75">
      <c r="A1637" s="195"/>
      <c r="B1637" s="195"/>
      <c r="C1637" s="195"/>
      <c r="D1637" s="195"/>
      <c r="E1637" s="195"/>
      <c r="F1637" s="195"/>
      <c r="G1637" s="195"/>
      <c r="H1637" s="195"/>
      <c r="I1637" s="195"/>
      <c r="J1637" s="195"/>
      <c r="L1637" s="195"/>
      <c r="M1637" s="195"/>
      <c r="N1637" s="195"/>
      <c r="O1637" s="195"/>
      <c r="P1637" s="195"/>
      <c r="Q1637" s="195"/>
      <c r="R1637" s="195"/>
      <c r="S1637" s="195"/>
      <c r="T1637" s="195"/>
      <c r="U1637" s="195"/>
      <c r="V1637" s="195"/>
      <c r="W1637" s="195"/>
      <c r="X1637" s="195"/>
      <c r="Y1637" s="195"/>
      <c r="Z1637" s="195"/>
      <c r="AA1637" s="195"/>
      <c r="AB1637" s="195"/>
      <c r="AC1637" s="195"/>
      <c r="AD1637" s="195"/>
      <c r="AE1637" s="195"/>
      <c r="AF1637" s="195"/>
      <c r="AG1637" s="195"/>
      <c r="AH1637" s="195"/>
      <c r="AI1637" s="195"/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  <c r="AW1637" s="195"/>
      <c r="AX1637" s="195"/>
      <c r="AY1637" s="195"/>
      <c r="AZ1637" s="195"/>
      <c r="BA1637" s="195"/>
      <c r="BB1637" s="195"/>
      <c r="BC1637" s="195"/>
      <c r="BD1637" s="195"/>
      <c r="BE1637" s="195"/>
      <c r="BF1637" s="195"/>
      <c r="BG1637" s="195"/>
      <c r="BH1637" s="195"/>
      <c r="BI1637" s="195"/>
      <c r="BJ1637" s="195"/>
      <c r="BK1637" s="195"/>
      <c r="BL1637" s="195"/>
      <c r="BM1637" s="195"/>
      <c r="BN1637" s="195"/>
      <c r="BO1637" s="195"/>
      <c r="BP1637" s="195"/>
      <c r="BQ1637" s="195"/>
      <c r="BR1637" s="195"/>
      <c r="BS1637" s="195"/>
      <c r="BT1637" s="195"/>
      <c r="BU1637" s="195"/>
      <c r="BV1637" s="195"/>
      <c r="BW1637" s="195"/>
      <c r="BX1637" s="195"/>
      <c r="BY1637" s="195"/>
      <c r="BZ1637" s="195"/>
      <c r="CA1637" s="195"/>
      <c r="CB1637" s="195"/>
      <c r="CC1637" s="195"/>
      <c r="CD1637" s="195"/>
      <c r="CE1637" s="195"/>
      <c r="CF1637" s="195"/>
      <c r="CG1637" s="195"/>
      <c r="CH1637" s="195"/>
    </row>
    <row r="1638" spans="1:86" ht="12.75">
      <c r="A1638" s="195"/>
      <c r="B1638" s="195"/>
      <c r="C1638" s="195"/>
      <c r="D1638" s="195"/>
      <c r="E1638" s="195"/>
      <c r="F1638" s="195"/>
      <c r="G1638" s="195"/>
      <c r="H1638" s="195"/>
      <c r="I1638" s="195"/>
      <c r="J1638" s="195"/>
      <c r="L1638" s="195"/>
      <c r="M1638" s="195"/>
      <c r="N1638" s="195"/>
      <c r="O1638" s="195"/>
      <c r="P1638" s="195"/>
      <c r="Q1638" s="195"/>
      <c r="R1638" s="195"/>
      <c r="S1638" s="195"/>
      <c r="T1638" s="195"/>
      <c r="U1638" s="195"/>
      <c r="V1638" s="195"/>
      <c r="W1638" s="195"/>
      <c r="X1638" s="195"/>
      <c r="Y1638" s="195"/>
      <c r="Z1638" s="195"/>
      <c r="AA1638" s="195"/>
      <c r="AB1638" s="195"/>
      <c r="AC1638" s="195"/>
      <c r="AD1638" s="195"/>
      <c r="AE1638" s="195"/>
      <c r="AF1638" s="195"/>
      <c r="AG1638" s="195"/>
      <c r="AH1638" s="195"/>
      <c r="AI1638" s="195"/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  <c r="AW1638" s="195"/>
      <c r="AX1638" s="195"/>
      <c r="AY1638" s="195"/>
      <c r="AZ1638" s="195"/>
      <c r="BA1638" s="195"/>
      <c r="BB1638" s="195"/>
      <c r="BC1638" s="195"/>
      <c r="BD1638" s="195"/>
      <c r="BE1638" s="195"/>
      <c r="BF1638" s="195"/>
      <c r="BG1638" s="195"/>
      <c r="BH1638" s="195"/>
      <c r="BI1638" s="195"/>
      <c r="BJ1638" s="195"/>
      <c r="BK1638" s="195"/>
      <c r="BL1638" s="195"/>
      <c r="BM1638" s="195"/>
      <c r="BN1638" s="195"/>
      <c r="BO1638" s="195"/>
      <c r="BP1638" s="195"/>
      <c r="BQ1638" s="195"/>
      <c r="BR1638" s="195"/>
      <c r="BS1638" s="195"/>
      <c r="BT1638" s="195"/>
      <c r="BU1638" s="195"/>
      <c r="BV1638" s="195"/>
      <c r="BW1638" s="195"/>
      <c r="BX1638" s="195"/>
      <c r="BY1638" s="195"/>
      <c r="BZ1638" s="195"/>
      <c r="CA1638" s="195"/>
      <c r="CB1638" s="195"/>
      <c r="CC1638" s="195"/>
      <c r="CD1638" s="195"/>
      <c r="CE1638" s="195"/>
      <c r="CF1638" s="195"/>
      <c r="CG1638" s="195"/>
      <c r="CH1638" s="195"/>
    </row>
    <row r="1639" spans="1:86" ht="12.75">
      <c r="A1639" s="195"/>
      <c r="B1639" s="195"/>
      <c r="C1639" s="195"/>
      <c r="D1639" s="195"/>
      <c r="E1639" s="195"/>
      <c r="F1639" s="195"/>
      <c r="G1639" s="195"/>
      <c r="H1639" s="195"/>
      <c r="I1639" s="195"/>
      <c r="J1639" s="195"/>
      <c r="L1639" s="195"/>
      <c r="M1639" s="195"/>
      <c r="N1639" s="195"/>
      <c r="O1639" s="195"/>
      <c r="P1639" s="195"/>
      <c r="Q1639" s="195"/>
      <c r="R1639" s="195"/>
      <c r="S1639" s="195"/>
      <c r="T1639" s="195"/>
      <c r="U1639" s="195"/>
      <c r="V1639" s="195"/>
      <c r="W1639" s="195"/>
      <c r="X1639" s="195"/>
      <c r="Y1639" s="195"/>
      <c r="Z1639" s="195"/>
      <c r="AA1639" s="195"/>
      <c r="AB1639" s="195"/>
      <c r="AC1639" s="195"/>
      <c r="AD1639" s="195"/>
      <c r="AE1639" s="195"/>
      <c r="AF1639" s="195"/>
      <c r="AG1639" s="195"/>
      <c r="AH1639" s="195"/>
      <c r="AI1639" s="195"/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  <c r="AW1639" s="195"/>
      <c r="AX1639" s="195"/>
      <c r="AY1639" s="195"/>
      <c r="AZ1639" s="195"/>
      <c r="BA1639" s="195"/>
      <c r="BB1639" s="195"/>
      <c r="BC1639" s="195"/>
      <c r="BD1639" s="195"/>
      <c r="BE1639" s="195"/>
      <c r="BF1639" s="195"/>
      <c r="BG1639" s="195"/>
      <c r="BH1639" s="195"/>
      <c r="BI1639" s="195"/>
      <c r="BJ1639" s="195"/>
      <c r="BK1639" s="195"/>
      <c r="BL1639" s="195"/>
      <c r="BM1639" s="195"/>
      <c r="BN1639" s="195"/>
      <c r="BO1639" s="195"/>
      <c r="BP1639" s="195"/>
      <c r="BQ1639" s="195"/>
      <c r="BR1639" s="195"/>
      <c r="BS1639" s="195"/>
      <c r="BT1639" s="195"/>
      <c r="BU1639" s="195"/>
      <c r="BV1639" s="195"/>
      <c r="BW1639" s="195"/>
      <c r="BX1639" s="195"/>
      <c r="BY1639" s="195"/>
      <c r="BZ1639" s="195"/>
      <c r="CA1639" s="195"/>
      <c r="CB1639" s="195"/>
      <c r="CC1639" s="195"/>
      <c r="CD1639" s="195"/>
      <c r="CE1639" s="195"/>
      <c r="CF1639" s="195"/>
      <c r="CG1639" s="195"/>
      <c r="CH1639" s="195"/>
    </row>
    <row r="1640" spans="1:86" ht="12.75">
      <c r="A1640" s="195"/>
      <c r="B1640" s="195"/>
      <c r="C1640" s="195"/>
      <c r="D1640" s="195"/>
      <c r="E1640" s="195"/>
      <c r="F1640" s="195"/>
      <c r="G1640" s="195"/>
      <c r="H1640" s="195"/>
      <c r="I1640" s="195"/>
      <c r="J1640" s="195"/>
      <c r="L1640" s="195"/>
      <c r="M1640" s="195"/>
      <c r="N1640" s="195"/>
      <c r="O1640" s="195"/>
      <c r="P1640" s="195"/>
      <c r="Q1640" s="195"/>
      <c r="R1640" s="195"/>
      <c r="S1640" s="195"/>
      <c r="T1640" s="195"/>
      <c r="U1640" s="195"/>
      <c r="V1640" s="195"/>
      <c r="W1640" s="195"/>
      <c r="X1640" s="195"/>
      <c r="Y1640" s="195"/>
      <c r="Z1640" s="195"/>
      <c r="AA1640" s="195"/>
      <c r="AB1640" s="195"/>
      <c r="AC1640" s="195"/>
      <c r="AD1640" s="195"/>
      <c r="AE1640" s="195"/>
      <c r="AF1640" s="195"/>
      <c r="AG1640" s="195"/>
      <c r="AH1640" s="195"/>
      <c r="AI1640" s="195"/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  <c r="AW1640" s="195"/>
      <c r="AX1640" s="195"/>
      <c r="AY1640" s="195"/>
      <c r="AZ1640" s="195"/>
      <c r="BA1640" s="195"/>
      <c r="BB1640" s="195"/>
      <c r="BC1640" s="195"/>
      <c r="BD1640" s="195"/>
      <c r="BE1640" s="195"/>
      <c r="BF1640" s="195"/>
      <c r="BG1640" s="195"/>
      <c r="BH1640" s="195"/>
      <c r="BI1640" s="195"/>
      <c r="BJ1640" s="195"/>
      <c r="BK1640" s="195"/>
      <c r="BL1640" s="195"/>
      <c r="BM1640" s="195"/>
      <c r="BN1640" s="195"/>
      <c r="BO1640" s="195"/>
      <c r="BP1640" s="195"/>
      <c r="BQ1640" s="195"/>
      <c r="BR1640" s="195"/>
      <c r="BS1640" s="195"/>
      <c r="BT1640" s="195"/>
      <c r="BU1640" s="195"/>
      <c r="BV1640" s="195"/>
      <c r="BW1640" s="195"/>
      <c r="BX1640" s="195"/>
      <c r="BY1640" s="195"/>
      <c r="BZ1640" s="195"/>
      <c r="CA1640" s="195"/>
      <c r="CB1640" s="195"/>
      <c r="CC1640" s="195"/>
      <c r="CD1640" s="195"/>
      <c r="CE1640" s="195"/>
      <c r="CF1640" s="195"/>
      <c r="CG1640" s="195"/>
      <c r="CH1640" s="195"/>
    </row>
    <row r="1641" spans="1:86" ht="12.75">
      <c r="A1641" s="195"/>
      <c r="B1641" s="195"/>
      <c r="C1641" s="195"/>
      <c r="D1641" s="195"/>
      <c r="E1641" s="195"/>
      <c r="F1641" s="195"/>
      <c r="G1641" s="195"/>
      <c r="H1641" s="195"/>
      <c r="I1641" s="195"/>
      <c r="J1641" s="195"/>
      <c r="L1641" s="195"/>
      <c r="M1641" s="195"/>
      <c r="N1641" s="195"/>
      <c r="O1641" s="195"/>
      <c r="P1641" s="195"/>
      <c r="Q1641" s="195"/>
      <c r="R1641" s="195"/>
      <c r="S1641" s="195"/>
      <c r="T1641" s="195"/>
      <c r="U1641" s="195"/>
      <c r="V1641" s="195"/>
      <c r="W1641" s="195"/>
      <c r="X1641" s="195"/>
      <c r="Y1641" s="195"/>
      <c r="Z1641" s="195"/>
      <c r="AA1641" s="195"/>
      <c r="AB1641" s="195"/>
      <c r="AC1641" s="195"/>
      <c r="AD1641" s="195"/>
      <c r="AE1641" s="195"/>
      <c r="AF1641" s="195"/>
      <c r="AG1641" s="195"/>
      <c r="AH1641" s="195"/>
      <c r="AI1641" s="195"/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  <c r="AW1641" s="195"/>
      <c r="AX1641" s="195"/>
      <c r="AY1641" s="195"/>
      <c r="AZ1641" s="195"/>
      <c r="BA1641" s="195"/>
      <c r="BB1641" s="195"/>
      <c r="BC1641" s="195"/>
      <c r="BD1641" s="195"/>
      <c r="BE1641" s="195"/>
      <c r="BF1641" s="195"/>
      <c r="BG1641" s="195"/>
      <c r="BH1641" s="195"/>
      <c r="BI1641" s="195"/>
      <c r="BJ1641" s="195"/>
      <c r="BK1641" s="195"/>
      <c r="BL1641" s="195"/>
      <c r="BM1641" s="195"/>
      <c r="BN1641" s="195"/>
      <c r="BO1641" s="195"/>
      <c r="BP1641" s="195"/>
      <c r="BQ1641" s="195"/>
      <c r="BR1641" s="195"/>
      <c r="BS1641" s="195"/>
      <c r="BT1641" s="195"/>
      <c r="BU1641" s="195"/>
      <c r="BV1641" s="195"/>
      <c r="BW1641" s="195"/>
      <c r="BX1641" s="195"/>
      <c r="BY1641" s="195"/>
      <c r="BZ1641" s="195"/>
      <c r="CA1641" s="195"/>
      <c r="CB1641" s="195"/>
      <c r="CC1641" s="195"/>
      <c r="CD1641" s="195"/>
      <c r="CE1641" s="195"/>
      <c r="CF1641" s="195"/>
      <c r="CG1641" s="195"/>
      <c r="CH1641" s="195"/>
    </row>
    <row r="1642" spans="1:86" ht="12.75">
      <c r="A1642" s="195"/>
      <c r="B1642" s="195"/>
      <c r="C1642" s="195"/>
      <c r="D1642" s="195"/>
      <c r="E1642" s="195"/>
      <c r="F1642" s="195"/>
      <c r="G1642" s="195"/>
      <c r="H1642" s="195"/>
      <c r="I1642" s="195"/>
      <c r="J1642" s="195"/>
      <c r="L1642" s="195"/>
      <c r="M1642" s="195"/>
      <c r="N1642" s="195"/>
      <c r="O1642" s="195"/>
      <c r="P1642" s="195"/>
      <c r="Q1642" s="195"/>
      <c r="R1642" s="195"/>
      <c r="S1642" s="195"/>
      <c r="T1642" s="195"/>
      <c r="U1642" s="195"/>
      <c r="V1642" s="195"/>
      <c r="W1642" s="195"/>
      <c r="X1642" s="195"/>
      <c r="Y1642" s="195"/>
      <c r="Z1642" s="195"/>
      <c r="AA1642" s="195"/>
      <c r="AB1642" s="195"/>
      <c r="AC1642" s="195"/>
      <c r="AD1642" s="195"/>
      <c r="AE1642" s="195"/>
      <c r="AF1642" s="195"/>
      <c r="AG1642" s="195"/>
      <c r="AH1642" s="195"/>
      <c r="AI1642" s="195"/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  <c r="AW1642" s="195"/>
      <c r="AX1642" s="195"/>
      <c r="AY1642" s="195"/>
      <c r="AZ1642" s="195"/>
      <c r="BA1642" s="195"/>
      <c r="BB1642" s="195"/>
      <c r="BC1642" s="195"/>
      <c r="BD1642" s="195"/>
      <c r="BE1642" s="195"/>
      <c r="BF1642" s="195"/>
      <c r="BG1642" s="195"/>
      <c r="BH1642" s="195"/>
      <c r="BI1642" s="195"/>
      <c r="BJ1642" s="195"/>
      <c r="BK1642" s="195"/>
      <c r="BL1642" s="195"/>
      <c r="BM1642" s="195"/>
      <c r="BN1642" s="195"/>
      <c r="BO1642" s="195"/>
      <c r="BP1642" s="195"/>
      <c r="BQ1642" s="195"/>
      <c r="BR1642" s="195"/>
      <c r="BS1642" s="195"/>
      <c r="BT1642" s="195"/>
      <c r="BU1642" s="195"/>
      <c r="BV1642" s="195"/>
      <c r="BW1642" s="195"/>
      <c r="BX1642" s="195"/>
      <c r="BY1642" s="195"/>
      <c r="BZ1642" s="195"/>
      <c r="CA1642" s="195"/>
      <c r="CB1642" s="195"/>
      <c r="CC1642" s="195"/>
      <c r="CD1642" s="195"/>
      <c r="CE1642" s="195"/>
      <c r="CF1642" s="195"/>
      <c r="CG1642" s="195"/>
      <c r="CH1642" s="195"/>
    </row>
    <row r="1643" spans="1:86" ht="12.75">
      <c r="A1643" s="195"/>
      <c r="B1643" s="195"/>
      <c r="C1643" s="195"/>
      <c r="D1643" s="195"/>
      <c r="E1643" s="195"/>
      <c r="F1643" s="195"/>
      <c r="G1643" s="195"/>
      <c r="H1643" s="195"/>
      <c r="I1643" s="195"/>
      <c r="J1643" s="195"/>
      <c r="L1643" s="195"/>
      <c r="M1643" s="195"/>
      <c r="N1643" s="195"/>
      <c r="O1643" s="195"/>
      <c r="P1643" s="195"/>
      <c r="Q1643" s="195"/>
      <c r="R1643" s="195"/>
      <c r="S1643" s="195"/>
      <c r="T1643" s="195"/>
      <c r="U1643" s="195"/>
      <c r="V1643" s="195"/>
      <c r="W1643" s="195"/>
      <c r="X1643" s="195"/>
      <c r="Y1643" s="195"/>
      <c r="Z1643" s="195"/>
      <c r="AA1643" s="195"/>
      <c r="AB1643" s="195"/>
      <c r="AC1643" s="195"/>
      <c r="AD1643" s="195"/>
      <c r="AE1643" s="195"/>
      <c r="AF1643" s="195"/>
      <c r="AG1643" s="195"/>
      <c r="AH1643" s="195"/>
      <c r="AI1643" s="195"/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  <c r="AW1643" s="195"/>
      <c r="AX1643" s="195"/>
      <c r="AY1643" s="195"/>
      <c r="AZ1643" s="195"/>
      <c r="BA1643" s="195"/>
      <c r="BB1643" s="195"/>
      <c r="BC1643" s="195"/>
      <c r="BD1643" s="195"/>
      <c r="BE1643" s="195"/>
      <c r="BF1643" s="195"/>
      <c r="BG1643" s="195"/>
      <c r="BH1643" s="195"/>
      <c r="BI1643" s="195"/>
      <c r="BJ1643" s="195"/>
      <c r="BK1643" s="195"/>
      <c r="BL1643" s="195"/>
      <c r="BM1643" s="195"/>
      <c r="BN1643" s="195"/>
      <c r="BO1643" s="195"/>
      <c r="BP1643" s="195"/>
      <c r="BQ1643" s="195"/>
      <c r="BR1643" s="195"/>
      <c r="BS1643" s="195"/>
      <c r="BT1643" s="195"/>
      <c r="BU1643" s="195"/>
      <c r="BV1643" s="195"/>
      <c r="BW1643" s="195"/>
      <c r="BX1643" s="195"/>
      <c r="BY1643" s="195"/>
      <c r="BZ1643" s="195"/>
      <c r="CA1643" s="195"/>
      <c r="CB1643" s="195"/>
      <c r="CC1643" s="195"/>
      <c r="CD1643" s="195"/>
      <c r="CE1643" s="195"/>
      <c r="CF1643" s="195"/>
      <c r="CG1643" s="195"/>
      <c r="CH1643" s="195"/>
    </row>
    <row r="1644" spans="1:86" ht="12.75">
      <c r="A1644" s="195"/>
      <c r="B1644" s="195"/>
      <c r="C1644" s="195"/>
      <c r="D1644" s="195"/>
      <c r="E1644" s="195"/>
      <c r="F1644" s="195"/>
      <c r="G1644" s="195"/>
      <c r="H1644" s="195"/>
      <c r="I1644" s="195"/>
      <c r="J1644" s="195"/>
      <c r="L1644" s="195"/>
      <c r="M1644" s="195"/>
      <c r="N1644" s="195"/>
      <c r="O1644" s="195"/>
      <c r="P1644" s="195"/>
      <c r="Q1644" s="195"/>
      <c r="R1644" s="195"/>
      <c r="S1644" s="195"/>
      <c r="T1644" s="195"/>
      <c r="U1644" s="195"/>
      <c r="V1644" s="195"/>
      <c r="W1644" s="195"/>
      <c r="X1644" s="195"/>
      <c r="Y1644" s="195"/>
      <c r="Z1644" s="195"/>
      <c r="AA1644" s="195"/>
      <c r="AB1644" s="195"/>
      <c r="AC1644" s="195"/>
      <c r="AD1644" s="195"/>
      <c r="AE1644" s="195"/>
      <c r="AF1644" s="195"/>
      <c r="AG1644" s="195"/>
      <c r="AH1644" s="195"/>
      <c r="AI1644" s="195"/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  <c r="AW1644" s="195"/>
      <c r="AX1644" s="195"/>
      <c r="AY1644" s="195"/>
      <c r="AZ1644" s="195"/>
      <c r="BA1644" s="195"/>
      <c r="BB1644" s="195"/>
      <c r="BC1644" s="195"/>
      <c r="BD1644" s="195"/>
      <c r="BE1644" s="195"/>
      <c r="BF1644" s="195"/>
      <c r="BG1644" s="195"/>
      <c r="BH1644" s="195"/>
      <c r="BI1644" s="195"/>
      <c r="BJ1644" s="195"/>
      <c r="BK1644" s="195"/>
      <c r="BL1644" s="195"/>
      <c r="BM1644" s="195"/>
      <c r="BN1644" s="195"/>
      <c r="BO1644" s="195"/>
      <c r="BP1644" s="195"/>
      <c r="BQ1644" s="195"/>
      <c r="BR1644" s="195"/>
      <c r="BS1644" s="195"/>
      <c r="BT1644" s="195"/>
      <c r="BU1644" s="195"/>
      <c r="BV1644" s="195"/>
      <c r="BW1644" s="195"/>
      <c r="BX1644" s="195"/>
      <c r="BY1644" s="195"/>
      <c r="BZ1644" s="195"/>
      <c r="CA1644" s="195"/>
      <c r="CB1644" s="195"/>
      <c r="CC1644" s="195"/>
      <c r="CD1644" s="195"/>
      <c r="CE1644" s="195"/>
      <c r="CF1644" s="195"/>
      <c r="CG1644" s="195"/>
      <c r="CH1644" s="195"/>
    </row>
    <row r="1645" spans="1:86" ht="12.75">
      <c r="A1645" s="195"/>
      <c r="B1645" s="195"/>
      <c r="C1645" s="195"/>
      <c r="D1645" s="195"/>
      <c r="E1645" s="195"/>
      <c r="F1645" s="195"/>
      <c r="G1645" s="195"/>
      <c r="H1645" s="195"/>
      <c r="I1645" s="195"/>
      <c r="J1645" s="195"/>
      <c r="L1645" s="195"/>
      <c r="M1645" s="195"/>
      <c r="N1645" s="195"/>
      <c r="O1645" s="195"/>
      <c r="P1645" s="195"/>
      <c r="Q1645" s="195"/>
      <c r="R1645" s="195"/>
      <c r="S1645" s="195"/>
      <c r="T1645" s="195"/>
      <c r="U1645" s="195"/>
      <c r="V1645" s="195"/>
      <c r="W1645" s="195"/>
      <c r="X1645" s="195"/>
      <c r="Y1645" s="195"/>
      <c r="Z1645" s="195"/>
      <c r="AA1645" s="195"/>
      <c r="AB1645" s="195"/>
      <c r="AC1645" s="195"/>
      <c r="AD1645" s="195"/>
      <c r="AE1645" s="195"/>
      <c r="AF1645" s="195"/>
      <c r="AG1645" s="195"/>
      <c r="AH1645" s="195"/>
      <c r="AI1645" s="195"/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  <c r="AW1645" s="195"/>
      <c r="AX1645" s="195"/>
      <c r="AY1645" s="195"/>
      <c r="AZ1645" s="195"/>
      <c r="BA1645" s="195"/>
      <c r="BB1645" s="195"/>
      <c r="BC1645" s="195"/>
      <c r="BD1645" s="195"/>
      <c r="BE1645" s="195"/>
      <c r="BF1645" s="195"/>
      <c r="BG1645" s="195"/>
      <c r="BH1645" s="195"/>
      <c r="BI1645" s="195"/>
      <c r="BJ1645" s="195"/>
      <c r="BK1645" s="195"/>
      <c r="BL1645" s="195"/>
      <c r="BM1645" s="195"/>
      <c r="BN1645" s="195"/>
      <c r="BO1645" s="195"/>
      <c r="BP1645" s="195"/>
      <c r="BQ1645" s="195"/>
      <c r="BR1645" s="195"/>
      <c r="BS1645" s="195"/>
      <c r="BT1645" s="195"/>
      <c r="BU1645" s="195"/>
      <c r="BV1645" s="195"/>
      <c r="BW1645" s="195"/>
      <c r="BX1645" s="195"/>
      <c r="BY1645" s="195"/>
      <c r="BZ1645" s="195"/>
      <c r="CA1645" s="195"/>
      <c r="CB1645" s="195"/>
      <c r="CC1645" s="195"/>
      <c r="CD1645" s="195"/>
      <c r="CE1645" s="195"/>
      <c r="CF1645" s="195"/>
      <c r="CG1645" s="195"/>
      <c r="CH1645" s="195"/>
    </row>
    <row r="1646" spans="1:86" ht="12.75">
      <c r="A1646" s="195"/>
      <c r="B1646" s="195"/>
      <c r="C1646" s="195"/>
      <c r="D1646" s="195"/>
      <c r="E1646" s="195"/>
      <c r="F1646" s="195"/>
      <c r="G1646" s="195"/>
      <c r="H1646" s="195"/>
      <c r="I1646" s="195"/>
      <c r="J1646" s="195"/>
      <c r="L1646" s="195"/>
      <c r="M1646" s="195"/>
      <c r="N1646" s="195"/>
      <c r="O1646" s="195"/>
      <c r="P1646" s="195"/>
      <c r="Q1646" s="195"/>
      <c r="R1646" s="195"/>
      <c r="S1646" s="195"/>
      <c r="T1646" s="195"/>
      <c r="U1646" s="195"/>
      <c r="V1646" s="195"/>
      <c r="W1646" s="195"/>
      <c r="X1646" s="195"/>
      <c r="Y1646" s="195"/>
      <c r="Z1646" s="195"/>
      <c r="AA1646" s="195"/>
      <c r="AB1646" s="195"/>
      <c r="AC1646" s="195"/>
      <c r="AD1646" s="195"/>
      <c r="AE1646" s="195"/>
      <c r="AF1646" s="195"/>
      <c r="AG1646" s="195"/>
      <c r="AH1646" s="195"/>
      <c r="AI1646" s="195"/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  <c r="AW1646" s="195"/>
      <c r="AX1646" s="195"/>
      <c r="AY1646" s="195"/>
      <c r="AZ1646" s="195"/>
      <c r="BA1646" s="195"/>
      <c r="BB1646" s="195"/>
      <c r="BC1646" s="195"/>
      <c r="BD1646" s="195"/>
      <c r="BE1646" s="195"/>
      <c r="BF1646" s="195"/>
      <c r="BG1646" s="195"/>
      <c r="BH1646" s="195"/>
      <c r="BI1646" s="195"/>
      <c r="BJ1646" s="195"/>
      <c r="BK1646" s="195"/>
      <c r="BL1646" s="195"/>
      <c r="BM1646" s="195"/>
      <c r="BN1646" s="195"/>
      <c r="BO1646" s="195"/>
      <c r="BP1646" s="195"/>
      <c r="BQ1646" s="195"/>
      <c r="BR1646" s="195"/>
      <c r="BS1646" s="195"/>
      <c r="BT1646" s="195"/>
      <c r="BU1646" s="195"/>
      <c r="BV1646" s="195"/>
      <c r="BW1646" s="195"/>
      <c r="BX1646" s="195"/>
      <c r="BY1646" s="195"/>
      <c r="BZ1646" s="195"/>
      <c r="CA1646" s="195"/>
      <c r="CB1646" s="195"/>
      <c r="CC1646" s="195"/>
      <c r="CD1646" s="195"/>
      <c r="CE1646" s="195"/>
      <c r="CF1646" s="195"/>
      <c r="CG1646" s="195"/>
      <c r="CH1646" s="195"/>
    </row>
    <row r="1647" spans="1:86" ht="12.75">
      <c r="A1647" s="195"/>
      <c r="B1647" s="195"/>
      <c r="C1647" s="195"/>
      <c r="D1647" s="195"/>
      <c r="E1647" s="195"/>
      <c r="F1647" s="195"/>
      <c r="G1647" s="195"/>
      <c r="H1647" s="195"/>
      <c r="I1647" s="195"/>
      <c r="J1647" s="195"/>
      <c r="L1647" s="195"/>
      <c r="M1647" s="195"/>
      <c r="N1647" s="195"/>
      <c r="O1647" s="195"/>
      <c r="P1647" s="195"/>
      <c r="Q1647" s="195"/>
      <c r="R1647" s="195"/>
      <c r="S1647" s="195"/>
      <c r="T1647" s="195"/>
      <c r="U1647" s="195"/>
      <c r="V1647" s="195"/>
      <c r="W1647" s="195"/>
      <c r="X1647" s="195"/>
      <c r="Y1647" s="195"/>
      <c r="Z1647" s="195"/>
      <c r="AA1647" s="195"/>
      <c r="AB1647" s="195"/>
      <c r="AC1647" s="195"/>
      <c r="AD1647" s="195"/>
      <c r="AE1647" s="195"/>
      <c r="AF1647" s="195"/>
      <c r="AG1647" s="195"/>
      <c r="AH1647" s="195"/>
      <c r="AI1647" s="195"/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  <c r="AW1647" s="195"/>
      <c r="AX1647" s="195"/>
      <c r="AY1647" s="195"/>
      <c r="AZ1647" s="195"/>
      <c r="BA1647" s="195"/>
      <c r="BB1647" s="195"/>
      <c r="BC1647" s="195"/>
      <c r="BD1647" s="195"/>
      <c r="BE1647" s="195"/>
      <c r="BF1647" s="195"/>
      <c r="BG1647" s="195"/>
      <c r="BH1647" s="195"/>
      <c r="BI1647" s="195"/>
      <c r="BJ1647" s="195"/>
      <c r="BK1647" s="195"/>
      <c r="BL1647" s="195"/>
      <c r="BM1647" s="195"/>
      <c r="BN1647" s="195"/>
      <c r="BO1647" s="195"/>
      <c r="BP1647" s="195"/>
      <c r="BQ1647" s="195"/>
      <c r="BR1647" s="195"/>
      <c r="BS1647" s="195"/>
      <c r="BT1647" s="195"/>
      <c r="BU1647" s="195"/>
      <c r="BV1647" s="195"/>
      <c r="BW1647" s="195"/>
      <c r="BX1647" s="195"/>
      <c r="BY1647" s="195"/>
      <c r="BZ1647" s="195"/>
      <c r="CA1647" s="195"/>
      <c r="CB1647" s="195"/>
      <c r="CC1647" s="195"/>
      <c r="CD1647" s="195"/>
      <c r="CE1647" s="195"/>
      <c r="CF1647" s="195"/>
      <c r="CG1647" s="195"/>
      <c r="CH1647" s="195"/>
    </row>
    <row r="1648" spans="1:86" ht="12.75">
      <c r="A1648" s="195"/>
      <c r="B1648" s="195"/>
      <c r="C1648" s="195"/>
      <c r="D1648" s="195"/>
      <c r="E1648" s="195"/>
      <c r="F1648" s="195"/>
      <c r="G1648" s="195"/>
      <c r="H1648" s="195"/>
      <c r="I1648" s="195"/>
      <c r="J1648" s="195"/>
      <c r="L1648" s="195"/>
      <c r="M1648" s="195"/>
      <c r="N1648" s="195"/>
      <c r="O1648" s="195"/>
      <c r="P1648" s="195"/>
      <c r="Q1648" s="195"/>
      <c r="R1648" s="195"/>
      <c r="S1648" s="195"/>
      <c r="T1648" s="195"/>
      <c r="U1648" s="195"/>
      <c r="V1648" s="195"/>
      <c r="W1648" s="195"/>
      <c r="X1648" s="195"/>
      <c r="Y1648" s="195"/>
      <c r="Z1648" s="195"/>
      <c r="AA1648" s="195"/>
      <c r="AB1648" s="195"/>
      <c r="AC1648" s="195"/>
      <c r="AD1648" s="195"/>
      <c r="AE1648" s="195"/>
      <c r="AF1648" s="195"/>
      <c r="AG1648" s="195"/>
      <c r="AH1648" s="195"/>
      <c r="AI1648" s="195"/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  <c r="AW1648" s="195"/>
      <c r="AX1648" s="195"/>
      <c r="AY1648" s="195"/>
      <c r="AZ1648" s="195"/>
      <c r="BA1648" s="195"/>
      <c r="BB1648" s="195"/>
      <c r="BC1648" s="195"/>
      <c r="BD1648" s="195"/>
      <c r="BE1648" s="195"/>
      <c r="BF1648" s="195"/>
      <c r="BG1648" s="195"/>
      <c r="BH1648" s="195"/>
      <c r="BI1648" s="195"/>
      <c r="BJ1648" s="195"/>
      <c r="BK1648" s="195"/>
      <c r="BL1648" s="195"/>
      <c r="BM1648" s="195"/>
      <c r="BN1648" s="195"/>
      <c r="BO1648" s="195"/>
      <c r="BP1648" s="195"/>
      <c r="BQ1648" s="195"/>
      <c r="BR1648" s="195"/>
      <c r="BS1648" s="195"/>
      <c r="BT1648" s="195"/>
      <c r="BU1648" s="195"/>
      <c r="BV1648" s="195"/>
      <c r="BW1648" s="195"/>
      <c r="BX1648" s="195"/>
      <c r="BY1648" s="195"/>
      <c r="BZ1648" s="195"/>
      <c r="CA1648" s="195"/>
      <c r="CB1648" s="195"/>
      <c r="CC1648" s="195"/>
      <c r="CD1648" s="195"/>
      <c r="CE1648" s="195"/>
      <c r="CF1648" s="195"/>
      <c r="CG1648" s="195"/>
      <c r="CH1648" s="195"/>
    </row>
    <row r="1649" spans="1:86" ht="12.75">
      <c r="A1649" s="195"/>
      <c r="B1649" s="195"/>
      <c r="C1649" s="195"/>
      <c r="D1649" s="195"/>
      <c r="E1649" s="195"/>
      <c r="F1649" s="195"/>
      <c r="G1649" s="195"/>
      <c r="H1649" s="195"/>
      <c r="I1649" s="195"/>
      <c r="J1649" s="195"/>
      <c r="L1649" s="195"/>
      <c r="M1649" s="195"/>
      <c r="N1649" s="195"/>
      <c r="O1649" s="195"/>
      <c r="P1649" s="195"/>
      <c r="Q1649" s="195"/>
      <c r="R1649" s="195"/>
      <c r="S1649" s="195"/>
      <c r="T1649" s="195"/>
      <c r="U1649" s="195"/>
      <c r="V1649" s="195"/>
      <c r="W1649" s="195"/>
      <c r="X1649" s="195"/>
      <c r="Y1649" s="195"/>
      <c r="Z1649" s="195"/>
      <c r="AA1649" s="195"/>
      <c r="AB1649" s="195"/>
      <c r="AC1649" s="195"/>
      <c r="AD1649" s="195"/>
      <c r="AE1649" s="195"/>
      <c r="AF1649" s="195"/>
      <c r="AG1649" s="195"/>
      <c r="AH1649" s="195"/>
      <c r="AI1649" s="195"/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  <c r="AW1649" s="195"/>
      <c r="AX1649" s="195"/>
      <c r="AY1649" s="195"/>
      <c r="AZ1649" s="195"/>
      <c r="BA1649" s="195"/>
      <c r="BB1649" s="195"/>
      <c r="BC1649" s="195"/>
      <c r="BD1649" s="195"/>
      <c r="BE1649" s="195"/>
      <c r="BF1649" s="195"/>
      <c r="BG1649" s="195"/>
      <c r="BH1649" s="195"/>
      <c r="BI1649" s="195"/>
      <c r="BJ1649" s="195"/>
      <c r="BK1649" s="195"/>
      <c r="BL1649" s="195"/>
      <c r="BM1649" s="195"/>
      <c r="BN1649" s="195"/>
      <c r="BO1649" s="195"/>
      <c r="BP1649" s="195"/>
      <c r="BQ1649" s="195"/>
      <c r="BR1649" s="195"/>
      <c r="BS1649" s="195"/>
      <c r="BT1649" s="195"/>
      <c r="BU1649" s="195"/>
      <c r="BV1649" s="195"/>
      <c r="BW1649" s="195"/>
      <c r="BX1649" s="195"/>
      <c r="BY1649" s="195"/>
      <c r="BZ1649" s="195"/>
      <c r="CA1649" s="195"/>
      <c r="CB1649" s="195"/>
      <c r="CC1649" s="195"/>
      <c r="CD1649" s="195"/>
      <c r="CE1649" s="195"/>
      <c r="CF1649" s="195"/>
      <c r="CG1649" s="195"/>
      <c r="CH1649" s="195"/>
    </row>
    <row r="1650" spans="1:86" ht="12.75">
      <c r="A1650" s="195"/>
      <c r="B1650" s="195"/>
      <c r="C1650" s="195"/>
      <c r="D1650" s="195"/>
      <c r="E1650" s="195"/>
      <c r="F1650" s="195"/>
      <c r="G1650" s="195"/>
      <c r="H1650" s="195"/>
      <c r="I1650" s="195"/>
      <c r="J1650" s="195"/>
      <c r="L1650" s="195"/>
      <c r="M1650" s="195"/>
      <c r="N1650" s="195"/>
      <c r="O1650" s="195"/>
      <c r="P1650" s="195"/>
      <c r="Q1650" s="195"/>
      <c r="R1650" s="195"/>
      <c r="S1650" s="195"/>
      <c r="T1650" s="195"/>
      <c r="U1650" s="195"/>
      <c r="V1650" s="195"/>
      <c r="W1650" s="195"/>
      <c r="X1650" s="195"/>
      <c r="Y1650" s="195"/>
      <c r="Z1650" s="195"/>
      <c r="AA1650" s="195"/>
      <c r="AB1650" s="195"/>
      <c r="AC1650" s="195"/>
      <c r="AD1650" s="195"/>
      <c r="AE1650" s="195"/>
      <c r="AF1650" s="195"/>
      <c r="AG1650" s="195"/>
      <c r="AH1650" s="195"/>
      <c r="AI1650" s="195"/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  <c r="AW1650" s="195"/>
      <c r="AX1650" s="195"/>
      <c r="AY1650" s="195"/>
      <c r="AZ1650" s="195"/>
      <c r="BA1650" s="195"/>
      <c r="BB1650" s="195"/>
      <c r="BC1650" s="195"/>
      <c r="BD1650" s="195"/>
      <c r="BE1650" s="195"/>
      <c r="BF1650" s="195"/>
      <c r="BG1650" s="195"/>
      <c r="BH1650" s="195"/>
      <c r="BI1650" s="195"/>
      <c r="BJ1650" s="195"/>
      <c r="BK1650" s="195"/>
      <c r="BL1650" s="195"/>
      <c r="BM1650" s="195"/>
      <c r="BN1650" s="195"/>
      <c r="BO1650" s="195"/>
      <c r="BP1650" s="195"/>
      <c r="BQ1650" s="195"/>
      <c r="BR1650" s="195"/>
      <c r="BS1650" s="195"/>
      <c r="BT1650" s="195"/>
      <c r="BU1650" s="195"/>
      <c r="BV1650" s="195"/>
      <c r="BW1650" s="195"/>
      <c r="BX1650" s="195"/>
      <c r="BY1650" s="195"/>
      <c r="BZ1650" s="195"/>
      <c r="CA1650" s="195"/>
      <c r="CB1650" s="195"/>
      <c r="CC1650" s="195"/>
      <c r="CD1650" s="195"/>
      <c r="CE1650" s="195"/>
      <c r="CF1650" s="195"/>
      <c r="CG1650" s="195"/>
      <c r="CH1650" s="195"/>
    </row>
    <row r="1651" spans="1:86" ht="12.75">
      <c r="A1651" s="195"/>
      <c r="B1651" s="195"/>
      <c r="C1651" s="195"/>
      <c r="D1651" s="195"/>
      <c r="E1651" s="195"/>
      <c r="F1651" s="195"/>
      <c r="G1651" s="195"/>
      <c r="H1651" s="195"/>
      <c r="I1651" s="195"/>
      <c r="J1651" s="195"/>
      <c r="L1651" s="195"/>
      <c r="M1651" s="195"/>
      <c r="N1651" s="195"/>
      <c r="O1651" s="195"/>
      <c r="P1651" s="195"/>
      <c r="Q1651" s="195"/>
      <c r="R1651" s="195"/>
      <c r="S1651" s="195"/>
      <c r="T1651" s="195"/>
      <c r="U1651" s="195"/>
      <c r="V1651" s="195"/>
      <c r="W1651" s="195"/>
      <c r="X1651" s="195"/>
      <c r="Y1651" s="195"/>
      <c r="Z1651" s="195"/>
      <c r="AA1651" s="195"/>
      <c r="AB1651" s="195"/>
      <c r="AC1651" s="195"/>
      <c r="AD1651" s="195"/>
      <c r="AE1651" s="195"/>
      <c r="AF1651" s="195"/>
      <c r="AG1651" s="195"/>
      <c r="AH1651" s="195"/>
      <c r="AI1651" s="195"/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  <c r="AW1651" s="195"/>
      <c r="AX1651" s="195"/>
      <c r="AY1651" s="195"/>
      <c r="AZ1651" s="195"/>
      <c r="BA1651" s="195"/>
      <c r="BB1651" s="195"/>
      <c r="BC1651" s="195"/>
      <c r="BD1651" s="195"/>
      <c r="BE1651" s="195"/>
      <c r="BF1651" s="195"/>
      <c r="BG1651" s="195"/>
      <c r="BH1651" s="195"/>
      <c r="BI1651" s="195"/>
      <c r="BJ1651" s="195"/>
      <c r="BK1651" s="195"/>
      <c r="BL1651" s="195"/>
      <c r="BM1651" s="195"/>
      <c r="BN1651" s="195"/>
      <c r="BO1651" s="195"/>
      <c r="BP1651" s="195"/>
      <c r="BQ1651" s="195"/>
      <c r="BR1651" s="195"/>
      <c r="BS1651" s="195"/>
      <c r="BT1651" s="195"/>
      <c r="BU1651" s="195"/>
      <c r="BV1651" s="195"/>
      <c r="BW1651" s="195"/>
      <c r="BX1651" s="195"/>
      <c r="BY1651" s="195"/>
      <c r="BZ1651" s="195"/>
      <c r="CA1651" s="195"/>
      <c r="CB1651" s="195"/>
      <c r="CC1651" s="195"/>
      <c r="CD1651" s="195"/>
      <c r="CE1651" s="195"/>
      <c r="CF1651" s="195"/>
      <c r="CG1651" s="195"/>
      <c r="CH1651" s="195"/>
    </row>
    <row r="1652" spans="1:86" ht="12.75">
      <c r="A1652" s="195"/>
      <c r="B1652" s="195"/>
      <c r="C1652" s="195"/>
      <c r="D1652" s="195"/>
      <c r="E1652" s="195"/>
      <c r="F1652" s="195"/>
      <c r="G1652" s="195"/>
      <c r="H1652" s="195"/>
      <c r="I1652" s="195"/>
      <c r="J1652" s="195"/>
      <c r="L1652" s="195"/>
      <c r="M1652" s="195"/>
      <c r="N1652" s="195"/>
      <c r="O1652" s="195"/>
      <c r="P1652" s="195"/>
      <c r="Q1652" s="195"/>
      <c r="R1652" s="195"/>
      <c r="S1652" s="195"/>
      <c r="T1652" s="195"/>
      <c r="U1652" s="195"/>
      <c r="V1652" s="195"/>
      <c r="W1652" s="195"/>
      <c r="X1652" s="195"/>
      <c r="Y1652" s="195"/>
      <c r="Z1652" s="195"/>
      <c r="AA1652" s="195"/>
      <c r="AB1652" s="195"/>
      <c r="AC1652" s="195"/>
      <c r="AD1652" s="195"/>
      <c r="AE1652" s="195"/>
      <c r="AF1652" s="195"/>
      <c r="AG1652" s="195"/>
      <c r="AH1652" s="195"/>
      <c r="AI1652" s="195"/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  <c r="AW1652" s="195"/>
      <c r="AX1652" s="195"/>
      <c r="AY1652" s="195"/>
      <c r="AZ1652" s="195"/>
      <c r="BA1652" s="195"/>
      <c r="BB1652" s="195"/>
      <c r="BC1652" s="195"/>
      <c r="BD1652" s="195"/>
      <c r="BE1652" s="195"/>
      <c r="BF1652" s="195"/>
      <c r="BG1652" s="195"/>
      <c r="BH1652" s="195"/>
      <c r="BI1652" s="195"/>
      <c r="BJ1652" s="195"/>
      <c r="BK1652" s="195"/>
      <c r="BL1652" s="195"/>
      <c r="BM1652" s="195"/>
      <c r="BN1652" s="195"/>
      <c r="BO1652" s="195"/>
      <c r="BP1652" s="195"/>
      <c r="BQ1652" s="195"/>
      <c r="BR1652" s="195"/>
      <c r="BS1652" s="195"/>
      <c r="BT1652" s="195"/>
      <c r="BU1652" s="195"/>
      <c r="BV1652" s="195"/>
      <c r="BW1652" s="195"/>
      <c r="BX1652" s="195"/>
      <c r="BY1652" s="195"/>
      <c r="BZ1652" s="195"/>
      <c r="CA1652" s="195"/>
      <c r="CB1652" s="195"/>
      <c r="CC1652" s="195"/>
      <c r="CD1652" s="195"/>
      <c r="CE1652" s="195"/>
      <c r="CF1652" s="195"/>
      <c r="CG1652" s="195"/>
      <c r="CH1652" s="195"/>
    </row>
    <row r="1653" spans="1:86" ht="12.75">
      <c r="A1653" s="195"/>
      <c r="B1653" s="195"/>
      <c r="C1653" s="195"/>
      <c r="D1653" s="195"/>
      <c r="E1653" s="195"/>
      <c r="F1653" s="195"/>
      <c r="G1653" s="195"/>
      <c r="H1653" s="195"/>
      <c r="I1653" s="195"/>
      <c r="J1653" s="195"/>
      <c r="L1653" s="195"/>
      <c r="M1653" s="195"/>
      <c r="N1653" s="195"/>
      <c r="O1653" s="195"/>
      <c r="P1653" s="195"/>
      <c r="Q1653" s="195"/>
      <c r="R1653" s="195"/>
      <c r="S1653" s="195"/>
      <c r="T1653" s="195"/>
      <c r="U1653" s="195"/>
      <c r="V1653" s="195"/>
      <c r="W1653" s="195"/>
      <c r="X1653" s="195"/>
      <c r="Y1653" s="195"/>
      <c r="Z1653" s="195"/>
      <c r="AA1653" s="195"/>
      <c r="AB1653" s="195"/>
      <c r="AC1653" s="195"/>
      <c r="AD1653" s="195"/>
      <c r="AE1653" s="195"/>
      <c r="AF1653" s="195"/>
      <c r="AG1653" s="195"/>
      <c r="AH1653" s="195"/>
      <c r="AI1653" s="195"/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  <c r="AW1653" s="195"/>
      <c r="AX1653" s="195"/>
      <c r="AY1653" s="195"/>
      <c r="AZ1653" s="195"/>
      <c r="BA1653" s="195"/>
      <c r="BB1653" s="195"/>
      <c r="BC1653" s="195"/>
      <c r="BD1653" s="195"/>
      <c r="BE1653" s="195"/>
      <c r="BF1653" s="195"/>
      <c r="BG1653" s="195"/>
      <c r="BH1653" s="195"/>
      <c r="BI1653" s="195"/>
      <c r="BJ1653" s="195"/>
      <c r="BK1653" s="195"/>
      <c r="BL1653" s="195"/>
      <c r="BM1653" s="195"/>
      <c r="BN1653" s="195"/>
      <c r="BO1653" s="195"/>
      <c r="BP1653" s="195"/>
      <c r="BQ1653" s="195"/>
      <c r="BR1653" s="195"/>
      <c r="BS1653" s="195"/>
      <c r="BT1653" s="195"/>
      <c r="BU1653" s="195"/>
      <c r="BV1653" s="195"/>
      <c r="BW1653" s="195"/>
      <c r="BX1653" s="195"/>
      <c r="BY1653" s="195"/>
      <c r="BZ1653" s="195"/>
      <c r="CA1653" s="195"/>
      <c r="CB1653" s="195"/>
      <c r="CC1653" s="195"/>
      <c r="CD1653" s="195"/>
      <c r="CE1653" s="195"/>
      <c r="CF1653" s="195"/>
      <c r="CG1653" s="195"/>
      <c r="CH1653" s="195"/>
    </row>
    <row r="1654" spans="1:86" ht="12.75">
      <c r="A1654" s="195"/>
      <c r="B1654" s="195"/>
      <c r="C1654" s="195"/>
      <c r="D1654" s="195"/>
      <c r="E1654" s="195"/>
      <c r="F1654" s="195"/>
      <c r="G1654" s="195"/>
      <c r="H1654" s="195"/>
      <c r="I1654" s="195"/>
      <c r="J1654" s="195"/>
      <c r="L1654" s="195"/>
      <c r="M1654" s="195"/>
      <c r="N1654" s="195"/>
      <c r="O1654" s="195"/>
      <c r="P1654" s="195"/>
      <c r="Q1654" s="195"/>
      <c r="R1654" s="195"/>
      <c r="S1654" s="195"/>
      <c r="T1654" s="195"/>
      <c r="U1654" s="195"/>
      <c r="V1654" s="195"/>
      <c r="W1654" s="195"/>
      <c r="X1654" s="195"/>
      <c r="Y1654" s="195"/>
      <c r="Z1654" s="195"/>
      <c r="AA1654" s="195"/>
      <c r="AB1654" s="195"/>
      <c r="AC1654" s="195"/>
      <c r="AD1654" s="195"/>
      <c r="AE1654" s="195"/>
      <c r="AF1654" s="195"/>
      <c r="AG1654" s="195"/>
      <c r="AH1654" s="195"/>
      <c r="AI1654" s="195"/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  <c r="AW1654" s="195"/>
      <c r="AX1654" s="195"/>
      <c r="AY1654" s="195"/>
      <c r="AZ1654" s="195"/>
      <c r="BA1654" s="195"/>
      <c r="BB1654" s="195"/>
      <c r="BC1654" s="195"/>
      <c r="BD1654" s="195"/>
      <c r="BE1654" s="195"/>
      <c r="BF1654" s="195"/>
      <c r="BG1654" s="195"/>
      <c r="BH1654" s="195"/>
      <c r="BI1654" s="195"/>
      <c r="BJ1654" s="195"/>
      <c r="BK1654" s="195"/>
      <c r="BL1654" s="195"/>
      <c r="BM1654" s="195"/>
      <c r="BN1654" s="195"/>
      <c r="BO1654" s="195"/>
      <c r="BP1654" s="195"/>
      <c r="BQ1654" s="195"/>
      <c r="BR1654" s="195"/>
      <c r="BS1654" s="195"/>
      <c r="BT1654" s="195"/>
      <c r="BU1654" s="195"/>
      <c r="BV1654" s="195"/>
      <c r="BW1654" s="195"/>
      <c r="BX1654" s="195"/>
      <c r="BY1654" s="195"/>
      <c r="BZ1654" s="195"/>
      <c r="CA1654" s="195"/>
      <c r="CB1654" s="195"/>
      <c r="CC1654" s="195"/>
      <c r="CD1654" s="195"/>
      <c r="CE1654" s="195"/>
      <c r="CF1654" s="195"/>
      <c r="CG1654" s="195"/>
      <c r="CH1654" s="195"/>
    </row>
    <row r="1655" spans="1:86" ht="12.75">
      <c r="A1655" s="195"/>
      <c r="B1655" s="195"/>
      <c r="C1655" s="195"/>
      <c r="D1655" s="195"/>
      <c r="E1655" s="195"/>
      <c r="F1655" s="195"/>
      <c r="G1655" s="195"/>
      <c r="H1655" s="195"/>
      <c r="I1655" s="195"/>
      <c r="J1655" s="195"/>
      <c r="L1655" s="195"/>
      <c r="M1655" s="195"/>
      <c r="N1655" s="195"/>
      <c r="O1655" s="195"/>
      <c r="P1655" s="195"/>
      <c r="Q1655" s="195"/>
      <c r="R1655" s="195"/>
      <c r="S1655" s="195"/>
      <c r="T1655" s="195"/>
      <c r="U1655" s="195"/>
      <c r="V1655" s="195"/>
      <c r="W1655" s="195"/>
      <c r="X1655" s="195"/>
      <c r="Y1655" s="195"/>
      <c r="Z1655" s="195"/>
      <c r="AA1655" s="195"/>
      <c r="AB1655" s="195"/>
      <c r="AC1655" s="195"/>
      <c r="AD1655" s="195"/>
      <c r="AE1655" s="195"/>
      <c r="AF1655" s="195"/>
      <c r="AG1655" s="195"/>
      <c r="AH1655" s="195"/>
      <c r="AI1655" s="195"/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  <c r="AW1655" s="195"/>
      <c r="AX1655" s="195"/>
      <c r="AY1655" s="195"/>
      <c r="AZ1655" s="195"/>
      <c r="BA1655" s="195"/>
      <c r="BB1655" s="195"/>
      <c r="BC1655" s="195"/>
      <c r="BD1655" s="195"/>
      <c r="BE1655" s="195"/>
      <c r="BF1655" s="195"/>
      <c r="BG1655" s="195"/>
      <c r="BH1655" s="195"/>
      <c r="BI1655" s="195"/>
      <c r="BJ1655" s="195"/>
      <c r="BK1655" s="195"/>
      <c r="BL1655" s="195"/>
      <c r="BM1655" s="195"/>
      <c r="BN1655" s="195"/>
      <c r="BO1655" s="195"/>
      <c r="BP1655" s="195"/>
      <c r="BQ1655" s="195"/>
      <c r="BR1655" s="195"/>
      <c r="BS1655" s="195"/>
      <c r="BT1655" s="195"/>
      <c r="BU1655" s="195"/>
      <c r="BV1655" s="195"/>
      <c r="BW1655" s="195"/>
      <c r="BX1655" s="195"/>
      <c r="BY1655" s="195"/>
      <c r="BZ1655" s="195"/>
      <c r="CA1655" s="195"/>
      <c r="CB1655" s="195"/>
      <c r="CC1655" s="195"/>
      <c r="CD1655" s="195"/>
      <c r="CE1655" s="195"/>
      <c r="CF1655" s="195"/>
      <c r="CG1655" s="195"/>
      <c r="CH1655" s="195"/>
    </row>
    <row r="1656" spans="1:86" ht="12.75">
      <c r="A1656" s="195"/>
      <c r="B1656" s="195"/>
      <c r="C1656" s="195"/>
      <c r="D1656" s="195"/>
      <c r="E1656" s="195"/>
      <c r="F1656" s="195"/>
      <c r="G1656" s="195"/>
      <c r="H1656" s="195"/>
      <c r="I1656" s="195"/>
      <c r="J1656" s="195"/>
      <c r="L1656" s="195"/>
      <c r="M1656" s="195"/>
      <c r="N1656" s="195"/>
      <c r="O1656" s="195"/>
      <c r="P1656" s="195"/>
      <c r="Q1656" s="195"/>
      <c r="R1656" s="195"/>
      <c r="S1656" s="195"/>
      <c r="T1656" s="195"/>
      <c r="U1656" s="195"/>
      <c r="V1656" s="195"/>
      <c r="W1656" s="195"/>
      <c r="X1656" s="195"/>
      <c r="Y1656" s="195"/>
      <c r="Z1656" s="195"/>
      <c r="AA1656" s="195"/>
      <c r="AB1656" s="195"/>
      <c r="AC1656" s="195"/>
      <c r="AD1656" s="195"/>
      <c r="AE1656" s="195"/>
      <c r="AF1656" s="195"/>
      <c r="AG1656" s="195"/>
      <c r="AH1656" s="195"/>
      <c r="AI1656" s="195"/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  <c r="AW1656" s="195"/>
      <c r="AX1656" s="195"/>
      <c r="AY1656" s="195"/>
      <c r="AZ1656" s="195"/>
      <c r="BA1656" s="195"/>
      <c r="BB1656" s="195"/>
      <c r="BC1656" s="195"/>
      <c r="BD1656" s="195"/>
      <c r="BE1656" s="195"/>
      <c r="BF1656" s="195"/>
      <c r="BG1656" s="195"/>
      <c r="BH1656" s="195"/>
      <c r="BI1656" s="195"/>
      <c r="BJ1656" s="195"/>
      <c r="BK1656" s="195"/>
      <c r="BL1656" s="195"/>
      <c r="BM1656" s="195"/>
      <c r="BN1656" s="195"/>
      <c r="BO1656" s="195"/>
      <c r="BP1656" s="195"/>
      <c r="BQ1656" s="195"/>
      <c r="BR1656" s="195"/>
      <c r="BS1656" s="195"/>
      <c r="BT1656" s="195"/>
      <c r="BU1656" s="195"/>
      <c r="BV1656" s="195"/>
      <c r="BW1656" s="195"/>
      <c r="BX1656" s="195"/>
      <c r="BY1656" s="195"/>
      <c r="BZ1656" s="195"/>
      <c r="CA1656" s="195"/>
      <c r="CB1656" s="195"/>
      <c r="CC1656" s="195"/>
      <c r="CD1656" s="195"/>
      <c r="CE1656" s="195"/>
      <c r="CF1656" s="195"/>
      <c r="CG1656" s="195"/>
      <c r="CH1656" s="195"/>
    </row>
    <row r="1657" spans="1:86" ht="12.75">
      <c r="A1657" s="195"/>
      <c r="B1657" s="195"/>
      <c r="C1657" s="195"/>
      <c r="D1657" s="195"/>
      <c r="E1657" s="195"/>
      <c r="F1657" s="195"/>
      <c r="G1657" s="195"/>
      <c r="H1657" s="195"/>
      <c r="I1657" s="195"/>
      <c r="J1657" s="195"/>
      <c r="L1657" s="195"/>
      <c r="M1657" s="195"/>
      <c r="N1657" s="195"/>
      <c r="O1657" s="195"/>
      <c r="P1657" s="195"/>
      <c r="Q1657" s="195"/>
      <c r="R1657" s="195"/>
      <c r="S1657" s="195"/>
      <c r="T1657" s="195"/>
      <c r="U1657" s="195"/>
      <c r="V1657" s="195"/>
      <c r="W1657" s="195"/>
      <c r="X1657" s="195"/>
      <c r="Y1657" s="195"/>
      <c r="Z1657" s="195"/>
      <c r="AA1657" s="195"/>
      <c r="AB1657" s="195"/>
      <c r="AC1657" s="195"/>
      <c r="AD1657" s="195"/>
      <c r="AE1657" s="195"/>
      <c r="AF1657" s="195"/>
      <c r="AG1657" s="195"/>
      <c r="AH1657" s="195"/>
      <c r="AI1657" s="195"/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  <c r="AW1657" s="195"/>
      <c r="AX1657" s="195"/>
      <c r="AY1657" s="195"/>
      <c r="AZ1657" s="195"/>
      <c r="BA1657" s="195"/>
      <c r="BB1657" s="195"/>
      <c r="BC1657" s="195"/>
      <c r="BD1657" s="195"/>
      <c r="BE1657" s="195"/>
      <c r="BF1657" s="195"/>
      <c r="BG1657" s="195"/>
      <c r="BH1657" s="195"/>
      <c r="BI1657" s="195"/>
      <c r="BJ1657" s="195"/>
      <c r="BK1657" s="195"/>
      <c r="BL1657" s="195"/>
      <c r="BM1657" s="195"/>
      <c r="BN1657" s="195"/>
      <c r="BO1657" s="195"/>
      <c r="BP1657" s="195"/>
      <c r="BQ1657" s="195"/>
      <c r="BR1657" s="195"/>
      <c r="BS1657" s="195"/>
      <c r="BT1657" s="195"/>
      <c r="BU1657" s="195"/>
      <c r="BV1657" s="195"/>
      <c r="BW1657" s="195"/>
      <c r="BX1657" s="195"/>
      <c r="BY1657" s="195"/>
      <c r="BZ1657" s="195"/>
      <c r="CA1657" s="195"/>
      <c r="CB1657" s="195"/>
      <c r="CC1657" s="195"/>
      <c r="CD1657" s="195"/>
      <c r="CE1657" s="195"/>
      <c r="CF1657" s="195"/>
      <c r="CG1657" s="195"/>
      <c r="CH1657" s="195"/>
    </row>
    <row r="1658" spans="1:86" ht="12.75">
      <c r="A1658" s="195"/>
      <c r="B1658" s="195"/>
      <c r="C1658" s="195"/>
      <c r="D1658" s="195"/>
      <c r="E1658" s="195"/>
      <c r="F1658" s="195"/>
      <c r="G1658" s="195"/>
      <c r="H1658" s="195"/>
      <c r="I1658" s="195"/>
      <c r="J1658" s="195"/>
      <c r="L1658" s="195"/>
      <c r="M1658" s="195"/>
      <c r="N1658" s="195"/>
      <c r="O1658" s="195"/>
      <c r="P1658" s="195"/>
      <c r="Q1658" s="195"/>
      <c r="R1658" s="195"/>
      <c r="S1658" s="195"/>
      <c r="T1658" s="195"/>
      <c r="U1658" s="195"/>
      <c r="V1658" s="195"/>
      <c r="W1658" s="195"/>
      <c r="X1658" s="195"/>
      <c r="Y1658" s="195"/>
      <c r="Z1658" s="195"/>
      <c r="AA1658" s="195"/>
      <c r="AB1658" s="195"/>
      <c r="AC1658" s="195"/>
      <c r="AD1658" s="195"/>
      <c r="AE1658" s="195"/>
      <c r="AF1658" s="195"/>
      <c r="AG1658" s="195"/>
      <c r="AH1658" s="195"/>
      <c r="AI1658" s="195"/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  <c r="AW1658" s="195"/>
      <c r="AX1658" s="195"/>
      <c r="AY1658" s="195"/>
      <c r="AZ1658" s="195"/>
      <c r="BA1658" s="195"/>
      <c r="BB1658" s="195"/>
      <c r="BC1658" s="195"/>
      <c r="BD1658" s="195"/>
      <c r="BE1658" s="195"/>
      <c r="BF1658" s="195"/>
      <c r="BG1658" s="195"/>
      <c r="BH1658" s="195"/>
      <c r="BI1658" s="195"/>
      <c r="BJ1658" s="195"/>
      <c r="BK1658" s="195"/>
      <c r="BL1658" s="195"/>
      <c r="BM1658" s="195"/>
      <c r="BN1658" s="195"/>
      <c r="BO1658" s="195"/>
      <c r="BP1658" s="195"/>
      <c r="BQ1658" s="195"/>
      <c r="BR1658" s="195"/>
      <c r="BS1658" s="195"/>
      <c r="BT1658" s="195"/>
      <c r="BU1658" s="195"/>
      <c r="BV1658" s="195"/>
      <c r="BW1658" s="195"/>
      <c r="BX1658" s="195"/>
      <c r="BY1658" s="195"/>
      <c r="BZ1658" s="195"/>
      <c r="CA1658" s="195"/>
      <c r="CB1658" s="195"/>
      <c r="CC1658" s="195"/>
      <c r="CD1658" s="195"/>
      <c r="CE1658" s="195"/>
      <c r="CF1658" s="195"/>
      <c r="CG1658" s="195"/>
      <c r="CH1658" s="195"/>
    </row>
    <row r="1659" spans="1:86" ht="12.75">
      <c r="A1659" s="195"/>
      <c r="B1659" s="195"/>
      <c r="C1659" s="195"/>
      <c r="D1659" s="195"/>
      <c r="E1659" s="195"/>
      <c r="F1659" s="195"/>
      <c r="G1659" s="195"/>
      <c r="H1659" s="195"/>
      <c r="I1659" s="195"/>
      <c r="J1659" s="195"/>
      <c r="L1659" s="195"/>
      <c r="M1659" s="195"/>
      <c r="N1659" s="195"/>
      <c r="O1659" s="195"/>
      <c r="P1659" s="195"/>
      <c r="Q1659" s="195"/>
      <c r="R1659" s="195"/>
      <c r="S1659" s="195"/>
      <c r="T1659" s="195"/>
      <c r="U1659" s="195"/>
      <c r="V1659" s="195"/>
      <c r="W1659" s="195"/>
      <c r="X1659" s="195"/>
      <c r="Y1659" s="195"/>
      <c r="Z1659" s="195"/>
      <c r="AA1659" s="195"/>
      <c r="AB1659" s="195"/>
      <c r="AC1659" s="195"/>
      <c r="AD1659" s="195"/>
      <c r="AE1659" s="195"/>
      <c r="AF1659" s="195"/>
      <c r="AG1659" s="195"/>
      <c r="AH1659" s="195"/>
      <c r="AI1659" s="195"/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  <c r="AW1659" s="195"/>
      <c r="AX1659" s="195"/>
      <c r="AY1659" s="195"/>
      <c r="AZ1659" s="195"/>
      <c r="BA1659" s="195"/>
      <c r="BB1659" s="195"/>
      <c r="BC1659" s="195"/>
      <c r="BD1659" s="195"/>
      <c r="BE1659" s="195"/>
      <c r="BF1659" s="195"/>
      <c r="BG1659" s="195"/>
      <c r="BH1659" s="195"/>
      <c r="BI1659" s="195"/>
      <c r="BJ1659" s="195"/>
      <c r="BK1659" s="195"/>
      <c r="BL1659" s="195"/>
      <c r="BM1659" s="195"/>
      <c r="BN1659" s="195"/>
      <c r="BO1659" s="195"/>
      <c r="BP1659" s="195"/>
      <c r="BQ1659" s="195"/>
      <c r="BR1659" s="195"/>
      <c r="BS1659" s="195"/>
      <c r="BT1659" s="195"/>
      <c r="BU1659" s="195"/>
      <c r="BV1659" s="195"/>
      <c r="BW1659" s="195"/>
      <c r="BX1659" s="195"/>
      <c r="BY1659" s="195"/>
      <c r="BZ1659" s="195"/>
      <c r="CA1659" s="195"/>
      <c r="CB1659" s="195"/>
      <c r="CC1659" s="195"/>
      <c r="CD1659" s="195"/>
      <c r="CE1659" s="195"/>
      <c r="CF1659" s="195"/>
      <c r="CG1659" s="195"/>
      <c r="CH1659" s="195"/>
    </row>
    <row r="1660" spans="1:86" ht="12.75">
      <c r="A1660" s="195"/>
      <c r="B1660" s="195"/>
      <c r="C1660" s="195"/>
      <c r="D1660" s="195"/>
      <c r="E1660" s="195"/>
      <c r="F1660" s="195"/>
      <c r="G1660" s="195"/>
      <c r="H1660" s="195"/>
      <c r="I1660" s="195"/>
      <c r="J1660" s="195"/>
      <c r="L1660" s="195"/>
      <c r="M1660" s="195"/>
      <c r="N1660" s="195"/>
      <c r="O1660" s="195"/>
      <c r="P1660" s="195"/>
      <c r="Q1660" s="195"/>
      <c r="R1660" s="195"/>
      <c r="S1660" s="195"/>
      <c r="T1660" s="195"/>
      <c r="U1660" s="195"/>
      <c r="V1660" s="195"/>
      <c r="W1660" s="195"/>
      <c r="X1660" s="195"/>
      <c r="Y1660" s="195"/>
      <c r="Z1660" s="195"/>
      <c r="AA1660" s="195"/>
      <c r="AB1660" s="195"/>
      <c r="AC1660" s="195"/>
      <c r="AD1660" s="195"/>
      <c r="AE1660" s="195"/>
      <c r="AF1660" s="195"/>
      <c r="AG1660" s="195"/>
      <c r="AH1660" s="195"/>
      <c r="AI1660" s="195"/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  <c r="AW1660" s="195"/>
      <c r="AX1660" s="195"/>
      <c r="AY1660" s="195"/>
      <c r="AZ1660" s="195"/>
      <c r="BA1660" s="195"/>
      <c r="BB1660" s="195"/>
      <c r="BC1660" s="195"/>
      <c r="BD1660" s="195"/>
      <c r="BE1660" s="195"/>
      <c r="BF1660" s="195"/>
      <c r="BG1660" s="195"/>
      <c r="BH1660" s="195"/>
      <c r="BI1660" s="195"/>
      <c r="BJ1660" s="195"/>
      <c r="BK1660" s="195"/>
      <c r="BL1660" s="195"/>
      <c r="BM1660" s="195"/>
      <c r="BN1660" s="195"/>
      <c r="BO1660" s="195"/>
      <c r="BP1660" s="195"/>
      <c r="BQ1660" s="195"/>
      <c r="BR1660" s="195"/>
      <c r="BS1660" s="195"/>
      <c r="BT1660" s="195"/>
      <c r="BU1660" s="195"/>
      <c r="BV1660" s="195"/>
      <c r="BW1660" s="195"/>
      <c r="BX1660" s="195"/>
      <c r="BY1660" s="195"/>
      <c r="BZ1660" s="195"/>
      <c r="CA1660" s="195"/>
      <c r="CB1660" s="195"/>
      <c r="CC1660" s="195"/>
      <c r="CD1660" s="195"/>
      <c r="CE1660" s="195"/>
      <c r="CF1660" s="195"/>
      <c r="CG1660" s="195"/>
      <c r="CH1660" s="195"/>
    </row>
    <row r="1661" spans="1:86" ht="12.75">
      <c r="A1661" s="195"/>
      <c r="B1661" s="195"/>
      <c r="C1661" s="195"/>
      <c r="D1661" s="195"/>
      <c r="E1661" s="195"/>
      <c r="F1661" s="195"/>
      <c r="G1661" s="195"/>
      <c r="H1661" s="195"/>
      <c r="I1661" s="195"/>
      <c r="J1661" s="195"/>
      <c r="L1661" s="195"/>
      <c r="M1661" s="195"/>
      <c r="N1661" s="195"/>
      <c r="O1661" s="195"/>
      <c r="P1661" s="195"/>
      <c r="Q1661" s="195"/>
      <c r="R1661" s="195"/>
      <c r="S1661" s="195"/>
      <c r="T1661" s="195"/>
      <c r="U1661" s="195"/>
      <c r="V1661" s="195"/>
      <c r="W1661" s="195"/>
      <c r="X1661" s="195"/>
      <c r="Y1661" s="195"/>
      <c r="Z1661" s="195"/>
      <c r="AA1661" s="195"/>
      <c r="AB1661" s="195"/>
      <c r="AC1661" s="195"/>
      <c r="AD1661" s="195"/>
      <c r="AE1661" s="195"/>
      <c r="AF1661" s="195"/>
      <c r="AG1661" s="195"/>
      <c r="AH1661" s="195"/>
      <c r="AI1661" s="195"/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  <c r="AW1661" s="195"/>
      <c r="AX1661" s="195"/>
      <c r="AY1661" s="195"/>
      <c r="AZ1661" s="195"/>
      <c r="BA1661" s="195"/>
      <c r="BB1661" s="195"/>
      <c r="BC1661" s="195"/>
      <c r="BD1661" s="195"/>
      <c r="BE1661" s="195"/>
      <c r="BF1661" s="195"/>
      <c r="BG1661" s="195"/>
      <c r="BH1661" s="195"/>
      <c r="BI1661" s="195"/>
      <c r="BJ1661" s="195"/>
      <c r="BK1661" s="195"/>
      <c r="BL1661" s="195"/>
      <c r="BM1661" s="195"/>
      <c r="BN1661" s="195"/>
      <c r="BO1661" s="195"/>
      <c r="BP1661" s="195"/>
      <c r="BQ1661" s="195"/>
      <c r="BR1661" s="195"/>
      <c r="BS1661" s="195"/>
      <c r="BT1661" s="195"/>
      <c r="BU1661" s="195"/>
      <c r="BV1661" s="195"/>
      <c r="BW1661" s="195"/>
      <c r="BX1661" s="195"/>
      <c r="BY1661" s="195"/>
      <c r="BZ1661" s="195"/>
      <c r="CA1661" s="195"/>
      <c r="CB1661" s="195"/>
      <c r="CC1661" s="195"/>
      <c r="CD1661" s="195"/>
      <c r="CE1661" s="195"/>
      <c r="CF1661" s="195"/>
      <c r="CG1661" s="195"/>
      <c r="CH1661" s="195"/>
    </row>
    <row r="1662" spans="1:86" ht="12.75">
      <c r="A1662" s="195"/>
      <c r="B1662" s="195"/>
      <c r="C1662" s="195"/>
      <c r="D1662" s="195"/>
      <c r="E1662" s="195"/>
      <c r="F1662" s="195"/>
      <c r="G1662" s="195"/>
      <c r="H1662" s="195"/>
      <c r="I1662" s="195"/>
      <c r="J1662" s="195"/>
      <c r="L1662" s="195"/>
      <c r="M1662" s="195"/>
      <c r="N1662" s="195"/>
      <c r="O1662" s="195"/>
      <c r="P1662" s="195"/>
      <c r="Q1662" s="195"/>
      <c r="R1662" s="195"/>
      <c r="S1662" s="195"/>
      <c r="T1662" s="195"/>
      <c r="U1662" s="195"/>
      <c r="V1662" s="195"/>
      <c r="W1662" s="195"/>
      <c r="X1662" s="195"/>
      <c r="Y1662" s="195"/>
      <c r="Z1662" s="195"/>
      <c r="AA1662" s="195"/>
      <c r="AB1662" s="195"/>
      <c r="AC1662" s="195"/>
      <c r="AD1662" s="195"/>
      <c r="AE1662" s="195"/>
      <c r="AF1662" s="195"/>
      <c r="AG1662" s="195"/>
      <c r="AH1662" s="195"/>
      <c r="AI1662" s="195"/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  <c r="AW1662" s="195"/>
      <c r="AX1662" s="195"/>
      <c r="AY1662" s="195"/>
      <c r="AZ1662" s="195"/>
      <c r="BA1662" s="195"/>
      <c r="BB1662" s="195"/>
      <c r="BC1662" s="195"/>
      <c r="BD1662" s="195"/>
      <c r="BE1662" s="195"/>
      <c r="BF1662" s="195"/>
      <c r="BG1662" s="195"/>
      <c r="BH1662" s="195"/>
      <c r="BI1662" s="195"/>
      <c r="BJ1662" s="195"/>
      <c r="BK1662" s="195"/>
      <c r="BL1662" s="195"/>
      <c r="BM1662" s="195"/>
      <c r="BN1662" s="195"/>
      <c r="BO1662" s="195"/>
      <c r="BP1662" s="195"/>
      <c r="BQ1662" s="195"/>
      <c r="BR1662" s="195"/>
      <c r="BS1662" s="195"/>
      <c r="BT1662" s="195"/>
      <c r="BU1662" s="195"/>
      <c r="BV1662" s="195"/>
      <c r="BW1662" s="195"/>
      <c r="BX1662" s="195"/>
      <c r="BY1662" s="195"/>
      <c r="BZ1662" s="195"/>
      <c r="CA1662" s="195"/>
      <c r="CB1662" s="195"/>
      <c r="CC1662" s="195"/>
      <c r="CD1662" s="195"/>
      <c r="CE1662" s="195"/>
      <c r="CF1662" s="195"/>
      <c r="CG1662" s="195"/>
      <c r="CH1662" s="195"/>
    </row>
    <row r="1663" spans="1:86" ht="12.75">
      <c r="A1663" s="195"/>
      <c r="B1663" s="195"/>
      <c r="C1663" s="195"/>
      <c r="D1663" s="195"/>
      <c r="E1663" s="195"/>
      <c r="F1663" s="195"/>
      <c r="G1663" s="195"/>
      <c r="H1663" s="195"/>
      <c r="I1663" s="195"/>
      <c r="J1663" s="195"/>
      <c r="L1663" s="195"/>
      <c r="M1663" s="195"/>
      <c r="N1663" s="195"/>
      <c r="O1663" s="195"/>
      <c r="P1663" s="195"/>
      <c r="Q1663" s="195"/>
      <c r="R1663" s="195"/>
      <c r="S1663" s="195"/>
      <c r="T1663" s="195"/>
      <c r="U1663" s="195"/>
      <c r="V1663" s="195"/>
      <c r="W1663" s="195"/>
      <c r="X1663" s="195"/>
      <c r="Y1663" s="195"/>
      <c r="Z1663" s="195"/>
      <c r="AA1663" s="195"/>
      <c r="AB1663" s="195"/>
      <c r="AC1663" s="195"/>
      <c r="AD1663" s="195"/>
      <c r="AE1663" s="195"/>
      <c r="AF1663" s="195"/>
      <c r="AG1663" s="195"/>
      <c r="AH1663" s="195"/>
      <c r="AI1663" s="195"/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  <c r="AW1663" s="195"/>
      <c r="AX1663" s="195"/>
      <c r="AY1663" s="195"/>
      <c r="AZ1663" s="195"/>
      <c r="BA1663" s="195"/>
      <c r="BB1663" s="195"/>
      <c r="BC1663" s="195"/>
      <c r="BD1663" s="195"/>
      <c r="BE1663" s="195"/>
      <c r="BF1663" s="195"/>
      <c r="BG1663" s="195"/>
      <c r="BH1663" s="195"/>
      <c r="BI1663" s="195"/>
      <c r="BJ1663" s="195"/>
      <c r="BK1663" s="195"/>
      <c r="BL1663" s="195"/>
      <c r="BM1663" s="195"/>
      <c r="BN1663" s="195"/>
      <c r="BO1663" s="195"/>
      <c r="BP1663" s="195"/>
      <c r="BQ1663" s="195"/>
      <c r="BR1663" s="195"/>
      <c r="BS1663" s="195"/>
      <c r="BT1663" s="195"/>
      <c r="BU1663" s="195"/>
      <c r="BV1663" s="195"/>
      <c r="BW1663" s="195"/>
      <c r="BX1663" s="195"/>
      <c r="BY1663" s="195"/>
      <c r="BZ1663" s="195"/>
      <c r="CA1663" s="195"/>
      <c r="CB1663" s="195"/>
      <c r="CC1663" s="195"/>
      <c r="CD1663" s="195"/>
      <c r="CE1663" s="195"/>
      <c r="CF1663" s="195"/>
      <c r="CG1663" s="195"/>
      <c r="CH1663" s="195"/>
    </row>
    <row r="1664" spans="1:86" ht="12.75">
      <c r="A1664" s="195"/>
      <c r="B1664" s="195"/>
      <c r="C1664" s="195"/>
      <c r="D1664" s="195"/>
      <c r="E1664" s="195"/>
      <c r="F1664" s="195"/>
      <c r="G1664" s="195"/>
      <c r="H1664" s="195"/>
      <c r="I1664" s="195"/>
      <c r="J1664" s="195"/>
      <c r="L1664" s="195"/>
      <c r="M1664" s="195"/>
      <c r="N1664" s="195"/>
      <c r="O1664" s="195"/>
      <c r="P1664" s="195"/>
      <c r="Q1664" s="195"/>
      <c r="R1664" s="195"/>
      <c r="S1664" s="195"/>
      <c r="T1664" s="195"/>
      <c r="U1664" s="195"/>
      <c r="V1664" s="195"/>
      <c r="W1664" s="195"/>
      <c r="X1664" s="195"/>
      <c r="Y1664" s="195"/>
      <c r="Z1664" s="195"/>
      <c r="AA1664" s="195"/>
      <c r="AB1664" s="195"/>
      <c r="AC1664" s="195"/>
      <c r="AD1664" s="195"/>
      <c r="AE1664" s="195"/>
      <c r="AF1664" s="195"/>
      <c r="AG1664" s="195"/>
      <c r="AH1664" s="195"/>
      <c r="AI1664" s="195"/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  <c r="AW1664" s="195"/>
      <c r="AX1664" s="195"/>
      <c r="AY1664" s="195"/>
      <c r="AZ1664" s="195"/>
      <c r="BA1664" s="195"/>
      <c r="BB1664" s="195"/>
      <c r="BC1664" s="195"/>
      <c r="BD1664" s="195"/>
      <c r="BE1664" s="195"/>
      <c r="BF1664" s="195"/>
      <c r="BG1664" s="195"/>
      <c r="BH1664" s="195"/>
      <c r="BI1664" s="195"/>
      <c r="BJ1664" s="195"/>
      <c r="BK1664" s="195"/>
      <c r="BL1664" s="195"/>
      <c r="BM1664" s="195"/>
      <c r="BN1664" s="195"/>
      <c r="BO1664" s="195"/>
      <c r="BP1664" s="195"/>
      <c r="BQ1664" s="195"/>
      <c r="BR1664" s="195"/>
      <c r="BS1664" s="195"/>
      <c r="BT1664" s="195"/>
      <c r="BU1664" s="195"/>
      <c r="BV1664" s="195"/>
      <c r="BW1664" s="195"/>
      <c r="BX1664" s="195"/>
      <c r="BY1664" s="195"/>
      <c r="BZ1664" s="195"/>
      <c r="CA1664" s="195"/>
      <c r="CB1664" s="195"/>
      <c r="CC1664" s="195"/>
      <c r="CD1664" s="195"/>
      <c r="CE1664" s="195"/>
      <c r="CF1664" s="195"/>
      <c r="CG1664" s="195"/>
      <c r="CH1664" s="195"/>
    </row>
    <row r="1665" spans="1:86" ht="12.75">
      <c r="A1665" s="195"/>
      <c r="B1665" s="195"/>
      <c r="C1665" s="195"/>
      <c r="D1665" s="195"/>
      <c r="E1665" s="195"/>
      <c r="F1665" s="195"/>
      <c r="G1665" s="195"/>
      <c r="H1665" s="195"/>
      <c r="I1665" s="195"/>
      <c r="J1665" s="195"/>
      <c r="L1665" s="195"/>
      <c r="M1665" s="195"/>
      <c r="N1665" s="195"/>
      <c r="O1665" s="195"/>
      <c r="P1665" s="195"/>
      <c r="Q1665" s="195"/>
      <c r="R1665" s="195"/>
      <c r="S1665" s="195"/>
      <c r="T1665" s="195"/>
      <c r="U1665" s="195"/>
      <c r="V1665" s="195"/>
      <c r="W1665" s="195"/>
      <c r="X1665" s="195"/>
      <c r="Y1665" s="195"/>
      <c r="Z1665" s="195"/>
      <c r="AA1665" s="195"/>
      <c r="AB1665" s="195"/>
      <c r="AC1665" s="195"/>
      <c r="AD1665" s="195"/>
      <c r="AE1665" s="195"/>
      <c r="AF1665" s="195"/>
      <c r="AG1665" s="195"/>
      <c r="AH1665" s="195"/>
      <c r="AI1665" s="195"/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  <c r="AW1665" s="195"/>
      <c r="AX1665" s="195"/>
      <c r="AY1665" s="195"/>
      <c r="AZ1665" s="195"/>
      <c r="BA1665" s="195"/>
      <c r="BB1665" s="195"/>
      <c r="BC1665" s="195"/>
      <c r="BD1665" s="195"/>
      <c r="BE1665" s="195"/>
      <c r="BF1665" s="195"/>
      <c r="BG1665" s="195"/>
      <c r="BH1665" s="195"/>
      <c r="BI1665" s="195"/>
      <c r="BJ1665" s="195"/>
      <c r="BK1665" s="195"/>
      <c r="BL1665" s="195"/>
      <c r="BM1665" s="195"/>
      <c r="BN1665" s="195"/>
      <c r="BO1665" s="195"/>
      <c r="BP1665" s="195"/>
      <c r="BQ1665" s="195"/>
      <c r="BR1665" s="195"/>
      <c r="BS1665" s="195"/>
      <c r="BT1665" s="195"/>
      <c r="BU1665" s="195"/>
      <c r="BV1665" s="195"/>
      <c r="BW1665" s="195"/>
      <c r="BX1665" s="195"/>
      <c r="BY1665" s="195"/>
      <c r="BZ1665" s="195"/>
      <c r="CA1665" s="195"/>
      <c r="CB1665" s="195"/>
      <c r="CC1665" s="195"/>
      <c r="CD1665" s="195"/>
      <c r="CE1665" s="195"/>
      <c r="CF1665" s="195"/>
      <c r="CG1665" s="195"/>
      <c r="CH1665" s="195"/>
    </row>
    <row r="1666" spans="1:86" ht="12.75">
      <c r="A1666" s="195"/>
      <c r="B1666" s="195"/>
      <c r="C1666" s="195"/>
      <c r="D1666" s="195"/>
      <c r="E1666" s="195"/>
      <c r="F1666" s="195"/>
      <c r="G1666" s="195"/>
      <c r="H1666" s="195"/>
      <c r="I1666" s="195"/>
      <c r="J1666" s="195"/>
      <c r="L1666" s="195"/>
      <c r="M1666" s="195"/>
      <c r="N1666" s="195"/>
      <c r="O1666" s="195"/>
      <c r="P1666" s="195"/>
      <c r="Q1666" s="195"/>
      <c r="R1666" s="195"/>
      <c r="S1666" s="195"/>
      <c r="T1666" s="195"/>
      <c r="U1666" s="195"/>
      <c r="V1666" s="195"/>
      <c r="W1666" s="195"/>
      <c r="X1666" s="195"/>
      <c r="Y1666" s="195"/>
      <c r="Z1666" s="195"/>
      <c r="AA1666" s="195"/>
      <c r="AB1666" s="195"/>
      <c r="AC1666" s="195"/>
      <c r="AD1666" s="195"/>
      <c r="AE1666" s="195"/>
      <c r="AF1666" s="195"/>
      <c r="AG1666" s="195"/>
      <c r="AH1666" s="195"/>
      <c r="AI1666" s="195"/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  <c r="AW1666" s="195"/>
      <c r="AX1666" s="195"/>
      <c r="AY1666" s="195"/>
      <c r="AZ1666" s="195"/>
      <c r="BA1666" s="195"/>
      <c r="BB1666" s="195"/>
      <c r="BC1666" s="195"/>
      <c r="BD1666" s="195"/>
      <c r="BE1666" s="195"/>
      <c r="BF1666" s="195"/>
      <c r="BG1666" s="195"/>
      <c r="BH1666" s="195"/>
      <c r="BI1666" s="195"/>
      <c r="BJ1666" s="195"/>
      <c r="BK1666" s="195"/>
      <c r="BL1666" s="195"/>
      <c r="BM1666" s="195"/>
      <c r="BN1666" s="195"/>
      <c r="BO1666" s="195"/>
      <c r="BP1666" s="195"/>
      <c r="BQ1666" s="195"/>
      <c r="BR1666" s="195"/>
      <c r="BS1666" s="195"/>
      <c r="BT1666" s="195"/>
      <c r="BU1666" s="195"/>
      <c r="BV1666" s="195"/>
      <c r="BW1666" s="195"/>
      <c r="BX1666" s="195"/>
      <c r="BY1666" s="195"/>
      <c r="BZ1666" s="195"/>
      <c r="CA1666" s="195"/>
      <c r="CB1666" s="195"/>
      <c r="CC1666" s="195"/>
      <c r="CD1666" s="195"/>
      <c r="CE1666" s="195"/>
      <c r="CF1666" s="195"/>
      <c r="CG1666" s="195"/>
      <c r="CH1666" s="195"/>
    </row>
    <row r="1667" spans="1:86" ht="12.75">
      <c r="A1667" s="195"/>
      <c r="B1667" s="195"/>
      <c r="C1667" s="195"/>
      <c r="D1667" s="195"/>
      <c r="E1667" s="195"/>
      <c r="F1667" s="195"/>
      <c r="G1667" s="195"/>
      <c r="H1667" s="195"/>
      <c r="I1667" s="195"/>
      <c r="J1667" s="195"/>
      <c r="L1667" s="195"/>
      <c r="M1667" s="195"/>
      <c r="N1667" s="195"/>
      <c r="O1667" s="195"/>
      <c r="P1667" s="195"/>
      <c r="Q1667" s="195"/>
      <c r="R1667" s="195"/>
      <c r="S1667" s="195"/>
      <c r="T1667" s="195"/>
      <c r="U1667" s="195"/>
      <c r="V1667" s="195"/>
      <c r="W1667" s="195"/>
      <c r="X1667" s="195"/>
      <c r="Y1667" s="195"/>
      <c r="Z1667" s="195"/>
      <c r="AA1667" s="195"/>
      <c r="AB1667" s="195"/>
      <c r="AC1667" s="195"/>
      <c r="AD1667" s="195"/>
      <c r="AE1667" s="195"/>
      <c r="AF1667" s="195"/>
      <c r="AG1667" s="195"/>
      <c r="AH1667" s="195"/>
      <c r="AI1667" s="195"/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  <c r="AW1667" s="195"/>
      <c r="AX1667" s="195"/>
      <c r="AY1667" s="195"/>
      <c r="AZ1667" s="195"/>
      <c r="BA1667" s="195"/>
      <c r="BB1667" s="195"/>
      <c r="BC1667" s="195"/>
      <c r="BD1667" s="195"/>
      <c r="BE1667" s="195"/>
      <c r="BF1667" s="195"/>
      <c r="BG1667" s="195"/>
      <c r="BH1667" s="195"/>
      <c r="BI1667" s="195"/>
      <c r="BJ1667" s="195"/>
      <c r="BK1667" s="195"/>
      <c r="BL1667" s="195"/>
      <c r="BM1667" s="195"/>
      <c r="BN1667" s="195"/>
      <c r="BO1667" s="195"/>
      <c r="BP1667" s="195"/>
      <c r="BQ1667" s="195"/>
      <c r="BR1667" s="195"/>
      <c r="BS1667" s="195"/>
      <c r="BT1667" s="195"/>
      <c r="BU1667" s="195"/>
      <c r="BV1667" s="195"/>
      <c r="BW1667" s="195"/>
      <c r="BX1667" s="195"/>
      <c r="BY1667" s="195"/>
      <c r="BZ1667" s="195"/>
      <c r="CA1667" s="195"/>
      <c r="CB1667" s="195"/>
      <c r="CC1667" s="195"/>
      <c r="CD1667" s="195"/>
      <c r="CE1667" s="195"/>
      <c r="CF1667" s="195"/>
      <c r="CG1667" s="195"/>
      <c r="CH1667" s="195"/>
    </row>
    <row r="1668" spans="1:86" ht="12.75">
      <c r="A1668" s="195"/>
      <c r="B1668" s="195"/>
      <c r="C1668" s="195"/>
      <c r="D1668" s="195"/>
      <c r="E1668" s="195"/>
      <c r="F1668" s="195"/>
      <c r="G1668" s="195"/>
      <c r="H1668" s="195"/>
      <c r="I1668" s="195"/>
      <c r="J1668" s="195"/>
      <c r="L1668" s="195"/>
      <c r="M1668" s="195"/>
      <c r="N1668" s="195"/>
      <c r="O1668" s="195"/>
      <c r="P1668" s="195"/>
      <c r="Q1668" s="195"/>
      <c r="R1668" s="195"/>
      <c r="S1668" s="195"/>
      <c r="T1668" s="195"/>
      <c r="U1668" s="195"/>
      <c r="V1668" s="195"/>
      <c r="W1668" s="195"/>
      <c r="X1668" s="195"/>
      <c r="Y1668" s="195"/>
      <c r="Z1668" s="195"/>
      <c r="AA1668" s="195"/>
      <c r="AB1668" s="195"/>
      <c r="AC1668" s="195"/>
      <c r="AD1668" s="195"/>
      <c r="AE1668" s="195"/>
      <c r="AF1668" s="195"/>
      <c r="AG1668" s="195"/>
      <c r="AH1668" s="195"/>
      <c r="AI1668" s="195"/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  <c r="AW1668" s="195"/>
      <c r="AX1668" s="195"/>
      <c r="AY1668" s="195"/>
      <c r="AZ1668" s="195"/>
      <c r="BA1668" s="195"/>
      <c r="BB1668" s="195"/>
      <c r="BC1668" s="195"/>
      <c r="BD1668" s="195"/>
      <c r="BE1668" s="195"/>
      <c r="BF1668" s="195"/>
      <c r="BG1668" s="195"/>
      <c r="BH1668" s="195"/>
      <c r="BI1668" s="195"/>
      <c r="BJ1668" s="195"/>
      <c r="BK1668" s="195"/>
      <c r="BL1668" s="195"/>
      <c r="BM1668" s="195"/>
      <c r="BN1668" s="195"/>
      <c r="BO1668" s="195"/>
      <c r="BP1668" s="195"/>
      <c r="BQ1668" s="195"/>
      <c r="BR1668" s="195"/>
      <c r="BS1668" s="195"/>
      <c r="BT1668" s="195"/>
      <c r="BU1668" s="195"/>
      <c r="BV1668" s="195"/>
      <c r="BW1668" s="195"/>
      <c r="BX1668" s="195"/>
      <c r="BY1668" s="195"/>
      <c r="BZ1668" s="195"/>
      <c r="CA1668" s="195"/>
      <c r="CB1668" s="195"/>
      <c r="CC1668" s="195"/>
      <c r="CD1668" s="195"/>
      <c r="CE1668" s="195"/>
      <c r="CF1668" s="195"/>
      <c r="CG1668" s="195"/>
      <c r="CH1668" s="195"/>
    </row>
    <row r="1669" spans="1:86" ht="12.75">
      <c r="A1669" s="195"/>
      <c r="B1669" s="195"/>
      <c r="C1669" s="195"/>
      <c r="D1669" s="195"/>
      <c r="E1669" s="195"/>
      <c r="F1669" s="195"/>
      <c r="G1669" s="195"/>
      <c r="H1669" s="195"/>
      <c r="I1669" s="195"/>
      <c r="J1669" s="195"/>
      <c r="L1669" s="195"/>
      <c r="M1669" s="195"/>
      <c r="N1669" s="195"/>
      <c r="O1669" s="195"/>
      <c r="P1669" s="195"/>
      <c r="Q1669" s="195"/>
      <c r="R1669" s="195"/>
      <c r="S1669" s="195"/>
      <c r="T1669" s="195"/>
      <c r="U1669" s="195"/>
      <c r="V1669" s="195"/>
      <c r="W1669" s="195"/>
      <c r="X1669" s="195"/>
      <c r="Y1669" s="195"/>
      <c r="Z1669" s="195"/>
      <c r="AA1669" s="195"/>
      <c r="AB1669" s="195"/>
      <c r="AC1669" s="195"/>
      <c r="AD1669" s="195"/>
      <c r="AE1669" s="195"/>
      <c r="AF1669" s="195"/>
      <c r="AG1669" s="195"/>
      <c r="AH1669" s="195"/>
      <c r="AI1669" s="195"/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  <c r="AW1669" s="195"/>
      <c r="AX1669" s="195"/>
      <c r="AY1669" s="195"/>
      <c r="AZ1669" s="195"/>
      <c r="BA1669" s="195"/>
      <c r="BB1669" s="195"/>
      <c r="BC1669" s="195"/>
      <c r="BD1669" s="195"/>
      <c r="BE1669" s="195"/>
      <c r="BF1669" s="195"/>
      <c r="BG1669" s="195"/>
      <c r="BH1669" s="195"/>
      <c r="BI1669" s="195"/>
      <c r="BJ1669" s="195"/>
      <c r="BK1669" s="195"/>
      <c r="BL1669" s="195"/>
      <c r="BM1669" s="195"/>
      <c r="BN1669" s="195"/>
      <c r="BO1669" s="195"/>
      <c r="BP1669" s="195"/>
      <c r="BQ1669" s="195"/>
      <c r="BR1669" s="195"/>
      <c r="BS1669" s="195"/>
      <c r="BT1669" s="195"/>
      <c r="BU1669" s="195"/>
      <c r="BV1669" s="195"/>
      <c r="BW1669" s="195"/>
      <c r="BX1669" s="195"/>
      <c r="BY1669" s="195"/>
      <c r="BZ1669" s="195"/>
      <c r="CA1669" s="195"/>
      <c r="CB1669" s="195"/>
      <c r="CC1669" s="195"/>
      <c r="CD1669" s="195"/>
      <c r="CE1669" s="195"/>
      <c r="CF1669" s="195"/>
      <c r="CG1669" s="195"/>
      <c r="CH1669" s="195"/>
    </row>
    <row r="1670" spans="1:86" ht="12.75">
      <c r="A1670" s="195"/>
      <c r="B1670" s="195"/>
      <c r="C1670" s="195"/>
      <c r="D1670" s="195"/>
      <c r="E1670" s="195"/>
      <c r="F1670" s="195"/>
      <c r="G1670" s="195"/>
      <c r="H1670" s="195"/>
      <c r="I1670" s="195"/>
      <c r="J1670" s="195"/>
      <c r="L1670" s="195"/>
      <c r="M1670" s="195"/>
      <c r="N1670" s="195"/>
      <c r="O1670" s="195"/>
      <c r="P1670" s="195"/>
      <c r="Q1670" s="195"/>
      <c r="R1670" s="195"/>
      <c r="S1670" s="195"/>
      <c r="T1670" s="195"/>
      <c r="U1670" s="195"/>
      <c r="V1670" s="195"/>
      <c r="W1670" s="195"/>
      <c r="X1670" s="195"/>
      <c r="Y1670" s="195"/>
      <c r="Z1670" s="195"/>
      <c r="AA1670" s="195"/>
      <c r="AB1670" s="195"/>
      <c r="AC1670" s="195"/>
      <c r="AD1670" s="195"/>
      <c r="AE1670" s="195"/>
      <c r="AF1670" s="195"/>
      <c r="AG1670" s="195"/>
      <c r="AH1670" s="195"/>
      <c r="AI1670" s="195"/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  <c r="AW1670" s="195"/>
      <c r="AX1670" s="195"/>
      <c r="AY1670" s="195"/>
      <c r="AZ1670" s="195"/>
      <c r="BA1670" s="195"/>
      <c r="BB1670" s="195"/>
      <c r="BC1670" s="195"/>
      <c r="BD1670" s="195"/>
      <c r="BE1670" s="195"/>
      <c r="BF1670" s="195"/>
      <c r="BG1670" s="195"/>
      <c r="BH1670" s="195"/>
      <c r="BI1670" s="195"/>
      <c r="BJ1670" s="195"/>
      <c r="BK1670" s="195"/>
      <c r="BL1670" s="195"/>
      <c r="BM1670" s="195"/>
      <c r="BN1670" s="195"/>
      <c r="BO1670" s="195"/>
      <c r="BP1670" s="195"/>
      <c r="BQ1670" s="195"/>
      <c r="BR1670" s="195"/>
      <c r="BS1670" s="195"/>
      <c r="BT1670" s="195"/>
      <c r="BU1670" s="195"/>
      <c r="BV1670" s="195"/>
      <c r="BW1670" s="195"/>
      <c r="BX1670" s="195"/>
      <c r="BY1670" s="195"/>
      <c r="BZ1670" s="195"/>
      <c r="CA1670" s="195"/>
      <c r="CB1670" s="195"/>
      <c r="CC1670" s="195"/>
      <c r="CD1670" s="195"/>
      <c r="CE1670" s="195"/>
      <c r="CF1670" s="195"/>
      <c r="CG1670" s="195"/>
      <c r="CH1670" s="195"/>
    </row>
    <row r="1671" spans="1:86" ht="12.75">
      <c r="A1671" s="195"/>
      <c r="B1671" s="195"/>
      <c r="C1671" s="195"/>
      <c r="D1671" s="195"/>
      <c r="E1671" s="195"/>
      <c r="F1671" s="195"/>
      <c r="G1671" s="195"/>
      <c r="H1671" s="195"/>
      <c r="I1671" s="195"/>
      <c r="J1671" s="195"/>
      <c r="L1671" s="195"/>
      <c r="M1671" s="195"/>
      <c r="N1671" s="195"/>
      <c r="O1671" s="195"/>
      <c r="P1671" s="195"/>
      <c r="Q1671" s="195"/>
      <c r="R1671" s="195"/>
      <c r="S1671" s="195"/>
      <c r="T1671" s="195"/>
      <c r="U1671" s="195"/>
      <c r="V1671" s="195"/>
      <c r="W1671" s="195"/>
      <c r="X1671" s="195"/>
      <c r="Y1671" s="195"/>
      <c r="Z1671" s="195"/>
      <c r="AA1671" s="195"/>
      <c r="AB1671" s="195"/>
      <c r="AC1671" s="195"/>
      <c r="AD1671" s="195"/>
      <c r="AE1671" s="195"/>
      <c r="AF1671" s="195"/>
      <c r="AG1671" s="195"/>
      <c r="AH1671" s="195"/>
      <c r="AI1671" s="195"/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  <c r="AW1671" s="195"/>
      <c r="AX1671" s="195"/>
      <c r="AY1671" s="195"/>
      <c r="AZ1671" s="195"/>
      <c r="BA1671" s="195"/>
      <c r="BB1671" s="195"/>
      <c r="BC1671" s="195"/>
      <c r="BD1671" s="195"/>
      <c r="BE1671" s="195"/>
      <c r="BF1671" s="195"/>
      <c r="BG1671" s="195"/>
      <c r="BH1671" s="195"/>
      <c r="BI1671" s="195"/>
      <c r="BJ1671" s="195"/>
      <c r="BK1671" s="195"/>
      <c r="BL1671" s="195"/>
      <c r="BM1671" s="195"/>
      <c r="BN1671" s="195"/>
      <c r="BO1671" s="195"/>
      <c r="BP1671" s="195"/>
      <c r="BQ1671" s="195"/>
      <c r="BR1671" s="195"/>
      <c r="BS1671" s="195"/>
      <c r="BT1671" s="195"/>
      <c r="BU1671" s="195"/>
      <c r="BV1671" s="195"/>
      <c r="BW1671" s="195"/>
      <c r="BX1671" s="195"/>
      <c r="BY1671" s="195"/>
      <c r="BZ1671" s="195"/>
      <c r="CA1671" s="195"/>
      <c r="CB1671" s="195"/>
      <c r="CC1671" s="195"/>
      <c r="CD1671" s="195"/>
      <c r="CE1671" s="195"/>
      <c r="CF1671" s="195"/>
      <c r="CG1671" s="195"/>
      <c r="CH1671" s="195"/>
    </row>
    <row r="1672" spans="1:86" ht="12.75">
      <c r="A1672" s="195"/>
      <c r="B1672" s="195"/>
      <c r="C1672" s="195"/>
      <c r="D1672" s="195"/>
      <c r="E1672" s="195"/>
      <c r="F1672" s="195"/>
      <c r="G1672" s="195"/>
      <c r="H1672" s="195"/>
      <c r="I1672" s="195"/>
      <c r="J1672" s="195"/>
      <c r="L1672" s="195"/>
      <c r="M1672" s="195"/>
      <c r="N1672" s="195"/>
      <c r="O1672" s="195"/>
      <c r="P1672" s="195"/>
      <c r="Q1672" s="195"/>
      <c r="R1672" s="195"/>
      <c r="S1672" s="195"/>
      <c r="T1672" s="195"/>
      <c r="U1672" s="195"/>
      <c r="V1672" s="195"/>
      <c r="W1672" s="195"/>
      <c r="X1672" s="195"/>
      <c r="Y1672" s="195"/>
      <c r="Z1672" s="195"/>
      <c r="AA1672" s="195"/>
      <c r="AB1672" s="195"/>
      <c r="AC1672" s="195"/>
      <c r="AD1672" s="195"/>
      <c r="AE1672" s="195"/>
      <c r="AF1672" s="195"/>
      <c r="AG1672" s="195"/>
      <c r="AH1672" s="195"/>
      <c r="AI1672" s="195"/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  <c r="AW1672" s="195"/>
      <c r="AX1672" s="195"/>
      <c r="AY1672" s="195"/>
      <c r="AZ1672" s="195"/>
      <c r="BA1672" s="195"/>
      <c r="BB1672" s="195"/>
      <c r="BC1672" s="195"/>
      <c r="BD1672" s="195"/>
      <c r="BE1672" s="195"/>
      <c r="BF1672" s="195"/>
      <c r="BG1672" s="195"/>
      <c r="BH1672" s="195"/>
      <c r="BI1672" s="195"/>
      <c r="BJ1672" s="195"/>
      <c r="BK1672" s="195"/>
      <c r="BL1672" s="195"/>
      <c r="BM1672" s="195"/>
      <c r="BN1672" s="195"/>
      <c r="BO1672" s="195"/>
      <c r="BP1672" s="195"/>
      <c r="BQ1672" s="195"/>
      <c r="BR1672" s="195"/>
      <c r="BS1672" s="195"/>
      <c r="BT1672" s="195"/>
      <c r="BU1672" s="195"/>
      <c r="BV1672" s="195"/>
      <c r="BW1672" s="195"/>
      <c r="BX1672" s="195"/>
      <c r="BY1672" s="195"/>
      <c r="BZ1672" s="195"/>
      <c r="CA1672" s="195"/>
      <c r="CB1672" s="195"/>
      <c r="CC1672" s="195"/>
      <c r="CD1672" s="195"/>
      <c r="CE1672" s="195"/>
      <c r="CF1672" s="195"/>
      <c r="CG1672" s="195"/>
      <c r="CH1672" s="195"/>
    </row>
    <row r="1673" spans="1:86" ht="12.75">
      <c r="A1673" s="195"/>
      <c r="B1673" s="195"/>
      <c r="C1673" s="195"/>
      <c r="D1673" s="195"/>
      <c r="E1673" s="195"/>
      <c r="F1673" s="195"/>
      <c r="G1673" s="195"/>
      <c r="H1673" s="195"/>
      <c r="I1673" s="195"/>
      <c r="J1673" s="195"/>
      <c r="L1673" s="195"/>
      <c r="M1673" s="195"/>
      <c r="N1673" s="195"/>
      <c r="O1673" s="195"/>
      <c r="P1673" s="195"/>
      <c r="Q1673" s="195"/>
      <c r="R1673" s="195"/>
      <c r="S1673" s="195"/>
      <c r="T1673" s="195"/>
      <c r="U1673" s="195"/>
      <c r="V1673" s="195"/>
      <c r="W1673" s="195"/>
      <c r="X1673" s="195"/>
      <c r="Y1673" s="195"/>
      <c r="Z1673" s="195"/>
      <c r="AA1673" s="195"/>
      <c r="AB1673" s="195"/>
      <c r="AC1673" s="195"/>
      <c r="AD1673" s="195"/>
      <c r="AE1673" s="195"/>
      <c r="AF1673" s="195"/>
      <c r="AG1673" s="195"/>
      <c r="AH1673" s="195"/>
      <c r="AI1673" s="195"/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  <c r="AW1673" s="195"/>
      <c r="AX1673" s="195"/>
      <c r="AY1673" s="195"/>
      <c r="AZ1673" s="195"/>
      <c r="BA1673" s="195"/>
      <c r="BB1673" s="195"/>
      <c r="BC1673" s="195"/>
      <c r="BD1673" s="195"/>
      <c r="BE1673" s="195"/>
      <c r="BF1673" s="195"/>
      <c r="BG1673" s="195"/>
      <c r="BH1673" s="195"/>
      <c r="BI1673" s="195"/>
      <c r="BJ1673" s="195"/>
      <c r="BK1673" s="195"/>
      <c r="BL1673" s="195"/>
      <c r="BM1673" s="195"/>
      <c r="BN1673" s="195"/>
      <c r="BO1673" s="195"/>
      <c r="BP1673" s="195"/>
      <c r="BQ1673" s="195"/>
      <c r="BR1673" s="195"/>
      <c r="BS1673" s="195"/>
      <c r="BT1673" s="195"/>
      <c r="BU1673" s="195"/>
      <c r="BV1673" s="195"/>
      <c r="BW1673" s="195"/>
      <c r="BX1673" s="195"/>
      <c r="BY1673" s="195"/>
      <c r="BZ1673" s="195"/>
      <c r="CA1673" s="195"/>
      <c r="CB1673" s="195"/>
      <c r="CC1673" s="195"/>
      <c r="CD1673" s="195"/>
      <c r="CE1673" s="195"/>
      <c r="CF1673" s="195"/>
      <c r="CG1673" s="195"/>
      <c r="CH1673" s="195"/>
    </row>
    <row r="1674" spans="1:86" ht="12.75">
      <c r="A1674" s="195"/>
      <c r="B1674" s="195"/>
      <c r="C1674" s="195"/>
      <c r="D1674" s="195"/>
      <c r="E1674" s="195"/>
      <c r="F1674" s="195"/>
      <c r="G1674" s="195"/>
      <c r="H1674" s="195"/>
      <c r="I1674" s="195"/>
      <c r="J1674" s="195"/>
      <c r="L1674" s="195"/>
      <c r="M1674" s="195"/>
      <c r="N1674" s="195"/>
      <c r="O1674" s="195"/>
      <c r="P1674" s="195"/>
      <c r="Q1674" s="195"/>
      <c r="R1674" s="195"/>
      <c r="S1674" s="195"/>
      <c r="T1674" s="195"/>
      <c r="U1674" s="195"/>
      <c r="V1674" s="195"/>
      <c r="W1674" s="195"/>
      <c r="X1674" s="195"/>
      <c r="Y1674" s="195"/>
      <c r="Z1674" s="195"/>
      <c r="AA1674" s="195"/>
      <c r="AB1674" s="195"/>
      <c r="AC1674" s="195"/>
      <c r="AD1674" s="195"/>
      <c r="AE1674" s="195"/>
      <c r="AF1674" s="195"/>
      <c r="AG1674" s="195"/>
      <c r="AH1674" s="195"/>
      <c r="AI1674" s="195"/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  <c r="AW1674" s="195"/>
      <c r="AX1674" s="195"/>
      <c r="AY1674" s="195"/>
      <c r="AZ1674" s="195"/>
      <c r="BA1674" s="195"/>
      <c r="BB1674" s="195"/>
      <c r="BC1674" s="195"/>
      <c r="BD1674" s="195"/>
      <c r="BE1674" s="195"/>
      <c r="BF1674" s="195"/>
      <c r="BG1674" s="195"/>
      <c r="BH1674" s="195"/>
      <c r="BI1674" s="195"/>
      <c r="BJ1674" s="195"/>
      <c r="BK1674" s="195"/>
      <c r="BL1674" s="195"/>
      <c r="BM1674" s="195"/>
      <c r="BN1674" s="195"/>
      <c r="BO1674" s="195"/>
      <c r="BP1674" s="195"/>
      <c r="BQ1674" s="195"/>
      <c r="BR1674" s="195"/>
      <c r="BS1674" s="195"/>
      <c r="BT1674" s="195"/>
      <c r="BU1674" s="195"/>
      <c r="BV1674" s="195"/>
      <c r="BW1674" s="195"/>
      <c r="BX1674" s="195"/>
      <c r="BY1674" s="195"/>
      <c r="BZ1674" s="195"/>
      <c r="CA1674" s="195"/>
      <c r="CB1674" s="195"/>
      <c r="CC1674" s="195"/>
      <c r="CD1674" s="195"/>
      <c r="CE1674" s="195"/>
      <c r="CF1674" s="195"/>
      <c r="CG1674" s="195"/>
      <c r="CH1674" s="195"/>
    </row>
    <row r="1675" spans="1:86" ht="12.75">
      <c r="A1675" s="195"/>
      <c r="B1675" s="195"/>
      <c r="C1675" s="195"/>
      <c r="D1675" s="195"/>
      <c r="E1675" s="195"/>
      <c r="F1675" s="195"/>
      <c r="G1675" s="195"/>
      <c r="H1675" s="195"/>
      <c r="I1675" s="195"/>
      <c r="J1675" s="195"/>
      <c r="L1675" s="195"/>
      <c r="M1675" s="195"/>
      <c r="N1675" s="195"/>
      <c r="O1675" s="195"/>
      <c r="P1675" s="195"/>
      <c r="Q1675" s="195"/>
      <c r="R1675" s="195"/>
      <c r="S1675" s="195"/>
      <c r="T1675" s="195"/>
      <c r="U1675" s="195"/>
      <c r="V1675" s="195"/>
      <c r="W1675" s="195"/>
      <c r="X1675" s="195"/>
      <c r="Y1675" s="195"/>
      <c r="Z1675" s="195"/>
      <c r="AA1675" s="195"/>
      <c r="AB1675" s="195"/>
      <c r="AC1675" s="195"/>
      <c r="AD1675" s="195"/>
      <c r="AE1675" s="195"/>
      <c r="AF1675" s="195"/>
      <c r="AG1675" s="195"/>
      <c r="AH1675" s="195"/>
      <c r="AI1675" s="195"/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  <c r="AW1675" s="195"/>
      <c r="AX1675" s="195"/>
      <c r="AY1675" s="195"/>
      <c r="AZ1675" s="195"/>
      <c r="BA1675" s="195"/>
      <c r="BB1675" s="195"/>
      <c r="BC1675" s="195"/>
      <c r="BD1675" s="195"/>
      <c r="BE1675" s="195"/>
      <c r="BF1675" s="195"/>
      <c r="BG1675" s="195"/>
      <c r="BH1675" s="195"/>
      <c r="BI1675" s="195"/>
      <c r="BJ1675" s="195"/>
      <c r="BK1675" s="195"/>
      <c r="BL1675" s="195"/>
      <c r="BM1675" s="195"/>
      <c r="BN1675" s="195"/>
      <c r="BO1675" s="195"/>
      <c r="BP1675" s="195"/>
      <c r="BQ1675" s="195"/>
      <c r="BR1675" s="195"/>
      <c r="BS1675" s="195"/>
      <c r="BT1675" s="195"/>
      <c r="BU1675" s="195"/>
      <c r="BV1675" s="195"/>
      <c r="BW1675" s="195"/>
      <c r="BX1675" s="195"/>
      <c r="BY1675" s="195"/>
      <c r="BZ1675" s="195"/>
      <c r="CA1675" s="195"/>
      <c r="CB1675" s="195"/>
      <c r="CC1675" s="195"/>
      <c r="CD1675" s="195"/>
      <c r="CE1675" s="195"/>
      <c r="CF1675" s="195"/>
      <c r="CG1675" s="195"/>
      <c r="CH1675" s="195"/>
    </row>
    <row r="1676" spans="1:86" ht="12.75">
      <c r="A1676" s="195"/>
      <c r="B1676" s="195"/>
      <c r="C1676" s="195"/>
      <c r="D1676" s="195"/>
      <c r="E1676" s="195"/>
      <c r="F1676" s="195"/>
      <c r="G1676" s="195"/>
      <c r="H1676" s="195"/>
      <c r="I1676" s="195"/>
      <c r="J1676" s="195"/>
      <c r="L1676" s="195"/>
      <c r="M1676" s="195"/>
      <c r="N1676" s="195"/>
      <c r="O1676" s="195"/>
      <c r="P1676" s="195"/>
      <c r="Q1676" s="195"/>
      <c r="R1676" s="195"/>
      <c r="S1676" s="195"/>
      <c r="T1676" s="195"/>
      <c r="U1676" s="195"/>
      <c r="V1676" s="195"/>
      <c r="W1676" s="195"/>
      <c r="X1676" s="195"/>
      <c r="Y1676" s="195"/>
      <c r="Z1676" s="195"/>
      <c r="AA1676" s="195"/>
      <c r="AB1676" s="195"/>
      <c r="AC1676" s="195"/>
      <c r="AD1676" s="195"/>
      <c r="AE1676" s="195"/>
      <c r="AF1676" s="195"/>
      <c r="AG1676" s="195"/>
      <c r="AH1676" s="195"/>
      <c r="AI1676" s="195"/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  <c r="AW1676" s="195"/>
      <c r="AX1676" s="195"/>
      <c r="AY1676" s="195"/>
      <c r="AZ1676" s="195"/>
      <c r="BA1676" s="195"/>
      <c r="BB1676" s="195"/>
      <c r="BC1676" s="195"/>
      <c r="BD1676" s="195"/>
      <c r="BE1676" s="195"/>
      <c r="BF1676" s="195"/>
      <c r="BG1676" s="195"/>
      <c r="BH1676" s="195"/>
      <c r="BI1676" s="195"/>
      <c r="BJ1676" s="195"/>
      <c r="BK1676" s="195"/>
      <c r="BL1676" s="195"/>
      <c r="BM1676" s="195"/>
      <c r="BN1676" s="195"/>
      <c r="BO1676" s="195"/>
      <c r="BP1676" s="195"/>
      <c r="BQ1676" s="195"/>
      <c r="BR1676" s="195"/>
      <c r="BS1676" s="195"/>
      <c r="BT1676" s="195"/>
      <c r="BU1676" s="195"/>
      <c r="BV1676" s="195"/>
      <c r="BW1676" s="195"/>
      <c r="BX1676" s="195"/>
      <c r="BY1676" s="195"/>
      <c r="BZ1676" s="195"/>
      <c r="CA1676" s="195"/>
      <c r="CB1676" s="195"/>
      <c r="CC1676" s="195"/>
      <c r="CD1676" s="195"/>
      <c r="CE1676" s="195"/>
      <c r="CF1676" s="195"/>
      <c r="CG1676" s="195"/>
      <c r="CH1676" s="195"/>
    </row>
    <row r="1677" spans="1:86" ht="12.75">
      <c r="A1677" s="195"/>
      <c r="B1677" s="195"/>
      <c r="C1677" s="195"/>
      <c r="D1677" s="195"/>
      <c r="E1677" s="195"/>
      <c r="F1677" s="195"/>
      <c r="G1677" s="195"/>
      <c r="H1677" s="195"/>
      <c r="I1677" s="195"/>
      <c r="J1677" s="195"/>
      <c r="L1677" s="195"/>
      <c r="M1677" s="195"/>
      <c r="N1677" s="195"/>
      <c r="O1677" s="195"/>
      <c r="P1677" s="195"/>
      <c r="Q1677" s="195"/>
      <c r="R1677" s="195"/>
      <c r="S1677" s="195"/>
      <c r="T1677" s="195"/>
      <c r="U1677" s="195"/>
      <c r="V1677" s="195"/>
      <c r="W1677" s="195"/>
      <c r="X1677" s="195"/>
      <c r="Y1677" s="195"/>
      <c r="Z1677" s="195"/>
      <c r="AA1677" s="195"/>
      <c r="AB1677" s="195"/>
      <c r="AC1677" s="195"/>
      <c r="AD1677" s="195"/>
      <c r="AE1677" s="195"/>
      <c r="AF1677" s="195"/>
      <c r="AG1677" s="195"/>
      <c r="AH1677" s="195"/>
      <c r="AI1677" s="195"/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  <c r="AW1677" s="195"/>
      <c r="AX1677" s="195"/>
      <c r="AY1677" s="195"/>
      <c r="AZ1677" s="195"/>
      <c r="BA1677" s="195"/>
      <c r="BB1677" s="195"/>
      <c r="BC1677" s="195"/>
      <c r="BD1677" s="195"/>
      <c r="BE1677" s="195"/>
      <c r="BF1677" s="195"/>
      <c r="BG1677" s="195"/>
      <c r="BH1677" s="195"/>
      <c r="BI1677" s="195"/>
      <c r="BJ1677" s="195"/>
      <c r="BK1677" s="195"/>
      <c r="BL1677" s="195"/>
      <c r="BM1677" s="195"/>
      <c r="BN1677" s="195"/>
      <c r="BO1677" s="195"/>
      <c r="BP1677" s="195"/>
      <c r="BQ1677" s="195"/>
      <c r="BR1677" s="195"/>
      <c r="BS1677" s="195"/>
      <c r="BT1677" s="195"/>
      <c r="BU1677" s="195"/>
      <c r="BV1677" s="195"/>
      <c r="BW1677" s="195"/>
      <c r="BX1677" s="195"/>
      <c r="BY1677" s="195"/>
      <c r="BZ1677" s="195"/>
      <c r="CA1677" s="195"/>
      <c r="CB1677" s="195"/>
      <c r="CC1677" s="195"/>
      <c r="CD1677" s="195"/>
      <c r="CE1677" s="195"/>
      <c r="CF1677" s="195"/>
      <c r="CG1677" s="195"/>
      <c r="CH1677" s="195"/>
    </row>
    <row r="1678" spans="1:86" ht="12.75">
      <c r="A1678" s="195"/>
      <c r="B1678" s="195"/>
      <c r="C1678" s="195"/>
      <c r="D1678" s="195"/>
      <c r="E1678" s="195"/>
      <c r="F1678" s="195"/>
      <c r="G1678" s="195"/>
      <c r="H1678" s="195"/>
      <c r="I1678" s="195"/>
      <c r="J1678" s="195"/>
      <c r="L1678" s="195"/>
      <c r="M1678" s="195"/>
      <c r="N1678" s="195"/>
      <c r="O1678" s="195"/>
      <c r="P1678" s="195"/>
      <c r="Q1678" s="195"/>
      <c r="R1678" s="195"/>
      <c r="S1678" s="195"/>
      <c r="T1678" s="195"/>
      <c r="U1678" s="195"/>
      <c r="V1678" s="195"/>
      <c r="W1678" s="195"/>
      <c r="X1678" s="195"/>
      <c r="Y1678" s="195"/>
      <c r="Z1678" s="195"/>
      <c r="AA1678" s="195"/>
      <c r="AB1678" s="195"/>
      <c r="AC1678" s="195"/>
      <c r="AD1678" s="195"/>
      <c r="AE1678" s="195"/>
      <c r="AF1678" s="195"/>
      <c r="AG1678" s="195"/>
      <c r="AH1678" s="195"/>
      <c r="AI1678" s="195"/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  <c r="AW1678" s="195"/>
      <c r="AX1678" s="195"/>
      <c r="AY1678" s="195"/>
      <c r="AZ1678" s="195"/>
      <c r="BA1678" s="195"/>
      <c r="BB1678" s="195"/>
      <c r="BC1678" s="195"/>
      <c r="BD1678" s="195"/>
      <c r="BE1678" s="195"/>
      <c r="BF1678" s="195"/>
      <c r="BG1678" s="195"/>
      <c r="BH1678" s="195"/>
      <c r="BI1678" s="195"/>
      <c r="BJ1678" s="195"/>
      <c r="BK1678" s="195"/>
      <c r="BL1678" s="195"/>
      <c r="BM1678" s="195"/>
      <c r="BN1678" s="195"/>
      <c r="BO1678" s="195"/>
      <c r="BP1678" s="195"/>
      <c r="BQ1678" s="195"/>
      <c r="BR1678" s="195"/>
      <c r="BS1678" s="195"/>
      <c r="BT1678" s="195"/>
      <c r="BU1678" s="195"/>
      <c r="BV1678" s="195"/>
      <c r="BW1678" s="195"/>
      <c r="BX1678" s="195"/>
      <c r="BY1678" s="195"/>
      <c r="BZ1678" s="195"/>
      <c r="CA1678" s="195"/>
      <c r="CB1678" s="195"/>
      <c r="CC1678" s="195"/>
      <c r="CD1678" s="195"/>
      <c r="CE1678" s="195"/>
      <c r="CF1678" s="195"/>
      <c r="CG1678" s="195"/>
      <c r="CH1678" s="195"/>
    </row>
    <row r="1679" spans="1:86" ht="12.75">
      <c r="A1679" s="195"/>
      <c r="B1679" s="195"/>
      <c r="C1679" s="195"/>
      <c r="D1679" s="195"/>
      <c r="E1679" s="195"/>
      <c r="F1679" s="195"/>
      <c r="G1679" s="195"/>
      <c r="H1679" s="195"/>
      <c r="I1679" s="195"/>
      <c r="J1679" s="195"/>
      <c r="L1679" s="195"/>
      <c r="M1679" s="195"/>
      <c r="N1679" s="195"/>
      <c r="O1679" s="195"/>
      <c r="P1679" s="195"/>
      <c r="Q1679" s="195"/>
      <c r="R1679" s="195"/>
      <c r="S1679" s="195"/>
      <c r="T1679" s="195"/>
      <c r="U1679" s="195"/>
      <c r="V1679" s="195"/>
      <c r="W1679" s="195"/>
      <c r="X1679" s="195"/>
      <c r="Y1679" s="195"/>
      <c r="Z1679" s="195"/>
      <c r="AA1679" s="195"/>
      <c r="AB1679" s="195"/>
      <c r="AC1679" s="195"/>
      <c r="AD1679" s="195"/>
      <c r="AE1679" s="195"/>
      <c r="AF1679" s="195"/>
      <c r="AG1679" s="195"/>
      <c r="AH1679" s="195"/>
      <c r="AI1679" s="195"/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  <c r="AW1679" s="195"/>
      <c r="AX1679" s="195"/>
      <c r="AY1679" s="195"/>
      <c r="AZ1679" s="195"/>
      <c r="BA1679" s="195"/>
      <c r="BB1679" s="195"/>
      <c r="BC1679" s="195"/>
      <c r="BD1679" s="195"/>
      <c r="BE1679" s="195"/>
      <c r="BF1679" s="195"/>
      <c r="BG1679" s="195"/>
      <c r="BH1679" s="195"/>
      <c r="BI1679" s="195"/>
      <c r="BJ1679" s="195"/>
      <c r="BK1679" s="195"/>
      <c r="BL1679" s="195"/>
      <c r="BM1679" s="195"/>
      <c r="BN1679" s="195"/>
      <c r="BO1679" s="195"/>
      <c r="BP1679" s="195"/>
      <c r="BQ1679" s="195"/>
      <c r="BR1679" s="195"/>
      <c r="BS1679" s="195"/>
      <c r="BT1679" s="195"/>
      <c r="BU1679" s="195"/>
      <c r="BV1679" s="195"/>
      <c r="BW1679" s="195"/>
      <c r="BX1679" s="195"/>
      <c r="BY1679" s="195"/>
      <c r="BZ1679" s="195"/>
      <c r="CA1679" s="195"/>
      <c r="CB1679" s="195"/>
      <c r="CC1679" s="195"/>
      <c r="CD1679" s="195"/>
      <c r="CE1679" s="195"/>
      <c r="CF1679" s="195"/>
      <c r="CG1679" s="195"/>
      <c r="CH1679" s="195"/>
    </row>
    <row r="1680" spans="1:86" ht="12.75">
      <c r="A1680" s="195"/>
      <c r="B1680" s="195"/>
      <c r="C1680" s="195"/>
      <c r="D1680" s="195"/>
      <c r="E1680" s="195"/>
      <c r="F1680" s="195"/>
      <c r="G1680" s="195"/>
      <c r="H1680" s="195"/>
      <c r="I1680" s="195"/>
      <c r="J1680" s="195"/>
      <c r="L1680" s="195"/>
      <c r="M1680" s="195"/>
      <c r="N1680" s="195"/>
      <c r="O1680" s="195"/>
      <c r="P1680" s="195"/>
      <c r="Q1680" s="195"/>
      <c r="R1680" s="195"/>
      <c r="S1680" s="195"/>
      <c r="T1680" s="195"/>
      <c r="U1680" s="195"/>
      <c r="V1680" s="195"/>
      <c r="W1680" s="195"/>
      <c r="X1680" s="195"/>
      <c r="Y1680" s="195"/>
      <c r="Z1680" s="195"/>
      <c r="AA1680" s="195"/>
      <c r="AB1680" s="195"/>
      <c r="AC1680" s="195"/>
      <c r="AD1680" s="195"/>
      <c r="AE1680" s="195"/>
      <c r="AF1680" s="195"/>
      <c r="AG1680" s="195"/>
      <c r="AH1680" s="195"/>
      <c r="AI1680" s="195"/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  <c r="AW1680" s="195"/>
      <c r="AX1680" s="195"/>
      <c r="AY1680" s="195"/>
      <c r="AZ1680" s="195"/>
      <c r="BA1680" s="195"/>
      <c r="BB1680" s="195"/>
      <c r="BC1680" s="195"/>
      <c r="BD1680" s="195"/>
      <c r="BE1680" s="195"/>
      <c r="BF1680" s="195"/>
      <c r="BG1680" s="195"/>
      <c r="BH1680" s="195"/>
      <c r="BI1680" s="195"/>
      <c r="BJ1680" s="195"/>
      <c r="BK1680" s="195"/>
      <c r="BL1680" s="195"/>
      <c r="BM1680" s="195"/>
      <c r="BN1680" s="195"/>
      <c r="BO1680" s="195"/>
      <c r="BP1680" s="195"/>
      <c r="BQ1680" s="195"/>
      <c r="BR1680" s="195"/>
      <c r="BS1680" s="195"/>
      <c r="BT1680" s="195"/>
      <c r="BU1680" s="195"/>
      <c r="BV1680" s="195"/>
      <c r="BW1680" s="195"/>
      <c r="BX1680" s="195"/>
      <c r="BY1680" s="195"/>
      <c r="BZ1680" s="195"/>
      <c r="CA1680" s="195"/>
      <c r="CB1680" s="195"/>
      <c r="CC1680" s="195"/>
      <c r="CD1680" s="195"/>
      <c r="CE1680" s="195"/>
      <c r="CF1680" s="195"/>
      <c r="CG1680" s="195"/>
      <c r="CH1680" s="195"/>
    </row>
    <row r="1681" spans="1:86" ht="12.75">
      <c r="A1681" s="195"/>
      <c r="B1681" s="195"/>
      <c r="C1681" s="195"/>
      <c r="D1681" s="195"/>
      <c r="E1681" s="195"/>
      <c r="F1681" s="195"/>
      <c r="G1681" s="195"/>
      <c r="H1681" s="195"/>
      <c r="I1681" s="195"/>
      <c r="J1681" s="195"/>
      <c r="L1681" s="195"/>
      <c r="M1681" s="195"/>
      <c r="N1681" s="195"/>
      <c r="O1681" s="195"/>
      <c r="P1681" s="195"/>
      <c r="Q1681" s="195"/>
      <c r="R1681" s="195"/>
      <c r="S1681" s="195"/>
      <c r="T1681" s="195"/>
      <c r="U1681" s="195"/>
      <c r="V1681" s="195"/>
      <c r="W1681" s="195"/>
      <c r="X1681" s="195"/>
      <c r="Y1681" s="195"/>
      <c r="Z1681" s="195"/>
      <c r="AA1681" s="195"/>
      <c r="AB1681" s="195"/>
      <c r="AC1681" s="195"/>
      <c r="AD1681" s="195"/>
      <c r="AE1681" s="195"/>
      <c r="AF1681" s="195"/>
      <c r="AG1681" s="195"/>
      <c r="AH1681" s="195"/>
      <c r="AI1681" s="195"/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  <c r="AW1681" s="195"/>
      <c r="AX1681" s="195"/>
      <c r="AY1681" s="195"/>
      <c r="AZ1681" s="195"/>
      <c r="BA1681" s="195"/>
      <c r="BB1681" s="195"/>
      <c r="BC1681" s="195"/>
      <c r="BD1681" s="195"/>
      <c r="BE1681" s="195"/>
      <c r="BF1681" s="195"/>
      <c r="BG1681" s="195"/>
      <c r="BH1681" s="195"/>
      <c r="BI1681" s="195"/>
      <c r="BJ1681" s="195"/>
      <c r="BK1681" s="195"/>
      <c r="BL1681" s="195"/>
      <c r="BM1681" s="195"/>
      <c r="BN1681" s="195"/>
      <c r="BO1681" s="195"/>
      <c r="BP1681" s="195"/>
      <c r="BQ1681" s="195"/>
      <c r="BR1681" s="195"/>
      <c r="BS1681" s="195"/>
      <c r="BT1681" s="195"/>
      <c r="BU1681" s="195"/>
      <c r="BV1681" s="195"/>
      <c r="BW1681" s="195"/>
      <c r="BX1681" s="195"/>
      <c r="BY1681" s="195"/>
      <c r="BZ1681" s="195"/>
      <c r="CA1681" s="195"/>
      <c r="CB1681" s="195"/>
      <c r="CC1681" s="195"/>
      <c r="CD1681" s="195"/>
      <c r="CE1681" s="195"/>
      <c r="CF1681" s="195"/>
      <c r="CG1681" s="195"/>
      <c r="CH1681" s="195"/>
    </row>
    <row r="1682" spans="1:86" ht="12.75">
      <c r="A1682" s="195"/>
      <c r="B1682" s="195"/>
      <c r="C1682" s="195"/>
      <c r="D1682" s="195"/>
      <c r="E1682" s="195"/>
      <c r="F1682" s="195"/>
      <c r="G1682" s="195"/>
      <c r="H1682" s="195"/>
      <c r="I1682" s="195"/>
      <c r="J1682" s="195"/>
      <c r="L1682" s="195"/>
      <c r="M1682" s="195"/>
      <c r="N1682" s="195"/>
      <c r="O1682" s="195"/>
      <c r="P1682" s="195"/>
      <c r="Q1682" s="195"/>
      <c r="R1682" s="195"/>
      <c r="S1682" s="195"/>
      <c r="T1682" s="195"/>
      <c r="U1682" s="195"/>
      <c r="V1682" s="195"/>
      <c r="W1682" s="195"/>
      <c r="X1682" s="195"/>
      <c r="Y1682" s="195"/>
      <c r="Z1682" s="195"/>
      <c r="AA1682" s="195"/>
      <c r="AB1682" s="195"/>
      <c r="AC1682" s="195"/>
      <c r="AD1682" s="195"/>
      <c r="AE1682" s="195"/>
      <c r="AF1682" s="195"/>
      <c r="AG1682" s="195"/>
      <c r="AH1682" s="195"/>
      <c r="AI1682" s="195"/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  <c r="AW1682" s="195"/>
      <c r="AX1682" s="195"/>
      <c r="AY1682" s="195"/>
      <c r="AZ1682" s="195"/>
      <c r="BA1682" s="195"/>
      <c r="BB1682" s="195"/>
      <c r="BC1682" s="195"/>
      <c r="BD1682" s="195"/>
      <c r="BE1682" s="195"/>
      <c r="BF1682" s="195"/>
      <c r="BG1682" s="195"/>
      <c r="BH1682" s="195"/>
      <c r="BI1682" s="195"/>
      <c r="BJ1682" s="195"/>
      <c r="BK1682" s="195"/>
      <c r="BL1682" s="195"/>
      <c r="BM1682" s="195"/>
      <c r="BN1682" s="195"/>
      <c r="BO1682" s="195"/>
      <c r="BP1682" s="195"/>
      <c r="BQ1682" s="195"/>
      <c r="BR1682" s="195"/>
      <c r="BS1682" s="195"/>
      <c r="BT1682" s="195"/>
      <c r="BU1682" s="195"/>
      <c r="BV1682" s="195"/>
      <c r="BW1682" s="195"/>
      <c r="BX1682" s="195"/>
      <c r="BY1682" s="195"/>
      <c r="BZ1682" s="195"/>
      <c r="CA1682" s="195"/>
      <c r="CB1682" s="195"/>
      <c r="CC1682" s="195"/>
      <c r="CD1682" s="195"/>
      <c r="CE1682" s="195"/>
      <c r="CF1682" s="195"/>
      <c r="CG1682" s="195"/>
      <c r="CH1682" s="195"/>
    </row>
    <row r="1683" spans="1:86" ht="12.75">
      <c r="A1683" s="195"/>
      <c r="B1683" s="195"/>
      <c r="C1683" s="195"/>
      <c r="D1683" s="195"/>
      <c r="E1683" s="195"/>
      <c r="F1683" s="195"/>
      <c r="G1683" s="195"/>
      <c r="H1683" s="195"/>
      <c r="I1683" s="195"/>
      <c r="J1683" s="195"/>
      <c r="L1683" s="195"/>
      <c r="M1683" s="195"/>
      <c r="N1683" s="195"/>
      <c r="O1683" s="195"/>
      <c r="P1683" s="195"/>
      <c r="Q1683" s="195"/>
      <c r="R1683" s="195"/>
      <c r="S1683" s="195"/>
      <c r="T1683" s="195"/>
      <c r="U1683" s="195"/>
      <c r="V1683" s="195"/>
      <c r="W1683" s="195"/>
      <c r="X1683" s="195"/>
      <c r="Y1683" s="195"/>
      <c r="Z1683" s="195"/>
      <c r="AA1683" s="195"/>
      <c r="AB1683" s="195"/>
      <c r="AC1683" s="195"/>
      <c r="AD1683" s="195"/>
      <c r="AE1683" s="195"/>
      <c r="AF1683" s="195"/>
      <c r="AG1683" s="195"/>
      <c r="AH1683" s="195"/>
      <c r="AI1683" s="195"/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  <c r="AW1683" s="195"/>
      <c r="AX1683" s="195"/>
      <c r="AY1683" s="195"/>
      <c r="AZ1683" s="195"/>
      <c r="BA1683" s="195"/>
      <c r="BB1683" s="195"/>
      <c r="BC1683" s="195"/>
      <c r="BD1683" s="195"/>
      <c r="BE1683" s="195"/>
      <c r="BF1683" s="195"/>
      <c r="BG1683" s="195"/>
      <c r="BH1683" s="195"/>
      <c r="BI1683" s="195"/>
      <c r="BJ1683" s="195"/>
      <c r="BK1683" s="195"/>
      <c r="BL1683" s="195"/>
      <c r="BM1683" s="195"/>
      <c r="BN1683" s="195"/>
      <c r="BO1683" s="195"/>
      <c r="BP1683" s="195"/>
      <c r="BQ1683" s="195"/>
      <c r="BR1683" s="195"/>
      <c r="BS1683" s="195"/>
      <c r="BT1683" s="195"/>
      <c r="BU1683" s="195"/>
      <c r="BV1683" s="195"/>
      <c r="BW1683" s="195"/>
      <c r="BX1683" s="195"/>
      <c r="BY1683" s="195"/>
      <c r="BZ1683" s="195"/>
      <c r="CA1683" s="195"/>
      <c r="CB1683" s="195"/>
      <c r="CC1683" s="195"/>
      <c r="CD1683" s="195"/>
      <c r="CE1683" s="195"/>
      <c r="CF1683" s="195"/>
      <c r="CG1683" s="195"/>
      <c r="CH1683" s="195"/>
    </row>
    <row r="1684" spans="1:86" ht="12.75">
      <c r="A1684" s="195"/>
      <c r="B1684" s="195"/>
      <c r="C1684" s="195"/>
      <c r="D1684" s="195"/>
      <c r="E1684" s="195"/>
      <c r="F1684" s="195"/>
      <c r="G1684" s="195"/>
      <c r="H1684" s="195"/>
      <c r="I1684" s="195"/>
      <c r="J1684" s="195"/>
      <c r="L1684" s="195"/>
      <c r="M1684" s="195"/>
      <c r="N1684" s="195"/>
      <c r="O1684" s="195"/>
      <c r="P1684" s="195"/>
      <c r="Q1684" s="195"/>
      <c r="R1684" s="195"/>
      <c r="S1684" s="195"/>
      <c r="T1684" s="195"/>
      <c r="U1684" s="195"/>
      <c r="V1684" s="195"/>
      <c r="W1684" s="195"/>
      <c r="X1684" s="195"/>
      <c r="Y1684" s="195"/>
      <c r="Z1684" s="195"/>
      <c r="AA1684" s="195"/>
      <c r="AB1684" s="195"/>
      <c r="AC1684" s="195"/>
      <c r="AD1684" s="195"/>
      <c r="AE1684" s="195"/>
      <c r="AF1684" s="195"/>
      <c r="AG1684" s="195"/>
      <c r="AH1684" s="195"/>
      <c r="AI1684" s="195"/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  <c r="AW1684" s="195"/>
      <c r="AX1684" s="195"/>
      <c r="AY1684" s="195"/>
      <c r="AZ1684" s="195"/>
      <c r="BA1684" s="195"/>
      <c r="BB1684" s="195"/>
      <c r="BC1684" s="195"/>
      <c r="BD1684" s="195"/>
      <c r="BE1684" s="195"/>
      <c r="BF1684" s="195"/>
      <c r="BG1684" s="195"/>
      <c r="BH1684" s="195"/>
      <c r="BI1684" s="195"/>
      <c r="BJ1684" s="195"/>
      <c r="BK1684" s="195"/>
      <c r="BL1684" s="195"/>
      <c r="BM1684" s="195"/>
      <c r="BN1684" s="195"/>
      <c r="BO1684" s="195"/>
      <c r="BP1684" s="195"/>
      <c r="BQ1684" s="195"/>
      <c r="BR1684" s="195"/>
      <c r="BS1684" s="195"/>
      <c r="BT1684" s="195"/>
      <c r="BU1684" s="195"/>
      <c r="BV1684" s="195"/>
      <c r="BW1684" s="195"/>
      <c r="BX1684" s="195"/>
      <c r="BY1684" s="195"/>
      <c r="BZ1684" s="195"/>
      <c r="CA1684" s="195"/>
      <c r="CB1684" s="195"/>
      <c r="CC1684" s="195"/>
      <c r="CD1684" s="195"/>
      <c r="CE1684" s="195"/>
      <c r="CF1684" s="195"/>
      <c r="CG1684" s="195"/>
      <c r="CH1684" s="195"/>
    </row>
    <row r="1685" spans="1:86" ht="12.75">
      <c r="A1685" s="195"/>
      <c r="B1685" s="195"/>
      <c r="C1685" s="195"/>
      <c r="D1685" s="195"/>
      <c r="E1685" s="195"/>
      <c r="F1685" s="195"/>
      <c r="G1685" s="195"/>
      <c r="H1685" s="195"/>
      <c r="I1685" s="195"/>
      <c r="J1685" s="195"/>
      <c r="L1685" s="195"/>
      <c r="M1685" s="195"/>
      <c r="N1685" s="195"/>
      <c r="O1685" s="195"/>
      <c r="P1685" s="195"/>
      <c r="Q1685" s="195"/>
      <c r="R1685" s="195"/>
      <c r="S1685" s="195"/>
      <c r="T1685" s="195"/>
      <c r="U1685" s="195"/>
      <c r="V1685" s="195"/>
      <c r="W1685" s="195"/>
      <c r="X1685" s="195"/>
      <c r="Y1685" s="195"/>
      <c r="Z1685" s="195"/>
      <c r="AA1685" s="195"/>
      <c r="AB1685" s="195"/>
      <c r="AC1685" s="195"/>
      <c r="AD1685" s="195"/>
      <c r="AE1685" s="195"/>
      <c r="AF1685" s="195"/>
      <c r="AG1685" s="195"/>
      <c r="AH1685" s="195"/>
      <c r="AI1685" s="195"/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  <c r="AW1685" s="195"/>
      <c r="AX1685" s="195"/>
      <c r="AY1685" s="195"/>
      <c r="AZ1685" s="195"/>
      <c r="BA1685" s="195"/>
      <c r="BB1685" s="195"/>
      <c r="BC1685" s="195"/>
      <c r="BD1685" s="195"/>
      <c r="BE1685" s="195"/>
      <c r="BF1685" s="195"/>
      <c r="BG1685" s="195"/>
      <c r="BH1685" s="195"/>
      <c r="BI1685" s="195"/>
      <c r="BJ1685" s="195"/>
      <c r="BK1685" s="195"/>
      <c r="BL1685" s="195"/>
      <c r="BM1685" s="195"/>
      <c r="BN1685" s="195"/>
      <c r="BO1685" s="195"/>
      <c r="BP1685" s="195"/>
      <c r="BQ1685" s="195"/>
      <c r="BR1685" s="195"/>
      <c r="BS1685" s="195"/>
      <c r="BT1685" s="195"/>
      <c r="BU1685" s="195"/>
      <c r="BV1685" s="195"/>
      <c r="BW1685" s="195"/>
      <c r="BX1685" s="195"/>
      <c r="BY1685" s="195"/>
      <c r="BZ1685" s="195"/>
      <c r="CA1685" s="195"/>
      <c r="CB1685" s="195"/>
      <c r="CC1685" s="195"/>
      <c r="CD1685" s="195"/>
      <c r="CE1685" s="195"/>
      <c r="CF1685" s="195"/>
      <c r="CG1685" s="195"/>
      <c r="CH1685" s="195"/>
    </row>
    <row r="1686" spans="1:86" ht="12.75">
      <c r="A1686" s="195"/>
      <c r="B1686" s="195"/>
      <c r="C1686" s="195"/>
      <c r="D1686" s="195"/>
      <c r="E1686" s="195"/>
      <c r="F1686" s="195"/>
      <c r="G1686" s="195"/>
      <c r="H1686" s="195"/>
      <c r="I1686" s="195"/>
      <c r="J1686" s="195"/>
      <c r="L1686" s="195"/>
      <c r="M1686" s="195"/>
      <c r="N1686" s="195"/>
      <c r="O1686" s="195"/>
      <c r="P1686" s="195"/>
      <c r="Q1686" s="195"/>
      <c r="R1686" s="195"/>
      <c r="S1686" s="195"/>
      <c r="T1686" s="195"/>
      <c r="U1686" s="195"/>
      <c r="V1686" s="195"/>
      <c r="W1686" s="195"/>
      <c r="X1686" s="195"/>
      <c r="Y1686" s="195"/>
      <c r="Z1686" s="195"/>
      <c r="AA1686" s="195"/>
      <c r="AB1686" s="195"/>
      <c r="AC1686" s="195"/>
      <c r="AD1686" s="195"/>
      <c r="AE1686" s="195"/>
      <c r="AF1686" s="195"/>
      <c r="AG1686" s="195"/>
      <c r="AH1686" s="195"/>
      <c r="AI1686" s="195"/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  <c r="AW1686" s="195"/>
      <c r="AX1686" s="195"/>
      <c r="AY1686" s="195"/>
      <c r="AZ1686" s="195"/>
      <c r="BA1686" s="195"/>
      <c r="BB1686" s="195"/>
      <c r="BC1686" s="195"/>
      <c r="BD1686" s="195"/>
      <c r="BE1686" s="195"/>
      <c r="BF1686" s="195"/>
      <c r="BG1686" s="195"/>
      <c r="BH1686" s="195"/>
      <c r="BI1686" s="195"/>
      <c r="BJ1686" s="195"/>
      <c r="BK1686" s="195"/>
      <c r="BL1686" s="195"/>
      <c r="BM1686" s="195"/>
      <c r="BN1686" s="195"/>
      <c r="BO1686" s="195"/>
      <c r="BP1686" s="195"/>
      <c r="BQ1686" s="195"/>
      <c r="BR1686" s="195"/>
      <c r="BS1686" s="195"/>
      <c r="BT1686" s="195"/>
      <c r="BU1686" s="195"/>
      <c r="BV1686" s="195"/>
      <c r="BW1686" s="195"/>
      <c r="BX1686" s="195"/>
      <c r="BY1686" s="195"/>
      <c r="BZ1686" s="195"/>
      <c r="CA1686" s="195"/>
      <c r="CB1686" s="195"/>
      <c r="CC1686" s="195"/>
      <c r="CD1686" s="195"/>
      <c r="CE1686" s="195"/>
      <c r="CF1686" s="195"/>
      <c r="CG1686" s="195"/>
      <c r="CH1686" s="195"/>
    </row>
    <row r="1687" spans="1:86" ht="12.75">
      <c r="A1687" s="195"/>
      <c r="B1687" s="195"/>
      <c r="C1687" s="195"/>
      <c r="D1687" s="195"/>
      <c r="E1687" s="195"/>
      <c r="F1687" s="195"/>
      <c r="G1687" s="195"/>
      <c r="H1687" s="195"/>
      <c r="I1687" s="195"/>
      <c r="J1687" s="195"/>
      <c r="L1687" s="195"/>
      <c r="M1687" s="195"/>
      <c r="N1687" s="195"/>
      <c r="O1687" s="195"/>
      <c r="P1687" s="195"/>
      <c r="Q1687" s="195"/>
      <c r="R1687" s="195"/>
      <c r="S1687" s="195"/>
      <c r="T1687" s="195"/>
      <c r="U1687" s="195"/>
      <c r="V1687" s="195"/>
      <c r="W1687" s="195"/>
      <c r="X1687" s="195"/>
      <c r="Y1687" s="195"/>
      <c r="Z1687" s="195"/>
      <c r="AA1687" s="195"/>
      <c r="AB1687" s="195"/>
      <c r="AC1687" s="195"/>
      <c r="AD1687" s="195"/>
      <c r="AE1687" s="195"/>
      <c r="AF1687" s="195"/>
      <c r="AG1687" s="195"/>
      <c r="AH1687" s="195"/>
      <c r="AI1687" s="195"/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  <c r="AW1687" s="195"/>
      <c r="AX1687" s="195"/>
      <c r="AY1687" s="195"/>
      <c r="AZ1687" s="195"/>
      <c r="BA1687" s="195"/>
      <c r="BB1687" s="195"/>
      <c r="BC1687" s="195"/>
      <c r="BD1687" s="195"/>
      <c r="BE1687" s="195"/>
      <c r="BF1687" s="195"/>
      <c r="BG1687" s="195"/>
      <c r="BH1687" s="195"/>
      <c r="BI1687" s="195"/>
      <c r="BJ1687" s="195"/>
      <c r="BK1687" s="195"/>
      <c r="BL1687" s="195"/>
      <c r="BM1687" s="195"/>
      <c r="BN1687" s="195"/>
      <c r="BO1687" s="195"/>
      <c r="BP1687" s="195"/>
      <c r="BQ1687" s="195"/>
      <c r="BR1687" s="195"/>
      <c r="BS1687" s="195"/>
      <c r="BT1687" s="195"/>
      <c r="BU1687" s="195"/>
      <c r="BV1687" s="195"/>
      <c r="BW1687" s="195"/>
      <c r="BX1687" s="195"/>
      <c r="BY1687" s="195"/>
      <c r="BZ1687" s="195"/>
      <c r="CA1687" s="195"/>
      <c r="CB1687" s="195"/>
      <c r="CC1687" s="195"/>
      <c r="CD1687" s="195"/>
      <c r="CE1687" s="195"/>
      <c r="CF1687" s="195"/>
      <c r="CG1687" s="195"/>
      <c r="CH1687" s="195"/>
    </row>
    <row r="1688" spans="1:86" ht="12.75">
      <c r="A1688" s="195"/>
      <c r="B1688" s="195"/>
      <c r="C1688" s="195"/>
      <c r="D1688" s="195"/>
      <c r="E1688" s="195"/>
      <c r="F1688" s="195"/>
      <c r="G1688" s="195"/>
      <c r="H1688" s="195"/>
      <c r="I1688" s="195"/>
      <c r="J1688" s="195"/>
      <c r="L1688" s="195"/>
      <c r="M1688" s="195"/>
      <c r="N1688" s="195"/>
      <c r="O1688" s="195"/>
      <c r="P1688" s="195"/>
      <c r="Q1688" s="195"/>
      <c r="R1688" s="195"/>
      <c r="S1688" s="195"/>
      <c r="T1688" s="195"/>
      <c r="U1688" s="195"/>
      <c r="V1688" s="195"/>
      <c r="W1688" s="195"/>
      <c r="X1688" s="195"/>
      <c r="Y1688" s="195"/>
      <c r="Z1688" s="195"/>
      <c r="AA1688" s="195"/>
      <c r="AB1688" s="195"/>
      <c r="AC1688" s="195"/>
      <c r="AD1688" s="195"/>
      <c r="AE1688" s="195"/>
      <c r="AF1688" s="195"/>
      <c r="AG1688" s="195"/>
      <c r="AH1688" s="195"/>
      <c r="AI1688" s="195"/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  <c r="AW1688" s="195"/>
      <c r="AX1688" s="195"/>
      <c r="AY1688" s="195"/>
      <c r="AZ1688" s="195"/>
      <c r="BA1688" s="195"/>
      <c r="BB1688" s="195"/>
      <c r="BC1688" s="195"/>
      <c r="BD1688" s="195"/>
      <c r="BE1688" s="195"/>
      <c r="BF1688" s="195"/>
      <c r="BG1688" s="195"/>
      <c r="BH1688" s="195"/>
      <c r="BI1688" s="195"/>
      <c r="BJ1688" s="195"/>
      <c r="BK1688" s="195"/>
      <c r="BL1688" s="195"/>
      <c r="BM1688" s="195"/>
      <c r="BN1688" s="195"/>
      <c r="BO1688" s="195"/>
      <c r="BP1688" s="195"/>
      <c r="BQ1688" s="195"/>
      <c r="BR1688" s="195"/>
      <c r="BS1688" s="195"/>
      <c r="BT1688" s="195"/>
      <c r="BU1688" s="195"/>
      <c r="BV1688" s="195"/>
      <c r="BW1688" s="195"/>
      <c r="BX1688" s="195"/>
      <c r="BY1688" s="195"/>
      <c r="BZ1688" s="195"/>
      <c r="CA1688" s="195"/>
      <c r="CB1688" s="195"/>
      <c r="CC1688" s="195"/>
      <c r="CD1688" s="195"/>
      <c r="CE1688" s="195"/>
      <c r="CF1688" s="195"/>
      <c r="CG1688" s="195"/>
      <c r="CH1688" s="195"/>
    </row>
    <row r="1689" spans="1:86" ht="12.75">
      <c r="A1689" s="195"/>
      <c r="B1689" s="195"/>
      <c r="C1689" s="195"/>
      <c r="D1689" s="195"/>
      <c r="E1689" s="195"/>
      <c r="F1689" s="195"/>
      <c r="G1689" s="195"/>
      <c r="H1689" s="195"/>
      <c r="I1689" s="195"/>
      <c r="J1689" s="195"/>
      <c r="L1689" s="195"/>
      <c r="M1689" s="195"/>
      <c r="N1689" s="195"/>
      <c r="O1689" s="195"/>
      <c r="P1689" s="195"/>
      <c r="Q1689" s="195"/>
      <c r="R1689" s="195"/>
      <c r="S1689" s="195"/>
      <c r="T1689" s="195"/>
      <c r="U1689" s="195"/>
      <c r="V1689" s="195"/>
      <c r="W1689" s="195"/>
      <c r="X1689" s="195"/>
      <c r="Y1689" s="195"/>
      <c r="Z1689" s="195"/>
      <c r="AA1689" s="195"/>
      <c r="AB1689" s="195"/>
      <c r="AC1689" s="195"/>
      <c r="AD1689" s="195"/>
      <c r="AE1689" s="195"/>
      <c r="AF1689" s="195"/>
      <c r="AG1689" s="195"/>
      <c r="AH1689" s="195"/>
      <c r="AI1689" s="195"/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  <c r="AW1689" s="195"/>
      <c r="AX1689" s="195"/>
      <c r="AY1689" s="195"/>
      <c r="AZ1689" s="195"/>
      <c r="BA1689" s="195"/>
      <c r="BB1689" s="195"/>
      <c r="BC1689" s="195"/>
      <c r="BD1689" s="195"/>
      <c r="BE1689" s="195"/>
      <c r="BF1689" s="195"/>
      <c r="BG1689" s="195"/>
      <c r="BH1689" s="195"/>
      <c r="BI1689" s="195"/>
      <c r="BJ1689" s="195"/>
      <c r="BK1689" s="195"/>
      <c r="BL1689" s="195"/>
      <c r="BM1689" s="195"/>
      <c r="BN1689" s="195"/>
      <c r="BO1689" s="195"/>
      <c r="BP1689" s="195"/>
      <c r="BQ1689" s="195"/>
      <c r="BR1689" s="195"/>
      <c r="BS1689" s="195"/>
      <c r="BT1689" s="195"/>
      <c r="BU1689" s="195"/>
      <c r="BV1689" s="195"/>
      <c r="BW1689" s="195"/>
      <c r="BX1689" s="195"/>
      <c r="BY1689" s="195"/>
      <c r="BZ1689" s="195"/>
      <c r="CA1689" s="195"/>
      <c r="CB1689" s="195"/>
      <c r="CC1689" s="195"/>
      <c r="CD1689" s="195"/>
      <c r="CE1689" s="195"/>
      <c r="CF1689" s="195"/>
      <c r="CG1689" s="195"/>
      <c r="CH1689" s="195"/>
    </row>
    <row r="1690" spans="1:86" ht="12.75">
      <c r="A1690" s="195"/>
      <c r="B1690" s="195"/>
      <c r="C1690" s="195"/>
      <c r="D1690" s="195"/>
      <c r="E1690" s="195"/>
      <c r="F1690" s="195"/>
      <c r="G1690" s="195"/>
      <c r="H1690" s="195"/>
      <c r="I1690" s="195"/>
      <c r="J1690" s="195"/>
      <c r="L1690" s="195"/>
      <c r="M1690" s="195"/>
      <c r="N1690" s="195"/>
      <c r="O1690" s="195"/>
      <c r="P1690" s="195"/>
      <c r="Q1690" s="195"/>
      <c r="R1690" s="195"/>
      <c r="S1690" s="195"/>
      <c r="T1690" s="195"/>
      <c r="U1690" s="195"/>
      <c r="V1690" s="195"/>
      <c r="W1690" s="195"/>
      <c r="X1690" s="195"/>
      <c r="Y1690" s="195"/>
      <c r="Z1690" s="195"/>
      <c r="AA1690" s="195"/>
      <c r="AB1690" s="195"/>
      <c r="AC1690" s="195"/>
      <c r="AD1690" s="195"/>
      <c r="AE1690" s="195"/>
      <c r="AF1690" s="195"/>
      <c r="AG1690" s="195"/>
      <c r="AH1690" s="195"/>
      <c r="AI1690" s="195"/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  <c r="AW1690" s="195"/>
      <c r="AX1690" s="195"/>
      <c r="AY1690" s="195"/>
      <c r="AZ1690" s="195"/>
      <c r="BA1690" s="195"/>
      <c r="BB1690" s="195"/>
      <c r="BC1690" s="195"/>
      <c r="BD1690" s="195"/>
      <c r="BE1690" s="195"/>
      <c r="BF1690" s="195"/>
      <c r="BG1690" s="195"/>
      <c r="BH1690" s="195"/>
      <c r="BI1690" s="195"/>
      <c r="BJ1690" s="195"/>
      <c r="BK1690" s="195"/>
      <c r="BL1690" s="195"/>
      <c r="BM1690" s="195"/>
      <c r="BN1690" s="195"/>
      <c r="BO1690" s="195"/>
      <c r="BP1690" s="195"/>
      <c r="BQ1690" s="195"/>
      <c r="BR1690" s="195"/>
      <c r="BS1690" s="195"/>
      <c r="BT1690" s="195"/>
      <c r="BU1690" s="195"/>
      <c r="BV1690" s="195"/>
      <c r="BW1690" s="195"/>
      <c r="BX1690" s="195"/>
      <c r="BY1690" s="195"/>
      <c r="BZ1690" s="195"/>
      <c r="CA1690" s="195"/>
      <c r="CB1690" s="195"/>
      <c r="CC1690" s="195"/>
      <c r="CD1690" s="195"/>
      <c r="CE1690" s="195"/>
      <c r="CF1690" s="195"/>
      <c r="CG1690" s="195"/>
      <c r="CH1690" s="195"/>
    </row>
    <row r="1691" spans="1:86" ht="12.75">
      <c r="A1691" s="195"/>
      <c r="B1691" s="195"/>
      <c r="C1691" s="195"/>
      <c r="D1691" s="195"/>
      <c r="E1691" s="195"/>
      <c r="F1691" s="195"/>
      <c r="G1691" s="195"/>
      <c r="H1691" s="195"/>
      <c r="I1691" s="195"/>
      <c r="J1691" s="195"/>
      <c r="L1691" s="195"/>
      <c r="M1691" s="195"/>
      <c r="N1691" s="195"/>
      <c r="O1691" s="195"/>
      <c r="P1691" s="195"/>
      <c r="Q1691" s="195"/>
      <c r="R1691" s="195"/>
      <c r="S1691" s="195"/>
      <c r="T1691" s="195"/>
      <c r="U1691" s="195"/>
      <c r="V1691" s="195"/>
      <c r="W1691" s="195"/>
      <c r="X1691" s="195"/>
      <c r="Y1691" s="195"/>
      <c r="Z1691" s="195"/>
      <c r="AA1691" s="195"/>
      <c r="AB1691" s="195"/>
      <c r="AC1691" s="195"/>
      <c r="AD1691" s="195"/>
      <c r="AE1691" s="195"/>
      <c r="AF1691" s="195"/>
      <c r="AG1691" s="195"/>
      <c r="AH1691" s="195"/>
      <c r="AI1691" s="195"/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  <c r="AW1691" s="195"/>
      <c r="AX1691" s="195"/>
      <c r="AY1691" s="195"/>
      <c r="AZ1691" s="195"/>
      <c r="BA1691" s="195"/>
      <c r="BB1691" s="195"/>
      <c r="BC1691" s="195"/>
      <c r="BD1691" s="195"/>
      <c r="BE1691" s="195"/>
      <c r="BF1691" s="195"/>
      <c r="BG1691" s="195"/>
      <c r="BH1691" s="195"/>
      <c r="BI1691" s="195"/>
      <c r="BJ1691" s="195"/>
      <c r="BK1691" s="195"/>
      <c r="BL1691" s="195"/>
      <c r="BM1691" s="195"/>
      <c r="BN1691" s="195"/>
      <c r="BO1691" s="195"/>
      <c r="BP1691" s="195"/>
      <c r="BQ1691" s="195"/>
      <c r="BR1691" s="195"/>
      <c r="BS1691" s="195"/>
      <c r="BT1691" s="195"/>
      <c r="BU1691" s="195"/>
      <c r="BV1691" s="195"/>
      <c r="BW1691" s="195"/>
      <c r="BX1691" s="195"/>
      <c r="BY1691" s="195"/>
      <c r="BZ1691" s="195"/>
      <c r="CA1691" s="195"/>
      <c r="CB1691" s="195"/>
      <c r="CC1691" s="195"/>
      <c r="CD1691" s="195"/>
      <c r="CE1691" s="195"/>
      <c r="CF1691" s="195"/>
      <c r="CG1691" s="195"/>
      <c r="CH1691" s="195"/>
    </row>
    <row r="1692" spans="1:86" ht="12.75">
      <c r="A1692" s="195"/>
      <c r="B1692" s="195"/>
      <c r="C1692" s="195"/>
      <c r="D1692" s="195"/>
      <c r="E1692" s="195"/>
      <c r="F1692" s="195"/>
      <c r="G1692" s="195"/>
      <c r="H1692" s="195"/>
      <c r="I1692" s="195"/>
      <c r="J1692" s="195"/>
      <c r="L1692" s="195"/>
      <c r="M1692" s="195"/>
      <c r="N1692" s="195"/>
      <c r="O1692" s="195"/>
      <c r="P1692" s="195"/>
      <c r="Q1692" s="195"/>
      <c r="R1692" s="195"/>
      <c r="S1692" s="195"/>
      <c r="T1692" s="195"/>
      <c r="U1692" s="195"/>
      <c r="V1692" s="195"/>
      <c r="W1692" s="195"/>
      <c r="X1692" s="195"/>
      <c r="Y1692" s="195"/>
      <c r="Z1692" s="195"/>
      <c r="AA1692" s="195"/>
      <c r="AB1692" s="195"/>
      <c r="AC1692" s="195"/>
      <c r="AD1692" s="195"/>
      <c r="AE1692" s="195"/>
      <c r="AF1692" s="195"/>
      <c r="AG1692" s="195"/>
      <c r="AH1692" s="195"/>
      <c r="AI1692" s="195"/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  <c r="AW1692" s="195"/>
      <c r="AX1692" s="195"/>
      <c r="AY1692" s="195"/>
      <c r="AZ1692" s="195"/>
      <c r="BA1692" s="195"/>
      <c r="BB1692" s="195"/>
      <c r="BC1692" s="195"/>
      <c r="BD1692" s="195"/>
      <c r="BE1692" s="195"/>
      <c r="BF1692" s="195"/>
      <c r="BG1692" s="195"/>
      <c r="BH1692" s="195"/>
      <c r="BI1692" s="195"/>
      <c r="BJ1692" s="195"/>
      <c r="BK1692" s="195"/>
      <c r="BL1692" s="195"/>
      <c r="BM1692" s="195"/>
      <c r="BN1692" s="195"/>
      <c r="BO1692" s="195"/>
      <c r="BP1692" s="195"/>
      <c r="BQ1692" s="195"/>
      <c r="BR1692" s="195"/>
      <c r="BS1692" s="195"/>
      <c r="BT1692" s="195"/>
      <c r="BU1692" s="195"/>
      <c r="BV1692" s="195"/>
      <c r="BW1692" s="195"/>
      <c r="BX1692" s="195"/>
      <c r="BY1692" s="195"/>
      <c r="BZ1692" s="195"/>
      <c r="CA1692" s="195"/>
      <c r="CB1692" s="195"/>
      <c r="CC1692" s="195"/>
      <c r="CD1692" s="195"/>
      <c r="CE1692" s="195"/>
      <c r="CF1692" s="195"/>
      <c r="CG1692" s="195"/>
      <c r="CH1692" s="195"/>
    </row>
    <row r="1693" spans="1:86" ht="12.75">
      <c r="A1693" s="195"/>
      <c r="B1693" s="195"/>
      <c r="C1693" s="195"/>
      <c r="D1693" s="195"/>
      <c r="E1693" s="195"/>
      <c r="F1693" s="195"/>
      <c r="G1693" s="195"/>
      <c r="H1693" s="195"/>
      <c r="I1693" s="195"/>
      <c r="J1693" s="195"/>
      <c r="L1693" s="195"/>
      <c r="M1693" s="195"/>
      <c r="N1693" s="195"/>
      <c r="O1693" s="195"/>
      <c r="P1693" s="195"/>
      <c r="Q1693" s="195"/>
      <c r="R1693" s="195"/>
      <c r="S1693" s="195"/>
      <c r="T1693" s="195"/>
      <c r="U1693" s="195"/>
      <c r="V1693" s="195"/>
      <c r="W1693" s="195"/>
      <c r="X1693" s="195"/>
      <c r="Y1693" s="195"/>
      <c r="Z1693" s="195"/>
      <c r="AA1693" s="195"/>
      <c r="AB1693" s="195"/>
      <c r="AC1693" s="195"/>
      <c r="AD1693" s="195"/>
      <c r="AE1693" s="195"/>
      <c r="AF1693" s="195"/>
      <c r="AG1693" s="195"/>
      <c r="AH1693" s="195"/>
      <c r="AI1693" s="195"/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  <c r="AW1693" s="195"/>
      <c r="AX1693" s="195"/>
      <c r="AY1693" s="195"/>
      <c r="AZ1693" s="195"/>
      <c r="BA1693" s="195"/>
      <c r="BB1693" s="195"/>
      <c r="BC1693" s="195"/>
      <c r="BD1693" s="195"/>
      <c r="BE1693" s="195"/>
      <c r="BF1693" s="195"/>
      <c r="BG1693" s="195"/>
      <c r="BH1693" s="195"/>
      <c r="BI1693" s="195"/>
      <c r="BJ1693" s="195"/>
      <c r="BK1693" s="195"/>
      <c r="BL1693" s="195"/>
      <c r="BM1693" s="195"/>
      <c r="BN1693" s="195"/>
      <c r="BO1693" s="195"/>
      <c r="BP1693" s="195"/>
      <c r="BQ1693" s="195"/>
      <c r="BR1693" s="195"/>
      <c r="BS1693" s="195"/>
      <c r="BT1693" s="195"/>
      <c r="BU1693" s="195"/>
      <c r="BV1693" s="195"/>
      <c r="BW1693" s="195"/>
      <c r="BX1693" s="195"/>
      <c r="BY1693" s="195"/>
      <c r="BZ1693" s="195"/>
      <c r="CA1693" s="195"/>
      <c r="CB1693" s="195"/>
      <c r="CC1693" s="195"/>
      <c r="CD1693" s="195"/>
      <c r="CE1693" s="195"/>
      <c r="CF1693" s="195"/>
      <c r="CG1693" s="195"/>
      <c r="CH1693" s="195"/>
    </row>
    <row r="1694" spans="1:86" ht="12.75">
      <c r="A1694" s="195"/>
      <c r="B1694" s="195"/>
      <c r="C1694" s="195"/>
      <c r="D1694" s="195"/>
      <c r="E1694" s="195"/>
      <c r="F1694" s="195"/>
      <c r="G1694" s="195"/>
      <c r="H1694" s="195"/>
      <c r="I1694" s="195"/>
      <c r="J1694" s="195"/>
      <c r="L1694" s="195"/>
      <c r="M1694" s="195"/>
      <c r="N1694" s="195"/>
      <c r="O1694" s="195"/>
      <c r="P1694" s="195"/>
      <c r="Q1694" s="195"/>
      <c r="R1694" s="195"/>
      <c r="S1694" s="195"/>
      <c r="T1694" s="195"/>
      <c r="U1694" s="195"/>
      <c r="V1694" s="195"/>
      <c r="W1694" s="195"/>
      <c r="X1694" s="195"/>
      <c r="Y1694" s="195"/>
      <c r="Z1694" s="195"/>
      <c r="AA1694" s="195"/>
      <c r="AB1694" s="195"/>
      <c r="AC1694" s="195"/>
      <c r="AD1694" s="195"/>
      <c r="AE1694" s="195"/>
      <c r="AF1694" s="195"/>
      <c r="AG1694" s="195"/>
      <c r="AH1694" s="195"/>
      <c r="AI1694" s="195"/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  <c r="AW1694" s="195"/>
      <c r="AX1694" s="195"/>
      <c r="AY1694" s="195"/>
      <c r="AZ1694" s="195"/>
      <c r="BA1694" s="195"/>
      <c r="BB1694" s="195"/>
      <c r="BC1694" s="195"/>
      <c r="BD1694" s="195"/>
      <c r="BE1694" s="195"/>
      <c r="BF1694" s="195"/>
      <c r="BG1694" s="195"/>
      <c r="BH1694" s="195"/>
      <c r="BI1694" s="195"/>
      <c r="BJ1694" s="195"/>
      <c r="BK1694" s="195"/>
      <c r="BL1694" s="195"/>
      <c r="BM1694" s="195"/>
      <c r="BN1694" s="195"/>
      <c r="BO1694" s="195"/>
      <c r="BP1694" s="195"/>
      <c r="BQ1694" s="195"/>
      <c r="BR1694" s="195"/>
      <c r="BS1694" s="195"/>
      <c r="BT1694" s="195"/>
      <c r="BU1694" s="195"/>
      <c r="BV1694" s="195"/>
      <c r="BW1694" s="195"/>
      <c r="BX1694" s="195"/>
      <c r="BY1694" s="195"/>
      <c r="BZ1694" s="195"/>
      <c r="CA1694" s="195"/>
      <c r="CB1694" s="195"/>
      <c r="CC1694" s="195"/>
      <c r="CD1694" s="195"/>
      <c r="CE1694" s="195"/>
      <c r="CF1694" s="195"/>
      <c r="CG1694" s="195"/>
      <c r="CH1694" s="195"/>
    </row>
    <row r="1695" spans="1:86" ht="12.75">
      <c r="A1695" s="195"/>
      <c r="B1695" s="195"/>
      <c r="C1695" s="195"/>
      <c r="D1695" s="195"/>
      <c r="E1695" s="195"/>
      <c r="F1695" s="195"/>
      <c r="G1695" s="195"/>
      <c r="H1695" s="195"/>
      <c r="I1695" s="195"/>
      <c r="J1695" s="195"/>
      <c r="L1695" s="195"/>
      <c r="M1695" s="195"/>
      <c r="N1695" s="195"/>
      <c r="O1695" s="195"/>
      <c r="P1695" s="195"/>
      <c r="Q1695" s="195"/>
      <c r="R1695" s="195"/>
      <c r="S1695" s="195"/>
      <c r="T1695" s="195"/>
      <c r="U1695" s="195"/>
      <c r="V1695" s="195"/>
      <c r="W1695" s="195"/>
      <c r="X1695" s="195"/>
      <c r="Y1695" s="195"/>
      <c r="Z1695" s="195"/>
      <c r="AA1695" s="195"/>
      <c r="AB1695" s="195"/>
      <c r="AC1695" s="195"/>
      <c r="AD1695" s="195"/>
      <c r="AE1695" s="195"/>
      <c r="AF1695" s="195"/>
      <c r="AG1695" s="195"/>
      <c r="AH1695" s="195"/>
      <c r="AI1695" s="195"/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  <c r="AW1695" s="195"/>
      <c r="AX1695" s="195"/>
      <c r="AY1695" s="195"/>
      <c r="AZ1695" s="195"/>
      <c r="BA1695" s="195"/>
      <c r="BB1695" s="195"/>
      <c r="BC1695" s="195"/>
      <c r="BD1695" s="195"/>
      <c r="BE1695" s="195"/>
      <c r="BF1695" s="195"/>
      <c r="BG1695" s="195"/>
      <c r="BH1695" s="195"/>
      <c r="BI1695" s="195"/>
      <c r="BJ1695" s="195"/>
      <c r="BK1695" s="195"/>
      <c r="BL1695" s="195"/>
      <c r="BM1695" s="195"/>
      <c r="BN1695" s="195"/>
      <c r="BO1695" s="195"/>
      <c r="BP1695" s="195"/>
      <c r="BQ1695" s="195"/>
      <c r="BR1695" s="195"/>
      <c r="BS1695" s="195"/>
      <c r="BT1695" s="195"/>
      <c r="BU1695" s="195"/>
      <c r="BV1695" s="195"/>
      <c r="BW1695" s="195"/>
      <c r="BX1695" s="195"/>
      <c r="BY1695" s="195"/>
      <c r="BZ1695" s="195"/>
      <c r="CA1695" s="195"/>
      <c r="CB1695" s="195"/>
      <c r="CC1695" s="195"/>
      <c r="CD1695" s="195"/>
      <c r="CE1695" s="195"/>
      <c r="CF1695" s="195"/>
      <c r="CG1695" s="195"/>
      <c r="CH1695" s="195"/>
    </row>
    <row r="1696" spans="1:86" ht="12.75">
      <c r="A1696" s="195"/>
      <c r="B1696" s="195"/>
      <c r="C1696" s="195"/>
      <c r="D1696" s="195"/>
      <c r="E1696" s="195"/>
      <c r="F1696" s="195"/>
      <c r="G1696" s="195"/>
      <c r="H1696" s="195"/>
      <c r="I1696" s="195"/>
      <c r="J1696" s="195"/>
      <c r="L1696" s="195"/>
      <c r="M1696" s="195"/>
      <c r="N1696" s="195"/>
      <c r="O1696" s="195"/>
      <c r="P1696" s="195"/>
      <c r="Q1696" s="195"/>
      <c r="R1696" s="195"/>
      <c r="S1696" s="195"/>
      <c r="T1696" s="195"/>
      <c r="U1696" s="195"/>
      <c r="V1696" s="195"/>
      <c r="W1696" s="195"/>
      <c r="X1696" s="195"/>
      <c r="Y1696" s="195"/>
      <c r="Z1696" s="195"/>
      <c r="AA1696" s="195"/>
      <c r="AB1696" s="195"/>
      <c r="AC1696" s="195"/>
      <c r="AD1696" s="195"/>
      <c r="AE1696" s="195"/>
      <c r="AF1696" s="195"/>
      <c r="AG1696" s="195"/>
      <c r="AH1696" s="195"/>
      <c r="AI1696" s="195"/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  <c r="AW1696" s="195"/>
      <c r="AX1696" s="195"/>
      <c r="AY1696" s="195"/>
      <c r="AZ1696" s="195"/>
      <c r="BA1696" s="195"/>
      <c r="BB1696" s="195"/>
      <c r="BC1696" s="195"/>
      <c r="BD1696" s="195"/>
      <c r="BE1696" s="195"/>
      <c r="BF1696" s="195"/>
      <c r="BG1696" s="195"/>
      <c r="BH1696" s="195"/>
      <c r="BI1696" s="195"/>
      <c r="BJ1696" s="195"/>
      <c r="BK1696" s="195"/>
      <c r="BL1696" s="195"/>
      <c r="BM1696" s="195"/>
      <c r="BN1696" s="195"/>
      <c r="BO1696" s="195"/>
      <c r="BP1696" s="195"/>
      <c r="BQ1696" s="195"/>
      <c r="BR1696" s="195"/>
      <c r="BS1696" s="195"/>
      <c r="BT1696" s="195"/>
      <c r="BU1696" s="195"/>
      <c r="BV1696" s="195"/>
      <c r="BW1696" s="195"/>
      <c r="BX1696" s="195"/>
      <c r="BY1696" s="195"/>
      <c r="BZ1696" s="195"/>
      <c r="CA1696" s="195"/>
      <c r="CB1696" s="195"/>
      <c r="CC1696" s="195"/>
      <c r="CD1696" s="195"/>
      <c r="CE1696" s="195"/>
      <c r="CF1696" s="195"/>
      <c r="CG1696" s="195"/>
      <c r="CH1696" s="195"/>
    </row>
    <row r="1697" spans="1:86" ht="12.75">
      <c r="A1697" s="195"/>
      <c r="B1697" s="195"/>
      <c r="C1697" s="195"/>
      <c r="D1697" s="195"/>
      <c r="E1697" s="195"/>
      <c r="F1697" s="195"/>
      <c r="G1697" s="195"/>
      <c r="H1697" s="195"/>
      <c r="I1697" s="195"/>
      <c r="J1697" s="195"/>
      <c r="L1697" s="195"/>
      <c r="M1697" s="195"/>
      <c r="N1697" s="195"/>
      <c r="O1697" s="195"/>
      <c r="P1697" s="195"/>
      <c r="Q1697" s="195"/>
      <c r="R1697" s="195"/>
      <c r="S1697" s="195"/>
      <c r="T1697" s="195"/>
      <c r="U1697" s="195"/>
      <c r="V1697" s="195"/>
      <c r="W1697" s="195"/>
      <c r="X1697" s="195"/>
      <c r="Y1697" s="195"/>
      <c r="Z1697" s="195"/>
      <c r="AA1697" s="195"/>
      <c r="AB1697" s="195"/>
      <c r="AC1697" s="195"/>
      <c r="AD1697" s="195"/>
      <c r="AE1697" s="195"/>
      <c r="AF1697" s="195"/>
      <c r="AG1697" s="195"/>
      <c r="AH1697" s="195"/>
      <c r="AI1697" s="195"/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  <c r="AW1697" s="195"/>
      <c r="AX1697" s="195"/>
      <c r="AY1697" s="195"/>
      <c r="AZ1697" s="195"/>
      <c r="BA1697" s="195"/>
      <c r="BB1697" s="195"/>
      <c r="BC1697" s="195"/>
      <c r="BD1697" s="195"/>
      <c r="BE1697" s="195"/>
      <c r="BF1697" s="195"/>
      <c r="BG1697" s="195"/>
      <c r="BH1697" s="195"/>
      <c r="BI1697" s="195"/>
      <c r="BJ1697" s="195"/>
      <c r="BK1697" s="195"/>
      <c r="BL1697" s="195"/>
      <c r="BM1697" s="195"/>
      <c r="BN1697" s="195"/>
      <c r="BO1697" s="195"/>
      <c r="BP1697" s="195"/>
      <c r="BQ1697" s="195"/>
      <c r="BR1697" s="195"/>
      <c r="BS1697" s="195"/>
      <c r="BT1697" s="195"/>
      <c r="BU1697" s="195"/>
      <c r="BV1697" s="195"/>
      <c r="BW1697" s="195"/>
      <c r="BX1697" s="195"/>
      <c r="BY1697" s="195"/>
      <c r="BZ1697" s="195"/>
      <c r="CA1697" s="195"/>
      <c r="CB1697" s="195"/>
      <c r="CC1697" s="195"/>
      <c r="CD1697" s="195"/>
      <c r="CE1697" s="195"/>
      <c r="CF1697" s="195"/>
      <c r="CG1697" s="195"/>
      <c r="CH1697" s="195"/>
    </row>
    <row r="1698" spans="1:86" ht="12.75">
      <c r="A1698" s="195"/>
      <c r="B1698" s="195"/>
      <c r="C1698" s="195"/>
      <c r="D1698" s="195"/>
      <c r="E1698" s="195"/>
      <c r="F1698" s="195"/>
      <c r="G1698" s="195"/>
      <c r="H1698" s="195"/>
      <c r="I1698" s="195"/>
      <c r="J1698" s="195"/>
      <c r="L1698" s="195"/>
      <c r="M1698" s="195"/>
      <c r="N1698" s="195"/>
      <c r="O1698" s="195"/>
      <c r="P1698" s="195"/>
      <c r="Q1698" s="195"/>
      <c r="R1698" s="195"/>
      <c r="S1698" s="195"/>
      <c r="T1698" s="195"/>
      <c r="U1698" s="195"/>
      <c r="V1698" s="195"/>
      <c r="W1698" s="195"/>
      <c r="X1698" s="195"/>
      <c r="Y1698" s="195"/>
      <c r="Z1698" s="195"/>
      <c r="AA1698" s="195"/>
      <c r="AB1698" s="195"/>
      <c r="AC1698" s="195"/>
      <c r="AD1698" s="195"/>
      <c r="AE1698" s="195"/>
      <c r="AF1698" s="195"/>
      <c r="AG1698" s="195"/>
      <c r="AH1698" s="195"/>
      <c r="AI1698" s="195"/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  <c r="AW1698" s="195"/>
      <c r="AX1698" s="195"/>
      <c r="AY1698" s="195"/>
      <c r="AZ1698" s="195"/>
      <c r="BA1698" s="195"/>
      <c r="BB1698" s="195"/>
      <c r="BC1698" s="195"/>
      <c r="BD1698" s="195"/>
      <c r="BE1698" s="195"/>
      <c r="BF1698" s="195"/>
      <c r="BG1698" s="195"/>
      <c r="BH1698" s="195"/>
      <c r="BI1698" s="195"/>
      <c r="BJ1698" s="195"/>
      <c r="BK1698" s="195"/>
      <c r="BL1698" s="195"/>
      <c r="BM1698" s="195"/>
      <c r="BN1698" s="195"/>
      <c r="BO1698" s="195"/>
      <c r="BP1698" s="195"/>
      <c r="BQ1698" s="195"/>
      <c r="BR1698" s="195"/>
      <c r="BS1698" s="195"/>
      <c r="BT1698" s="195"/>
      <c r="BU1698" s="195"/>
      <c r="BV1698" s="195"/>
      <c r="BW1698" s="195"/>
      <c r="BX1698" s="195"/>
      <c r="BY1698" s="195"/>
      <c r="BZ1698" s="195"/>
      <c r="CA1698" s="195"/>
      <c r="CB1698" s="195"/>
      <c r="CC1698" s="195"/>
      <c r="CD1698" s="195"/>
      <c r="CE1698" s="195"/>
      <c r="CF1698" s="195"/>
      <c r="CG1698" s="195"/>
      <c r="CH1698" s="195"/>
    </row>
    <row r="1699" spans="1:86" ht="12.75">
      <c r="A1699" s="195"/>
      <c r="B1699" s="195"/>
      <c r="C1699" s="195"/>
      <c r="D1699" s="195"/>
      <c r="E1699" s="195"/>
      <c r="F1699" s="195"/>
      <c r="G1699" s="195"/>
      <c r="H1699" s="195"/>
      <c r="I1699" s="195"/>
      <c r="J1699" s="195"/>
      <c r="L1699" s="195"/>
      <c r="M1699" s="195"/>
      <c r="N1699" s="195"/>
      <c r="O1699" s="195"/>
      <c r="P1699" s="195"/>
      <c r="Q1699" s="195"/>
      <c r="R1699" s="195"/>
      <c r="S1699" s="195"/>
      <c r="T1699" s="195"/>
      <c r="U1699" s="195"/>
      <c r="V1699" s="195"/>
      <c r="W1699" s="195"/>
      <c r="X1699" s="195"/>
      <c r="Y1699" s="195"/>
      <c r="Z1699" s="195"/>
      <c r="AA1699" s="195"/>
      <c r="AB1699" s="195"/>
      <c r="AC1699" s="195"/>
      <c r="AD1699" s="195"/>
      <c r="AE1699" s="195"/>
      <c r="AF1699" s="195"/>
      <c r="AG1699" s="195"/>
      <c r="AH1699" s="195"/>
      <c r="AI1699" s="195"/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  <c r="AW1699" s="195"/>
      <c r="AX1699" s="195"/>
      <c r="AY1699" s="195"/>
      <c r="AZ1699" s="195"/>
      <c r="BA1699" s="195"/>
      <c r="BB1699" s="195"/>
      <c r="BC1699" s="195"/>
      <c r="BD1699" s="195"/>
      <c r="BE1699" s="195"/>
      <c r="BF1699" s="195"/>
      <c r="BG1699" s="195"/>
      <c r="BH1699" s="195"/>
      <c r="BI1699" s="195"/>
      <c r="BJ1699" s="195"/>
      <c r="BK1699" s="195"/>
      <c r="BL1699" s="195"/>
      <c r="BM1699" s="195"/>
      <c r="BN1699" s="195"/>
      <c r="BO1699" s="195"/>
      <c r="BP1699" s="195"/>
      <c r="BQ1699" s="195"/>
      <c r="BR1699" s="195"/>
      <c r="BS1699" s="195"/>
      <c r="BT1699" s="195"/>
      <c r="BU1699" s="195"/>
      <c r="BV1699" s="195"/>
      <c r="BW1699" s="195"/>
      <c r="BX1699" s="195"/>
      <c r="BY1699" s="195"/>
      <c r="BZ1699" s="195"/>
      <c r="CA1699" s="195"/>
      <c r="CB1699" s="195"/>
      <c r="CC1699" s="195"/>
      <c r="CD1699" s="195"/>
      <c r="CE1699" s="195"/>
      <c r="CF1699" s="195"/>
      <c r="CG1699" s="195"/>
      <c r="CH1699" s="195"/>
    </row>
    <row r="1700" spans="1:86" ht="12.75">
      <c r="A1700" s="195"/>
      <c r="B1700" s="195"/>
      <c r="C1700" s="195"/>
      <c r="D1700" s="195"/>
      <c r="E1700" s="195"/>
      <c r="F1700" s="195"/>
      <c r="G1700" s="195"/>
      <c r="H1700" s="195"/>
      <c r="I1700" s="195"/>
      <c r="J1700" s="195"/>
      <c r="L1700" s="195"/>
      <c r="M1700" s="195"/>
      <c r="N1700" s="195"/>
      <c r="O1700" s="195"/>
      <c r="P1700" s="195"/>
      <c r="Q1700" s="195"/>
      <c r="R1700" s="195"/>
      <c r="S1700" s="195"/>
      <c r="T1700" s="195"/>
      <c r="U1700" s="195"/>
      <c r="V1700" s="195"/>
      <c r="W1700" s="195"/>
      <c r="X1700" s="195"/>
      <c r="Y1700" s="195"/>
      <c r="Z1700" s="195"/>
      <c r="AA1700" s="195"/>
      <c r="AB1700" s="195"/>
      <c r="AC1700" s="195"/>
      <c r="AD1700" s="195"/>
      <c r="AE1700" s="195"/>
      <c r="AF1700" s="195"/>
      <c r="AG1700" s="195"/>
      <c r="AH1700" s="195"/>
      <c r="AI1700" s="195"/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  <c r="AW1700" s="195"/>
      <c r="AX1700" s="195"/>
      <c r="AY1700" s="195"/>
      <c r="AZ1700" s="195"/>
      <c r="BA1700" s="195"/>
      <c r="BB1700" s="195"/>
      <c r="BC1700" s="195"/>
      <c r="BD1700" s="195"/>
      <c r="BE1700" s="195"/>
      <c r="BF1700" s="195"/>
      <c r="BG1700" s="195"/>
      <c r="BH1700" s="195"/>
      <c r="BI1700" s="195"/>
      <c r="BJ1700" s="195"/>
      <c r="BK1700" s="195"/>
      <c r="BL1700" s="195"/>
      <c r="BM1700" s="195"/>
      <c r="BN1700" s="195"/>
      <c r="BO1700" s="195"/>
      <c r="BP1700" s="195"/>
      <c r="BQ1700" s="195"/>
      <c r="BR1700" s="195"/>
      <c r="BS1700" s="195"/>
      <c r="BT1700" s="195"/>
      <c r="BU1700" s="195"/>
      <c r="BV1700" s="195"/>
      <c r="BW1700" s="195"/>
      <c r="BX1700" s="195"/>
      <c r="BY1700" s="195"/>
      <c r="BZ1700" s="195"/>
      <c r="CA1700" s="195"/>
      <c r="CB1700" s="195"/>
      <c r="CC1700" s="195"/>
      <c r="CD1700" s="195"/>
      <c r="CE1700" s="195"/>
      <c r="CF1700" s="195"/>
      <c r="CG1700" s="195"/>
      <c r="CH1700" s="195"/>
    </row>
    <row r="1701" spans="1:86" ht="12.75">
      <c r="A1701" s="195"/>
      <c r="B1701" s="195"/>
      <c r="C1701" s="195"/>
      <c r="D1701" s="195"/>
      <c r="E1701" s="195"/>
      <c r="F1701" s="195"/>
      <c r="G1701" s="195"/>
      <c r="H1701" s="195"/>
      <c r="I1701" s="195"/>
      <c r="J1701" s="195"/>
      <c r="L1701" s="195"/>
      <c r="M1701" s="195"/>
      <c r="N1701" s="195"/>
      <c r="O1701" s="195"/>
      <c r="P1701" s="195"/>
      <c r="Q1701" s="195"/>
      <c r="R1701" s="195"/>
      <c r="S1701" s="195"/>
      <c r="T1701" s="195"/>
      <c r="U1701" s="195"/>
      <c r="V1701" s="195"/>
      <c r="W1701" s="195"/>
      <c r="X1701" s="195"/>
      <c r="Y1701" s="195"/>
      <c r="Z1701" s="195"/>
      <c r="AA1701" s="195"/>
      <c r="AB1701" s="195"/>
      <c r="AC1701" s="195"/>
      <c r="AD1701" s="195"/>
      <c r="AE1701" s="195"/>
      <c r="AF1701" s="195"/>
      <c r="AG1701" s="195"/>
      <c r="AH1701" s="195"/>
      <c r="AI1701" s="195"/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  <c r="AW1701" s="195"/>
      <c r="AX1701" s="195"/>
      <c r="AY1701" s="195"/>
      <c r="AZ1701" s="195"/>
      <c r="BA1701" s="195"/>
      <c r="BB1701" s="195"/>
      <c r="BC1701" s="195"/>
      <c r="BD1701" s="195"/>
      <c r="BE1701" s="195"/>
      <c r="BF1701" s="195"/>
      <c r="BG1701" s="195"/>
      <c r="BH1701" s="195"/>
      <c r="BI1701" s="195"/>
      <c r="BJ1701" s="195"/>
      <c r="BK1701" s="195"/>
      <c r="BL1701" s="195"/>
      <c r="BM1701" s="195"/>
      <c r="BN1701" s="195"/>
      <c r="BO1701" s="195"/>
      <c r="BP1701" s="195"/>
      <c r="BQ1701" s="195"/>
      <c r="BR1701" s="195"/>
      <c r="BS1701" s="195"/>
      <c r="BT1701" s="195"/>
      <c r="BU1701" s="195"/>
      <c r="BV1701" s="195"/>
      <c r="BW1701" s="195"/>
      <c r="BX1701" s="195"/>
      <c r="BY1701" s="195"/>
      <c r="BZ1701" s="195"/>
      <c r="CA1701" s="195"/>
      <c r="CB1701" s="195"/>
      <c r="CC1701" s="195"/>
      <c r="CD1701" s="195"/>
      <c r="CE1701" s="195"/>
      <c r="CF1701" s="195"/>
      <c r="CG1701" s="195"/>
      <c r="CH1701" s="195"/>
    </row>
    <row r="1702" spans="1:86" ht="12.75">
      <c r="A1702" s="195"/>
      <c r="B1702" s="195"/>
      <c r="C1702" s="195"/>
      <c r="D1702" s="195"/>
      <c r="E1702" s="195"/>
      <c r="F1702" s="195"/>
      <c r="G1702" s="195"/>
      <c r="H1702" s="195"/>
      <c r="I1702" s="195"/>
      <c r="J1702" s="195"/>
      <c r="L1702" s="195"/>
      <c r="M1702" s="195"/>
      <c r="N1702" s="195"/>
      <c r="O1702" s="195"/>
      <c r="P1702" s="195"/>
      <c r="Q1702" s="195"/>
      <c r="R1702" s="195"/>
      <c r="S1702" s="195"/>
      <c r="T1702" s="195"/>
      <c r="U1702" s="195"/>
      <c r="V1702" s="195"/>
      <c r="W1702" s="195"/>
      <c r="X1702" s="195"/>
      <c r="Y1702" s="195"/>
      <c r="Z1702" s="195"/>
      <c r="AA1702" s="195"/>
      <c r="AB1702" s="195"/>
      <c r="AC1702" s="195"/>
      <c r="AD1702" s="195"/>
      <c r="AE1702" s="195"/>
      <c r="AF1702" s="195"/>
      <c r="AG1702" s="195"/>
      <c r="AH1702" s="195"/>
      <c r="AI1702" s="195"/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  <c r="AW1702" s="195"/>
      <c r="AX1702" s="195"/>
      <c r="AY1702" s="195"/>
      <c r="AZ1702" s="195"/>
      <c r="BA1702" s="195"/>
      <c r="BB1702" s="195"/>
      <c r="BC1702" s="195"/>
      <c r="BD1702" s="195"/>
      <c r="BE1702" s="195"/>
      <c r="BF1702" s="195"/>
      <c r="BG1702" s="195"/>
      <c r="BH1702" s="195"/>
      <c r="BI1702" s="195"/>
      <c r="BJ1702" s="195"/>
      <c r="BK1702" s="195"/>
      <c r="BL1702" s="195"/>
      <c r="BM1702" s="195"/>
      <c r="BN1702" s="195"/>
      <c r="BO1702" s="195"/>
      <c r="BP1702" s="195"/>
      <c r="BQ1702" s="195"/>
      <c r="BR1702" s="195"/>
      <c r="BS1702" s="195"/>
      <c r="BT1702" s="195"/>
      <c r="BU1702" s="195"/>
      <c r="BV1702" s="195"/>
      <c r="BW1702" s="195"/>
      <c r="BX1702" s="195"/>
      <c r="BY1702" s="195"/>
      <c r="BZ1702" s="195"/>
      <c r="CA1702" s="195"/>
      <c r="CB1702" s="195"/>
      <c r="CC1702" s="195"/>
      <c r="CD1702" s="195"/>
      <c r="CE1702" s="195"/>
      <c r="CF1702" s="195"/>
      <c r="CG1702" s="195"/>
      <c r="CH1702" s="195"/>
    </row>
    <row r="1703" spans="1:86" ht="12.75">
      <c r="A1703" s="195"/>
      <c r="B1703" s="195"/>
      <c r="C1703" s="195"/>
      <c r="D1703" s="195"/>
      <c r="E1703" s="195"/>
      <c r="F1703" s="195"/>
      <c r="G1703" s="195"/>
      <c r="H1703" s="195"/>
      <c r="I1703" s="195"/>
      <c r="J1703" s="195"/>
      <c r="L1703" s="195"/>
      <c r="M1703" s="195"/>
      <c r="N1703" s="195"/>
      <c r="O1703" s="195"/>
      <c r="P1703" s="195"/>
      <c r="Q1703" s="195"/>
      <c r="R1703" s="195"/>
      <c r="S1703" s="195"/>
      <c r="T1703" s="195"/>
      <c r="U1703" s="195"/>
      <c r="V1703" s="195"/>
      <c r="W1703" s="195"/>
      <c r="X1703" s="195"/>
      <c r="Y1703" s="195"/>
      <c r="Z1703" s="195"/>
      <c r="AA1703" s="195"/>
      <c r="AB1703" s="195"/>
      <c r="AC1703" s="195"/>
      <c r="AD1703" s="195"/>
      <c r="AE1703" s="195"/>
      <c r="AF1703" s="195"/>
      <c r="AG1703" s="195"/>
      <c r="AH1703" s="195"/>
      <c r="AI1703" s="195"/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  <c r="AW1703" s="195"/>
      <c r="AX1703" s="195"/>
      <c r="AY1703" s="195"/>
      <c r="AZ1703" s="195"/>
      <c r="BA1703" s="195"/>
      <c r="BB1703" s="195"/>
      <c r="BC1703" s="195"/>
      <c r="BD1703" s="195"/>
      <c r="BE1703" s="195"/>
      <c r="BF1703" s="195"/>
      <c r="BG1703" s="195"/>
      <c r="BH1703" s="195"/>
      <c r="BI1703" s="195"/>
      <c r="BJ1703" s="195"/>
      <c r="BK1703" s="195"/>
      <c r="BL1703" s="195"/>
      <c r="BM1703" s="195"/>
      <c r="BN1703" s="195"/>
      <c r="BO1703" s="195"/>
      <c r="BP1703" s="195"/>
      <c r="BQ1703" s="195"/>
      <c r="BR1703" s="195"/>
      <c r="BS1703" s="195"/>
      <c r="BT1703" s="195"/>
      <c r="BU1703" s="195"/>
      <c r="BV1703" s="195"/>
      <c r="BW1703" s="195"/>
      <c r="BX1703" s="195"/>
      <c r="BY1703" s="195"/>
      <c r="BZ1703" s="195"/>
      <c r="CA1703" s="195"/>
      <c r="CB1703" s="195"/>
      <c r="CC1703" s="195"/>
      <c r="CD1703" s="195"/>
      <c r="CE1703" s="195"/>
      <c r="CF1703" s="195"/>
      <c r="CG1703" s="195"/>
      <c r="CH1703" s="195"/>
    </row>
    <row r="1704" spans="1:86" ht="12.75">
      <c r="A1704" s="195"/>
      <c r="B1704" s="195"/>
      <c r="C1704" s="195"/>
      <c r="D1704" s="195"/>
      <c r="E1704" s="195"/>
      <c r="F1704" s="195"/>
      <c r="G1704" s="195"/>
      <c r="H1704" s="195"/>
      <c r="I1704" s="195"/>
      <c r="J1704" s="195"/>
      <c r="L1704" s="195"/>
      <c r="M1704" s="195"/>
      <c r="N1704" s="195"/>
      <c r="O1704" s="195"/>
      <c r="P1704" s="195"/>
      <c r="Q1704" s="195"/>
      <c r="R1704" s="195"/>
      <c r="S1704" s="195"/>
      <c r="T1704" s="195"/>
      <c r="U1704" s="195"/>
      <c r="V1704" s="195"/>
      <c r="W1704" s="195"/>
      <c r="X1704" s="195"/>
      <c r="Y1704" s="195"/>
      <c r="Z1704" s="195"/>
      <c r="AA1704" s="195"/>
      <c r="AB1704" s="195"/>
      <c r="AC1704" s="195"/>
      <c r="AD1704" s="195"/>
      <c r="AE1704" s="195"/>
      <c r="AF1704" s="195"/>
      <c r="AG1704" s="195"/>
      <c r="AH1704" s="195"/>
      <c r="AI1704" s="195"/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  <c r="AW1704" s="195"/>
      <c r="AX1704" s="195"/>
      <c r="AY1704" s="195"/>
      <c r="AZ1704" s="195"/>
      <c r="BA1704" s="195"/>
      <c r="BB1704" s="195"/>
      <c r="BC1704" s="195"/>
      <c r="BD1704" s="195"/>
      <c r="BE1704" s="195"/>
      <c r="BF1704" s="195"/>
      <c r="BG1704" s="195"/>
      <c r="BH1704" s="195"/>
      <c r="BI1704" s="195"/>
      <c r="BJ1704" s="195"/>
      <c r="BK1704" s="195"/>
      <c r="BL1704" s="195"/>
      <c r="BM1704" s="195"/>
      <c r="BN1704" s="195"/>
      <c r="BO1704" s="195"/>
      <c r="BP1704" s="195"/>
      <c r="BQ1704" s="195"/>
      <c r="BR1704" s="195"/>
      <c r="BS1704" s="195"/>
      <c r="BT1704" s="195"/>
      <c r="BU1704" s="195"/>
      <c r="BV1704" s="195"/>
      <c r="BW1704" s="195"/>
      <c r="BX1704" s="195"/>
      <c r="BY1704" s="195"/>
      <c r="BZ1704" s="195"/>
      <c r="CA1704" s="195"/>
      <c r="CB1704" s="195"/>
      <c r="CC1704" s="195"/>
      <c r="CD1704" s="195"/>
      <c r="CE1704" s="195"/>
      <c r="CF1704" s="195"/>
      <c r="CG1704" s="195"/>
      <c r="CH1704" s="195"/>
    </row>
    <row r="1705" spans="1:86" ht="12.75">
      <c r="A1705" s="195"/>
      <c r="B1705" s="195"/>
      <c r="C1705" s="195"/>
      <c r="D1705" s="195"/>
      <c r="E1705" s="195"/>
      <c r="F1705" s="195"/>
      <c r="G1705" s="195"/>
      <c r="H1705" s="195"/>
      <c r="I1705" s="195"/>
      <c r="J1705" s="195"/>
      <c r="L1705" s="195"/>
      <c r="M1705" s="195"/>
      <c r="N1705" s="195"/>
      <c r="O1705" s="195"/>
      <c r="P1705" s="195"/>
      <c r="Q1705" s="195"/>
      <c r="R1705" s="195"/>
      <c r="S1705" s="195"/>
      <c r="T1705" s="195"/>
      <c r="U1705" s="195"/>
      <c r="V1705" s="195"/>
      <c r="W1705" s="195"/>
      <c r="X1705" s="195"/>
      <c r="Y1705" s="195"/>
      <c r="Z1705" s="195"/>
      <c r="AA1705" s="195"/>
      <c r="AB1705" s="195"/>
      <c r="AC1705" s="195"/>
      <c r="AD1705" s="195"/>
      <c r="AE1705" s="195"/>
      <c r="AF1705" s="195"/>
      <c r="AG1705" s="195"/>
      <c r="AH1705" s="195"/>
      <c r="AI1705" s="195"/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  <c r="AW1705" s="195"/>
      <c r="AX1705" s="195"/>
      <c r="AY1705" s="195"/>
      <c r="AZ1705" s="195"/>
      <c r="BA1705" s="195"/>
      <c r="BB1705" s="195"/>
      <c r="BC1705" s="195"/>
      <c r="BD1705" s="195"/>
      <c r="BE1705" s="195"/>
      <c r="BF1705" s="195"/>
      <c r="BG1705" s="195"/>
      <c r="BH1705" s="195"/>
      <c r="BI1705" s="195"/>
      <c r="BJ1705" s="195"/>
      <c r="BK1705" s="195"/>
      <c r="BL1705" s="195"/>
      <c r="BM1705" s="195"/>
      <c r="BN1705" s="195"/>
      <c r="BO1705" s="195"/>
      <c r="BP1705" s="195"/>
      <c r="BQ1705" s="195"/>
      <c r="BR1705" s="195"/>
      <c r="BS1705" s="195"/>
      <c r="BT1705" s="195"/>
      <c r="BU1705" s="195"/>
      <c r="BV1705" s="195"/>
      <c r="BW1705" s="195"/>
      <c r="BX1705" s="195"/>
      <c r="BY1705" s="195"/>
      <c r="BZ1705" s="195"/>
      <c r="CA1705" s="195"/>
      <c r="CB1705" s="195"/>
      <c r="CC1705" s="195"/>
      <c r="CD1705" s="195"/>
      <c r="CE1705" s="195"/>
      <c r="CF1705" s="195"/>
      <c r="CG1705" s="195"/>
      <c r="CH1705" s="195"/>
    </row>
    <row r="1706" spans="1:86" ht="12.75">
      <c r="A1706" s="195"/>
      <c r="B1706" s="195"/>
      <c r="C1706" s="195"/>
      <c r="D1706" s="195"/>
      <c r="E1706" s="195"/>
      <c r="F1706" s="195"/>
      <c r="G1706" s="195"/>
      <c r="H1706" s="195"/>
      <c r="I1706" s="195"/>
      <c r="J1706" s="195"/>
      <c r="L1706" s="195"/>
      <c r="M1706" s="195"/>
      <c r="N1706" s="195"/>
      <c r="O1706" s="195"/>
      <c r="P1706" s="195"/>
      <c r="Q1706" s="195"/>
      <c r="R1706" s="195"/>
      <c r="S1706" s="195"/>
      <c r="T1706" s="195"/>
      <c r="U1706" s="195"/>
      <c r="V1706" s="195"/>
      <c r="W1706" s="195"/>
      <c r="X1706" s="195"/>
      <c r="Y1706" s="195"/>
      <c r="Z1706" s="195"/>
      <c r="AA1706" s="195"/>
      <c r="AB1706" s="195"/>
      <c r="AC1706" s="195"/>
      <c r="AD1706" s="195"/>
      <c r="AE1706" s="195"/>
      <c r="AF1706" s="195"/>
      <c r="AG1706" s="195"/>
      <c r="AH1706" s="195"/>
      <c r="AI1706" s="195"/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  <c r="AW1706" s="195"/>
      <c r="AX1706" s="195"/>
      <c r="AY1706" s="195"/>
      <c r="AZ1706" s="195"/>
      <c r="BA1706" s="195"/>
      <c r="BB1706" s="195"/>
      <c r="BC1706" s="195"/>
      <c r="BD1706" s="195"/>
      <c r="BE1706" s="195"/>
      <c r="BF1706" s="195"/>
      <c r="BG1706" s="195"/>
      <c r="BH1706" s="195"/>
      <c r="BI1706" s="195"/>
      <c r="BJ1706" s="195"/>
      <c r="BK1706" s="195"/>
      <c r="BL1706" s="195"/>
      <c r="BM1706" s="195"/>
      <c r="BN1706" s="195"/>
      <c r="BO1706" s="195"/>
      <c r="BP1706" s="195"/>
      <c r="BQ1706" s="195"/>
      <c r="BR1706" s="195"/>
      <c r="BS1706" s="195"/>
      <c r="BT1706" s="195"/>
      <c r="BU1706" s="195"/>
      <c r="BV1706" s="195"/>
      <c r="BW1706" s="195"/>
      <c r="BX1706" s="195"/>
      <c r="BY1706" s="195"/>
      <c r="BZ1706" s="195"/>
      <c r="CA1706" s="195"/>
      <c r="CB1706" s="195"/>
      <c r="CC1706" s="195"/>
      <c r="CD1706" s="195"/>
      <c r="CE1706" s="195"/>
      <c r="CF1706" s="195"/>
      <c r="CG1706" s="195"/>
      <c r="CH1706" s="195"/>
    </row>
    <row r="1707" spans="1:86" ht="12.75">
      <c r="A1707" s="195"/>
      <c r="B1707" s="195"/>
      <c r="C1707" s="195"/>
      <c r="D1707" s="195"/>
      <c r="E1707" s="195"/>
      <c r="F1707" s="195"/>
      <c r="G1707" s="195"/>
      <c r="H1707" s="195"/>
      <c r="I1707" s="195"/>
      <c r="J1707" s="195"/>
      <c r="L1707" s="195"/>
      <c r="M1707" s="195"/>
      <c r="N1707" s="195"/>
      <c r="O1707" s="195"/>
      <c r="P1707" s="195"/>
      <c r="Q1707" s="195"/>
      <c r="R1707" s="195"/>
      <c r="S1707" s="195"/>
      <c r="T1707" s="195"/>
      <c r="U1707" s="195"/>
      <c r="V1707" s="195"/>
      <c r="W1707" s="195"/>
      <c r="X1707" s="195"/>
      <c r="Y1707" s="195"/>
      <c r="Z1707" s="195"/>
      <c r="AA1707" s="195"/>
      <c r="AB1707" s="195"/>
      <c r="AC1707" s="195"/>
      <c r="AD1707" s="195"/>
      <c r="AE1707" s="195"/>
      <c r="AF1707" s="195"/>
      <c r="AG1707" s="195"/>
      <c r="AH1707" s="195"/>
      <c r="AI1707" s="195"/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  <c r="AW1707" s="195"/>
      <c r="AX1707" s="195"/>
      <c r="AY1707" s="195"/>
      <c r="AZ1707" s="195"/>
      <c r="BA1707" s="195"/>
      <c r="BB1707" s="195"/>
      <c r="BC1707" s="195"/>
      <c r="BD1707" s="195"/>
      <c r="BE1707" s="195"/>
      <c r="BF1707" s="195"/>
      <c r="BG1707" s="195"/>
      <c r="BH1707" s="195"/>
      <c r="BI1707" s="195"/>
      <c r="BJ1707" s="195"/>
      <c r="BK1707" s="195"/>
      <c r="BL1707" s="195"/>
      <c r="BM1707" s="195"/>
      <c r="BN1707" s="195"/>
      <c r="BO1707" s="195"/>
      <c r="BP1707" s="195"/>
      <c r="BQ1707" s="195"/>
      <c r="BR1707" s="195"/>
      <c r="BS1707" s="195"/>
      <c r="BT1707" s="195"/>
      <c r="BU1707" s="195"/>
      <c r="BV1707" s="195"/>
      <c r="BW1707" s="195"/>
      <c r="BX1707" s="195"/>
      <c r="BY1707" s="195"/>
      <c r="BZ1707" s="195"/>
      <c r="CA1707" s="195"/>
      <c r="CB1707" s="195"/>
      <c r="CC1707" s="195"/>
      <c r="CD1707" s="195"/>
      <c r="CE1707" s="195"/>
      <c r="CF1707" s="195"/>
      <c r="CG1707" s="195"/>
      <c r="CH1707" s="195"/>
    </row>
    <row r="1708" spans="1:86" ht="12.75">
      <c r="A1708" s="195"/>
      <c r="B1708" s="195"/>
      <c r="C1708" s="195"/>
      <c r="D1708" s="195"/>
      <c r="E1708" s="195"/>
      <c r="F1708" s="195"/>
      <c r="G1708" s="195"/>
      <c r="H1708" s="195"/>
      <c r="I1708" s="195"/>
      <c r="J1708" s="195"/>
      <c r="L1708" s="195"/>
      <c r="M1708" s="195"/>
      <c r="N1708" s="195"/>
      <c r="O1708" s="195"/>
      <c r="P1708" s="195"/>
      <c r="Q1708" s="195"/>
      <c r="R1708" s="195"/>
      <c r="S1708" s="195"/>
      <c r="T1708" s="195"/>
      <c r="U1708" s="195"/>
      <c r="V1708" s="195"/>
      <c r="W1708" s="195"/>
      <c r="X1708" s="195"/>
      <c r="Y1708" s="195"/>
      <c r="Z1708" s="195"/>
      <c r="AA1708" s="195"/>
      <c r="AB1708" s="195"/>
      <c r="AC1708" s="195"/>
      <c r="AD1708" s="195"/>
      <c r="AE1708" s="195"/>
      <c r="AF1708" s="195"/>
      <c r="AG1708" s="195"/>
      <c r="AH1708" s="195"/>
      <c r="AI1708" s="195"/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  <c r="AW1708" s="195"/>
      <c r="AX1708" s="195"/>
      <c r="AY1708" s="195"/>
      <c r="AZ1708" s="195"/>
      <c r="BA1708" s="195"/>
      <c r="BB1708" s="195"/>
      <c r="BC1708" s="195"/>
      <c r="BD1708" s="195"/>
      <c r="BE1708" s="195"/>
      <c r="BF1708" s="195"/>
      <c r="BG1708" s="195"/>
      <c r="BH1708" s="195"/>
      <c r="BI1708" s="195"/>
      <c r="BJ1708" s="195"/>
      <c r="BK1708" s="195"/>
      <c r="BL1708" s="195"/>
      <c r="BM1708" s="195"/>
      <c r="BN1708" s="195"/>
      <c r="BO1708" s="195"/>
      <c r="BP1708" s="195"/>
      <c r="BQ1708" s="195"/>
      <c r="BR1708" s="195"/>
      <c r="BS1708" s="195"/>
      <c r="BT1708" s="195"/>
      <c r="BU1708" s="195"/>
      <c r="BV1708" s="195"/>
      <c r="BW1708" s="195"/>
      <c r="BX1708" s="195"/>
      <c r="BY1708" s="195"/>
      <c r="BZ1708" s="195"/>
      <c r="CA1708" s="195"/>
      <c r="CB1708" s="195"/>
      <c r="CC1708" s="195"/>
      <c r="CD1708" s="195"/>
      <c r="CE1708" s="195"/>
      <c r="CF1708" s="195"/>
      <c r="CG1708" s="195"/>
      <c r="CH1708" s="195"/>
    </row>
    <row r="1709" spans="1:86" ht="12.75">
      <c r="A1709" s="195"/>
      <c r="B1709" s="195"/>
      <c r="C1709" s="195"/>
      <c r="D1709" s="195"/>
      <c r="E1709" s="195"/>
      <c r="F1709" s="195"/>
      <c r="G1709" s="195"/>
      <c r="H1709" s="195"/>
      <c r="I1709" s="195"/>
      <c r="J1709" s="195"/>
      <c r="L1709" s="195"/>
      <c r="M1709" s="195"/>
      <c r="N1709" s="195"/>
      <c r="O1709" s="195"/>
      <c r="P1709" s="195"/>
      <c r="Q1709" s="195"/>
      <c r="R1709" s="195"/>
      <c r="S1709" s="195"/>
      <c r="T1709" s="195"/>
      <c r="U1709" s="195"/>
      <c r="V1709" s="195"/>
      <c r="W1709" s="195"/>
      <c r="X1709" s="195"/>
      <c r="Y1709" s="195"/>
      <c r="Z1709" s="195"/>
      <c r="AA1709" s="195"/>
      <c r="AB1709" s="195"/>
      <c r="AC1709" s="195"/>
      <c r="AD1709" s="195"/>
      <c r="AE1709" s="195"/>
      <c r="AF1709" s="195"/>
      <c r="AG1709" s="195"/>
      <c r="AH1709" s="195"/>
      <c r="AI1709" s="195"/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  <c r="AW1709" s="195"/>
      <c r="AX1709" s="195"/>
      <c r="AY1709" s="195"/>
      <c r="AZ1709" s="195"/>
      <c r="BA1709" s="195"/>
      <c r="BB1709" s="195"/>
      <c r="BC1709" s="195"/>
      <c r="BD1709" s="195"/>
      <c r="BE1709" s="195"/>
      <c r="BF1709" s="195"/>
      <c r="BG1709" s="195"/>
      <c r="BH1709" s="195"/>
      <c r="BI1709" s="195"/>
      <c r="BJ1709" s="195"/>
      <c r="BK1709" s="195"/>
      <c r="BL1709" s="195"/>
      <c r="BM1709" s="195"/>
      <c r="BN1709" s="195"/>
      <c r="BO1709" s="195"/>
      <c r="BP1709" s="195"/>
      <c r="BQ1709" s="195"/>
      <c r="BR1709" s="195"/>
      <c r="BS1709" s="195"/>
      <c r="BT1709" s="195"/>
      <c r="BU1709" s="195"/>
      <c r="BV1709" s="195"/>
      <c r="BW1709" s="195"/>
      <c r="BX1709" s="195"/>
      <c r="BY1709" s="195"/>
      <c r="BZ1709" s="195"/>
      <c r="CA1709" s="195"/>
      <c r="CB1709" s="195"/>
      <c r="CC1709" s="195"/>
      <c r="CD1709" s="195"/>
      <c r="CE1709" s="195"/>
      <c r="CF1709" s="195"/>
      <c r="CG1709" s="195"/>
      <c r="CH1709" s="195"/>
    </row>
    <row r="1710" spans="1:86" ht="12.75">
      <c r="A1710" s="195"/>
      <c r="B1710" s="195"/>
      <c r="C1710" s="195"/>
      <c r="D1710" s="195"/>
      <c r="E1710" s="195"/>
      <c r="F1710" s="195"/>
      <c r="G1710" s="195"/>
      <c r="H1710" s="195"/>
      <c r="I1710" s="195"/>
      <c r="J1710" s="195"/>
      <c r="L1710" s="195"/>
      <c r="M1710" s="195"/>
      <c r="N1710" s="195"/>
      <c r="O1710" s="195"/>
      <c r="P1710" s="195"/>
      <c r="Q1710" s="195"/>
      <c r="R1710" s="195"/>
      <c r="S1710" s="195"/>
      <c r="T1710" s="195"/>
      <c r="U1710" s="195"/>
      <c r="V1710" s="195"/>
      <c r="W1710" s="195"/>
      <c r="X1710" s="195"/>
      <c r="Y1710" s="195"/>
      <c r="Z1710" s="195"/>
      <c r="AA1710" s="195"/>
      <c r="AB1710" s="195"/>
      <c r="AC1710" s="195"/>
      <c r="AD1710" s="195"/>
      <c r="AE1710" s="195"/>
      <c r="AF1710" s="195"/>
      <c r="AG1710" s="195"/>
      <c r="AH1710" s="195"/>
      <c r="AI1710" s="195"/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  <c r="AW1710" s="195"/>
      <c r="AX1710" s="195"/>
      <c r="AY1710" s="195"/>
      <c r="AZ1710" s="195"/>
      <c r="BA1710" s="195"/>
      <c r="BB1710" s="195"/>
      <c r="BC1710" s="195"/>
      <c r="BD1710" s="195"/>
      <c r="BE1710" s="195"/>
      <c r="BF1710" s="195"/>
      <c r="BG1710" s="195"/>
      <c r="BH1710" s="195"/>
      <c r="BI1710" s="195"/>
      <c r="BJ1710" s="195"/>
      <c r="BK1710" s="195"/>
      <c r="BL1710" s="195"/>
      <c r="BM1710" s="195"/>
      <c r="BN1710" s="195"/>
      <c r="BO1710" s="195"/>
      <c r="BP1710" s="195"/>
      <c r="BQ1710" s="195"/>
      <c r="BR1710" s="195"/>
      <c r="BS1710" s="195"/>
      <c r="BT1710" s="195"/>
      <c r="BU1710" s="195"/>
      <c r="BV1710" s="195"/>
      <c r="BW1710" s="195"/>
      <c r="BX1710" s="195"/>
      <c r="BY1710" s="195"/>
      <c r="BZ1710" s="195"/>
      <c r="CA1710" s="195"/>
      <c r="CB1710" s="195"/>
      <c r="CC1710" s="195"/>
      <c r="CD1710" s="195"/>
      <c r="CE1710" s="195"/>
      <c r="CF1710" s="195"/>
      <c r="CG1710" s="195"/>
      <c r="CH1710" s="195"/>
    </row>
    <row r="1711" spans="1:86" ht="12.75">
      <c r="A1711" s="195"/>
      <c r="B1711" s="195"/>
      <c r="C1711" s="195"/>
      <c r="D1711" s="195"/>
      <c r="E1711" s="195"/>
      <c r="F1711" s="195"/>
      <c r="G1711" s="195"/>
      <c r="H1711" s="195"/>
      <c r="I1711" s="195"/>
      <c r="J1711" s="195"/>
      <c r="L1711" s="195"/>
      <c r="M1711" s="195"/>
      <c r="N1711" s="195"/>
      <c r="O1711" s="195"/>
      <c r="P1711" s="195"/>
      <c r="Q1711" s="195"/>
      <c r="R1711" s="195"/>
      <c r="S1711" s="195"/>
      <c r="T1711" s="195"/>
      <c r="U1711" s="195"/>
      <c r="V1711" s="195"/>
      <c r="W1711" s="195"/>
      <c r="X1711" s="195"/>
      <c r="Y1711" s="195"/>
      <c r="Z1711" s="195"/>
      <c r="AA1711" s="195"/>
      <c r="AB1711" s="195"/>
      <c r="AC1711" s="195"/>
      <c r="AD1711" s="195"/>
      <c r="AE1711" s="195"/>
      <c r="AF1711" s="195"/>
      <c r="AG1711" s="195"/>
      <c r="AH1711" s="195"/>
      <c r="AI1711" s="195"/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  <c r="AW1711" s="195"/>
      <c r="AX1711" s="195"/>
      <c r="AY1711" s="195"/>
      <c r="AZ1711" s="195"/>
      <c r="BA1711" s="195"/>
      <c r="BB1711" s="195"/>
      <c r="BC1711" s="195"/>
      <c r="BD1711" s="195"/>
      <c r="BE1711" s="195"/>
      <c r="BF1711" s="195"/>
      <c r="BG1711" s="195"/>
      <c r="BH1711" s="195"/>
      <c r="BI1711" s="195"/>
      <c r="BJ1711" s="195"/>
      <c r="BK1711" s="195"/>
      <c r="BL1711" s="195"/>
      <c r="BM1711" s="195"/>
      <c r="BN1711" s="195"/>
      <c r="BO1711" s="195"/>
      <c r="BP1711" s="195"/>
      <c r="BQ1711" s="195"/>
      <c r="BR1711" s="195"/>
      <c r="BS1711" s="195"/>
      <c r="BT1711" s="195"/>
      <c r="BU1711" s="195"/>
      <c r="BV1711" s="195"/>
      <c r="BW1711" s="195"/>
      <c r="BX1711" s="195"/>
      <c r="BY1711" s="195"/>
      <c r="BZ1711" s="195"/>
      <c r="CA1711" s="195"/>
      <c r="CB1711" s="195"/>
      <c r="CC1711" s="195"/>
      <c r="CD1711" s="195"/>
      <c r="CE1711" s="195"/>
      <c r="CF1711" s="195"/>
      <c r="CG1711" s="195"/>
      <c r="CH1711" s="195"/>
    </row>
    <row r="1712" spans="1:86" ht="12.75">
      <c r="A1712" s="195"/>
      <c r="B1712" s="195"/>
      <c r="C1712" s="195"/>
      <c r="D1712" s="195"/>
      <c r="E1712" s="195"/>
      <c r="F1712" s="195"/>
      <c r="G1712" s="195"/>
      <c r="H1712" s="195"/>
      <c r="I1712" s="195"/>
      <c r="J1712" s="195"/>
      <c r="L1712" s="195"/>
      <c r="M1712" s="195"/>
      <c r="N1712" s="195"/>
      <c r="O1712" s="195"/>
      <c r="P1712" s="195"/>
      <c r="Q1712" s="195"/>
      <c r="R1712" s="195"/>
      <c r="S1712" s="195"/>
      <c r="T1712" s="195"/>
      <c r="U1712" s="195"/>
      <c r="V1712" s="195"/>
      <c r="W1712" s="195"/>
      <c r="X1712" s="195"/>
      <c r="Y1712" s="195"/>
      <c r="Z1712" s="195"/>
      <c r="AA1712" s="195"/>
      <c r="AB1712" s="195"/>
      <c r="AC1712" s="195"/>
      <c r="AD1712" s="195"/>
      <c r="AE1712" s="195"/>
      <c r="AF1712" s="195"/>
      <c r="AG1712" s="195"/>
      <c r="AH1712" s="195"/>
      <c r="AI1712" s="195"/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  <c r="AW1712" s="195"/>
      <c r="AX1712" s="195"/>
      <c r="AY1712" s="195"/>
      <c r="AZ1712" s="195"/>
      <c r="BA1712" s="195"/>
      <c r="BB1712" s="195"/>
      <c r="BC1712" s="195"/>
      <c r="BD1712" s="195"/>
      <c r="BE1712" s="195"/>
      <c r="BF1712" s="195"/>
      <c r="BG1712" s="195"/>
      <c r="BH1712" s="195"/>
      <c r="BI1712" s="195"/>
      <c r="BJ1712" s="195"/>
      <c r="BK1712" s="195"/>
      <c r="BL1712" s="195"/>
      <c r="BM1712" s="195"/>
      <c r="BN1712" s="195"/>
      <c r="BO1712" s="195"/>
      <c r="BP1712" s="195"/>
      <c r="BQ1712" s="195"/>
      <c r="BR1712" s="195"/>
      <c r="BS1712" s="195"/>
      <c r="BT1712" s="195"/>
      <c r="BU1712" s="195"/>
      <c r="BV1712" s="195"/>
      <c r="BW1712" s="195"/>
      <c r="BX1712" s="195"/>
      <c r="BY1712" s="195"/>
      <c r="BZ1712" s="195"/>
      <c r="CA1712" s="195"/>
      <c r="CB1712" s="195"/>
      <c r="CC1712" s="195"/>
      <c r="CD1712" s="195"/>
      <c r="CE1712" s="195"/>
      <c r="CF1712" s="195"/>
      <c r="CG1712" s="195"/>
      <c r="CH1712" s="195"/>
    </row>
    <row r="1713" spans="1:86" ht="12.75">
      <c r="A1713" s="195"/>
      <c r="B1713" s="195"/>
      <c r="C1713" s="195"/>
      <c r="D1713" s="195"/>
      <c r="E1713" s="195"/>
      <c r="F1713" s="195"/>
      <c r="G1713" s="195"/>
      <c r="H1713" s="195"/>
      <c r="I1713" s="195"/>
      <c r="J1713" s="195"/>
      <c r="L1713" s="195"/>
      <c r="M1713" s="195"/>
      <c r="N1713" s="195"/>
      <c r="O1713" s="195"/>
      <c r="P1713" s="195"/>
      <c r="Q1713" s="195"/>
      <c r="R1713" s="195"/>
      <c r="S1713" s="195"/>
      <c r="T1713" s="195"/>
      <c r="U1713" s="195"/>
      <c r="V1713" s="195"/>
      <c r="W1713" s="195"/>
      <c r="X1713" s="195"/>
      <c r="Y1713" s="195"/>
      <c r="Z1713" s="195"/>
      <c r="AA1713" s="195"/>
      <c r="AB1713" s="195"/>
      <c r="AC1713" s="195"/>
      <c r="AD1713" s="195"/>
      <c r="AE1713" s="195"/>
      <c r="AF1713" s="195"/>
      <c r="AG1713" s="195"/>
      <c r="AH1713" s="195"/>
      <c r="AI1713" s="195"/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  <c r="AW1713" s="195"/>
      <c r="AX1713" s="195"/>
      <c r="AY1713" s="195"/>
      <c r="AZ1713" s="195"/>
      <c r="BA1713" s="195"/>
      <c r="BB1713" s="195"/>
      <c r="BC1713" s="195"/>
      <c r="BD1713" s="195"/>
      <c r="BE1713" s="195"/>
      <c r="BF1713" s="195"/>
      <c r="BG1713" s="195"/>
      <c r="BH1713" s="195"/>
      <c r="BI1713" s="195"/>
      <c r="BJ1713" s="195"/>
      <c r="BK1713" s="195"/>
      <c r="BL1713" s="195"/>
      <c r="BM1713" s="195"/>
      <c r="BN1713" s="195"/>
      <c r="BO1713" s="195"/>
      <c r="BP1713" s="195"/>
      <c r="BQ1713" s="195"/>
      <c r="BR1713" s="195"/>
      <c r="BS1713" s="195"/>
      <c r="BT1713" s="195"/>
      <c r="BU1713" s="195"/>
      <c r="BV1713" s="195"/>
      <c r="BW1713" s="195"/>
      <c r="BX1713" s="195"/>
      <c r="BY1713" s="195"/>
      <c r="BZ1713" s="195"/>
      <c r="CA1713" s="195"/>
      <c r="CB1713" s="195"/>
      <c r="CC1713" s="195"/>
      <c r="CD1713" s="195"/>
      <c r="CE1713" s="195"/>
      <c r="CF1713" s="195"/>
      <c r="CG1713" s="195"/>
      <c r="CH1713" s="195"/>
    </row>
    <row r="1714" spans="1:86" ht="12.75">
      <c r="A1714" s="195"/>
      <c r="B1714" s="195"/>
      <c r="C1714" s="195"/>
      <c r="D1714" s="195"/>
      <c r="E1714" s="195"/>
      <c r="F1714" s="195"/>
      <c r="G1714" s="195"/>
      <c r="H1714" s="195"/>
      <c r="I1714" s="195"/>
      <c r="J1714" s="195"/>
      <c r="L1714" s="195"/>
      <c r="M1714" s="195"/>
      <c r="N1714" s="195"/>
      <c r="O1714" s="195"/>
      <c r="P1714" s="195"/>
      <c r="Q1714" s="195"/>
      <c r="R1714" s="195"/>
      <c r="S1714" s="195"/>
      <c r="T1714" s="195"/>
      <c r="U1714" s="195"/>
      <c r="V1714" s="195"/>
      <c r="W1714" s="195"/>
      <c r="X1714" s="195"/>
      <c r="Y1714" s="195"/>
      <c r="Z1714" s="195"/>
      <c r="AA1714" s="195"/>
      <c r="AB1714" s="195"/>
      <c r="AC1714" s="195"/>
      <c r="AD1714" s="195"/>
      <c r="AE1714" s="195"/>
      <c r="AF1714" s="195"/>
      <c r="AG1714" s="195"/>
      <c r="AH1714" s="195"/>
      <c r="AI1714" s="195"/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  <c r="AW1714" s="195"/>
      <c r="AX1714" s="195"/>
      <c r="AY1714" s="195"/>
      <c r="AZ1714" s="195"/>
      <c r="BA1714" s="195"/>
      <c r="BB1714" s="195"/>
      <c r="BC1714" s="195"/>
      <c r="BD1714" s="195"/>
      <c r="BE1714" s="195"/>
      <c r="BF1714" s="195"/>
      <c r="BG1714" s="195"/>
      <c r="BH1714" s="195"/>
      <c r="BI1714" s="195"/>
      <c r="BJ1714" s="195"/>
      <c r="BK1714" s="195"/>
      <c r="BL1714" s="195"/>
      <c r="BM1714" s="195"/>
      <c r="BN1714" s="195"/>
      <c r="BO1714" s="195"/>
      <c r="BP1714" s="195"/>
      <c r="BQ1714" s="195"/>
      <c r="BR1714" s="195"/>
      <c r="BS1714" s="195"/>
      <c r="BT1714" s="195"/>
      <c r="BU1714" s="195"/>
      <c r="BV1714" s="195"/>
      <c r="BW1714" s="195"/>
      <c r="BX1714" s="195"/>
      <c r="BY1714" s="195"/>
      <c r="BZ1714" s="195"/>
      <c r="CA1714" s="195"/>
      <c r="CB1714" s="195"/>
      <c r="CC1714" s="195"/>
      <c r="CD1714" s="195"/>
      <c r="CE1714" s="195"/>
      <c r="CF1714" s="195"/>
      <c r="CG1714" s="195"/>
      <c r="CH1714" s="195"/>
    </row>
    <row r="1715" spans="1:86" ht="12.75">
      <c r="A1715" s="195"/>
      <c r="B1715" s="195"/>
      <c r="C1715" s="195"/>
      <c r="D1715" s="195"/>
      <c r="E1715" s="195"/>
      <c r="F1715" s="195"/>
      <c r="G1715" s="195"/>
      <c r="H1715" s="195"/>
      <c r="I1715" s="195"/>
      <c r="J1715" s="195"/>
      <c r="L1715" s="195"/>
      <c r="M1715" s="195"/>
      <c r="N1715" s="195"/>
      <c r="O1715" s="195"/>
      <c r="P1715" s="195"/>
      <c r="Q1715" s="195"/>
      <c r="R1715" s="195"/>
      <c r="S1715" s="195"/>
      <c r="T1715" s="195"/>
      <c r="U1715" s="195"/>
      <c r="V1715" s="195"/>
      <c r="W1715" s="195"/>
      <c r="X1715" s="195"/>
      <c r="Y1715" s="195"/>
      <c r="Z1715" s="195"/>
      <c r="AA1715" s="195"/>
      <c r="AB1715" s="195"/>
      <c r="AC1715" s="195"/>
      <c r="AD1715" s="195"/>
      <c r="AE1715" s="195"/>
      <c r="AF1715" s="195"/>
      <c r="AG1715" s="195"/>
      <c r="AH1715" s="195"/>
      <c r="AI1715" s="195"/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  <c r="AW1715" s="195"/>
      <c r="AX1715" s="195"/>
      <c r="AY1715" s="195"/>
      <c r="AZ1715" s="195"/>
      <c r="BA1715" s="195"/>
      <c r="BB1715" s="195"/>
      <c r="BC1715" s="195"/>
      <c r="BD1715" s="195"/>
      <c r="BE1715" s="195"/>
      <c r="BF1715" s="195"/>
      <c r="BG1715" s="195"/>
      <c r="BH1715" s="195"/>
      <c r="BI1715" s="195"/>
      <c r="BJ1715" s="195"/>
      <c r="BK1715" s="195"/>
      <c r="BL1715" s="195"/>
      <c r="BM1715" s="195"/>
      <c r="BN1715" s="195"/>
      <c r="BO1715" s="195"/>
      <c r="BP1715" s="195"/>
      <c r="BQ1715" s="195"/>
      <c r="BR1715" s="195"/>
      <c r="BS1715" s="195"/>
      <c r="BT1715" s="195"/>
      <c r="BU1715" s="195"/>
      <c r="BV1715" s="195"/>
      <c r="BW1715" s="195"/>
      <c r="BX1715" s="195"/>
      <c r="BY1715" s="195"/>
      <c r="BZ1715" s="195"/>
      <c r="CA1715" s="195"/>
      <c r="CB1715" s="195"/>
      <c r="CC1715" s="195"/>
      <c r="CD1715" s="195"/>
      <c r="CE1715" s="195"/>
      <c r="CF1715" s="195"/>
      <c r="CG1715" s="195"/>
      <c r="CH1715" s="195"/>
    </row>
    <row r="1716" spans="1:86" ht="12.75">
      <c r="A1716" s="195"/>
      <c r="B1716" s="195"/>
      <c r="C1716" s="195"/>
      <c r="D1716" s="195"/>
      <c r="E1716" s="195"/>
      <c r="F1716" s="195"/>
      <c r="G1716" s="195"/>
      <c r="H1716" s="195"/>
      <c r="I1716" s="195"/>
      <c r="J1716" s="195"/>
      <c r="L1716" s="195"/>
      <c r="M1716" s="195"/>
      <c r="N1716" s="195"/>
      <c r="O1716" s="195"/>
      <c r="P1716" s="195"/>
      <c r="Q1716" s="195"/>
      <c r="R1716" s="195"/>
      <c r="S1716" s="195"/>
      <c r="T1716" s="195"/>
      <c r="U1716" s="195"/>
      <c r="V1716" s="195"/>
      <c r="W1716" s="195"/>
      <c r="X1716" s="195"/>
      <c r="Y1716" s="195"/>
      <c r="Z1716" s="195"/>
      <c r="AA1716" s="195"/>
      <c r="AB1716" s="195"/>
      <c r="AC1716" s="195"/>
      <c r="AD1716" s="195"/>
      <c r="AE1716" s="195"/>
      <c r="AF1716" s="195"/>
      <c r="AG1716" s="195"/>
      <c r="AH1716" s="195"/>
      <c r="AI1716" s="195"/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  <c r="AW1716" s="195"/>
      <c r="AX1716" s="195"/>
      <c r="AY1716" s="195"/>
      <c r="AZ1716" s="195"/>
      <c r="BA1716" s="195"/>
      <c r="BB1716" s="195"/>
      <c r="BC1716" s="195"/>
      <c r="BD1716" s="195"/>
      <c r="BE1716" s="195"/>
      <c r="BF1716" s="195"/>
      <c r="BG1716" s="195"/>
      <c r="BH1716" s="195"/>
      <c r="BI1716" s="195"/>
      <c r="BJ1716" s="195"/>
      <c r="BK1716" s="195"/>
      <c r="BL1716" s="195"/>
      <c r="BM1716" s="195"/>
      <c r="BN1716" s="195"/>
      <c r="BO1716" s="195"/>
      <c r="BP1716" s="195"/>
      <c r="BQ1716" s="195"/>
      <c r="BR1716" s="195"/>
      <c r="BS1716" s="195"/>
      <c r="BT1716" s="195"/>
      <c r="BU1716" s="195"/>
      <c r="BV1716" s="195"/>
      <c r="BW1716" s="195"/>
      <c r="BX1716" s="195"/>
      <c r="BY1716" s="195"/>
      <c r="BZ1716" s="195"/>
      <c r="CA1716" s="195"/>
      <c r="CB1716" s="195"/>
      <c r="CC1716" s="195"/>
      <c r="CD1716" s="195"/>
      <c r="CE1716" s="195"/>
      <c r="CF1716" s="195"/>
      <c r="CG1716" s="195"/>
      <c r="CH1716" s="195"/>
    </row>
    <row r="1717" spans="1:86" ht="12.75">
      <c r="A1717" s="195"/>
      <c r="B1717" s="195"/>
      <c r="C1717" s="195"/>
      <c r="D1717" s="195"/>
      <c r="E1717" s="195"/>
      <c r="F1717" s="195"/>
      <c r="G1717" s="195"/>
      <c r="H1717" s="195"/>
      <c r="I1717" s="195"/>
      <c r="J1717" s="195"/>
      <c r="L1717" s="195"/>
      <c r="M1717" s="195"/>
      <c r="N1717" s="195"/>
      <c r="O1717" s="195"/>
      <c r="P1717" s="195"/>
      <c r="Q1717" s="195"/>
      <c r="R1717" s="195"/>
      <c r="S1717" s="195"/>
      <c r="T1717" s="195"/>
      <c r="U1717" s="195"/>
      <c r="V1717" s="195"/>
      <c r="W1717" s="195"/>
      <c r="X1717" s="195"/>
      <c r="Y1717" s="195"/>
      <c r="Z1717" s="195"/>
      <c r="AA1717" s="195"/>
      <c r="AB1717" s="195"/>
      <c r="AC1717" s="195"/>
      <c r="AD1717" s="195"/>
      <c r="AE1717" s="195"/>
      <c r="AF1717" s="195"/>
      <c r="AG1717" s="195"/>
      <c r="AH1717" s="195"/>
      <c r="AI1717" s="195"/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  <c r="AW1717" s="195"/>
      <c r="AX1717" s="195"/>
      <c r="AY1717" s="195"/>
      <c r="AZ1717" s="195"/>
      <c r="BA1717" s="195"/>
      <c r="BB1717" s="195"/>
      <c r="BC1717" s="195"/>
      <c r="BD1717" s="195"/>
      <c r="BE1717" s="195"/>
      <c r="BF1717" s="195"/>
      <c r="BG1717" s="195"/>
      <c r="BH1717" s="195"/>
      <c r="BI1717" s="195"/>
      <c r="BJ1717" s="195"/>
      <c r="BK1717" s="195"/>
      <c r="BL1717" s="195"/>
      <c r="BM1717" s="195"/>
      <c r="BN1717" s="195"/>
      <c r="BO1717" s="195"/>
      <c r="BP1717" s="195"/>
      <c r="BQ1717" s="195"/>
      <c r="BR1717" s="195"/>
      <c r="BS1717" s="195"/>
      <c r="BT1717" s="195"/>
      <c r="BU1717" s="195"/>
      <c r="BV1717" s="195"/>
      <c r="BW1717" s="195"/>
      <c r="BX1717" s="195"/>
      <c r="BY1717" s="195"/>
      <c r="BZ1717" s="195"/>
      <c r="CA1717" s="195"/>
      <c r="CB1717" s="195"/>
      <c r="CC1717" s="195"/>
      <c r="CD1717" s="195"/>
      <c r="CE1717" s="195"/>
      <c r="CF1717" s="195"/>
      <c r="CG1717" s="195"/>
      <c r="CH1717" s="195"/>
    </row>
    <row r="1718" spans="1:86" ht="12.75">
      <c r="A1718" s="195"/>
      <c r="B1718" s="195"/>
      <c r="C1718" s="195"/>
      <c r="D1718" s="195"/>
      <c r="E1718" s="195"/>
      <c r="F1718" s="195"/>
      <c r="G1718" s="195"/>
      <c r="H1718" s="195"/>
      <c r="I1718" s="195"/>
      <c r="J1718" s="195"/>
      <c r="L1718" s="195"/>
      <c r="M1718" s="195"/>
      <c r="N1718" s="195"/>
      <c r="O1718" s="195"/>
      <c r="P1718" s="195"/>
      <c r="Q1718" s="195"/>
      <c r="R1718" s="195"/>
      <c r="S1718" s="195"/>
      <c r="T1718" s="195"/>
      <c r="U1718" s="195"/>
      <c r="V1718" s="195"/>
      <c r="W1718" s="195"/>
      <c r="X1718" s="195"/>
      <c r="Y1718" s="195"/>
      <c r="Z1718" s="195"/>
      <c r="AA1718" s="195"/>
      <c r="AB1718" s="195"/>
      <c r="AC1718" s="195"/>
      <c r="AD1718" s="195"/>
      <c r="AE1718" s="195"/>
      <c r="AF1718" s="195"/>
      <c r="AG1718" s="195"/>
      <c r="AH1718" s="195"/>
      <c r="AI1718" s="195"/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  <c r="AW1718" s="195"/>
      <c r="AX1718" s="195"/>
      <c r="AY1718" s="195"/>
      <c r="AZ1718" s="195"/>
      <c r="BA1718" s="195"/>
      <c r="BB1718" s="195"/>
      <c r="BC1718" s="195"/>
      <c r="BD1718" s="195"/>
      <c r="BE1718" s="195"/>
      <c r="BF1718" s="195"/>
      <c r="BG1718" s="195"/>
      <c r="BH1718" s="195"/>
      <c r="BI1718" s="195"/>
      <c r="BJ1718" s="195"/>
      <c r="BK1718" s="195"/>
      <c r="BL1718" s="195"/>
      <c r="BM1718" s="195"/>
      <c r="BN1718" s="195"/>
      <c r="BO1718" s="195"/>
      <c r="BP1718" s="195"/>
      <c r="BQ1718" s="195"/>
      <c r="BR1718" s="195"/>
      <c r="BS1718" s="195"/>
      <c r="BT1718" s="195"/>
      <c r="BU1718" s="195"/>
      <c r="BV1718" s="195"/>
      <c r="BW1718" s="195"/>
      <c r="BX1718" s="195"/>
      <c r="BY1718" s="195"/>
      <c r="BZ1718" s="195"/>
      <c r="CA1718" s="195"/>
      <c r="CB1718" s="195"/>
      <c r="CC1718" s="195"/>
      <c r="CD1718" s="195"/>
      <c r="CE1718" s="195"/>
      <c r="CF1718" s="195"/>
      <c r="CG1718" s="195"/>
      <c r="CH1718" s="195"/>
    </row>
    <row r="1719" spans="1:86" ht="12.75">
      <c r="A1719" s="195"/>
      <c r="B1719" s="195"/>
      <c r="C1719" s="195"/>
      <c r="D1719" s="195"/>
      <c r="E1719" s="195"/>
      <c r="F1719" s="195"/>
      <c r="G1719" s="195"/>
      <c r="H1719" s="195"/>
      <c r="I1719" s="195"/>
      <c r="J1719" s="195"/>
      <c r="L1719" s="195"/>
      <c r="M1719" s="195"/>
      <c r="N1719" s="195"/>
      <c r="O1719" s="195"/>
      <c r="P1719" s="195"/>
      <c r="Q1719" s="195"/>
      <c r="R1719" s="195"/>
      <c r="S1719" s="195"/>
      <c r="T1719" s="195"/>
      <c r="U1719" s="195"/>
      <c r="V1719" s="195"/>
      <c r="W1719" s="195"/>
      <c r="X1719" s="195"/>
      <c r="Y1719" s="195"/>
      <c r="Z1719" s="195"/>
      <c r="AA1719" s="195"/>
      <c r="AB1719" s="195"/>
      <c r="AC1719" s="195"/>
      <c r="AD1719" s="195"/>
      <c r="AE1719" s="195"/>
      <c r="AF1719" s="195"/>
      <c r="AG1719" s="195"/>
      <c r="AH1719" s="195"/>
      <c r="AI1719" s="195"/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  <c r="AW1719" s="195"/>
      <c r="AX1719" s="195"/>
      <c r="AY1719" s="195"/>
      <c r="AZ1719" s="195"/>
      <c r="BA1719" s="195"/>
      <c r="BB1719" s="195"/>
      <c r="BC1719" s="195"/>
      <c r="BD1719" s="195"/>
      <c r="BE1719" s="195"/>
      <c r="BF1719" s="195"/>
      <c r="BG1719" s="195"/>
      <c r="BH1719" s="195"/>
      <c r="BI1719" s="195"/>
      <c r="BJ1719" s="195"/>
      <c r="BK1719" s="195"/>
      <c r="BL1719" s="195"/>
      <c r="BM1719" s="195"/>
      <c r="BN1719" s="195"/>
      <c r="BO1719" s="195"/>
      <c r="BP1719" s="195"/>
      <c r="BQ1719" s="195"/>
      <c r="BR1719" s="195"/>
      <c r="BS1719" s="195"/>
      <c r="BT1719" s="195"/>
      <c r="BU1719" s="195"/>
      <c r="BV1719" s="195"/>
      <c r="BW1719" s="195"/>
      <c r="BX1719" s="195"/>
      <c r="BY1719" s="195"/>
      <c r="BZ1719" s="195"/>
      <c r="CA1719" s="195"/>
      <c r="CB1719" s="195"/>
      <c r="CC1719" s="195"/>
      <c r="CD1719" s="195"/>
      <c r="CE1719" s="195"/>
      <c r="CF1719" s="195"/>
      <c r="CG1719" s="195"/>
      <c r="CH1719" s="195"/>
    </row>
    <row r="1720" spans="1:86" ht="12.75">
      <c r="A1720" s="195"/>
      <c r="B1720" s="195"/>
      <c r="C1720" s="195"/>
      <c r="D1720" s="195"/>
      <c r="E1720" s="195"/>
      <c r="F1720" s="195"/>
      <c r="G1720" s="195"/>
      <c r="H1720" s="195"/>
      <c r="I1720" s="195"/>
      <c r="J1720" s="195"/>
      <c r="L1720" s="195"/>
      <c r="M1720" s="195"/>
      <c r="N1720" s="195"/>
      <c r="O1720" s="195"/>
      <c r="P1720" s="195"/>
      <c r="Q1720" s="195"/>
      <c r="R1720" s="195"/>
      <c r="S1720" s="195"/>
      <c r="T1720" s="195"/>
      <c r="U1720" s="195"/>
      <c r="V1720" s="195"/>
      <c r="W1720" s="195"/>
      <c r="X1720" s="195"/>
      <c r="Y1720" s="195"/>
      <c r="Z1720" s="195"/>
      <c r="AA1720" s="195"/>
      <c r="AB1720" s="195"/>
      <c r="AC1720" s="195"/>
      <c r="AD1720" s="195"/>
      <c r="AE1720" s="195"/>
      <c r="AF1720" s="195"/>
      <c r="AG1720" s="195"/>
      <c r="AH1720" s="195"/>
      <c r="AI1720" s="195"/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  <c r="AW1720" s="195"/>
      <c r="AX1720" s="195"/>
      <c r="AY1720" s="195"/>
      <c r="AZ1720" s="195"/>
      <c r="BA1720" s="195"/>
      <c r="BB1720" s="195"/>
      <c r="BC1720" s="195"/>
      <c r="BD1720" s="195"/>
      <c r="BE1720" s="195"/>
      <c r="BF1720" s="195"/>
      <c r="BG1720" s="195"/>
      <c r="BH1720" s="195"/>
      <c r="BI1720" s="195"/>
      <c r="BJ1720" s="195"/>
      <c r="BK1720" s="195"/>
      <c r="BL1720" s="195"/>
      <c r="BM1720" s="195"/>
      <c r="BN1720" s="195"/>
      <c r="BO1720" s="195"/>
      <c r="BP1720" s="195"/>
      <c r="BQ1720" s="195"/>
      <c r="BR1720" s="195"/>
      <c r="BS1720" s="195"/>
      <c r="BT1720" s="195"/>
      <c r="BU1720" s="195"/>
      <c r="BV1720" s="195"/>
      <c r="BW1720" s="195"/>
      <c r="BX1720" s="195"/>
      <c r="BY1720" s="195"/>
      <c r="BZ1720" s="195"/>
      <c r="CA1720" s="195"/>
      <c r="CB1720" s="195"/>
      <c r="CC1720" s="195"/>
      <c r="CD1720" s="195"/>
      <c r="CE1720" s="195"/>
      <c r="CF1720" s="195"/>
      <c r="CG1720" s="195"/>
      <c r="CH1720" s="195"/>
    </row>
    <row r="1721" spans="1:86" ht="12.75">
      <c r="A1721" s="195"/>
      <c r="B1721" s="195"/>
      <c r="C1721" s="195"/>
      <c r="D1721" s="195"/>
      <c r="E1721" s="195"/>
      <c r="F1721" s="195"/>
      <c r="G1721" s="195"/>
      <c r="H1721" s="195"/>
      <c r="I1721" s="195"/>
      <c r="J1721" s="195"/>
      <c r="L1721" s="195"/>
      <c r="M1721" s="195"/>
      <c r="N1721" s="195"/>
      <c r="O1721" s="195"/>
      <c r="P1721" s="195"/>
      <c r="Q1721" s="195"/>
      <c r="R1721" s="195"/>
      <c r="S1721" s="195"/>
      <c r="T1721" s="195"/>
      <c r="U1721" s="195"/>
      <c r="V1721" s="195"/>
      <c r="W1721" s="195"/>
      <c r="X1721" s="195"/>
      <c r="Y1721" s="195"/>
      <c r="Z1721" s="195"/>
      <c r="AA1721" s="195"/>
      <c r="AB1721" s="195"/>
      <c r="AC1721" s="195"/>
      <c r="AD1721" s="195"/>
      <c r="AE1721" s="195"/>
      <c r="AF1721" s="195"/>
      <c r="AG1721" s="195"/>
      <c r="AH1721" s="195"/>
      <c r="AI1721" s="195"/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  <c r="AW1721" s="195"/>
      <c r="AX1721" s="195"/>
      <c r="AY1721" s="195"/>
      <c r="AZ1721" s="195"/>
      <c r="BA1721" s="195"/>
      <c r="BB1721" s="195"/>
      <c r="BC1721" s="195"/>
      <c r="BD1721" s="195"/>
      <c r="BE1721" s="195"/>
      <c r="BF1721" s="195"/>
      <c r="BG1721" s="195"/>
      <c r="BH1721" s="195"/>
      <c r="BI1721" s="195"/>
      <c r="BJ1721" s="195"/>
      <c r="BK1721" s="195"/>
      <c r="BL1721" s="195"/>
      <c r="BM1721" s="195"/>
      <c r="BN1721" s="195"/>
      <c r="BO1721" s="195"/>
      <c r="BP1721" s="195"/>
      <c r="BQ1721" s="195"/>
      <c r="BR1721" s="195"/>
      <c r="BS1721" s="195"/>
      <c r="BT1721" s="195"/>
      <c r="BU1721" s="195"/>
      <c r="BV1721" s="195"/>
      <c r="BW1721" s="195"/>
      <c r="BX1721" s="195"/>
      <c r="BY1721" s="195"/>
      <c r="BZ1721" s="195"/>
      <c r="CA1721" s="195"/>
      <c r="CB1721" s="195"/>
      <c r="CC1721" s="195"/>
      <c r="CD1721" s="195"/>
      <c r="CE1721" s="195"/>
      <c r="CF1721" s="195"/>
      <c r="CG1721" s="195"/>
      <c r="CH1721" s="195"/>
    </row>
    <row r="1722" spans="1:86" ht="12.75">
      <c r="A1722" s="195"/>
      <c r="B1722" s="195"/>
      <c r="C1722" s="195"/>
      <c r="D1722" s="195"/>
      <c r="E1722" s="195"/>
      <c r="F1722" s="195"/>
      <c r="G1722" s="195"/>
      <c r="H1722" s="195"/>
      <c r="I1722" s="195"/>
      <c r="J1722" s="195"/>
      <c r="L1722" s="195"/>
      <c r="M1722" s="195"/>
      <c r="N1722" s="195"/>
      <c r="O1722" s="195"/>
      <c r="P1722" s="195"/>
      <c r="Q1722" s="195"/>
      <c r="R1722" s="195"/>
      <c r="S1722" s="195"/>
      <c r="T1722" s="195"/>
      <c r="U1722" s="195"/>
      <c r="V1722" s="195"/>
      <c r="W1722" s="195"/>
      <c r="X1722" s="195"/>
      <c r="Y1722" s="195"/>
      <c r="Z1722" s="195"/>
      <c r="AA1722" s="195"/>
      <c r="AB1722" s="195"/>
      <c r="AC1722" s="195"/>
      <c r="AD1722" s="195"/>
      <c r="AE1722" s="195"/>
      <c r="AF1722" s="195"/>
      <c r="AG1722" s="195"/>
      <c r="AH1722" s="195"/>
      <c r="AI1722" s="195"/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  <c r="AW1722" s="195"/>
      <c r="AX1722" s="195"/>
      <c r="AY1722" s="195"/>
      <c r="AZ1722" s="195"/>
      <c r="BA1722" s="195"/>
      <c r="BB1722" s="195"/>
      <c r="BC1722" s="195"/>
      <c r="BD1722" s="195"/>
      <c r="BE1722" s="195"/>
      <c r="BF1722" s="195"/>
      <c r="BG1722" s="195"/>
      <c r="BH1722" s="195"/>
      <c r="BI1722" s="195"/>
      <c r="BJ1722" s="195"/>
      <c r="BK1722" s="195"/>
      <c r="BL1722" s="195"/>
      <c r="BM1722" s="195"/>
      <c r="BN1722" s="195"/>
      <c r="BO1722" s="195"/>
      <c r="BP1722" s="195"/>
      <c r="BQ1722" s="195"/>
      <c r="BR1722" s="195"/>
      <c r="BS1722" s="195"/>
      <c r="BT1722" s="195"/>
      <c r="BU1722" s="195"/>
      <c r="BV1722" s="195"/>
      <c r="BW1722" s="195"/>
      <c r="BX1722" s="195"/>
      <c r="BY1722" s="195"/>
      <c r="BZ1722" s="195"/>
      <c r="CA1722" s="195"/>
      <c r="CB1722" s="195"/>
      <c r="CC1722" s="195"/>
      <c r="CD1722" s="195"/>
      <c r="CE1722" s="195"/>
      <c r="CF1722" s="195"/>
      <c r="CG1722" s="195"/>
      <c r="CH1722" s="195"/>
    </row>
    <row r="1723" spans="1:86" ht="12.75">
      <c r="A1723" s="195"/>
      <c r="B1723" s="195"/>
      <c r="C1723" s="195"/>
      <c r="D1723" s="195"/>
      <c r="E1723" s="195"/>
      <c r="F1723" s="195"/>
      <c r="G1723" s="195"/>
      <c r="H1723" s="195"/>
      <c r="I1723" s="195"/>
      <c r="J1723" s="195"/>
      <c r="L1723" s="195"/>
      <c r="M1723" s="195"/>
      <c r="N1723" s="195"/>
      <c r="O1723" s="195"/>
      <c r="P1723" s="195"/>
      <c r="Q1723" s="195"/>
      <c r="R1723" s="195"/>
      <c r="S1723" s="195"/>
      <c r="T1723" s="195"/>
      <c r="U1723" s="195"/>
      <c r="V1723" s="195"/>
      <c r="W1723" s="195"/>
      <c r="X1723" s="195"/>
      <c r="Y1723" s="195"/>
      <c r="Z1723" s="195"/>
      <c r="AA1723" s="195"/>
      <c r="AB1723" s="195"/>
      <c r="AC1723" s="195"/>
      <c r="AD1723" s="195"/>
      <c r="AE1723" s="195"/>
      <c r="AF1723" s="195"/>
      <c r="AG1723" s="195"/>
      <c r="AH1723" s="195"/>
      <c r="AI1723" s="195"/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  <c r="AW1723" s="195"/>
      <c r="AX1723" s="195"/>
      <c r="AY1723" s="195"/>
      <c r="AZ1723" s="195"/>
      <c r="BA1723" s="195"/>
      <c r="BB1723" s="195"/>
      <c r="BC1723" s="195"/>
      <c r="BD1723" s="195"/>
      <c r="BE1723" s="195"/>
      <c r="BF1723" s="195"/>
      <c r="BG1723" s="195"/>
      <c r="BH1723" s="195"/>
      <c r="BI1723" s="195"/>
      <c r="BJ1723" s="195"/>
      <c r="BK1723" s="195"/>
      <c r="BL1723" s="195"/>
      <c r="BM1723" s="195"/>
      <c r="BN1723" s="195"/>
      <c r="BO1723" s="195"/>
      <c r="BP1723" s="195"/>
      <c r="BQ1723" s="195"/>
      <c r="BR1723" s="195"/>
      <c r="BS1723" s="195"/>
      <c r="BT1723" s="195"/>
      <c r="BU1723" s="195"/>
      <c r="BV1723" s="195"/>
      <c r="BW1723" s="195"/>
      <c r="BX1723" s="195"/>
      <c r="BY1723" s="195"/>
      <c r="BZ1723" s="195"/>
      <c r="CA1723" s="195"/>
      <c r="CB1723" s="195"/>
      <c r="CC1723" s="195"/>
      <c r="CD1723" s="195"/>
      <c r="CE1723" s="195"/>
      <c r="CF1723" s="195"/>
      <c r="CG1723" s="195"/>
      <c r="CH1723" s="195"/>
    </row>
    <row r="1724" spans="1:86" ht="12.75">
      <c r="A1724" s="195"/>
      <c r="B1724" s="195"/>
      <c r="C1724" s="195"/>
      <c r="D1724" s="195"/>
      <c r="E1724" s="195"/>
      <c r="F1724" s="195"/>
      <c r="G1724" s="195"/>
      <c r="H1724" s="195"/>
      <c r="I1724" s="195"/>
      <c r="J1724" s="195"/>
      <c r="L1724" s="195"/>
      <c r="M1724" s="195"/>
      <c r="N1724" s="195"/>
      <c r="O1724" s="195"/>
      <c r="P1724" s="195"/>
      <c r="Q1724" s="195"/>
      <c r="R1724" s="195"/>
      <c r="S1724" s="195"/>
      <c r="T1724" s="195"/>
      <c r="U1724" s="195"/>
      <c r="V1724" s="195"/>
      <c r="W1724" s="195"/>
      <c r="X1724" s="195"/>
      <c r="Y1724" s="195"/>
      <c r="Z1724" s="195"/>
      <c r="AA1724" s="195"/>
      <c r="AB1724" s="195"/>
      <c r="AC1724" s="195"/>
      <c r="AD1724" s="195"/>
      <c r="AE1724" s="195"/>
      <c r="AF1724" s="195"/>
      <c r="AG1724" s="195"/>
      <c r="AH1724" s="195"/>
      <c r="AI1724" s="195"/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  <c r="AW1724" s="195"/>
      <c r="AX1724" s="195"/>
      <c r="AY1724" s="195"/>
      <c r="AZ1724" s="195"/>
      <c r="BA1724" s="195"/>
      <c r="BB1724" s="195"/>
      <c r="BC1724" s="195"/>
      <c r="BD1724" s="195"/>
      <c r="BE1724" s="195"/>
      <c r="BF1724" s="195"/>
      <c r="BG1724" s="195"/>
      <c r="BH1724" s="195"/>
      <c r="BI1724" s="195"/>
      <c r="BJ1724" s="195"/>
      <c r="BK1724" s="195"/>
      <c r="BL1724" s="195"/>
      <c r="BM1724" s="195"/>
      <c r="BN1724" s="195"/>
      <c r="BO1724" s="195"/>
      <c r="BP1724" s="195"/>
      <c r="BQ1724" s="195"/>
      <c r="BR1724" s="195"/>
      <c r="BS1724" s="195"/>
      <c r="BT1724" s="195"/>
      <c r="BU1724" s="195"/>
      <c r="BV1724" s="195"/>
      <c r="BW1724" s="195"/>
      <c r="BX1724" s="195"/>
      <c r="BY1724" s="195"/>
      <c r="BZ1724" s="195"/>
      <c r="CA1724" s="195"/>
      <c r="CB1724" s="195"/>
      <c r="CC1724" s="195"/>
      <c r="CD1724" s="195"/>
      <c r="CE1724" s="195"/>
      <c r="CF1724" s="195"/>
      <c r="CG1724" s="195"/>
      <c r="CH1724" s="195"/>
    </row>
    <row r="1725" spans="1:86" ht="12.75">
      <c r="A1725" s="195"/>
      <c r="B1725" s="195"/>
      <c r="C1725" s="195"/>
      <c r="D1725" s="195"/>
      <c r="E1725" s="195"/>
      <c r="F1725" s="195"/>
      <c r="G1725" s="195"/>
      <c r="H1725" s="195"/>
      <c r="I1725" s="195"/>
      <c r="J1725" s="195"/>
      <c r="L1725" s="195"/>
      <c r="M1725" s="195"/>
      <c r="N1725" s="195"/>
      <c r="O1725" s="195"/>
      <c r="P1725" s="195"/>
      <c r="Q1725" s="195"/>
      <c r="R1725" s="195"/>
      <c r="S1725" s="195"/>
      <c r="T1725" s="195"/>
      <c r="U1725" s="195"/>
      <c r="V1725" s="195"/>
      <c r="W1725" s="195"/>
      <c r="X1725" s="195"/>
      <c r="Y1725" s="195"/>
      <c r="Z1725" s="195"/>
      <c r="AA1725" s="195"/>
      <c r="AB1725" s="195"/>
      <c r="AC1725" s="195"/>
      <c r="AD1725" s="195"/>
      <c r="AE1725" s="195"/>
      <c r="AF1725" s="195"/>
      <c r="AG1725" s="195"/>
      <c r="AH1725" s="195"/>
      <c r="AI1725" s="195"/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  <c r="AW1725" s="195"/>
      <c r="AX1725" s="195"/>
      <c r="AY1725" s="195"/>
      <c r="AZ1725" s="195"/>
      <c r="BA1725" s="195"/>
      <c r="BB1725" s="195"/>
      <c r="BC1725" s="195"/>
      <c r="BD1725" s="195"/>
      <c r="BE1725" s="195"/>
      <c r="BF1725" s="195"/>
      <c r="BG1725" s="195"/>
      <c r="BH1725" s="195"/>
      <c r="BI1725" s="195"/>
      <c r="BJ1725" s="195"/>
      <c r="BK1725" s="195"/>
      <c r="BL1725" s="195"/>
      <c r="BM1725" s="195"/>
      <c r="BN1725" s="195"/>
      <c r="BO1725" s="195"/>
      <c r="BP1725" s="195"/>
      <c r="BQ1725" s="195"/>
      <c r="BR1725" s="195"/>
      <c r="BS1725" s="195"/>
      <c r="BT1725" s="195"/>
      <c r="BU1725" s="195"/>
      <c r="BV1725" s="195"/>
      <c r="BW1725" s="195"/>
      <c r="BX1725" s="195"/>
      <c r="BY1725" s="195"/>
      <c r="BZ1725" s="195"/>
      <c r="CA1725" s="195"/>
      <c r="CB1725" s="195"/>
      <c r="CC1725" s="195"/>
      <c r="CD1725" s="195"/>
      <c r="CE1725" s="195"/>
      <c r="CF1725" s="195"/>
      <c r="CG1725" s="195"/>
      <c r="CH1725" s="195"/>
    </row>
    <row r="1726" spans="1:86" ht="12.75">
      <c r="A1726" s="195"/>
      <c r="B1726" s="195"/>
      <c r="C1726" s="195"/>
      <c r="D1726" s="195"/>
      <c r="E1726" s="195"/>
      <c r="F1726" s="195"/>
      <c r="G1726" s="195"/>
      <c r="H1726" s="195"/>
      <c r="I1726" s="195"/>
      <c r="J1726" s="195"/>
      <c r="L1726" s="195"/>
      <c r="M1726" s="195"/>
      <c r="N1726" s="195"/>
      <c r="O1726" s="195"/>
      <c r="P1726" s="195"/>
      <c r="Q1726" s="195"/>
      <c r="R1726" s="195"/>
      <c r="S1726" s="195"/>
      <c r="T1726" s="195"/>
      <c r="U1726" s="195"/>
      <c r="V1726" s="195"/>
      <c r="W1726" s="195"/>
      <c r="X1726" s="195"/>
      <c r="Y1726" s="195"/>
      <c r="Z1726" s="195"/>
      <c r="AA1726" s="195"/>
      <c r="AB1726" s="195"/>
      <c r="AC1726" s="195"/>
      <c r="AD1726" s="195"/>
      <c r="AE1726" s="195"/>
      <c r="AF1726" s="195"/>
      <c r="AG1726" s="195"/>
      <c r="AH1726" s="195"/>
      <c r="AI1726" s="195"/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  <c r="AW1726" s="195"/>
      <c r="AX1726" s="195"/>
      <c r="AY1726" s="195"/>
      <c r="AZ1726" s="195"/>
      <c r="BA1726" s="195"/>
      <c r="BB1726" s="195"/>
      <c r="BC1726" s="195"/>
      <c r="BD1726" s="195"/>
      <c r="BE1726" s="195"/>
      <c r="BF1726" s="195"/>
      <c r="BG1726" s="195"/>
      <c r="BH1726" s="195"/>
      <c r="BI1726" s="195"/>
      <c r="BJ1726" s="195"/>
      <c r="BK1726" s="195"/>
      <c r="BL1726" s="195"/>
      <c r="BM1726" s="195"/>
      <c r="BN1726" s="195"/>
      <c r="BO1726" s="195"/>
      <c r="BP1726" s="195"/>
      <c r="BQ1726" s="195"/>
      <c r="BR1726" s="195"/>
      <c r="BS1726" s="195"/>
      <c r="BT1726" s="195"/>
      <c r="BU1726" s="195"/>
      <c r="BV1726" s="195"/>
      <c r="BW1726" s="195"/>
      <c r="BX1726" s="195"/>
      <c r="BY1726" s="195"/>
      <c r="BZ1726" s="195"/>
      <c r="CA1726" s="195"/>
      <c r="CB1726" s="195"/>
      <c r="CC1726" s="195"/>
      <c r="CD1726" s="195"/>
      <c r="CE1726" s="195"/>
      <c r="CF1726" s="195"/>
      <c r="CG1726" s="195"/>
      <c r="CH1726" s="195"/>
    </row>
    <row r="1727" spans="1:86" ht="12.75">
      <c r="A1727" s="195"/>
      <c r="B1727" s="195"/>
      <c r="C1727" s="195"/>
      <c r="D1727" s="195"/>
      <c r="E1727" s="195"/>
      <c r="F1727" s="195"/>
      <c r="G1727" s="195"/>
      <c r="H1727" s="195"/>
      <c r="I1727" s="195"/>
      <c r="J1727" s="195"/>
      <c r="L1727" s="195"/>
      <c r="M1727" s="195"/>
      <c r="N1727" s="195"/>
      <c r="O1727" s="195"/>
      <c r="P1727" s="195"/>
      <c r="Q1727" s="195"/>
      <c r="R1727" s="195"/>
      <c r="S1727" s="195"/>
      <c r="T1727" s="195"/>
      <c r="U1727" s="195"/>
      <c r="V1727" s="195"/>
      <c r="W1727" s="195"/>
      <c r="X1727" s="195"/>
      <c r="Y1727" s="195"/>
      <c r="Z1727" s="195"/>
      <c r="AA1727" s="195"/>
      <c r="AB1727" s="195"/>
      <c r="AC1727" s="195"/>
      <c r="AD1727" s="195"/>
      <c r="AE1727" s="195"/>
      <c r="AF1727" s="195"/>
      <c r="AG1727" s="195"/>
      <c r="AH1727" s="195"/>
      <c r="AI1727" s="195"/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  <c r="AW1727" s="195"/>
      <c r="AX1727" s="195"/>
      <c r="AY1727" s="195"/>
      <c r="AZ1727" s="195"/>
      <c r="BA1727" s="195"/>
      <c r="BB1727" s="195"/>
      <c r="BC1727" s="195"/>
      <c r="BD1727" s="195"/>
      <c r="BE1727" s="195"/>
      <c r="BF1727" s="195"/>
      <c r="BG1727" s="195"/>
      <c r="BH1727" s="195"/>
      <c r="BI1727" s="195"/>
      <c r="BJ1727" s="195"/>
      <c r="BK1727" s="195"/>
      <c r="BL1727" s="195"/>
      <c r="BM1727" s="195"/>
      <c r="BN1727" s="195"/>
      <c r="BO1727" s="195"/>
      <c r="BP1727" s="195"/>
      <c r="BQ1727" s="195"/>
      <c r="BR1727" s="195"/>
      <c r="BS1727" s="195"/>
      <c r="BT1727" s="195"/>
      <c r="BU1727" s="195"/>
      <c r="BV1727" s="195"/>
      <c r="BW1727" s="195"/>
      <c r="BX1727" s="195"/>
      <c r="BY1727" s="195"/>
      <c r="BZ1727" s="195"/>
      <c r="CA1727" s="195"/>
      <c r="CB1727" s="195"/>
      <c r="CC1727" s="195"/>
      <c r="CD1727" s="195"/>
      <c r="CE1727" s="195"/>
      <c r="CF1727" s="195"/>
      <c r="CG1727" s="195"/>
      <c r="CH1727" s="195"/>
    </row>
    <row r="1728" spans="1:86" ht="12.75">
      <c r="A1728" s="195"/>
      <c r="B1728" s="195"/>
      <c r="C1728" s="195"/>
      <c r="D1728" s="195"/>
      <c r="E1728" s="195"/>
      <c r="F1728" s="195"/>
      <c r="G1728" s="195"/>
      <c r="H1728" s="195"/>
      <c r="I1728" s="195"/>
      <c r="J1728" s="195"/>
      <c r="L1728" s="195"/>
      <c r="M1728" s="195"/>
      <c r="N1728" s="195"/>
      <c r="O1728" s="195"/>
      <c r="P1728" s="195"/>
      <c r="Q1728" s="195"/>
      <c r="R1728" s="195"/>
      <c r="S1728" s="195"/>
      <c r="T1728" s="195"/>
      <c r="U1728" s="195"/>
      <c r="V1728" s="195"/>
      <c r="W1728" s="195"/>
      <c r="X1728" s="195"/>
      <c r="Y1728" s="195"/>
      <c r="Z1728" s="195"/>
      <c r="AA1728" s="195"/>
      <c r="AB1728" s="195"/>
      <c r="AC1728" s="195"/>
      <c r="AD1728" s="195"/>
      <c r="AE1728" s="195"/>
      <c r="AF1728" s="195"/>
      <c r="AG1728" s="195"/>
      <c r="AH1728" s="195"/>
      <c r="AI1728" s="195"/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  <c r="AW1728" s="195"/>
      <c r="AX1728" s="195"/>
      <c r="AY1728" s="195"/>
      <c r="AZ1728" s="195"/>
      <c r="BA1728" s="195"/>
      <c r="BB1728" s="195"/>
      <c r="BC1728" s="195"/>
      <c r="BD1728" s="195"/>
      <c r="BE1728" s="195"/>
      <c r="BF1728" s="195"/>
      <c r="BG1728" s="195"/>
      <c r="BH1728" s="195"/>
      <c r="BI1728" s="195"/>
      <c r="BJ1728" s="195"/>
      <c r="BK1728" s="195"/>
      <c r="BL1728" s="195"/>
      <c r="BM1728" s="195"/>
      <c r="BN1728" s="195"/>
      <c r="BO1728" s="195"/>
      <c r="BP1728" s="195"/>
      <c r="BQ1728" s="195"/>
      <c r="BR1728" s="195"/>
      <c r="BS1728" s="195"/>
      <c r="BT1728" s="195"/>
      <c r="BU1728" s="195"/>
      <c r="BV1728" s="195"/>
      <c r="BW1728" s="195"/>
      <c r="BX1728" s="195"/>
      <c r="BY1728" s="195"/>
      <c r="BZ1728" s="195"/>
      <c r="CA1728" s="195"/>
      <c r="CB1728" s="195"/>
      <c r="CC1728" s="195"/>
      <c r="CD1728" s="195"/>
      <c r="CE1728" s="195"/>
      <c r="CF1728" s="195"/>
      <c r="CG1728" s="195"/>
      <c r="CH1728" s="195"/>
    </row>
    <row r="1729" spans="1:86" ht="12.75">
      <c r="A1729" s="195"/>
      <c r="B1729" s="195"/>
      <c r="C1729" s="195"/>
      <c r="D1729" s="195"/>
      <c r="E1729" s="195"/>
      <c r="F1729" s="195"/>
      <c r="G1729" s="195"/>
      <c r="H1729" s="195"/>
      <c r="I1729" s="195"/>
      <c r="J1729" s="195"/>
      <c r="L1729" s="195"/>
      <c r="M1729" s="195"/>
      <c r="N1729" s="195"/>
      <c r="O1729" s="195"/>
      <c r="P1729" s="195"/>
      <c r="Q1729" s="195"/>
      <c r="R1729" s="195"/>
      <c r="S1729" s="195"/>
      <c r="T1729" s="195"/>
      <c r="U1729" s="195"/>
      <c r="V1729" s="195"/>
      <c r="W1729" s="195"/>
      <c r="X1729" s="195"/>
      <c r="Y1729" s="195"/>
      <c r="Z1729" s="195"/>
      <c r="AA1729" s="195"/>
      <c r="AB1729" s="195"/>
      <c r="AC1729" s="195"/>
      <c r="AD1729" s="195"/>
      <c r="AE1729" s="195"/>
      <c r="AF1729" s="195"/>
      <c r="AG1729" s="195"/>
      <c r="AH1729" s="195"/>
      <c r="AI1729" s="195"/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  <c r="AW1729" s="195"/>
      <c r="AX1729" s="195"/>
      <c r="AY1729" s="195"/>
      <c r="AZ1729" s="195"/>
      <c r="BA1729" s="195"/>
      <c r="BB1729" s="195"/>
      <c r="BC1729" s="195"/>
      <c r="BD1729" s="195"/>
      <c r="BE1729" s="195"/>
      <c r="BF1729" s="195"/>
      <c r="BG1729" s="195"/>
      <c r="BH1729" s="195"/>
      <c r="BI1729" s="195"/>
      <c r="BJ1729" s="195"/>
      <c r="BK1729" s="195"/>
      <c r="BL1729" s="195"/>
      <c r="BM1729" s="195"/>
      <c r="BN1729" s="195"/>
      <c r="BO1729" s="195"/>
      <c r="BP1729" s="195"/>
      <c r="BQ1729" s="195"/>
      <c r="BR1729" s="195"/>
      <c r="BS1729" s="195"/>
      <c r="BT1729" s="195"/>
      <c r="BU1729" s="195"/>
      <c r="BV1729" s="195"/>
      <c r="BW1729" s="195"/>
      <c r="BX1729" s="195"/>
      <c r="BY1729" s="195"/>
      <c r="BZ1729" s="195"/>
      <c r="CA1729" s="195"/>
      <c r="CB1729" s="195"/>
      <c r="CC1729" s="195"/>
      <c r="CD1729" s="195"/>
      <c r="CE1729" s="195"/>
      <c r="CF1729" s="195"/>
      <c r="CG1729" s="195"/>
      <c r="CH1729" s="195"/>
    </row>
    <row r="1730" spans="1:86" ht="12.75">
      <c r="A1730" s="195"/>
      <c r="B1730" s="195"/>
      <c r="C1730" s="195"/>
      <c r="D1730" s="195"/>
      <c r="E1730" s="195"/>
      <c r="F1730" s="195"/>
      <c r="G1730" s="195"/>
      <c r="H1730" s="195"/>
      <c r="I1730" s="195"/>
      <c r="J1730" s="195"/>
      <c r="L1730" s="195"/>
      <c r="M1730" s="195"/>
      <c r="N1730" s="195"/>
      <c r="O1730" s="195"/>
      <c r="P1730" s="195"/>
      <c r="Q1730" s="195"/>
      <c r="R1730" s="195"/>
      <c r="S1730" s="195"/>
      <c r="T1730" s="195"/>
      <c r="U1730" s="195"/>
      <c r="V1730" s="195"/>
      <c r="W1730" s="195"/>
      <c r="X1730" s="195"/>
      <c r="Y1730" s="195"/>
      <c r="Z1730" s="195"/>
      <c r="AA1730" s="195"/>
      <c r="AB1730" s="195"/>
      <c r="AC1730" s="195"/>
      <c r="AD1730" s="195"/>
      <c r="AE1730" s="195"/>
      <c r="AF1730" s="195"/>
      <c r="AG1730" s="195"/>
      <c r="AH1730" s="195"/>
      <c r="AI1730" s="195"/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  <c r="AW1730" s="195"/>
      <c r="AX1730" s="195"/>
      <c r="AY1730" s="195"/>
      <c r="AZ1730" s="195"/>
      <c r="BA1730" s="195"/>
      <c r="BB1730" s="195"/>
      <c r="BC1730" s="195"/>
      <c r="BD1730" s="195"/>
      <c r="BE1730" s="195"/>
      <c r="BF1730" s="195"/>
      <c r="BG1730" s="195"/>
      <c r="BH1730" s="195"/>
      <c r="BI1730" s="195"/>
      <c r="BJ1730" s="195"/>
      <c r="BK1730" s="195"/>
      <c r="BL1730" s="195"/>
      <c r="BM1730" s="195"/>
      <c r="BN1730" s="195"/>
      <c r="BO1730" s="195"/>
      <c r="BP1730" s="195"/>
      <c r="BQ1730" s="195"/>
      <c r="BR1730" s="195"/>
      <c r="BS1730" s="195"/>
      <c r="BT1730" s="195"/>
      <c r="BU1730" s="195"/>
      <c r="BV1730" s="195"/>
      <c r="BW1730" s="195"/>
      <c r="BX1730" s="195"/>
      <c r="BY1730" s="195"/>
      <c r="BZ1730" s="195"/>
      <c r="CA1730" s="195"/>
      <c r="CB1730" s="195"/>
      <c r="CC1730" s="195"/>
      <c r="CD1730" s="195"/>
      <c r="CE1730" s="195"/>
      <c r="CF1730" s="195"/>
      <c r="CG1730" s="195"/>
      <c r="CH1730" s="195"/>
    </row>
    <row r="1731" spans="1:86" ht="12.75">
      <c r="A1731" s="195"/>
      <c r="B1731" s="195"/>
      <c r="C1731" s="195"/>
      <c r="D1731" s="195"/>
      <c r="E1731" s="195"/>
      <c r="F1731" s="195"/>
      <c r="G1731" s="195"/>
      <c r="H1731" s="195"/>
      <c r="I1731" s="195"/>
      <c r="J1731" s="195"/>
      <c r="L1731" s="195"/>
      <c r="M1731" s="195"/>
      <c r="N1731" s="195"/>
      <c r="O1731" s="195"/>
      <c r="P1731" s="195"/>
      <c r="Q1731" s="195"/>
      <c r="R1731" s="195"/>
      <c r="S1731" s="195"/>
      <c r="T1731" s="195"/>
      <c r="U1731" s="195"/>
      <c r="V1731" s="195"/>
      <c r="W1731" s="195"/>
      <c r="X1731" s="195"/>
      <c r="Y1731" s="195"/>
      <c r="Z1731" s="195"/>
      <c r="AA1731" s="195"/>
      <c r="AB1731" s="195"/>
      <c r="AC1731" s="195"/>
      <c r="AD1731" s="195"/>
      <c r="AE1731" s="195"/>
      <c r="AF1731" s="195"/>
      <c r="AG1731" s="195"/>
      <c r="AH1731" s="195"/>
      <c r="AI1731" s="195"/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  <c r="AW1731" s="195"/>
      <c r="AX1731" s="195"/>
      <c r="AY1731" s="195"/>
      <c r="AZ1731" s="195"/>
      <c r="BA1731" s="195"/>
      <c r="BB1731" s="195"/>
      <c r="BC1731" s="195"/>
      <c r="BD1731" s="195"/>
      <c r="BE1731" s="195"/>
      <c r="BF1731" s="195"/>
      <c r="BG1731" s="195"/>
      <c r="BH1731" s="195"/>
      <c r="BI1731" s="195"/>
      <c r="BJ1731" s="195"/>
      <c r="BK1731" s="195"/>
      <c r="BL1731" s="195"/>
      <c r="BM1731" s="195"/>
      <c r="BN1731" s="195"/>
      <c r="BO1731" s="195"/>
      <c r="BP1731" s="195"/>
      <c r="BQ1731" s="195"/>
      <c r="BR1731" s="195"/>
      <c r="BS1731" s="195"/>
      <c r="BT1731" s="195"/>
      <c r="BU1731" s="195"/>
      <c r="BV1731" s="195"/>
      <c r="BW1731" s="195"/>
      <c r="BX1731" s="195"/>
      <c r="BY1731" s="195"/>
      <c r="BZ1731" s="195"/>
      <c r="CA1731" s="195"/>
      <c r="CB1731" s="195"/>
      <c r="CC1731" s="195"/>
      <c r="CD1731" s="195"/>
      <c r="CE1731" s="195"/>
      <c r="CF1731" s="195"/>
      <c r="CG1731" s="195"/>
      <c r="CH1731" s="195"/>
    </row>
    <row r="1732" spans="1:86" ht="12.75">
      <c r="A1732" s="195"/>
      <c r="B1732" s="195"/>
      <c r="C1732" s="195"/>
      <c r="D1732" s="195"/>
      <c r="E1732" s="195"/>
      <c r="F1732" s="195"/>
      <c r="G1732" s="195"/>
      <c r="H1732" s="195"/>
      <c r="I1732" s="195"/>
      <c r="J1732" s="195"/>
      <c r="L1732" s="195"/>
      <c r="M1732" s="195"/>
      <c r="N1732" s="195"/>
      <c r="O1732" s="195"/>
      <c r="P1732" s="195"/>
      <c r="Q1732" s="195"/>
      <c r="R1732" s="195"/>
      <c r="S1732" s="195"/>
      <c r="T1732" s="195"/>
      <c r="U1732" s="195"/>
      <c r="V1732" s="195"/>
      <c r="W1732" s="195"/>
      <c r="X1732" s="195"/>
      <c r="Y1732" s="195"/>
      <c r="Z1732" s="195"/>
      <c r="AA1732" s="195"/>
      <c r="AB1732" s="195"/>
      <c r="AC1732" s="195"/>
      <c r="AD1732" s="195"/>
      <c r="AE1732" s="195"/>
      <c r="AF1732" s="195"/>
      <c r="AG1732" s="195"/>
      <c r="AH1732" s="195"/>
      <c r="AI1732" s="195"/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  <c r="AW1732" s="195"/>
      <c r="AX1732" s="195"/>
      <c r="AY1732" s="195"/>
      <c r="AZ1732" s="195"/>
      <c r="BA1732" s="195"/>
      <c r="BB1732" s="195"/>
      <c r="BC1732" s="195"/>
      <c r="BD1732" s="195"/>
      <c r="BE1732" s="195"/>
      <c r="BF1732" s="195"/>
      <c r="BG1732" s="195"/>
      <c r="BH1732" s="195"/>
      <c r="BI1732" s="195"/>
      <c r="BJ1732" s="195"/>
      <c r="BK1732" s="195"/>
      <c r="BL1732" s="195"/>
      <c r="BM1732" s="195"/>
      <c r="BN1732" s="195"/>
      <c r="BO1732" s="195"/>
      <c r="BP1732" s="195"/>
      <c r="BQ1732" s="195"/>
      <c r="BR1732" s="195"/>
      <c r="BS1732" s="195"/>
      <c r="BT1732" s="195"/>
      <c r="BU1732" s="195"/>
      <c r="BV1732" s="195"/>
      <c r="BW1732" s="195"/>
      <c r="BX1732" s="195"/>
      <c r="BY1732" s="195"/>
      <c r="BZ1732" s="195"/>
      <c r="CA1732" s="195"/>
      <c r="CB1732" s="195"/>
      <c r="CC1732" s="195"/>
      <c r="CD1732" s="195"/>
      <c r="CE1732" s="195"/>
      <c r="CF1732" s="195"/>
      <c r="CG1732" s="195"/>
      <c r="CH1732" s="195"/>
    </row>
    <row r="1733" spans="1:86" ht="12.75">
      <c r="A1733" s="195"/>
      <c r="B1733" s="195"/>
      <c r="C1733" s="195"/>
      <c r="D1733" s="195"/>
      <c r="E1733" s="195"/>
      <c r="F1733" s="195"/>
      <c r="G1733" s="195"/>
      <c r="H1733" s="195"/>
      <c r="I1733" s="195"/>
      <c r="J1733" s="195"/>
      <c r="L1733" s="195"/>
      <c r="M1733" s="195"/>
      <c r="N1733" s="195"/>
      <c r="O1733" s="195"/>
      <c r="P1733" s="195"/>
      <c r="Q1733" s="195"/>
      <c r="R1733" s="195"/>
      <c r="S1733" s="195"/>
      <c r="T1733" s="195"/>
      <c r="U1733" s="195"/>
      <c r="V1733" s="195"/>
      <c r="W1733" s="195"/>
      <c r="X1733" s="195"/>
      <c r="Y1733" s="195"/>
      <c r="Z1733" s="195"/>
      <c r="AA1733" s="195"/>
      <c r="AB1733" s="195"/>
      <c r="AC1733" s="195"/>
      <c r="AD1733" s="195"/>
      <c r="AE1733" s="195"/>
      <c r="AF1733" s="195"/>
      <c r="AG1733" s="195"/>
      <c r="AH1733" s="195"/>
      <c r="AI1733" s="195"/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  <c r="AW1733" s="195"/>
      <c r="AX1733" s="195"/>
      <c r="AY1733" s="195"/>
      <c r="AZ1733" s="195"/>
      <c r="BA1733" s="195"/>
      <c r="BB1733" s="195"/>
      <c r="BC1733" s="195"/>
      <c r="BD1733" s="195"/>
      <c r="BE1733" s="195"/>
      <c r="BF1733" s="195"/>
      <c r="BG1733" s="195"/>
      <c r="BH1733" s="195"/>
      <c r="BI1733" s="195"/>
      <c r="BJ1733" s="195"/>
      <c r="BK1733" s="195"/>
      <c r="BL1733" s="195"/>
      <c r="BM1733" s="195"/>
      <c r="BN1733" s="195"/>
      <c r="BO1733" s="195"/>
      <c r="BP1733" s="195"/>
      <c r="BQ1733" s="195"/>
      <c r="BR1733" s="195"/>
      <c r="BS1733" s="195"/>
      <c r="BT1733" s="195"/>
      <c r="BU1733" s="195"/>
      <c r="BV1733" s="195"/>
      <c r="BW1733" s="195"/>
      <c r="BX1733" s="195"/>
      <c r="BY1733" s="195"/>
      <c r="BZ1733" s="195"/>
      <c r="CA1733" s="195"/>
      <c r="CB1733" s="195"/>
      <c r="CC1733" s="195"/>
      <c r="CD1733" s="195"/>
      <c r="CE1733" s="195"/>
      <c r="CF1733" s="195"/>
      <c r="CG1733" s="195"/>
      <c r="CH1733" s="195"/>
    </row>
    <row r="1734" spans="1:86" ht="12.75">
      <c r="A1734" s="195"/>
      <c r="B1734" s="195"/>
      <c r="C1734" s="195"/>
      <c r="D1734" s="195"/>
      <c r="E1734" s="195"/>
      <c r="F1734" s="195"/>
      <c r="G1734" s="195"/>
      <c r="H1734" s="195"/>
      <c r="I1734" s="195"/>
      <c r="J1734" s="195"/>
      <c r="L1734" s="195"/>
      <c r="M1734" s="195"/>
      <c r="N1734" s="195"/>
      <c r="O1734" s="195"/>
      <c r="P1734" s="195"/>
      <c r="Q1734" s="195"/>
      <c r="R1734" s="195"/>
      <c r="S1734" s="195"/>
      <c r="T1734" s="195"/>
      <c r="U1734" s="195"/>
      <c r="V1734" s="195"/>
      <c r="W1734" s="195"/>
      <c r="X1734" s="195"/>
      <c r="Y1734" s="195"/>
      <c r="Z1734" s="195"/>
      <c r="AA1734" s="195"/>
      <c r="AB1734" s="195"/>
      <c r="AC1734" s="195"/>
      <c r="AD1734" s="195"/>
      <c r="AE1734" s="195"/>
      <c r="AF1734" s="195"/>
      <c r="AG1734" s="195"/>
      <c r="AH1734" s="195"/>
      <c r="AI1734" s="195"/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  <c r="AW1734" s="195"/>
      <c r="AX1734" s="195"/>
      <c r="AY1734" s="195"/>
      <c r="AZ1734" s="195"/>
      <c r="BA1734" s="195"/>
      <c r="BB1734" s="195"/>
      <c r="BC1734" s="195"/>
      <c r="BD1734" s="195"/>
      <c r="BE1734" s="195"/>
      <c r="BF1734" s="195"/>
      <c r="BG1734" s="195"/>
      <c r="BH1734" s="195"/>
      <c r="BI1734" s="195"/>
      <c r="BJ1734" s="195"/>
      <c r="BK1734" s="195"/>
      <c r="BL1734" s="195"/>
      <c r="BM1734" s="195"/>
      <c r="BN1734" s="195"/>
      <c r="BO1734" s="195"/>
      <c r="BP1734" s="195"/>
      <c r="BQ1734" s="195"/>
      <c r="BR1734" s="195"/>
      <c r="BS1734" s="195"/>
      <c r="BT1734" s="195"/>
      <c r="BU1734" s="195"/>
      <c r="BV1734" s="195"/>
      <c r="BW1734" s="195"/>
      <c r="BX1734" s="195"/>
      <c r="BY1734" s="195"/>
      <c r="BZ1734" s="195"/>
      <c r="CA1734" s="195"/>
      <c r="CB1734" s="195"/>
      <c r="CC1734" s="195"/>
      <c r="CD1734" s="195"/>
      <c r="CE1734" s="195"/>
      <c r="CF1734" s="195"/>
      <c r="CG1734" s="195"/>
      <c r="CH1734" s="195"/>
    </row>
    <row r="1735" spans="1:86" ht="12.75">
      <c r="A1735" s="195"/>
      <c r="B1735" s="195"/>
      <c r="C1735" s="195"/>
      <c r="D1735" s="195"/>
      <c r="E1735" s="195"/>
      <c r="F1735" s="195"/>
      <c r="G1735" s="195"/>
      <c r="H1735" s="195"/>
      <c r="I1735" s="195"/>
      <c r="J1735" s="195"/>
      <c r="L1735" s="195"/>
      <c r="M1735" s="195"/>
      <c r="N1735" s="195"/>
      <c r="O1735" s="195"/>
      <c r="P1735" s="195"/>
      <c r="Q1735" s="195"/>
      <c r="R1735" s="195"/>
      <c r="S1735" s="195"/>
      <c r="T1735" s="195"/>
      <c r="U1735" s="195"/>
      <c r="V1735" s="195"/>
      <c r="W1735" s="195"/>
      <c r="X1735" s="195"/>
      <c r="Y1735" s="195"/>
      <c r="Z1735" s="195"/>
      <c r="AA1735" s="195"/>
      <c r="AB1735" s="195"/>
      <c r="AC1735" s="195"/>
      <c r="AD1735" s="195"/>
      <c r="AE1735" s="195"/>
      <c r="AF1735" s="195"/>
      <c r="AG1735" s="195"/>
      <c r="AH1735" s="195"/>
      <c r="AI1735" s="195"/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  <c r="AW1735" s="195"/>
      <c r="AX1735" s="195"/>
      <c r="AY1735" s="195"/>
      <c r="AZ1735" s="195"/>
      <c r="BA1735" s="195"/>
      <c r="BB1735" s="195"/>
      <c r="BC1735" s="195"/>
      <c r="BD1735" s="195"/>
      <c r="BE1735" s="195"/>
      <c r="BF1735" s="195"/>
      <c r="BG1735" s="195"/>
      <c r="BH1735" s="195"/>
      <c r="BI1735" s="195"/>
      <c r="BJ1735" s="195"/>
      <c r="BK1735" s="195"/>
      <c r="BL1735" s="195"/>
      <c r="BM1735" s="195"/>
      <c r="BN1735" s="195"/>
      <c r="BO1735" s="195"/>
      <c r="BP1735" s="195"/>
      <c r="BQ1735" s="195"/>
      <c r="BR1735" s="195"/>
      <c r="BS1735" s="195"/>
      <c r="BT1735" s="195"/>
      <c r="BU1735" s="195"/>
      <c r="BV1735" s="195"/>
      <c r="BW1735" s="195"/>
      <c r="BX1735" s="195"/>
      <c r="BY1735" s="195"/>
      <c r="BZ1735" s="195"/>
      <c r="CA1735" s="195"/>
      <c r="CB1735" s="195"/>
      <c r="CC1735" s="195"/>
      <c r="CD1735" s="195"/>
      <c r="CE1735" s="195"/>
      <c r="CF1735" s="195"/>
      <c r="CG1735" s="195"/>
      <c r="CH1735" s="195"/>
    </row>
    <row r="1736" spans="1:86" ht="12.75">
      <c r="A1736" s="195"/>
      <c r="B1736" s="195"/>
      <c r="C1736" s="195"/>
      <c r="D1736" s="195"/>
      <c r="E1736" s="195"/>
      <c r="F1736" s="195"/>
      <c r="G1736" s="195"/>
      <c r="H1736" s="195"/>
      <c r="I1736" s="195"/>
      <c r="J1736" s="195"/>
      <c r="L1736" s="195"/>
      <c r="M1736" s="195"/>
      <c r="N1736" s="195"/>
      <c r="O1736" s="195"/>
      <c r="P1736" s="195"/>
      <c r="Q1736" s="195"/>
      <c r="R1736" s="195"/>
      <c r="S1736" s="195"/>
      <c r="T1736" s="195"/>
      <c r="U1736" s="195"/>
      <c r="V1736" s="195"/>
      <c r="W1736" s="195"/>
      <c r="X1736" s="195"/>
      <c r="Y1736" s="195"/>
      <c r="Z1736" s="195"/>
      <c r="AA1736" s="195"/>
      <c r="AB1736" s="195"/>
      <c r="AC1736" s="195"/>
      <c r="AD1736" s="195"/>
      <c r="AE1736" s="195"/>
      <c r="AF1736" s="195"/>
      <c r="AG1736" s="195"/>
      <c r="AH1736" s="195"/>
      <c r="AI1736" s="195"/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  <c r="AW1736" s="195"/>
      <c r="AX1736" s="195"/>
      <c r="AY1736" s="195"/>
      <c r="AZ1736" s="195"/>
      <c r="BA1736" s="195"/>
      <c r="BB1736" s="195"/>
      <c r="BC1736" s="195"/>
      <c r="BD1736" s="195"/>
      <c r="BE1736" s="195"/>
      <c r="BF1736" s="195"/>
      <c r="BG1736" s="195"/>
      <c r="BH1736" s="195"/>
      <c r="BI1736" s="195"/>
      <c r="BJ1736" s="195"/>
      <c r="BK1736" s="195"/>
      <c r="BL1736" s="195"/>
      <c r="BM1736" s="195"/>
      <c r="BN1736" s="195"/>
      <c r="BO1736" s="195"/>
      <c r="BP1736" s="195"/>
      <c r="BQ1736" s="195"/>
      <c r="BR1736" s="195"/>
      <c r="BS1736" s="195"/>
      <c r="BT1736" s="195"/>
      <c r="BU1736" s="195"/>
      <c r="BV1736" s="195"/>
      <c r="BW1736" s="195"/>
      <c r="BX1736" s="195"/>
      <c r="BY1736" s="195"/>
      <c r="BZ1736" s="195"/>
      <c r="CA1736" s="195"/>
      <c r="CB1736" s="195"/>
      <c r="CC1736" s="195"/>
      <c r="CD1736" s="195"/>
      <c r="CE1736" s="195"/>
      <c r="CF1736" s="195"/>
      <c r="CG1736" s="195"/>
      <c r="CH1736" s="195"/>
    </row>
    <row r="1737" spans="1:86" ht="12.75">
      <c r="A1737" s="195"/>
      <c r="B1737" s="195"/>
      <c r="C1737" s="195"/>
      <c r="D1737" s="195"/>
      <c r="E1737" s="195"/>
      <c r="F1737" s="195"/>
      <c r="G1737" s="195"/>
      <c r="H1737" s="195"/>
      <c r="I1737" s="195"/>
      <c r="J1737" s="195"/>
      <c r="L1737" s="195"/>
      <c r="M1737" s="195"/>
      <c r="N1737" s="195"/>
      <c r="O1737" s="195"/>
      <c r="P1737" s="195"/>
      <c r="Q1737" s="195"/>
      <c r="R1737" s="195"/>
      <c r="S1737" s="195"/>
      <c r="T1737" s="195"/>
      <c r="U1737" s="195"/>
      <c r="V1737" s="195"/>
      <c r="W1737" s="195"/>
      <c r="X1737" s="195"/>
      <c r="Y1737" s="195"/>
      <c r="Z1737" s="195"/>
      <c r="AA1737" s="195"/>
      <c r="AB1737" s="195"/>
      <c r="AC1737" s="195"/>
      <c r="AD1737" s="195"/>
      <c r="AE1737" s="195"/>
      <c r="AF1737" s="195"/>
      <c r="AG1737" s="195"/>
      <c r="AH1737" s="195"/>
      <c r="AI1737" s="195"/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  <c r="AW1737" s="195"/>
      <c r="AX1737" s="195"/>
      <c r="AY1737" s="195"/>
      <c r="AZ1737" s="195"/>
      <c r="BA1737" s="195"/>
      <c r="BB1737" s="195"/>
      <c r="BC1737" s="195"/>
      <c r="BD1737" s="195"/>
      <c r="BE1737" s="195"/>
      <c r="BF1737" s="195"/>
      <c r="BG1737" s="195"/>
      <c r="BH1737" s="195"/>
      <c r="BI1737" s="195"/>
      <c r="BJ1737" s="195"/>
      <c r="BK1737" s="195"/>
      <c r="BL1737" s="195"/>
      <c r="BM1737" s="195"/>
      <c r="BN1737" s="195"/>
      <c r="BO1737" s="195"/>
      <c r="BP1737" s="195"/>
      <c r="BQ1737" s="195"/>
      <c r="BR1737" s="195"/>
      <c r="BS1737" s="195"/>
      <c r="BT1737" s="195"/>
      <c r="BU1737" s="195"/>
      <c r="BV1737" s="195"/>
      <c r="BW1737" s="195"/>
      <c r="BX1737" s="195"/>
      <c r="BY1737" s="195"/>
      <c r="BZ1737" s="195"/>
      <c r="CA1737" s="195"/>
      <c r="CB1737" s="195"/>
      <c r="CC1737" s="195"/>
      <c r="CD1737" s="195"/>
      <c r="CE1737" s="195"/>
      <c r="CF1737" s="195"/>
      <c r="CG1737" s="195"/>
      <c r="CH1737" s="195"/>
    </row>
    <row r="1738" spans="1:86" ht="12.75">
      <c r="A1738" s="195"/>
      <c r="B1738" s="195"/>
      <c r="C1738" s="195"/>
      <c r="D1738" s="195"/>
      <c r="E1738" s="195"/>
      <c r="F1738" s="195"/>
      <c r="G1738" s="195"/>
      <c r="H1738" s="195"/>
      <c r="I1738" s="195"/>
      <c r="J1738" s="195"/>
      <c r="L1738" s="195"/>
      <c r="M1738" s="195"/>
      <c r="N1738" s="195"/>
      <c r="O1738" s="195"/>
      <c r="P1738" s="195"/>
      <c r="Q1738" s="195"/>
      <c r="R1738" s="195"/>
      <c r="S1738" s="195"/>
      <c r="T1738" s="195"/>
      <c r="U1738" s="195"/>
      <c r="V1738" s="195"/>
      <c r="W1738" s="195"/>
      <c r="X1738" s="195"/>
      <c r="Y1738" s="195"/>
      <c r="Z1738" s="195"/>
      <c r="AA1738" s="195"/>
      <c r="AB1738" s="195"/>
      <c r="AC1738" s="195"/>
      <c r="AD1738" s="195"/>
      <c r="AE1738" s="195"/>
      <c r="AF1738" s="195"/>
      <c r="AG1738" s="195"/>
      <c r="AH1738" s="195"/>
      <c r="AI1738" s="195"/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  <c r="AW1738" s="195"/>
      <c r="AX1738" s="195"/>
      <c r="AY1738" s="195"/>
      <c r="AZ1738" s="195"/>
      <c r="BA1738" s="195"/>
      <c r="BB1738" s="195"/>
      <c r="BC1738" s="195"/>
      <c r="BD1738" s="195"/>
      <c r="BE1738" s="195"/>
      <c r="BF1738" s="195"/>
      <c r="BG1738" s="195"/>
      <c r="BH1738" s="195"/>
      <c r="BI1738" s="195"/>
      <c r="BJ1738" s="195"/>
      <c r="BK1738" s="195"/>
      <c r="BL1738" s="195"/>
      <c r="BM1738" s="195"/>
      <c r="BN1738" s="195"/>
      <c r="BO1738" s="195"/>
      <c r="BP1738" s="195"/>
      <c r="BQ1738" s="195"/>
      <c r="BR1738" s="195"/>
      <c r="BS1738" s="195"/>
      <c r="BT1738" s="195"/>
      <c r="BU1738" s="195"/>
      <c r="BV1738" s="195"/>
      <c r="BW1738" s="195"/>
      <c r="BX1738" s="195"/>
      <c r="BY1738" s="195"/>
      <c r="BZ1738" s="195"/>
      <c r="CA1738" s="195"/>
      <c r="CB1738" s="195"/>
      <c r="CC1738" s="195"/>
      <c r="CD1738" s="195"/>
      <c r="CE1738" s="195"/>
      <c r="CF1738" s="195"/>
      <c r="CG1738" s="195"/>
      <c r="CH1738" s="195"/>
    </row>
    <row r="1739" spans="1:86" ht="12.75">
      <c r="A1739" s="195"/>
      <c r="B1739" s="195"/>
      <c r="C1739" s="195"/>
      <c r="D1739" s="195"/>
      <c r="E1739" s="195"/>
      <c r="F1739" s="195"/>
      <c r="G1739" s="195"/>
      <c r="H1739" s="195"/>
      <c r="I1739" s="195"/>
      <c r="J1739" s="195"/>
      <c r="L1739" s="195"/>
      <c r="M1739" s="195"/>
      <c r="N1739" s="195"/>
      <c r="O1739" s="195"/>
      <c r="P1739" s="195"/>
      <c r="Q1739" s="195"/>
      <c r="R1739" s="195"/>
      <c r="S1739" s="195"/>
      <c r="T1739" s="195"/>
      <c r="U1739" s="195"/>
      <c r="V1739" s="195"/>
      <c r="W1739" s="195"/>
      <c r="X1739" s="195"/>
      <c r="Y1739" s="195"/>
      <c r="Z1739" s="195"/>
      <c r="AA1739" s="195"/>
      <c r="AB1739" s="195"/>
      <c r="AC1739" s="195"/>
      <c r="AD1739" s="195"/>
      <c r="AE1739" s="195"/>
      <c r="AF1739" s="195"/>
      <c r="AG1739" s="195"/>
      <c r="AH1739" s="195"/>
      <c r="AI1739" s="195"/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  <c r="AW1739" s="195"/>
      <c r="AX1739" s="195"/>
      <c r="AY1739" s="195"/>
      <c r="AZ1739" s="195"/>
      <c r="BA1739" s="195"/>
      <c r="BB1739" s="195"/>
      <c r="BC1739" s="195"/>
      <c r="BD1739" s="195"/>
      <c r="BE1739" s="195"/>
      <c r="BF1739" s="195"/>
      <c r="BG1739" s="195"/>
      <c r="BH1739" s="195"/>
      <c r="BI1739" s="195"/>
      <c r="BJ1739" s="195"/>
      <c r="BK1739" s="195"/>
      <c r="BL1739" s="195"/>
      <c r="BM1739" s="195"/>
      <c r="BN1739" s="195"/>
      <c r="BO1739" s="195"/>
      <c r="BP1739" s="195"/>
      <c r="BQ1739" s="195"/>
      <c r="BR1739" s="195"/>
      <c r="BS1739" s="195"/>
      <c r="BT1739" s="195"/>
      <c r="BU1739" s="195"/>
      <c r="BV1739" s="195"/>
      <c r="BW1739" s="195"/>
      <c r="BX1739" s="195"/>
      <c r="BY1739" s="195"/>
      <c r="BZ1739" s="195"/>
      <c r="CA1739" s="195"/>
      <c r="CB1739" s="195"/>
      <c r="CC1739" s="195"/>
      <c r="CD1739" s="195"/>
      <c r="CE1739" s="195"/>
      <c r="CF1739" s="195"/>
      <c r="CG1739" s="195"/>
      <c r="CH1739" s="195"/>
    </row>
    <row r="1740" spans="1:86" ht="12.75">
      <c r="A1740" s="195"/>
      <c r="B1740" s="195"/>
      <c r="C1740" s="195"/>
      <c r="D1740" s="195"/>
      <c r="E1740" s="195"/>
      <c r="F1740" s="195"/>
      <c r="G1740" s="195"/>
      <c r="H1740" s="195"/>
      <c r="I1740" s="195"/>
      <c r="J1740" s="195"/>
      <c r="L1740" s="195"/>
      <c r="M1740" s="195"/>
      <c r="N1740" s="195"/>
      <c r="O1740" s="195"/>
      <c r="P1740" s="195"/>
      <c r="Q1740" s="195"/>
      <c r="R1740" s="195"/>
      <c r="S1740" s="195"/>
      <c r="T1740" s="195"/>
      <c r="U1740" s="195"/>
      <c r="V1740" s="195"/>
      <c r="W1740" s="195"/>
      <c r="X1740" s="195"/>
      <c r="Y1740" s="195"/>
      <c r="Z1740" s="195"/>
      <c r="AA1740" s="195"/>
      <c r="AB1740" s="195"/>
      <c r="AC1740" s="195"/>
      <c r="AD1740" s="195"/>
      <c r="AE1740" s="195"/>
      <c r="AF1740" s="195"/>
      <c r="AG1740" s="195"/>
      <c r="AH1740" s="195"/>
      <c r="AI1740" s="195"/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  <c r="AW1740" s="195"/>
      <c r="AX1740" s="195"/>
      <c r="AY1740" s="195"/>
      <c r="AZ1740" s="195"/>
      <c r="BA1740" s="195"/>
      <c r="BB1740" s="195"/>
      <c r="BC1740" s="195"/>
      <c r="BD1740" s="195"/>
      <c r="BE1740" s="195"/>
      <c r="BF1740" s="195"/>
      <c r="BG1740" s="195"/>
      <c r="BH1740" s="195"/>
      <c r="BI1740" s="195"/>
      <c r="BJ1740" s="195"/>
      <c r="BK1740" s="195"/>
      <c r="BL1740" s="195"/>
      <c r="BM1740" s="195"/>
      <c r="BN1740" s="195"/>
      <c r="BO1740" s="195"/>
      <c r="BP1740" s="195"/>
      <c r="BQ1740" s="195"/>
      <c r="BR1740" s="195"/>
      <c r="BS1740" s="195"/>
      <c r="BT1740" s="195"/>
      <c r="BU1740" s="195"/>
      <c r="BV1740" s="195"/>
      <c r="BW1740" s="195"/>
      <c r="BX1740" s="195"/>
      <c r="BY1740" s="195"/>
      <c r="BZ1740" s="195"/>
      <c r="CA1740" s="195"/>
      <c r="CB1740" s="195"/>
      <c r="CC1740" s="195"/>
      <c r="CD1740" s="195"/>
      <c r="CE1740" s="195"/>
      <c r="CF1740" s="195"/>
      <c r="CG1740" s="195"/>
      <c r="CH1740" s="195"/>
    </row>
    <row r="1741" spans="1:86" ht="12.75">
      <c r="A1741" s="195"/>
      <c r="B1741" s="195"/>
      <c r="C1741" s="195"/>
      <c r="D1741" s="195"/>
      <c r="E1741" s="195"/>
      <c r="F1741" s="195"/>
      <c r="G1741" s="195"/>
      <c r="H1741" s="195"/>
      <c r="I1741" s="195"/>
      <c r="J1741" s="195"/>
      <c r="L1741" s="195"/>
      <c r="M1741" s="195"/>
      <c r="N1741" s="195"/>
      <c r="O1741" s="195"/>
      <c r="P1741" s="195"/>
      <c r="Q1741" s="195"/>
      <c r="R1741" s="195"/>
      <c r="S1741" s="195"/>
      <c r="T1741" s="195"/>
      <c r="U1741" s="195"/>
      <c r="V1741" s="195"/>
      <c r="W1741" s="195"/>
      <c r="X1741" s="195"/>
      <c r="Y1741" s="195"/>
      <c r="Z1741" s="195"/>
      <c r="AA1741" s="195"/>
      <c r="AB1741" s="195"/>
      <c r="AC1741" s="195"/>
      <c r="AD1741" s="195"/>
      <c r="AE1741" s="195"/>
      <c r="AF1741" s="195"/>
      <c r="AG1741" s="195"/>
      <c r="AH1741" s="195"/>
      <c r="AI1741" s="195"/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  <c r="AW1741" s="195"/>
      <c r="AX1741" s="195"/>
      <c r="AY1741" s="195"/>
      <c r="AZ1741" s="195"/>
      <c r="BA1741" s="195"/>
      <c r="BB1741" s="195"/>
      <c r="BC1741" s="195"/>
      <c r="BD1741" s="195"/>
      <c r="BE1741" s="195"/>
      <c r="BF1741" s="195"/>
      <c r="BG1741" s="195"/>
      <c r="BH1741" s="195"/>
      <c r="BI1741" s="195"/>
      <c r="BJ1741" s="195"/>
      <c r="BK1741" s="195"/>
      <c r="BL1741" s="195"/>
      <c r="BM1741" s="195"/>
      <c r="BN1741" s="195"/>
      <c r="BO1741" s="195"/>
      <c r="BP1741" s="195"/>
      <c r="BQ1741" s="195"/>
      <c r="BR1741" s="195"/>
      <c r="BS1741" s="195"/>
      <c r="BT1741" s="195"/>
      <c r="BU1741" s="195"/>
      <c r="BV1741" s="195"/>
      <c r="BW1741" s="195"/>
      <c r="BX1741" s="195"/>
      <c r="BY1741" s="195"/>
      <c r="BZ1741" s="195"/>
      <c r="CA1741" s="195"/>
      <c r="CB1741" s="195"/>
      <c r="CC1741" s="195"/>
      <c r="CD1741" s="195"/>
      <c r="CE1741" s="195"/>
      <c r="CF1741" s="195"/>
      <c r="CG1741" s="195"/>
      <c r="CH1741" s="195"/>
    </row>
    <row r="1742" spans="1:86" ht="12.75">
      <c r="A1742" s="195"/>
      <c r="B1742" s="195"/>
      <c r="C1742" s="195"/>
      <c r="D1742" s="195"/>
      <c r="E1742" s="195"/>
      <c r="F1742" s="195"/>
      <c r="G1742" s="195"/>
      <c r="H1742" s="195"/>
      <c r="I1742" s="195"/>
      <c r="J1742" s="195"/>
      <c r="L1742" s="195"/>
      <c r="M1742" s="195"/>
      <c r="N1742" s="195"/>
      <c r="O1742" s="195"/>
      <c r="P1742" s="195"/>
      <c r="Q1742" s="195"/>
      <c r="R1742" s="195"/>
      <c r="S1742" s="195"/>
      <c r="T1742" s="195"/>
      <c r="U1742" s="195"/>
      <c r="V1742" s="195"/>
      <c r="W1742" s="195"/>
      <c r="X1742" s="195"/>
      <c r="Y1742" s="195"/>
      <c r="Z1742" s="195"/>
      <c r="AA1742" s="195"/>
      <c r="AB1742" s="195"/>
      <c r="AC1742" s="195"/>
      <c r="AD1742" s="195"/>
      <c r="AE1742" s="195"/>
      <c r="AF1742" s="195"/>
      <c r="AG1742" s="195"/>
      <c r="AH1742" s="195"/>
      <c r="AI1742" s="195"/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  <c r="AW1742" s="195"/>
      <c r="AX1742" s="195"/>
      <c r="AY1742" s="195"/>
      <c r="AZ1742" s="195"/>
      <c r="BA1742" s="195"/>
      <c r="BB1742" s="195"/>
      <c r="BC1742" s="195"/>
      <c r="BD1742" s="195"/>
      <c r="BE1742" s="195"/>
      <c r="BF1742" s="195"/>
      <c r="BG1742" s="195"/>
      <c r="BH1742" s="195"/>
      <c r="BI1742" s="195"/>
      <c r="BJ1742" s="195"/>
      <c r="BK1742" s="195"/>
      <c r="BL1742" s="195"/>
      <c r="BM1742" s="195"/>
      <c r="BN1742" s="195"/>
      <c r="BO1742" s="195"/>
      <c r="BP1742" s="195"/>
      <c r="BQ1742" s="195"/>
      <c r="BR1742" s="195"/>
      <c r="BS1742" s="195"/>
      <c r="BT1742" s="195"/>
      <c r="BU1742" s="195"/>
      <c r="BV1742" s="195"/>
      <c r="BW1742" s="195"/>
      <c r="BX1742" s="195"/>
      <c r="BY1742" s="195"/>
      <c r="BZ1742" s="195"/>
      <c r="CA1742" s="195"/>
      <c r="CB1742" s="195"/>
      <c r="CC1742" s="195"/>
      <c r="CD1742" s="195"/>
      <c r="CE1742" s="195"/>
      <c r="CF1742" s="195"/>
      <c r="CG1742" s="195"/>
      <c r="CH1742" s="195"/>
    </row>
    <row r="1743" spans="1:86" ht="12.75">
      <c r="A1743" s="195"/>
      <c r="B1743" s="195"/>
      <c r="C1743" s="195"/>
      <c r="D1743" s="195"/>
      <c r="E1743" s="195"/>
      <c r="F1743" s="195"/>
      <c r="G1743" s="195"/>
      <c r="H1743" s="195"/>
      <c r="I1743" s="195"/>
      <c r="J1743" s="195"/>
      <c r="L1743" s="195"/>
      <c r="M1743" s="195"/>
      <c r="N1743" s="195"/>
      <c r="O1743" s="195"/>
      <c r="P1743" s="195"/>
      <c r="Q1743" s="195"/>
      <c r="R1743" s="195"/>
      <c r="S1743" s="195"/>
      <c r="T1743" s="195"/>
      <c r="U1743" s="195"/>
      <c r="V1743" s="195"/>
      <c r="W1743" s="195"/>
      <c r="X1743" s="195"/>
      <c r="Y1743" s="195"/>
      <c r="Z1743" s="195"/>
      <c r="AA1743" s="195"/>
      <c r="AB1743" s="195"/>
      <c r="AC1743" s="195"/>
      <c r="AD1743" s="195"/>
      <c r="AE1743" s="195"/>
      <c r="AF1743" s="195"/>
      <c r="AG1743" s="195"/>
      <c r="AH1743" s="195"/>
      <c r="AI1743" s="195"/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  <c r="AW1743" s="195"/>
      <c r="AX1743" s="195"/>
      <c r="AY1743" s="195"/>
      <c r="AZ1743" s="195"/>
      <c r="BA1743" s="195"/>
      <c r="BB1743" s="195"/>
      <c r="BC1743" s="195"/>
      <c r="BD1743" s="195"/>
      <c r="BE1743" s="195"/>
      <c r="BF1743" s="195"/>
      <c r="BG1743" s="195"/>
      <c r="BH1743" s="195"/>
      <c r="BI1743" s="195"/>
      <c r="BJ1743" s="195"/>
      <c r="BK1743" s="195"/>
      <c r="BL1743" s="195"/>
      <c r="BM1743" s="195"/>
      <c r="BN1743" s="195"/>
      <c r="BO1743" s="195"/>
      <c r="BP1743" s="195"/>
      <c r="BQ1743" s="195"/>
      <c r="BR1743" s="195"/>
      <c r="BS1743" s="195"/>
      <c r="BT1743" s="195"/>
      <c r="BU1743" s="195"/>
      <c r="BV1743" s="195"/>
      <c r="BW1743" s="195"/>
      <c r="BX1743" s="195"/>
      <c r="BY1743" s="195"/>
      <c r="BZ1743" s="195"/>
      <c r="CA1743" s="195"/>
      <c r="CB1743" s="195"/>
      <c r="CC1743" s="195"/>
      <c r="CD1743" s="195"/>
      <c r="CE1743" s="195"/>
      <c r="CF1743" s="195"/>
      <c r="CG1743" s="195"/>
      <c r="CH1743" s="195"/>
    </row>
    <row r="1744" spans="1:86" ht="12.75">
      <c r="A1744" s="195"/>
      <c r="B1744" s="195"/>
      <c r="C1744" s="195"/>
      <c r="D1744" s="195"/>
      <c r="E1744" s="195"/>
      <c r="F1744" s="195"/>
      <c r="G1744" s="195"/>
      <c r="H1744" s="195"/>
      <c r="I1744" s="195"/>
      <c r="J1744" s="195"/>
      <c r="L1744" s="195"/>
      <c r="M1744" s="195"/>
      <c r="N1744" s="195"/>
      <c r="O1744" s="195"/>
      <c r="P1744" s="195"/>
      <c r="Q1744" s="195"/>
      <c r="R1744" s="195"/>
      <c r="S1744" s="195"/>
      <c r="T1744" s="195"/>
      <c r="U1744" s="195"/>
      <c r="V1744" s="195"/>
      <c r="W1744" s="195"/>
      <c r="X1744" s="195"/>
      <c r="Y1744" s="195"/>
      <c r="Z1744" s="195"/>
      <c r="AA1744" s="195"/>
      <c r="AB1744" s="195"/>
      <c r="AC1744" s="195"/>
      <c r="AD1744" s="195"/>
      <c r="AE1744" s="195"/>
      <c r="AF1744" s="195"/>
      <c r="AG1744" s="195"/>
      <c r="AH1744" s="195"/>
      <c r="AI1744" s="195"/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  <c r="AW1744" s="195"/>
      <c r="AX1744" s="195"/>
      <c r="AY1744" s="195"/>
      <c r="AZ1744" s="195"/>
      <c r="BA1744" s="195"/>
      <c r="BB1744" s="195"/>
      <c r="BC1744" s="195"/>
      <c r="BD1744" s="195"/>
      <c r="BE1744" s="195"/>
      <c r="BF1744" s="195"/>
      <c r="BG1744" s="195"/>
      <c r="BH1744" s="195"/>
      <c r="BI1744" s="195"/>
      <c r="BJ1744" s="195"/>
      <c r="BK1744" s="195"/>
      <c r="BL1744" s="195"/>
      <c r="BM1744" s="195"/>
      <c r="BN1744" s="195"/>
      <c r="BO1744" s="195"/>
      <c r="BP1744" s="195"/>
      <c r="BQ1744" s="195"/>
      <c r="BR1744" s="195"/>
      <c r="BS1744" s="195"/>
      <c r="BT1744" s="195"/>
      <c r="BU1744" s="195"/>
      <c r="BV1744" s="195"/>
      <c r="BW1744" s="195"/>
      <c r="BX1744" s="195"/>
      <c r="BY1744" s="195"/>
      <c r="BZ1744" s="195"/>
      <c r="CA1744" s="195"/>
      <c r="CB1744" s="195"/>
      <c r="CC1744" s="195"/>
      <c r="CD1744" s="195"/>
      <c r="CE1744" s="195"/>
      <c r="CF1744" s="195"/>
      <c r="CG1744" s="195"/>
      <c r="CH1744" s="195"/>
    </row>
    <row r="1745" spans="1:86" ht="12.75">
      <c r="A1745" s="195"/>
      <c r="B1745" s="195"/>
      <c r="C1745" s="195"/>
      <c r="D1745" s="195"/>
      <c r="E1745" s="195"/>
      <c r="F1745" s="195"/>
      <c r="G1745" s="195"/>
      <c r="H1745" s="195"/>
      <c r="I1745" s="195"/>
      <c r="J1745" s="195"/>
      <c r="L1745" s="195"/>
      <c r="M1745" s="195"/>
      <c r="N1745" s="195"/>
      <c r="O1745" s="195"/>
      <c r="P1745" s="195"/>
      <c r="Q1745" s="195"/>
      <c r="R1745" s="195"/>
      <c r="S1745" s="195"/>
      <c r="T1745" s="195"/>
      <c r="U1745" s="195"/>
      <c r="V1745" s="195"/>
      <c r="W1745" s="195"/>
      <c r="X1745" s="195"/>
      <c r="Y1745" s="195"/>
      <c r="Z1745" s="195"/>
      <c r="AA1745" s="195"/>
      <c r="AB1745" s="195"/>
      <c r="AC1745" s="195"/>
      <c r="AD1745" s="195"/>
      <c r="AE1745" s="195"/>
      <c r="AF1745" s="195"/>
      <c r="AG1745" s="195"/>
      <c r="AH1745" s="195"/>
      <c r="AI1745" s="195"/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  <c r="AW1745" s="195"/>
      <c r="AX1745" s="195"/>
      <c r="AY1745" s="195"/>
      <c r="AZ1745" s="195"/>
      <c r="BA1745" s="195"/>
      <c r="BB1745" s="195"/>
      <c r="BC1745" s="195"/>
      <c r="BD1745" s="195"/>
      <c r="BE1745" s="195"/>
      <c r="BF1745" s="195"/>
      <c r="BG1745" s="195"/>
      <c r="BH1745" s="195"/>
      <c r="BI1745" s="195"/>
      <c r="BJ1745" s="195"/>
      <c r="BK1745" s="195"/>
      <c r="BL1745" s="195"/>
      <c r="BM1745" s="195"/>
      <c r="BN1745" s="195"/>
      <c r="BO1745" s="195"/>
      <c r="BP1745" s="195"/>
      <c r="BQ1745" s="195"/>
      <c r="BR1745" s="195"/>
      <c r="BS1745" s="195"/>
      <c r="BT1745" s="195"/>
      <c r="BU1745" s="195"/>
      <c r="BV1745" s="195"/>
      <c r="BW1745" s="195"/>
      <c r="BX1745" s="195"/>
      <c r="BY1745" s="195"/>
      <c r="BZ1745" s="195"/>
      <c r="CA1745" s="195"/>
      <c r="CB1745" s="195"/>
      <c r="CC1745" s="195"/>
      <c r="CD1745" s="195"/>
      <c r="CE1745" s="195"/>
      <c r="CF1745" s="195"/>
      <c r="CG1745" s="195"/>
      <c r="CH1745" s="195"/>
    </row>
    <row r="1746" spans="1:86" ht="12.75">
      <c r="A1746" s="195"/>
      <c r="B1746" s="195"/>
      <c r="C1746" s="195"/>
      <c r="D1746" s="195"/>
      <c r="E1746" s="195"/>
      <c r="F1746" s="195"/>
      <c r="G1746" s="195"/>
      <c r="H1746" s="195"/>
      <c r="I1746" s="195"/>
      <c r="J1746" s="195"/>
      <c r="L1746" s="195"/>
      <c r="M1746" s="195"/>
      <c r="N1746" s="195"/>
      <c r="O1746" s="195"/>
      <c r="P1746" s="195"/>
      <c r="Q1746" s="195"/>
      <c r="R1746" s="195"/>
      <c r="S1746" s="195"/>
      <c r="T1746" s="195"/>
      <c r="U1746" s="195"/>
      <c r="V1746" s="195"/>
      <c r="W1746" s="195"/>
      <c r="X1746" s="195"/>
      <c r="Y1746" s="195"/>
      <c r="Z1746" s="195"/>
      <c r="AA1746" s="195"/>
      <c r="AB1746" s="195"/>
      <c r="AC1746" s="195"/>
      <c r="AD1746" s="195"/>
      <c r="AE1746" s="195"/>
      <c r="AF1746" s="195"/>
      <c r="AG1746" s="195"/>
      <c r="AH1746" s="195"/>
      <c r="AI1746" s="195"/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  <c r="AW1746" s="195"/>
      <c r="AX1746" s="195"/>
      <c r="AY1746" s="195"/>
      <c r="AZ1746" s="195"/>
      <c r="BA1746" s="195"/>
      <c r="BB1746" s="195"/>
      <c r="BC1746" s="195"/>
      <c r="BD1746" s="195"/>
      <c r="BE1746" s="195"/>
      <c r="BF1746" s="195"/>
      <c r="BG1746" s="195"/>
      <c r="BH1746" s="195"/>
      <c r="BI1746" s="195"/>
      <c r="BJ1746" s="195"/>
      <c r="BK1746" s="195"/>
      <c r="BL1746" s="195"/>
      <c r="BM1746" s="195"/>
      <c r="BN1746" s="195"/>
      <c r="BO1746" s="195"/>
      <c r="BP1746" s="195"/>
      <c r="BQ1746" s="195"/>
      <c r="BR1746" s="195"/>
      <c r="BS1746" s="195"/>
      <c r="BT1746" s="195"/>
      <c r="BU1746" s="195"/>
      <c r="BV1746" s="195"/>
      <c r="BW1746" s="195"/>
      <c r="BX1746" s="195"/>
      <c r="BY1746" s="195"/>
      <c r="BZ1746" s="195"/>
      <c r="CA1746" s="195"/>
      <c r="CB1746" s="195"/>
      <c r="CC1746" s="195"/>
      <c r="CD1746" s="195"/>
      <c r="CE1746" s="195"/>
      <c r="CF1746" s="195"/>
      <c r="CG1746" s="195"/>
      <c r="CH1746" s="195"/>
    </row>
    <row r="1747" spans="1:86" ht="12.75">
      <c r="A1747" s="195"/>
      <c r="B1747" s="195"/>
      <c r="C1747" s="195"/>
      <c r="D1747" s="195"/>
      <c r="E1747" s="195"/>
      <c r="F1747" s="195"/>
      <c r="G1747" s="195"/>
      <c r="H1747" s="195"/>
      <c r="I1747" s="195"/>
      <c r="J1747" s="195"/>
      <c r="L1747" s="195"/>
      <c r="M1747" s="195"/>
      <c r="N1747" s="195"/>
      <c r="O1747" s="195"/>
      <c r="P1747" s="195"/>
      <c r="Q1747" s="195"/>
      <c r="R1747" s="195"/>
      <c r="S1747" s="195"/>
      <c r="T1747" s="195"/>
      <c r="U1747" s="195"/>
      <c r="V1747" s="195"/>
      <c r="W1747" s="195"/>
      <c r="X1747" s="195"/>
      <c r="Y1747" s="195"/>
      <c r="Z1747" s="195"/>
      <c r="AA1747" s="195"/>
      <c r="AB1747" s="195"/>
      <c r="AC1747" s="195"/>
      <c r="AD1747" s="195"/>
      <c r="AE1747" s="195"/>
      <c r="AF1747" s="195"/>
      <c r="AG1747" s="195"/>
      <c r="AH1747" s="195"/>
      <c r="AI1747" s="195"/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  <c r="AW1747" s="195"/>
      <c r="AX1747" s="195"/>
      <c r="AY1747" s="195"/>
      <c r="AZ1747" s="195"/>
      <c r="BA1747" s="195"/>
      <c r="BB1747" s="195"/>
      <c r="BC1747" s="195"/>
      <c r="BD1747" s="195"/>
      <c r="BE1747" s="195"/>
      <c r="BF1747" s="195"/>
      <c r="BG1747" s="195"/>
      <c r="BH1747" s="195"/>
      <c r="BI1747" s="195"/>
      <c r="BJ1747" s="195"/>
      <c r="BK1747" s="195"/>
      <c r="BL1747" s="195"/>
      <c r="BM1747" s="195"/>
      <c r="BN1747" s="195"/>
      <c r="BO1747" s="195"/>
      <c r="BP1747" s="195"/>
      <c r="BQ1747" s="195"/>
      <c r="BR1747" s="195"/>
      <c r="BS1747" s="195"/>
      <c r="BT1747" s="195"/>
      <c r="BU1747" s="195"/>
      <c r="BV1747" s="195"/>
      <c r="BW1747" s="195"/>
      <c r="BX1747" s="195"/>
      <c r="BY1747" s="195"/>
      <c r="BZ1747" s="195"/>
      <c r="CA1747" s="195"/>
      <c r="CB1747" s="195"/>
      <c r="CC1747" s="195"/>
      <c r="CD1747" s="195"/>
      <c r="CE1747" s="195"/>
      <c r="CF1747" s="195"/>
      <c r="CG1747" s="195"/>
      <c r="CH1747" s="195"/>
    </row>
    <row r="1748" spans="1:86" ht="12.75">
      <c r="A1748" s="195"/>
      <c r="B1748" s="195"/>
      <c r="C1748" s="195"/>
      <c r="D1748" s="195"/>
      <c r="E1748" s="195"/>
      <c r="F1748" s="195"/>
      <c r="G1748" s="195"/>
      <c r="H1748" s="195"/>
      <c r="I1748" s="195"/>
      <c r="J1748" s="195"/>
      <c r="L1748" s="195"/>
      <c r="M1748" s="195"/>
      <c r="N1748" s="195"/>
      <c r="O1748" s="195"/>
      <c r="P1748" s="195"/>
      <c r="Q1748" s="195"/>
      <c r="R1748" s="195"/>
      <c r="S1748" s="195"/>
      <c r="T1748" s="195"/>
      <c r="U1748" s="195"/>
      <c r="V1748" s="195"/>
      <c r="W1748" s="195"/>
      <c r="X1748" s="195"/>
      <c r="Y1748" s="195"/>
      <c r="Z1748" s="195"/>
      <c r="AA1748" s="195"/>
      <c r="AB1748" s="195"/>
      <c r="AC1748" s="195"/>
      <c r="AD1748" s="195"/>
      <c r="AE1748" s="195"/>
      <c r="AF1748" s="195"/>
      <c r="AG1748" s="195"/>
      <c r="AH1748" s="195"/>
      <c r="AI1748" s="195"/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  <c r="AW1748" s="195"/>
      <c r="AX1748" s="195"/>
      <c r="AY1748" s="195"/>
      <c r="AZ1748" s="195"/>
      <c r="BA1748" s="195"/>
      <c r="BB1748" s="195"/>
      <c r="BC1748" s="195"/>
      <c r="BD1748" s="195"/>
      <c r="BE1748" s="195"/>
      <c r="BF1748" s="195"/>
      <c r="BG1748" s="195"/>
      <c r="BH1748" s="195"/>
      <c r="BI1748" s="195"/>
      <c r="BJ1748" s="195"/>
      <c r="BK1748" s="195"/>
      <c r="BL1748" s="195"/>
      <c r="BM1748" s="195"/>
      <c r="BN1748" s="195"/>
      <c r="BO1748" s="195"/>
      <c r="BP1748" s="195"/>
      <c r="BQ1748" s="195"/>
      <c r="BR1748" s="195"/>
      <c r="BS1748" s="195"/>
      <c r="BT1748" s="195"/>
      <c r="BU1748" s="195"/>
      <c r="BV1748" s="195"/>
      <c r="BW1748" s="195"/>
      <c r="BX1748" s="195"/>
      <c r="BY1748" s="195"/>
      <c r="BZ1748" s="195"/>
      <c r="CA1748" s="195"/>
      <c r="CB1748" s="195"/>
      <c r="CC1748" s="195"/>
      <c r="CD1748" s="195"/>
      <c r="CE1748" s="195"/>
      <c r="CF1748" s="195"/>
      <c r="CG1748" s="195"/>
      <c r="CH1748" s="195"/>
    </row>
    <row r="1749" spans="1:86" ht="12.75">
      <c r="A1749" s="195"/>
      <c r="B1749" s="195"/>
      <c r="C1749" s="195"/>
      <c r="D1749" s="195"/>
      <c r="E1749" s="195"/>
      <c r="F1749" s="195"/>
      <c r="G1749" s="195"/>
      <c r="H1749" s="195"/>
      <c r="I1749" s="195"/>
      <c r="J1749" s="195"/>
      <c r="L1749" s="195"/>
      <c r="M1749" s="195"/>
      <c r="N1749" s="195"/>
      <c r="O1749" s="195"/>
      <c r="P1749" s="195"/>
      <c r="Q1749" s="195"/>
      <c r="R1749" s="195"/>
      <c r="S1749" s="195"/>
      <c r="T1749" s="195"/>
      <c r="U1749" s="195"/>
      <c r="V1749" s="195"/>
      <c r="W1749" s="195"/>
      <c r="X1749" s="195"/>
      <c r="Y1749" s="195"/>
      <c r="Z1749" s="195"/>
      <c r="AA1749" s="195"/>
      <c r="AB1749" s="195"/>
      <c r="AC1749" s="195"/>
      <c r="AD1749" s="195"/>
      <c r="AE1749" s="195"/>
      <c r="AF1749" s="195"/>
      <c r="AG1749" s="195"/>
      <c r="AH1749" s="195"/>
      <c r="AI1749" s="195"/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  <c r="AW1749" s="195"/>
      <c r="AX1749" s="195"/>
      <c r="AY1749" s="195"/>
      <c r="AZ1749" s="195"/>
      <c r="BA1749" s="195"/>
      <c r="BB1749" s="195"/>
      <c r="BC1749" s="195"/>
      <c r="BD1749" s="195"/>
      <c r="BE1749" s="195"/>
      <c r="BF1749" s="195"/>
      <c r="BG1749" s="195"/>
      <c r="BH1749" s="195"/>
      <c r="BI1749" s="195"/>
      <c r="BJ1749" s="195"/>
      <c r="BK1749" s="195"/>
      <c r="BL1749" s="195"/>
      <c r="BM1749" s="195"/>
      <c r="BN1749" s="195"/>
      <c r="BO1749" s="195"/>
      <c r="BP1749" s="195"/>
      <c r="BQ1749" s="195"/>
      <c r="BR1749" s="195"/>
      <c r="BS1749" s="195"/>
      <c r="BT1749" s="195"/>
      <c r="BU1749" s="195"/>
      <c r="BV1749" s="195"/>
      <c r="BW1749" s="195"/>
      <c r="BX1749" s="195"/>
      <c r="BY1749" s="195"/>
      <c r="BZ1749" s="195"/>
      <c r="CA1749" s="195"/>
      <c r="CB1749" s="195"/>
      <c r="CC1749" s="195"/>
      <c r="CD1749" s="195"/>
      <c r="CE1749" s="195"/>
      <c r="CF1749" s="195"/>
      <c r="CG1749" s="195"/>
      <c r="CH1749" s="195"/>
    </row>
    <row r="1750" spans="1:86" ht="12.75">
      <c r="A1750" s="195"/>
      <c r="B1750" s="195"/>
      <c r="C1750" s="195"/>
      <c r="D1750" s="195"/>
      <c r="E1750" s="195"/>
      <c r="F1750" s="195"/>
      <c r="G1750" s="195"/>
      <c r="H1750" s="195"/>
      <c r="I1750" s="195"/>
      <c r="J1750" s="195"/>
      <c r="L1750" s="195"/>
      <c r="M1750" s="195"/>
      <c r="N1750" s="195"/>
      <c r="O1750" s="195"/>
      <c r="P1750" s="195"/>
      <c r="Q1750" s="195"/>
      <c r="R1750" s="195"/>
      <c r="S1750" s="195"/>
      <c r="T1750" s="195"/>
      <c r="U1750" s="195"/>
      <c r="V1750" s="195"/>
      <c r="W1750" s="195"/>
      <c r="X1750" s="195"/>
      <c r="Y1750" s="195"/>
      <c r="Z1750" s="195"/>
      <c r="AA1750" s="195"/>
      <c r="AB1750" s="195"/>
      <c r="AC1750" s="195"/>
      <c r="AD1750" s="195"/>
      <c r="AE1750" s="195"/>
      <c r="AF1750" s="195"/>
      <c r="AG1750" s="195"/>
      <c r="AH1750" s="195"/>
      <c r="AI1750" s="195"/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  <c r="AW1750" s="195"/>
      <c r="AX1750" s="195"/>
      <c r="AY1750" s="195"/>
      <c r="AZ1750" s="195"/>
      <c r="BA1750" s="195"/>
      <c r="BB1750" s="195"/>
      <c r="BC1750" s="195"/>
      <c r="BD1750" s="195"/>
      <c r="BE1750" s="195"/>
      <c r="BF1750" s="195"/>
      <c r="BG1750" s="195"/>
      <c r="BH1750" s="195"/>
      <c r="BI1750" s="195"/>
      <c r="BJ1750" s="195"/>
      <c r="BK1750" s="195"/>
      <c r="BL1750" s="195"/>
      <c r="BM1750" s="195"/>
      <c r="BN1750" s="195"/>
      <c r="BO1750" s="195"/>
      <c r="BP1750" s="195"/>
      <c r="BQ1750" s="195"/>
      <c r="BR1750" s="195"/>
      <c r="BS1750" s="195"/>
      <c r="BT1750" s="195"/>
      <c r="BU1750" s="195"/>
      <c r="BV1750" s="195"/>
      <c r="BW1750" s="195"/>
      <c r="BX1750" s="195"/>
      <c r="BY1750" s="195"/>
      <c r="BZ1750" s="195"/>
      <c r="CA1750" s="195"/>
      <c r="CB1750" s="195"/>
      <c r="CC1750" s="195"/>
      <c r="CD1750" s="195"/>
      <c r="CE1750" s="195"/>
      <c r="CF1750" s="195"/>
      <c r="CG1750" s="195"/>
      <c r="CH1750" s="195"/>
    </row>
    <row r="1751" spans="1:86" ht="12.75">
      <c r="A1751" s="195"/>
      <c r="B1751" s="195"/>
      <c r="C1751" s="195"/>
      <c r="D1751" s="195"/>
      <c r="E1751" s="195"/>
      <c r="F1751" s="195"/>
      <c r="G1751" s="195"/>
      <c r="H1751" s="195"/>
      <c r="I1751" s="195"/>
      <c r="J1751" s="195"/>
      <c r="L1751" s="195"/>
      <c r="M1751" s="195"/>
      <c r="N1751" s="195"/>
      <c r="O1751" s="195"/>
      <c r="P1751" s="195"/>
      <c r="Q1751" s="195"/>
      <c r="R1751" s="195"/>
      <c r="S1751" s="195"/>
      <c r="T1751" s="195"/>
      <c r="U1751" s="195"/>
      <c r="V1751" s="195"/>
      <c r="W1751" s="195"/>
      <c r="X1751" s="195"/>
      <c r="Y1751" s="195"/>
      <c r="Z1751" s="195"/>
      <c r="AA1751" s="195"/>
      <c r="AB1751" s="195"/>
      <c r="AC1751" s="195"/>
      <c r="AD1751" s="195"/>
      <c r="AE1751" s="195"/>
      <c r="AF1751" s="195"/>
      <c r="AG1751" s="195"/>
      <c r="AH1751" s="195"/>
      <c r="AI1751" s="195"/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  <c r="AW1751" s="195"/>
      <c r="AX1751" s="195"/>
      <c r="AY1751" s="195"/>
      <c r="AZ1751" s="195"/>
      <c r="BA1751" s="195"/>
      <c r="BB1751" s="195"/>
      <c r="BC1751" s="195"/>
      <c r="BD1751" s="195"/>
      <c r="BE1751" s="195"/>
      <c r="BF1751" s="195"/>
      <c r="BG1751" s="195"/>
      <c r="BH1751" s="195"/>
      <c r="BI1751" s="195"/>
      <c r="BJ1751" s="195"/>
      <c r="BK1751" s="195"/>
      <c r="BL1751" s="195"/>
      <c r="BM1751" s="195"/>
      <c r="BN1751" s="195"/>
      <c r="BO1751" s="195"/>
      <c r="BP1751" s="195"/>
      <c r="BQ1751" s="195"/>
      <c r="BR1751" s="195"/>
      <c r="BS1751" s="195"/>
      <c r="BT1751" s="195"/>
      <c r="BU1751" s="195"/>
      <c r="BV1751" s="195"/>
      <c r="BW1751" s="195"/>
      <c r="BX1751" s="195"/>
      <c r="BY1751" s="195"/>
      <c r="BZ1751" s="195"/>
      <c r="CA1751" s="195"/>
      <c r="CB1751" s="195"/>
      <c r="CC1751" s="195"/>
      <c r="CD1751" s="195"/>
      <c r="CE1751" s="195"/>
      <c r="CF1751" s="195"/>
      <c r="CG1751" s="195"/>
      <c r="CH1751" s="195"/>
    </row>
    <row r="1752" spans="1:86" ht="12.75">
      <c r="A1752" s="195"/>
      <c r="B1752" s="195"/>
      <c r="C1752" s="195"/>
      <c r="D1752" s="195"/>
      <c r="E1752" s="195"/>
      <c r="F1752" s="195"/>
      <c r="G1752" s="195"/>
      <c r="H1752" s="195"/>
      <c r="I1752" s="195"/>
      <c r="J1752" s="195"/>
      <c r="L1752" s="195"/>
      <c r="M1752" s="195"/>
      <c r="N1752" s="195"/>
      <c r="O1752" s="195"/>
      <c r="P1752" s="195"/>
      <c r="Q1752" s="195"/>
      <c r="R1752" s="195"/>
      <c r="S1752" s="195"/>
      <c r="T1752" s="195"/>
      <c r="U1752" s="195"/>
      <c r="V1752" s="195"/>
      <c r="W1752" s="195"/>
      <c r="X1752" s="195"/>
      <c r="Y1752" s="195"/>
      <c r="Z1752" s="195"/>
      <c r="AA1752" s="195"/>
      <c r="AB1752" s="195"/>
      <c r="AC1752" s="195"/>
      <c r="AD1752" s="195"/>
      <c r="AE1752" s="195"/>
      <c r="AF1752" s="195"/>
      <c r="AG1752" s="195"/>
      <c r="AH1752" s="195"/>
      <c r="AI1752" s="195"/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  <c r="AW1752" s="195"/>
      <c r="AX1752" s="195"/>
      <c r="AY1752" s="195"/>
      <c r="AZ1752" s="195"/>
      <c r="BA1752" s="195"/>
      <c r="BB1752" s="195"/>
      <c r="BC1752" s="195"/>
      <c r="BD1752" s="195"/>
      <c r="BE1752" s="195"/>
      <c r="BF1752" s="195"/>
      <c r="BG1752" s="195"/>
      <c r="BH1752" s="195"/>
      <c r="BI1752" s="195"/>
      <c r="BJ1752" s="195"/>
      <c r="BK1752" s="195"/>
      <c r="BL1752" s="195"/>
      <c r="BM1752" s="195"/>
      <c r="BN1752" s="195"/>
      <c r="BO1752" s="195"/>
      <c r="BP1752" s="195"/>
      <c r="BQ1752" s="195"/>
      <c r="BR1752" s="195"/>
      <c r="BS1752" s="195"/>
      <c r="BT1752" s="195"/>
      <c r="BU1752" s="195"/>
      <c r="BV1752" s="195"/>
      <c r="BW1752" s="195"/>
      <c r="BX1752" s="195"/>
      <c r="BY1752" s="195"/>
      <c r="BZ1752" s="195"/>
      <c r="CA1752" s="195"/>
      <c r="CB1752" s="195"/>
      <c r="CC1752" s="195"/>
      <c r="CD1752" s="195"/>
      <c r="CE1752" s="195"/>
      <c r="CF1752" s="195"/>
      <c r="CG1752" s="195"/>
      <c r="CH1752" s="195"/>
    </row>
    <row r="1753" spans="1:86" ht="12.75">
      <c r="A1753" s="195"/>
      <c r="B1753" s="195"/>
      <c r="C1753" s="195"/>
      <c r="D1753" s="195"/>
      <c r="E1753" s="195"/>
      <c r="F1753" s="195"/>
      <c r="G1753" s="195"/>
      <c r="H1753" s="195"/>
      <c r="I1753" s="195"/>
      <c r="J1753" s="195"/>
      <c r="L1753" s="195"/>
      <c r="M1753" s="195"/>
      <c r="N1753" s="195"/>
      <c r="O1753" s="195"/>
      <c r="P1753" s="195"/>
      <c r="Q1753" s="195"/>
      <c r="R1753" s="195"/>
      <c r="S1753" s="195"/>
      <c r="T1753" s="195"/>
      <c r="U1753" s="195"/>
      <c r="V1753" s="195"/>
      <c r="W1753" s="195"/>
      <c r="X1753" s="195"/>
      <c r="Y1753" s="195"/>
      <c r="Z1753" s="195"/>
      <c r="AA1753" s="195"/>
      <c r="AB1753" s="195"/>
      <c r="AC1753" s="195"/>
      <c r="AD1753" s="195"/>
      <c r="AE1753" s="195"/>
      <c r="AF1753" s="195"/>
      <c r="AG1753" s="195"/>
      <c r="AH1753" s="195"/>
      <c r="AI1753" s="195"/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  <c r="AW1753" s="195"/>
      <c r="AX1753" s="195"/>
      <c r="AY1753" s="195"/>
      <c r="AZ1753" s="195"/>
      <c r="BA1753" s="195"/>
      <c r="BB1753" s="195"/>
      <c r="BC1753" s="195"/>
      <c r="BD1753" s="195"/>
      <c r="BE1753" s="195"/>
      <c r="BF1753" s="195"/>
      <c r="BG1753" s="195"/>
      <c r="BH1753" s="195"/>
      <c r="BI1753" s="195"/>
      <c r="BJ1753" s="195"/>
      <c r="BK1753" s="195"/>
      <c r="BL1753" s="195"/>
      <c r="BM1753" s="195"/>
      <c r="BN1753" s="195"/>
      <c r="BO1753" s="195"/>
      <c r="BP1753" s="195"/>
      <c r="BQ1753" s="195"/>
      <c r="BR1753" s="195"/>
      <c r="BS1753" s="195"/>
      <c r="BT1753" s="195"/>
      <c r="BU1753" s="195"/>
      <c r="BV1753" s="195"/>
      <c r="BW1753" s="195"/>
      <c r="BX1753" s="195"/>
      <c r="BY1753" s="195"/>
      <c r="BZ1753" s="195"/>
      <c r="CA1753" s="195"/>
      <c r="CB1753" s="195"/>
      <c r="CC1753" s="195"/>
      <c r="CD1753" s="195"/>
      <c r="CE1753" s="195"/>
      <c r="CF1753" s="195"/>
      <c r="CG1753" s="195"/>
      <c r="CH1753" s="195"/>
    </row>
    <row r="1754" spans="1:86" ht="12.75">
      <c r="A1754" s="195"/>
      <c r="B1754" s="195"/>
      <c r="C1754" s="195"/>
      <c r="D1754" s="195"/>
      <c r="E1754" s="195"/>
      <c r="F1754" s="195"/>
      <c r="G1754" s="195"/>
      <c r="H1754" s="195"/>
      <c r="I1754" s="195"/>
      <c r="J1754" s="195"/>
      <c r="L1754" s="195"/>
      <c r="M1754" s="195"/>
      <c r="N1754" s="195"/>
      <c r="O1754" s="195"/>
      <c r="P1754" s="195"/>
      <c r="Q1754" s="195"/>
      <c r="R1754" s="195"/>
      <c r="S1754" s="195"/>
      <c r="T1754" s="195"/>
      <c r="U1754" s="195"/>
      <c r="V1754" s="195"/>
      <c r="W1754" s="195"/>
      <c r="X1754" s="195"/>
      <c r="Y1754" s="195"/>
      <c r="Z1754" s="195"/>
      <c r="AA1754" s="195"/>
      <c r="AB1754" s="195"/>
      <c r="AC1754" s="195"/>
      <c r="AD1754" s="195"/>
      <c r="AE1754" s="195"/>
      <c r="AF1754" s="195"/>
      <c r="AG1754" s="195"/>
      <c r="AH1754" s="195"/>
      <c r="AI1754" s="195"/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  <c r="AW1754" s="195"/>
      <c r="AX1754" s="195"/>
      <c r="AY1754" s="195"/>
      <c r="AZ1754" s="195"/>
      <c r="BA1754" s="195"/>
      <c r="BB1754" s="195"/>
      <c r="BC1754" s="195"/>
      <c r="BD1754" s="195"/>
      <c r="BE1754" s="195"/>
      <c r="BF1754" s="195"/>
      <c r="BG1754" s="195"/>
      <c r="BH1754" s="195"/>
      <c r="BI1754" s="195"/>
      <c r="BJ1754" s="195"/>
      <c r="BK1754" s="195"/>
      <c r="BL1754" s="195"/>
      <c r="BM1754" s="195"/>
      <c r="BN1754" s="195"/>
      <c r="BO1754" s="195"/>
      <c r="BP1754" s="195"/>
      <c r="BQ1754" s="195"/>
      <c r="BR1754" s="195"/>
      <c r="BS1754" s="195"/>
      <c r="BT1754" s="195"/>
      <c r="BU1754" s="195"/>
      <c r="BV1754" s="195"/>
      <c r="BW1754" s="195"/>
      <c r="BX1754" s="195"/>
      <c r="BY1754" s="195"/>
      <c r="BZ1754" s="195"/>
      <c r="CA1754" s="195"/>
      <c r="CB1754" s="195"/>
      <c r="CC1754" s="195"/>
      <c r="CD1754" s="195"/>
      <c r="CE1754" s="195"/>
      <c r="CF1754" s="195"/>
      <c r="CG1754" s="195"/>
      <c r="CH1754" s="195"/>
    </row>
    <row r="1755" spans="1:86" ht="12.75">
      <c r="A1755" s="195"/>
      <c r="B1755" s="195"/>
      <c r="C1755" s="195"/>
      <c r="D1755" s="195"/>
      <c r="E1755" s="195"/>
      <c r="F1755" s="195"/>
      <c r="G1755" s="195"/>
      <c r="H1755" s="195"/>
      <c r="I1755" s="195"/>
      <c r="J1755" s="195"/>
      <c r="L1755" s="195"/>
      <c r="M1755" s="195"/>
      <c r="N1755" s="195"/>
      <c r="O1755" s="195"/>
      <c r="P1755" s="195"/>
      <c r="Q1755" s="195"/>
      <c r="R1755" s="195"/>
      <c r="S1755" s="195"/>
      <c r="T1755" s="195"/>
      <c r="U1755" s="195"/>
      <c r="V1755" s="195"/>
      <c r="W1755" s="195"/>
      <c r="X1755" s="195"/>
      <c r="Y1755" s="195"/>
      <c r="Z1755" s="195"/>
      <c r="AA1755" s="195"/>
      <c r="AB1755" s="195"/>
      <c r="AC1755" s="195"/>
      <c r="AD1755" s="195"/>
      <c r="AE1755" s="195"/>
      <c r="AF1755" s="195"/>
      <c r="AG1755" s="195"/>
      <c r="AH1755" s="195"/>
      <c r="AI1755" s="195"/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  <c r="AW1755" s="195"/>
      <c r="AX1755" s="195"/>
      <c r="AY1755" s="195"/>
      <c r="AZ1755" s="195"/>
      <c r="BA1755" s="195"/>
      <c r="BB1755" s="195"/>
      <c r="BC1755" s="195"/>
      <c r="BD1755" s="195"/>
      <c r="BE1755" s="195"/>
      <c r="BF1755" s="195"/>
      <c r="BG1755" s="195"/>
      <c r="BH1755" s="195"/>
      <c r="BI1755" s="195"/>
      <c r="BJ1755" s="195"/>
      <c r="BK1755" s="195"/>
      <c r="BL1755" s="195"/>
      <c r="BM1755" s="195"/>
      <c r="BN1755" s="195"/>
      <c r="BO1755" s="195"/>
      <c r="BP1755" s="195"/>
      <c r="BQ1755" s="195"/>
      <c r="BR1755" s="195"/>
      <c r="BS1755" s="195"/>
      <c r="BT1755" s="195"/>
      <c r="BU1755" s="195"/>
      <c r="BV1755" s="195"/>
      <c r="BW1755" s="195"/>
      <c r="BX1755" s="195"/>
      <c r="BY1755" s="195"/>
      <c r="BZ1755" s="195"/>
      <c r="CA1755" s="195"/>
      <c r="CB1755" s="195"/>
      <c r="CC1755" s="195"/>
      <c r="CD1755" s="195"/>
      <c r="CE1755" s="195"/>
      <c r="CF1755" s="195"/>
      <c r="CG1755" s="195"/>
      <c r="CH1755" s="195"/>
    </row>
    <row r="1756" spans="1:86" ht="12.75">
      <c r="A1756" s="195"/>
      <c r="B1756" s="195"/>
      <c r="C1756" s="195"/>
      <c r="D1756" s="195"/>
      <c r="E1756" s="195"/>
      <c r="F1756" s="195"/>
      <c r="G1756" s="195"/>
      <c r="H1756" s="195"/>
      <c r="I1756" s="195"/>
      <c r="J1756" s="195"/>
      <c r="L1756" s="195"/>
      <c r="M1756" s="195"/>
      <c r="N1756" s="195"/>
      <c r="O1756" s="195"/>
      <c r="P1756" s="195"/>
      <c r="Q1756" s="195"/>
      <c r="R1756" s="195"/>
      <c r="S1756" s="195"/>
      <c r="T1756" s="195"/>
      <c r="U1756" s="195"/>
      <c r="V1756" s="195"/>
      <c r="W1756" s="195"/>
      <c r="X1756" s="195"/>
      <c r="Y1756" s="195"/>
      <c r="Z1756" s="195"/>
      <c r="AA1756" s="195"/>
      <c r="AB1756" s="195"/>
      <c r="AC1756" s="195"/>
      <c r="AD1756" s="195"/>
      <c r="AE1756" s="195"/>
      <c r="AF1756" s="195"/>
      <c r="AG1756" s="195"/>
      <c r="AH1756" s="195"/>
      <c r="AI1756" s="195"/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  <c r="AW1756" s="195"/>
      <c r="AX1756" s="195"/>
      <c r="AY1756" s="195"/>
      <c r="AZ1756" s="195"/>
      <c r="BA1756" s="195"/>
      <c r="BB1756" s="195"/>
      <c r="BC1756" s="195"/>
      <c r="BD1756" s="195"/>
      <c r="BE1756" s="195"/>
      <c r="BF1756" s="195"/>
      <c r="BG1756" s="195"/>
      <c r="BH1756" s="195"/>
      <c r="BI1756" s="195"/>
      <c r="BJ1756" s="195"/>
      <c r="BK1756" s="195"/>
      <c r="BL1756" s="195"/>
      <c r="BM1756" s="195"/>
      <c r="BN1756" s="195"/>
      <c r="BO1756" s="195"/>
      <c r="BP1756" s="195"/>
      <c r="BQ1756" s="195"/>
      <c r="BR1756" s="195"/>
      <c r="BS1756" s="195"/>
      <c r="BT1756" s="195"/>
      <c r="BU1756" s="195"/>
      <c r="BV1756" s="195"/>
      <c r="BW1756" s="195"/>
      <c r="BX1756" s="195"/>
      <c r="BY1756" s="195"/>
      <c r="BZ1756" s="195"/>
      <c r="CA1756" s="195"/>
      <c r="CB1756" s="195"/>
      <c r="CC1756" s="195"/>
      <c r="CD1756" s="195"/>
      <c r="CE1756" s="195"/>
      <c r="CF1756" s="195"/>
      <c r="CG1756" s="195"/>
      <c r="CH1756" s="195"/>
    </row>
    <row r="1757" spans="1:86" ht="12.75">
      <c r="A1757" s="195"/>
      <c r="B1757" s="195"/>
      <c r="C1757" s="195"/>
      <c r="D1757" s="195"/>
      <c r="E1757" s="195"/>
      <c r="F1757" s="195"/>
      <c r="G1757" s="195"/>
      <c r="H1757" s="195"/>
      <c r="I1757" s="195"/>
      <c r="J1757" s="195"/>
      <c r="L1757" s="195"/>
      <c r="M1757" s="195"/>
      <c r="N1757" s="195"/>
      <c r="O1757" s="195"/>
      <c r="P1757" s="195"/>
      <c r="Q1757" s="195"/>
      <c r="R1757" s="195"/>
      <c r="S1757" s="195"/>
      <c r="T1757" s="195"/>
      <c r="U1757" s="195"/>
      <c r="V1757" s="195"/>
      <c r="W1757" s="195"/>
      <c r="X1757" s="195"/>
      <c r="Y1757" s="195"/>
      <c r="Z1757" s="195"/>
      <c r="AA1757" s="195"/>
      <c r="AB1757" s="195"/>
      <c r="AC1757" s="195"/>
      <c r="AD1757" s="195"/>
      <c r="AE1757" s="195"/>
      <c r="AF1757" s="195"/>
      <c r="AG1757" s="195"/>
      <c r="AH1757" s="195"/>
      <c r="AI1757" s="195"/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  <c r="AW1757" s="195"/>
      <c r="AX1757" s="195"/>
      <c r="AY1757" s="195"/>
      <c r="AZ1757" s="195"/>
      <c r="BA1757" s="195"/>
      <c r="BB1757" s="195"/>
      <c r="BC1757" s="195"/>
      <c r="BD1757" s="195"/>
      <c r="BE1757" s="195"/>
      <c r="BF1757" s="195"/>
      <c r="BG1757" s="195"/>
      <c r="BH1757" s="195"/>
      <c r="BI1757" s="195"/>
      <c r="BJ1757" s="195"/>
      <c r="BK1757" s="195"/>
      <c r="BL1757" s="195"/>
      <c r="BM1757" s="195"/>
      <c r="BN1757" s="195"/>
      <c r="BO1757" s="195"/>
      <c r="BP1757" s="195"/>
      <c r="BQ1757" s="195"/>
      <c r="BR1757" s="195"/>
      <c r="BS1757" s="195"/>
      <c r="BT1757" s="195"/>
      <c r="BU1757" s="195"/>
      <c r="BV1757" s="195"/>
      <c r="BW1757" s="195"/>
      <c r="BX1757" s="195"/>
      <c r="BY1757" s="195"/>
      <c r="BZ1757" s="195"/>
      <c r="CA1757" s="195"/>
      <c r="CB1757" s="195"/>
      <c r="CC1757" s="195"/>
      <c r="CD1757" s="195"/>
      <c r="CE1757" s="195"/>
      <c r="CF1757" s="195"/>
      <c r="CG1757" s="195"/>
      <c r="CH1757" s="195"/>
    </row>
    <row r="1758" spans="1:86" ht="12.75">
      <c r="A1758" s="195"/>
      <c r="B1758" s="195"/>
      <c r="C1758" s="195"/>
      <c r="D1758" s="195"/>
      <c r="E1758" s="195"/>
      <c r="F1758" s="195"/>
      <c r="G1758" s="195"/>
      <c r="H1758" s="195"/>
      <c r="I1758" s="195"/>
      <c r="J1758" s="195"/>
      <c r="L1758" s="195"/>
      <c r="M1758" s="195"/>
      <c r="N1758" s="195"/>
      <c r="O1758" s="195"/>
      <c r="P1758" s="195"/>
      <c r="Q1758" s="195"/>
      <c r="R1758" s="195"/>
      <c r="S1758" s="195"/>
      <c r="T1758" s="195"/>
      <c r="U1758" s="195"/>
      <c r="V1758" s="195"/>
      <c r="W1758" s="195"/>
      <c r="X1758" s="195"/>
      <c r="Y1758" s="195"/>
      <c r="Z1758" s="195"/>
      <c r="AA1758" s="195"/>
      <c r="AB1758" s="195"/>
      <c r="AC1758" s="195"/>
      <c r="AD1758" s="195"/>
      <c r="AE1758" s="195"/>
      <c r="AF1758" s="195"/>
      <c r="AG1758" s="195"/>
      <c r="AH1758" s="195"/>
      <c r="AI1758" s="195"/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  <c r="AW1758" s="195"/>
      <c r="AX1758" s="195"/>
      <c r="AY1758" s="195"/>
      <c r="AZ1758" s="195"/>
      <c r="BA1758" s="195"/>
      <c r="BB1758" s="195"/>
      <c r="BC1758" s="195"/>
      <c r="BD1758" s="195"/>
      <c r="BE1758" s="195"/>
      <c r="BF1758" s="195"/>
      <c r="BG1758" s="195"/>
      <c r="BH1758" s="195"/>
      <c r="BI1758" s="195"/>
      <c r="BJ1758" s="195"/>
      <c r="BK1758" s="195"/>
      <c r="BL1758" s="195"/>
      <c r="BM1758" s="195"/>
      <c r="BN1758" s="195"/>
      <c r="BO1758" s="195"/>
      <c r="BP1758" s="195"/>
      <c r="BQ1758" s="195"/>
      <c r="BR1758" s="195"/>
      <c r="BS1758" s="195"/>
      <c r="BT1758" s="195"/>
      <c r="BU1758" s="195"/>
      <c r="BV1758" s="195"/>
      <c r="BW1758" s="195"/>
      <c r="BX1758" s="195"/>
      <c r="BY1758" s="195"/>
      <c r="BZ1758" s="195"/>
      <c r="CA1758" s="195"/>
      <c r="CB1758" s="195"/>
      <c r="CC1758" s="195"/>
      <c r="CD1758" s="195"/>
      <c r="CE1758" s="195"/>
      <c r="CF1758" s="195"/>
      <c r="CG1758" s="195"/>
      <c r="CH1758" s="195"/>
    </row>
    <row r="1759" spans="1:86" ht="12.75">
      <c r="A1759" s="195"/>
      <c r="B1759" s="195"/>
      <c r="C1759" s="195"/>
      <c r="D1759" s="195"/>
      <c r="E1759" s="195"/>
      <c r="F1759" s="195"/>
      <c r="G1759" s="195"/>
      <c r="H1759" s="195"/>
      <c r="I1759" s="195"/>
      <c r="J1759" s="195"/>
      <c r="L1759" s="195"/>
      <c r="M1759" s="195"/>
      <c r="N1759" s="195"/>
      <c r="O1759" s="195"/>
      <c r="P1759" s="195"/>
      <c r="Q1759" s="195"/>
      <c r="R1759" s="195"/>
      <c r="S1759" s="195"/>
      <c r="T1759" s="195"/>
      <c r="U1759" s="195"/>
      <c r="V1759" s="195"/>
      <c r="W1759" s="195"/>
      <c r="X1759" s="195"/>
      <c r="Y1759" s="195"/>
      <c r="Z1759" s="195"/>
      <c r="AA1759" s="195"/>
      <c r="AB1759" s="195"/>
      <c r="AC1759" s="195"/>
      <c r="AD1759" s="195"/>
      <c r="AE1759" s="195"/>
      <c r="AF1759" s="195"/>
      <c r="AG1759" s="195"/>
      <c r="AH1759" s="195"/>
      <c r="AI1759" s="195"/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  <c r="AW1759" s="195"/>
      <c r="AX1759" s="195"/>
      <c r="AY1759" s="195"/>
      <c r="AZ1759" s="195"/>
      <c r="BA1759" s="195"/>
      <c r="BB1759" s="195"/>
      <c r="BC1759" s="195"/>
      <c r="BD1759" s="195"/>
      <c r="BE1759" s="195"/>
      <c r="BF1759" s="195"/>
      <c r="BG1759" s="195"/>
      <c r="BH1759" s="195"/>
      <c r="BI1759" s="195"/>
      <c r="BJ1759" s="195"/>
      <c r="BK1759" s="195"/>
      <c r="BL1759" s="195"/>
      <c r="BM1759" s="195"/>
      <c r="BN1759" s="195"/>
      <c r="BO1759" s="195"/>
      <c r="BP1759" s="195"/>
      <c r="BQ1759" s="195"/>
      <c r="BR1759" s="195"/>
      <c r="BS1759" s="195"/>
      <c r="BT1759" s="195"/>
      <c r="BU1759" s="195"/>
      <c r="BV1759" s="195"/>
      <c r="BW1759" s="195"/>
      <c r="BX1759" s="195"/>
      <c r="BY1759" s="195"/>
      <c r="BZ1759" s="195"/>
      <c r="CA1759" s="195"/>
      <c r="CB1759" s="195"/>
      <c r="CC1759" s="195"/>
      <c r="CD1759" s="195"/>
      <c r="CE1759" s="195"/>
      <c r="CF1759" s="195"/>
      <c r="CG1759" s="195"/>
      <c r="CH1759" s="195"/>
    </row>
    <row r="1760" spans="1:86" ht="12.75">
      <c r="A1760" s="195"/>
      <c r="B1760" s="195"/>
      <c r="C1760" s="195"/>
      <c r="D1760" s="195"/>
      <c r="E1760" s="195"/>
      <c r="F1760" s="195"/>
      <c r="G1760" s="195"/>
      <c r="H1760" s="195"/>
      <c r="I1760" s="195"/>
      <c r="J1760" s="195"/>
      <c r="L1760" s="195"/>
      <c r="M1760" s="195"/>
      <c r="N1760" s="195"/>
      <c r="O1760" s="195"/>
      <c r="P1760" s="195"/>
      <c r="Q1760" s="195"/>
      <c r="R1760" s="195"/>
      <c r="S1760" s="195"/>
      <c r="T1760" s="195"/>
      <c r="U1760" s="195"/>
      <c r="V1760" s="195"/>
      <c r="W1760" s="195"/>
      <c r="X1760" s="195"/>
      <c r="Y1760" s="195"/>
      <c r="Z1760" s="195"/>
      <c r="AA1760" s="195"/>
      <c r="AB1760" s="195"/>
      <c r="AC1760" s="195"/>
      <c r="AD1760" s="195"/>
      <c r="AE1760" s="195"/>
      <c r="AF1760" s="195"/>
      <c r="AG1760" s="195"/>
      <c r="AH1760" s="195"/>
      <c r="AI1760" s="195"/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  <c r="AW1760" s="195"/>
      <c r="AX1760" s="195"/>
      <c r="AY1760" s="195"/>
      <c r="AZ1760" s="195"/>
      <c r="BA1760" s="195"/>
      <c r="BB1760" s="195"/>
      <c r="BC1760" s="195"/>
      <c r="BD1760" s="195"/>
      <c r="BE1760" s="195"/>
      <c r="BF1760" s="195"/>
      <c r="BG1760" s="195"/>
      <c r="BH1760" s="195"/>
      <c r="BI1760" s="195"/>
      <c r="BJ1760" s="195"/>
      <c r="BK1760" s="195"/>
      <c r="BL1760" s="195"/>
      <c r="BM1760" s="195"/>
      <c r="BN1760" s="195"/>
      <c r="BO1760" s="195"/>
      <c r="BP1760" s="195"/>
      <c r="BQ1760" s="195"/>
      <c r="BR1760" s="195"/>
      <c r="BS1760" s="195"/>
      <c r="BT1760" s="195"/>
      <c r="BU1760" s="195"/>
      <c r="BV1760" s="195"/>
      <c r="BW1760" s="195"/>
      <c r="BX1760" s="195"/>
      <c r="BY1760" s="195"/>
      <c r="BZ1760" s="195"/>
      <c r="CA1760" s="195"/>
      <c r="CB1760" s="195"/>
      <c r="CC1760" s="195"/>
      <c r="CD1760" s="195"/>
      <c r="CE1760" s="195"/>
      <c r="CF1760" s="195"/>
      <c r="CG1760" s="195"/>
      <c r="CH1760" s="195"/>
    </row>
    <row r="1761" spans="1:86" ht="12.75">
      <c r="A1761" s="195"/>
      <c r="B1761" s="195"/>
      <c r="C1761" s="195"/>
      <c r="D1761" s="195"/>
      <c r="E1761" s="195"/>
      <c r="F1761" s="195"/>
      <c r="G1761" s="195"/>
      <c r="H1761" s="195"/>
      <c r="I1761" s="195"/>
      <c r="J1761" s="195"/>
      <c r="L1761" s="195"/>
      <c r="M1761" s="195"/>
      <c r="N1761" s="195"/>
      <c r="O1761" s="195"/>
      <c r="P1761" s="195"/>
      <c r="Q1761" s="195"/>
      <c r="R1761" s="195"/>
      <c r="S1761" s="195"/>
      <c r="T1761" s="195"/>
      <c r="U1761" s="195"/>
      <c r="V1761" s="195"/>
      <c r="W1761" s="195"/>
      <c r="X1761" s="195"/>
      <c r="Y1761" s="195"/>
      <c r="Z1761" s="195"/>
      <c r="AA1761" s="195"/>
      <c r="AB1761" s="195"/>
      <c r="AC1761" s="195"/>
      <c r="AD1761" s="195"/>
      <c r="AE1761" s="195"/>
      <c r="AF1761" s="195"/>
      <c r="AG1761" s="195"/>
      <c r="AH1761" s="195"/>
      <c r="AI1761" s="195"/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  <c r="AW1761" s="195"/>
      <c r="AX1761" s="195"/>
      <c r="AY1761" s="195"/>
      <c r="AZ1761" s="195"/>
      <c r="BA1761" s="195"/>
      <c r="BB1761" s="195"/>
      <c r="BC1761" s="195"/>
      <c r="BD1761" s="195"/>
      <c r="BE1761" s="195"/>
      <c r="BF1761" s="195"/>
      <c r="BG1761" s="195"/>
      <c r="BH1761" s="195"/>
      <c r="BI1761" s="195"/>
      <c r="BJ1761" s="195"/>
      <c r="BK1761" s="195"/>
      <c r="BL1761" s="195"/>
      <c r="BM1761" s="195"/>
      <c r="BN1761" s="195"/>
      <c r="BO1761" s="195"/>
      <c r="BP1761" s="195"/>
      <c r="BQ1761" s="195"/>
      <c r="BR1761" s="195"/>
      <c r="BS1761" s="195"/>
      <c r="BT1761" s="195"/>
      <c r="BU1761" s="195"/>
      <c r="BV1761" s="195"/>
      <c r="BW1761" s="195"/>
      <c r="BX1761" s="195"/>
      <c r="BY1761" s="195"/>
      <c r="BZ1761" s="195"/>
      <c r="CA1761" s="195"/>
      <c r="CB1761" s="195"/>
      <c r="CC1761" s="195"/>
      <c r="CD1761" s="195"/>
      <c r="CE1761" s="195"/>
      <c r="CF1761" s="195"/>
      <c r="CG1761" s="195"/>
      <c r="CH1761" s="195"/>
    </row>
    <row r="1762" spans="1:86" ht="12.75">
      <c r="A1762" s="195"/>
      <c r="B1762" s="195"/>
      <c r="C1762" s="195"/>
      <c r="D1762" s="195"/>
      <c r="E1762" s="195"/>
      <c r="F1762" s="195"/>
      <c r="G1762" s="195"/>
      <c r="H1762" s="195"/>
      <c r="I1762" s="195"/>
      <c r="J1762" s="195"/>
      <c r="L1762" s="195"/>
      <c r="M1762" s="195"/>
      <c r="N1762" s="195"/>
      <c r="O1762" s="195"/>
      <c r="P1762" s="195"/>
      <c r="Q1762" s="195"/>
      <c r="R1762" s="195"/>
      <c r="S1762" s="195"/>
      <c r="T1762" s="195"/>
      <c r="U1762" s="195"/>
      <c r="V1762" s="195"/>
      <c r="W1762" s="195"/>
      <c r="X1762" s="195"/>
      <c r="Y1762" s="195"/>
      <c r="Z1762" s="195"/>
      <c r="AA1762" s="195"/>
      <c r="AB1762" s="195"/>
      <c r="AC1762" s="195"/>
      <c r="AD1762" s="195"/>
      <c r="AE1762" s="195"/>
      <c r="AF1762" s="195"/>
      <c r="AG1762" s="195"/>
      <c r="AH1762" s="195"/>
      <c r="AI1762" s="195"/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  <c r="AW1762" s="195"/>
      <c r="AX1762" s="195"/>
      <c r="AY1762" s="195"/>
      <c r="AZ1762" s="195"/>
      <c r="BA1762" s="195"/>
      <c r="BB1762" s="195"/>
      <c r="BC1762" s="195"/>
      <c r="BD1762" s="195"/>
      <c r="BE1762" s="195"/>
      <c r="BF1762" s="195"/>
      <c r="BG1762" s="195"/>
      <c r="BH1762" s="195"/>
      <c r="BI1762" s="195"/>
      <c r="BJ1762" s="195"/>
      <c r="BK1762" s="195"/>
      <c r="BL1762" s="195"/>
      <c r="BM1762" s="195"/>
      <c r="BN1762" s="195"/>
      <c r="BO1762" s="195"/>
      <c r="BP1762" s="195"/>
      <c r="BQ1762" s="195"/>
      <c r="BR1762" s="195"/>
      <c r="BS1762" s="195"/>
      <c r="BT1762" s="195"/>
      <c r="BU1762" s="195"/>
      <c r="BV1762" s="195"/>
      <c r="BW1762" s="195"/>
      <c r="BX1762" s="195"/>
      <c r="BY1762" s="195"/>
      <c r="BZ1762" s="195"/>
      <c r="CA1762" s="195"/>
      <c r="CB1762" s="195"/>
      <c r="CC1762" s="195"/>
      <c r="CD1762" s="195"/>
      <c r="CE1762" s="195"/>
      <c r="CF1762" s="195"/>
      <c r="CG1762" s="195"/>
      <c r="CH1762" s="195"/>
    </row>
    <row r="1763" spans="1:86" ht="12.75">
      <c r="A1763" s="195"/>
      <c r="B1763" s="195"/>
      <c r="C1763" s="195"/>
      <c r="D1763" s="195"/>
      <c r="E1763" s="195"/>
      <c r="F1763" s="195"/>
      <c r="G1763" s="195"/>
      <c r="H1763" s="195"/>
      <c r="I1763" s="195"/>
      <c r="J1763" s="195"/>
      <c r="L1763" s="195"/>
      <c r="M1763" s="195"/>
      <c r="N1763" s="195"/>
      <c r="O1763" s="195"/>
      <c r="P1763" s="195"/>
      <c r="Q1763" s="195"/>
      <c r="R1763" s="195"/>
      <c r="S1763" s="195"/>
      <c r="T1763" s="195"/>
      <c r="U1763" s="195"/>
      <c r="V1763" s="195"/>
      <c r="W1763" s="195"/>
      <c r="X1763" s="195"/>
      <c r="Y1763" s="195"/>
      <c r="Z1763" s="195"/>
      <c r="AA1763" s="195"/>
      <c r="AB1763" s="195"/>
      <c r="AC1763" s="195"/>
      <c r="AD1763" s="195"/>
      <c r="AE1763" s="195"/>
      <c r="AF1763" s="195"/>
      <c r="AG1763" s="195"/>
      <c r="AH1763" s="195"/>
      <c r="AI1763" s="195"/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  <c r="AW1763" s="195"/>
      <c r="AX1763" s="195"/>
      <c r="AY1763" s="195"/>
      <c r="AZ1763" s="195"/>
      <c r="BA1763" s="195"/>
      <c r="BB1763" s="195"/>
      <c r="BC1763" s="195"/>
      <c r="BD1763" s="195"/>
      <c r="BE1763" s="195"/>
      <c r="BF1763" s="195"/>
      <c r="BG1763" s="195"/>
      <c r="BH1763" s="195"/>
      <c r="BI1763" s="195"/>
      <c r="BJ1763" s="195"/>
      <c r="BK1763" s="195"/>
      <c r="BL1763" s="195"/>
      <c r="BM1763" s="195"/>
      <c r="BN1763" s="195"/>
      <c r="BO1763" s="195"/>
      <c r="BP1763" s="195"/>
      <c r="BQ1763" s="195"/>
      <c r="BR1763" s="195"/>
      <c r="BS1763" s="195"/>
      <c r="BT1763" s="195"/>
      <c r="BU1763" s="195"/>
      <c r="BV1763" s="195"/>
      <c r="BW1763" s="195"/>
      <c r="BX1763" s="195"/>
      <c r="BY1763" s="195"/>
      <c r="BZ1763" s="195"/>
      <c r="CA1763" s="195"/>
      <c r="CB1763" s="195"/>
      <c r="CC1763" s="195"/>
      <c r="CD1763" s="195"/>
      <c r="CE1763" s="195"/>
      <c r="CF1763" s="195"/>
      <c r="CG1763" s="195"/>
      <c r="CH1763" s="195"/>
    </row>
    <row r="1764" spans="1:86" ht="12.75">
      <c r="A1764" s="195"/>
      <c r="B1764" s="195"/>
      <c r="C1764" s="195"/>
      <c r="D1764" s="195"/>
      <c r="E1764" s="195"/>
      <c r="F1764" s="195"/>
      <c r="G1764" s="195"/>
      <c r="H1764" s="195"/>
      <c r="I1764" s="195"/>
      <c r="J1764" s="195"/>
      <c r="L1764" s="195"/>
      <c r="M1764" s="195"/>
      <c r="N1764" s="195"/>
      <c r="O1764" s="195"/>
      <c r="P1764" s="195"/>
      <c r="Q1764" s="195"/>
      <c r="R1764" s="195"/>
      <c r="S1764" s="195"/>
      <c r="T1764" s="195"/>
      <c r="U1764" s="195"/>
      <c r="V1764" s="195"/>
      <c r="W1764" s="195"/>
      <c r="X1764" s="195"/>
      <c r="Y1764" s="195"/>
      <c r="Z1764" s="195"/>
      <c r="AA1764" s="195"/>
      <c r="AB1764" s="195"/>
      <c r="AC1764" s="195"/>
      <c r="AD1764" s="195"/>
      <c r="AE1764" s="195"/>
      <c r="AF1764" s="195"/>
      <c r="AG1764" s="195"/>
      <c r="AH1764" s="195"/>
      <c r="AI1764" s="195"/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  <c r="AW1764" s="195"/>
      <c r="AX1764" s="195"/>
      <c r="AY1764" s="195"/>
      <c r="AZ1764" s="195"/>
      <c r="BA1764" s="195"/>
      <c r="BB1764" s="195"/>
      <c r="BC1764" s="195"/>
      <c r="BD1764" s="195"/>
      <c r="BE1764" s="195"/>
      <c r="BF1764" s="195"/>
      <c r="BG1764" s="195"/>
      <c r="BH1764" s="195"/>
      <c r="BI1764" s="195"/>
      <c r="BJ1764" s="195"/>
      <c r="BK1764" s="195"/>
      <c r="BL1764" s="195"/>
      <c r="BM1764" s="195"/>
      <c r="BN1764" s="195"/>
      <c r="BO1764" s="195"/>
      <c r="BP1764" s="195"/>
      <c r="BQ1764" s="195"/>
      <c r="BR1764" s="195"/>
      <c r="BS1764" s="195"/>
      <c r="BT1764" s="195"/>
      <c r="BU1764" s="195"/>
      <c r="BV1764" s="195"/>
      <c r="BW1764" s="195"/>
      <c r="BX1764" s="195"/>
      <c r="BY1764" s="195"/>
      <c r="BZ1764" s="195"/>
      <c r="CA1764" s="195"/>
      <c r="CB1764" s="195"/>
      <c r="CC1764" s="195"/>
      <c r="CD1764" s="195"/>
      <c r="CE1764" s="195"/>
      <c r="CF1764" s="195"/>
      <c r="CG1764" s="195"/>
      <c r="CH1764" s="195"/>
    </row>
    <row r="1765" spans="1:86" ht="12.75">
      <c r="A1765" s="195"/>
      <c r="B1765" s="195"/>
      <c r="C1765" s="195"/>
      <c r="D1765" s="195"/>
      <c r="E1765" s="195"/>
      <c r="F1765" s="195"/>
      <c r="G1765" s="195"/>
      <c r="H1765" s="195"/>
      <c r="I1765" s="195"/>
      <c r="J1765" s="195"/>
      <c r="L1765" s="195"/>
      <c r="M1765" s="195"/>
      <c r="N1765" s="195"/>
      <c r="O1765" s="195"/>
      <c r="P1765" s="195"/>
      <c r="Q1765" s="195"/>
      <c r="R1765" s="195"/>
      <c r="S1765" s="195"/>
      <c r="T1765" s="195"/>
      <c r="U1765" s="195"/>
      <c r="V1765" s="195"/>
      <c r="W1765" s="195"/>
      <c r="X1765" s="195"/>
      <c r="Y1765" s="195"/>
      <c r="Z1765" s="195"/>
      <c r="AA1765" s="195"/>
      <c r="AB1765" s="195"/>
      <c r="AC1765" s="195"/>
      <c r="AD1765" s="195"/>
      <c r="AE1765" s="195"/>
      <c r="AF1765" s="195"/>
      <c r="AG1765" s="195"/>
      <c r="AH1765" s="195"/>
      <c r="AI1765" s="195"/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  <c r="AW1765" s="195"/>
      <c r="AX1765" s="195"/>
      <c r="AY1765" s="195"/>
      <c r="AZ1765" s="195"/>
      <c r="BA1765" s="195"/>
      <c r="BB1765" s="195"/>
      <c r="BC1765" s="195"/>
      <c r="BD1765" s="195"/>
      <c r="BE1765" s="195"/>
      <c r="BF1765" s="195"/>
      <c r="BG1765" s="195"/>
      <c r="BH1765" s="195"/>
      <c r="BI1765" s="195"/>
      <c r="BJ1765" s="195"/>
      <c r="BK1765" s="195"/>
      <c r="BL1765" s="195"/>
      <c r="BM1765" s="195"/>
      <c r="BN1765" s="195"/>
      <c r="BO1765" s="195"/>
      <c r="BP1765" s="195"/>
      <c r="BQ1765" s="195"/>
      <c r="BR1765" s="195"/>
      <c r="BS1765" s="195"/>
      <c r="BT1765" s="195"/>
      <c r="BU1765" s="195"/>
      <c r="BV1765" s="195"/>
      <c r="BW1765" s="195"/>
      <c r="BX1765" s="195"/>
      <c r="BY1765" s="195"/>
      <c r="BZ1765" s="195"/>
      <c r="CA1765" s="195"/>
      <c r="CB1765" s="195"/>
      <c r="CC1765" s="195"/>
      <c r="CD1765" s="195"/>
      <c r="CE1765" s="195"/>
      <c r="CF1765" s="195"/>
      <c r="CG1765" s="195"/>
      <c r="CH1765" s="195"/>
    </row>
    <row r="1766" spans="1:86" ht="12.75">
      <c r="A1766" s="195"/>
      <c r="B1766" s="195"/>
      <c r="C1766" s="195"/>
      <c r="D1766" s="195"/>
      <c r="E1766" s="195"/>
      <c r="F1766" s="195"/>
      <c r="G1766" s="195"/>
      <c r="H1766" s="195"/>
      <c r="I1766" s="195"/>
      <c r="J1766" s="195"/>
      <c r="L1766" s="195"/>
      <c r="M1766" s="195"/>
      <c r="N1766" s="195"/>
      <c r="O1766" s="195"/>
      <c r="P1766" s="195"/>
      <c r="Q1766" s="195"/>
      <c r="R1766" s="195"/>
      <c r="S1766" s="195"/>
      <c r="T1766" s="195"/>
      <c r="U1766" s="195"/>
      <c r="V1766" s="195"/>
      <c r="W1766" s="195"/>
      <c r="X1766" s="195"/>
      <c r="Y1766" s="195"/>
      <c r="Z1766" s="195"/>
      <c r="AA1766" s="195"/>
      <c r="AB1766" s="195"/>
      <c r="AC1766" s="195"/>
      <c r="AD1766" s="195"/>
      <c r="AE1766" s="195"/>
      <c r="AF1766" s="195"/>
      <c r="AG1766" s="195"/>
      <c r="AH1766" s="195"/>
      <c r="AI1766" s="195"/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  <c r="AW1766" s="195"/>
      <c r="AX1766" s="195"/>
      <c r="AY1766" s="195"/>
      <c r="AZ1766" s="195"/>
      <c r="BA1766" s="195"/>
      <c r="BB1766" s="195"/>
      <c r="BC1766" s="195"/>
      <c r="BD1766" s="195"/>
      <c r="BE1766" s="195"/>
      <c r="BF1766" s="195"/>
      <c r="BG1766" s="195"/>
      <c r="BH1766" s="195"/>
      <c r="BI1766" s="195"/>
      <c r="BJ1766" s="195"/>
      <c r="BK1766" s="195"/>
      <c r="BL1766" s="195"/>
      <c r="BM1766" s="195"/>
      <c r="BN1766" s="195"/>
      <c r="BO1766" s="195"/>
      <c r="BP1766" s="195"/>
      <c r="BQ1766" s="195"/>
      <c r="BR1766" s="195"/>
      <c r="BS1766" s="195"/>
      <c r="BT1766" s="195"/>
      <c r="BU1766" s="195"/>
      <c r="BV1766" s="195"/>
      <c r="BW1766" s="195"/>
      <c r="BX1766" s="195"/>
      <c r="BY1766" s="195"/>
      <c r="BZ1766" s="195"/>
      <c r="CA1766" s="195"/>
      <c r="CB1766" s="195"/>
      <c r="CC1766" s="195"/>
      <c r="CD1766" s="195"/>
      <c r="CE1766" s="195"/>
      <c r="CF1766" s="195"/>
      <c r="CG1766" s="195"/>
      <c r="CH1766" s="195"/>
    </row>
    <row r="1767" spans="1:86" ht="12.75">
      <c r="A1767" s="195"/>
      <c r="B1767" s="195"/>
      <c r="C1767" s="195"/>
      <c r="D1767" s="195"/>
      <c r="E1767" s="195"/>
      <c r="F1767" s="195"/>
      <c r="G1767" s="195"/>
      <c r="H1767" s="195"/>
      <c r="I1767" s="195"/>
      <c r="J1767" s="195"/>
      <c r="L1767" s="195"/>
      <c r="M1767" s="195"/>
      <c r="N1767" s="195"/>
      <c r="O1767" s="195"/>
      <c r="P1767" s="195"/>
      <c r="Q1767" s="195"/>
      <c r="R1767" s="195"/>
      <c r="S1767" s="195"/>
      <c r="T1767" s="195"/>
      <c r="U1767" s="195"/>
      <c r="V1767" s="195"/>
      <c r="W1767" s="195"/>
      <c r="X1767" s="195"/>
      <c r="Y1767" s="195"/>
      <c r="Z1767" s="195"/>
      <c r="AA1767" s="195"/>
      <c r="AB1767" s="195"/>
      <c r="AC1767" s="195"/>
      <c r="AD1767" s="195"/>
      <c r="AE1767" s="195"/>
      <c r="AF1767" s="195"/>
      <c r="AG1767" s="195"/>
      <c r="AH1767" s="195"/>
      <c r="AI1767" s="195"/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  <c r="AW1767" s="195"/>
      <c r="AX1767" s="195"/>
      <c r="AY1767" s="195"/>
      <c r="AZ1767" s="195"/>
      <c r="BA1767" s="195"/>
      <c r="BB1767" s="195"/>
      <c r="BC1767" s="195"/>
      <c r="BD1767" s="195"/>
      <c r="BE1767" s="195"/>
      <c r="BF1767" s="195"/>
      <c r="BG1767" s="195"/>
      <c r="BH1767" s="195"/>
      <c r="BI1767" s="195"/>
      <c r="BJ1767" s="195"/>
      <c r="BK1767" s="195"/>
      <c r="BL1767" s="195"/>
      <c r="BM1767" s="195"/>
      <c r="BN1767" s="195"/>
      <c r="BO1767" s="195"/>
      <c r="BP1767" s="195"/>
      <c r="BQ1767" s="195"/>
      <c r="BR1767" s="195"/>
      <c r="BS1767" s="195"/>
      <c r="BT1767" s="195"/>
      <c r="BU1767" s="195"/>
      <c r="BV1767" s="195"/>
      <c r="BW1767" s="195"/>
      <c r="BX1767" s="195"/>
      <c r="BY1767" s="195"/>
      <c r="BZ1767" s="195"/>
      <c r="CA1767" s="195"/>
      <c r="CB1767" s="195"/>
      <c r="CC1767" s="195"/>
      <c r="CD1767" s="195"/>
      <c r="CE1767" s="195"/>
      <c r="CF1767" s="195"/>
      <c r="CG1767" s="195"/>
      <c r="CH1767" s="195"/>
    </row>
    <row r="1768" spans="1:86" ht="12.75">
      <c r="A1768" s="195"/>
      <c r="B1768" s="195"/>
      <c r="C1768" s="195"/>
      <c r="D1768" s="195"/>
      <c r="E1768" s="195"/>
      <c r="F1768" s="195"/>
      <c r="G1768" s="195"/>
      <c r="H1768" s="195"/>
      <c r="I1768" s="195"/>
      <c r="J1768" s="195"/>
      <c r="L1768" s="195"/>
      <c r="M1768" s="195"/>
      <c r="N1768" s="195"/>
      <c r="O1768" s="195"/>
      <c r="P1768" s="195"/>
      <c r="Q1768" s="195"/>
      <c r="R1768" s="195"/>
      <c r="S1768" s="195"/>
      <c r="T1768" s="195"/>
      <c r="U1768" s="195"/>
      <c r="V1768" s="195"/>
      <c r="W1768" s="195"/>
      <c r="X1768" s="195"/>
      <c r="Y1768" s="195"/>
      <c r="Z1768" s="195"/>
      <c r="AA1768" s="195"/>
      <c r="AB1768" s="195"/>
      <c r="AC1768" s="195"/>
      <c r="AD1768" s="195"/>
      <c r="AE1768" s="195"/>
      <c r="AF1768" s="195"/>
      <c r="AG1768" s="195"/>
      <c r="AH1768" s="195"/>
      <c r="AI1768" s="195"/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  <c r="AW1768" s="195"/>
      <c r="AX1768" s="195"/>
      <c r="AY1768" s="195"/>
      <c r="AZ1768" s="195"/>
      <c r="BA1768" s="195"/>
      <c r="BB1768" s="195"/>
      <c r="BC1768" s="195"/>
      <c r="BD1768" s="195"/>
      <c r="BE1768" s="195"/>
      <c r="BF1768" s="195"/>
      <c r="BG1768" s="195"/>
      <c r="BH1768" s="195"/>
      <c r="BI1768" s="195"/>
      <c r="BJ1768" s="195"/>
      <c r="BK1768" s="195"/>
      <c r="BL1768" s="195"/>
      <c r="BM1768" s="195"/>
      <c r="BN1768" s="195"/>
      <c r="BO1768" s="195"/>
      <c r="BP1768" s="195"/>
      <c r="BQ1768" s="195"/>
      <c r="BR1768" s="195"/>
      <c r="BS1768" s="195"/>
      <c r="BT1768" s="195"/>
      <c r="BU1768" s="195"/>
      <c r="BV1768" s="195"/>
      <c r="BW1768" s="195"/>
      <c r="BX1768" s="195"/>
      <c r="BY1768" s="195"/>
      <c r="BZ1768" s="195"/>
      <c r="CA1768" s="195"/>
      <c r="CB1768" s="195"/>
      <c r="CC1768" s="195"/>
      <c r="CD1768" s="195"/>
      <c r="CE1768" s="195"/>
      <c r="CF1768" s="195"/>
      <c r="CG1768" s="195"/>
      <c r="CH1768" s="195"/>
    </row>
    <row r="1769" spans="1:86" ht="12.75">
      <c r="A1769" s="195"/>
      <c r="B1769" s="195"/>
      <c r="C1769" s="195"/>
      <c r="D1769" s="195"/>
      <c r="E1769" s="195"/>
      <c r="F1769" s="195"/>
      <c r="G1769" s="195"/>
      <c r="H1769" s="195"/>
      <c r="I1769" s="195"/>
      <c r="J1769" s="195"/>
      <c r="L1769" s="195"/>
      <c r="M1769" s="195"/>
      <c r="N1769" s="195"/>
      <c r="O1769" s="195"/>
      <c r="P1769" s="195"/>
      <c r="Q1769" s="195"/>
      <c r="R1769" s="195"/>
      <c r="S1769" s="195"/>
      <c r="T1769" s="195"/>
      <c r="U1769" s="195"/>
      <c r="V1769" s="195"/>
      <c r="W1769" s="195"/>
      <c r="X1769" s="195"/>
      <c r="Y1769" s="195"/>
      <c r="Z1769" s="195"/>
      <c r="AA1769" s="195"/>
      <c r="AB1769" s="195"/>
      <c r="AC1769" s="195"/>
      <c r="AD1769" s="195"/>
      <c r="AE1769" s="195"/>
      <c r="AF1769" s="195"/>
      <c r="AG1769" s="195"/>
      <c r="AH1769" s="195"/>
      <c r="AI1769" s="195"/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  <c r="AW1769" s="195"/>
      <c r="AX1769" s="195"/>
      <c r="AY1769" s="195"/>
      <c r="AZ1769" s="195"/>
      <c r="BA1769" s="195"/>
      <c r="BB1769" s="195"/>
      <c r="BC1769" s="195"/>
      <c r="BD1769" s="195"/>
      <c r="BE1769" s="195"/>
      <c r="BF1769" s="195"/>
      <c r="BG1769" s="195"/>
      <c r="BH1769" s="195"/>
      <c r="BI1769" s="195"/>
      <c r="BJ1769" s="195"/>
      <c r="BK1769" s="195"/>
      <c r="BL1769" s="195"/>
      <c r="BM1769" s="195"/>
      <c r="BN1769" s="195"/>
      <c r="BO1769" s="195"/>
      <c r="BP1769" s="195"/>
      <c r="BQ1769" s="195"/>
      <c r="BR1769" s="195"/>
      <c r="BS1769" s="195"/>
      <c r="BT1769" s="195"/>
      <c r="BU1769" s="195"/>
      <c r="BV1769" s="195"/>
      <c r="BW1769" s="195"/>
      <c r="BX1769" s="195"/>
      <c r="BY1769" s="195"/>
      <c r="BZ1769" s="195"/>
      <c r="CA1769" s="195"/>
      <c r="CB1769" s="195"/>
      <c r="CC1769" s="195"/>
      <c r="CD1769" s="195"/>
      <c r="CE1769" s="195"/>
      <c r="CF1769" s="195"/>
      <c r="CG1769" s="195"/>
      <c r="CH1769" s="195"/>
    </row>
    <row r="1770" spans="1:86" ht="12.75">
      <c r="A1770" s="195"/>
      <c r="B1770" s="195"/>
      <c r="C1770" s="195"/>
      <c r="D1770" s="195"/>
      <c r="E1770" s="195"/>
      <c r="F1770" s="195"/>
      <c r="G1770" s="195"/>
      <c r="H1770" s="195"/>
      <c r="I1770" s="195"/>
      <c r="J1770" s="195"/>
      <c r="L1770" s="195"/>
      <c r="M1770" s="195"/>
      <c r="N1770" s="195"/>
      <c r="O1770" s="195"/>
      <c r="P1770" s="195"/>
      <c r="Q1770" s="195"/>
      <c r="R1770" s="195"/>
      <c r="S1770" s="195"/>
      <c r="T1770" s="195"/>
      <c r="U1770" s="195"/>
      <c r="V1770" s="195"/>
      <c r="W1770" s="195"/>
      <c r="X1770" s="195"/>
      <c r="Y1770" s="195"/>
      <c r="Z1770" s="195"/>
      <c r="AA1770" s="195"/>
      <c r="AB1770" s="195"/>
      <c r="AC1770" s="195"/>
      <c r="AD1770" s="195"/>
      <c r="AE1770" s="195"/>
      <c r="AF1770" s="195"/>
      <c r="AG1770" s="195"/>
      <c r="AH1770" s="195"/>
      <c r="AI1770" s="195"/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  <c r="AW1770" s="195"/>
      <c r="AX1770" s="195"/>
      <c r="AY1770" s="195"/>
      <c r="AZ1770" s="195"/>
      <c r="BA1770" s="195"/>
      <c r="BB1770" s="195"/>
      <c r="BC1770" s="195"/>
      <c r="BD1770" s="195"/>
      <c r="BE1770" s="195"/>
      <c r="BF1770" s="195"/>
      <c r="BG1770" s="195"/>
      <c r="BH1770" s="195"/>
      <c r="BI1770" s="195"/>
      <c r="BJ1770" s="195"/>
      <c r="BK1770" s="195"/>
      <c r="BL1770" s="195"/>
      <c r="BM1770" s="195"/>
      <c r="BN1770" s="195"/>
      <c r="BO1770" s="195"/>
      <c r="BP1770" s="195"/>
      <c r="BQ1770" s="195"/>
      <c r="BR1770" s="195"/>
      <c r="BS1770" s="195"/>
      <c r="BT1770" s="195"/>
      <c r="BU1770" s="195"/>
      <c r="BV1770" s="195"/>
      <c r="BW1770" s="195"/>
      <c r="BX1770" s="195"/>
      <c r="BY1770" s="195"/>
      <c r="BZ1770" s="195"/>
      <c r="CA1770" s="195"/>
      <c r="CB1770" s="195"/>
      <c r="CC1770" s="195"/>
      <c r="CD1770" s="195"/>
      <c r="CE1770" s="195"/>
      <c r="CF1770" s="195"/>
      <c r="CG1770" s="195"/>
      <c r="CH1770" s="195"/>
    </row>
    <row r="1771" spans="1:86" ht="12.75">
      <c r="A1771" s="195"/>
      <c r="B1771" s="195"/>
      <c r="C1771" s="195"/>
      <c r="D1771" s="195"/>
      <c r="E1771" s="195"/>
      <c r="F1771" s="195"/>
      <c r="G1771" s="195"/>
      <c r="H1771" s="195"/>
      <c r="I1771" s="195"/>
      <c r="J1771" s="195"/>
      <c r="L1771" s="195"/>
      <c r="M1771" s="195"/>
      <c r="N1771" s="195"/>
      <c r="O1771" s="195"/>
      <c r="P1771" s="195"/>
      <c r="Q1771" s="195"/>
      <c r="R1771" s="195"/>
      <c r="S1771" s="195"/>
      <c r="T1771" s="195"/>
      <c r="U1771" s="195"/>
      <c r="V1771" s="195"/>
      <c r="W1771" s="195"/>
      <c r="X1771" s="195"/>
      <c r="Y1771" s="195"/>
      <c r="Z1771" s="195"/>
      <c r="AA1771" s="195"/>
      <c r="AB1771" s="195"/>
      <c r="AC1771" s="195"/>
      <c r="AD1771" s="195"/>
      <c r="AE1771" s="195"/>
      <c r="AF1771" s="195"/>
      <c r="AG1771" s="195"/>
      <c r="AH1771" s="195"/>
      <c r="AI1771" s="195"/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  <c r="AW1771" s="195"/>
      <c r="AX1771" s="195"/>
      <c r="AY1771" s="195"/>
      <c r="AZ1771" s="195"/>
      <c r="BA1771" s="195"/>
      <c r="BB1771" s="195"/>
      <c r="BC1771" s="195"/>
      <c r="BD1771" s="195"/>
      <c r="BE1771" s="195"/>
      <c r="BF1771" s="195"/>
      <c r="BG1771" s="195"/>
      <c r="BH1771" s="195"/>
      <c r="BI1771" s="195"/>
      <c r="BJ1771" s="195"/>
      <c r="BK1771" s="195"/>
      <c r="BL1771" s="195"/>
      <c r="BM1771" s="195"/>
      <c r="BN1771" s="195"/>
      <c r="BO1771" s="195"/>
      <c r="BP1771" s="195"/>
      <c r="BQ1771" s="195"/>
      <c r="BR1771" s="195"/>
      <c r="BS1771" s="195"/>
      <c r="BT1771" s="195"/>
      <c r="BU1771" s="195"/>
      <c r="BV1771" s="195"/>
      <c r="BW1771" s="195"/>
      <c r="BX1771" s="195"/>
      <c r="BY1771" s="195"/>
      <c r="BZ1771" s="195"/>
      <c r="CA1771" s="195"/>
      <c r="CB1771" s="195"/>
      <c r="CC1771" s="195"/>
      <c r="CD1771" s="195"/>
      <c r="CE1771" s="195"/>
      <c r="CF1771" s="195"/>
      <c r="CG1771" s="195"/>
      <c r="CH1771" s="195"/>
    </row>
    <row r="1772" spans="1:86" ht="12.75">
      <c r="A1772" s="195"/>
      <c r="B1772" s="195"/>
      <c r="C1772" s="195"/>
      <c r="D1772" s="195"/>
      <c r="E1772" s="195"/>
      <c r="F1772" s="195"/>
      <c r="G1772" s="195"/>
      <c r="H1772" s="195"/>
      <c r="I1772" s="195"/>
      <c r="J1772" s="195"/>
      <c r="L1772" s="195"/>
      <c r="M1772" s="195"/>
      <c r="N1772" s="195"/>
      <c r="O1772" s="195"/>
      <c r="P1772" s="195"/>
      <c r="Q1772" s="195"/>
      <c r="R1772" s="195"/>
      <c r="S1772" s="195"/>
      <c r="T1772" s="195"/>
      <c r="U1772" s="195"/>
      <c r="V1772" s="195"/>
      <c r="W1772" s="195"/>
      <c r="X1772" s="195"/>
      <c r="Y1772" s="195"/>
      <c r="Z1772" s="195"/>
      <c r="AA1772" s="195"/>
      <c r="AB1772" s="195"/>
      <c r="AC1772" s="195"/>
      <c r="AD1772" s="195"/>
      <c r="AE1772" s="195"/>
      <c r="AF1772" s="195"/>
      <c r="AG1772" s="195"/>
      <c r="AH1772" s="195"/>
      <c r="AI1772" s="195"/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  <c r="AW1772" s="195"/>
      <c r="AX1772" s="195"/>
      <c r="AY1772" s="195"/>
      <c r="AZ1772" s="195"/>
      <c r="BA1772" s="195"/>
      <c r="BB1772" s="195"/>
      <c r="BC1772" s="195"/>
      <c r="BD1772" s="195"/>
      <c r="BE1772" s="195"/>
      <c r="BF1772" s="195"/>
      <c r="BG1772" s="195"/>
      <c r="BH1772" s="195"/>
      <c r="BI1772" s="195"/>
      <c r="BJ1772" s="195"/>
      <c r="BK1772" s="195"/>
      <c r="BL1772" s="195"/>
      <c r="BM1772" s="195"/>
      <c r="BN1772" s="195"/>
      <c r="BO1772" s="195"/>
      <c r="BP1772" s="195"/>
      <c r="BQ1772" s="195"/>
      <c r="BR1772" s="195"/>
      <c r="BS1772" s="195"/>
      <c r="BT1772" s="195"/>
      <c r="BU1772" s="195"/>
      <c r="BV1772" s="195"/>
      <c r="BW1772" s="195"/>
      <c r="BX1772" s="195"/>
      <c r="BY1772" s="195"/>
      <c r="BZ1772" s="195"/>
      <c r="CA1772" s="195"/>
      <c r="CB1772" s="195"/>
      <c r="CC1772" s="195"/>
      <c r="CD1772" s="195"/>
      <c r="CE1772" s="195"/>
      <c r="CF1772" s="195"/>
      <c r="CG1772" s="195"/>
      <c r="CH1772" s="195"/>
    </row>
    <row r="1773" spans="1:86" ht="12.75">
      <c r="A1773" s="195"/>
      <c r="B1773" s="195"/>
      <c r="C1773" s="195"/>
      <c r="D1773" s="195"/>
      <c r="E1773" s="195"/>
      <c r="F1773" s="195"/>
      <c r="G1773" s="195"/>
      <c r="H1773" s="195"/>
      <c r="I1773" s="195"/>
      <c r="J1773" s="195"/>
      <c r="L1773" s="195"/>
      <c r="M1773" s="195"/>
      <c r="N1773" s="195"/>
      <c r="O1773" s="195"/>
      <c r="P1773" s="195"/>
      <c r="Q1773" s="195"/>
      <c r="R1773" s="195"/>
      <c r="S1773" s="195"/>
      <c r="T1773" s="195"/>
      <c r="U1773" s="195"/>
      <c r="V1773" s="195"/>
      <c r="W1773" s="195"/>
      <c r="X1773" s="195"/>
      <c r="Y1773" s="195"/>
      <c r="Z1773" s="195"/>
      <c r="AA1773" s="195"/>
      <c r="AB1773" s="195"/>
      <c r="AC1773" s="195"/>
      <c r="AD1773" s="195"/>
      <c r="AE1773" s="195"/>
      <c r="AF1773" s="195"/>
      <c r="AG1773" s="195"/>
      <c r="AH1773" s="195"/>
      <c r="AI1773" s="195"/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  <c r="AW1773" s="195"/>
      <c r="AX1773" s="195"/>
      <c r="AY1773" s="195"/>
      <c r="AZ1773" s="195"/>
      <c r="BA1773" s="195"/>
      <c r="BB1773" s="195"/>
      <c r="BC1773" s="195"/>
      <c r="BD1773" s="195"/>
      <c r="BE1773" s="195"/>
      <c r="BF1773" s="195"/>
      <c r="BG1773" s="195"/>
      <c r="BH1773" s="195"/>
      <c r="BI1773" s="195"/>
      <c r="BJ1773" s="195"/>
      <c r="BK1773" s="195"/>
      <c r="BL1773" s="195"/>
      <c r="BM1773" s="195"/>
      <c r="BN1773" s="195"/>
      <c r="BO1773" s="195"/>
      <c r="BP1773" s="195"/>
      <c r="BQ1773" s="195"/>
      <c r="BR1773" s="195"/>
      <c r="BS1773" s="195"/>
      <c r="BT1773" s="195"/>
      <c r="BU1773" s="195"/>
      <c r="BV1773" s="195"/>
      <c r="BW1773" s="195"/>
      <c r="BX1773" s="195"/>
      <c r="BY1773" s="195"/>
      <c r="BZ1773" s="195"/>
      <c r="CA1773" s="195"/>
      <c r="CB1773" s="195"/>
      <c r="CC1773" s="195"/>
      <c r="CD1773" s="195"/>
      <c r="CE1773" s="195"/>
      <c r="CF1773" s="195"/>
      <c r="CG1773" s="195"/>
      <c r="CH1773" s="195"/>
    </row>
    <row r="1774" spans="1:86" ht="12.75">
      <c r="A1774" s="195"/>
      <c r="B1774" s="195"/>
      <c r="C1774" s="195"/>
      <c r="D1774" s="195"/>
      <c r="E1774" s="195"/>
      <c r="F1774" s="195"/>
      <c r="G1774" s="195"/>
      <c r="H1774" s="195"/>
      <c r="I1774" s="195"/>
      <c r="J1774" s="195"/>
      <c r="L1774" s="195"/>
      <c r="M1774" s="195"/>
      <c r="N1774" s="195"/>
      <c r="O1774" s="195"/>
      <c r="P1774" s="195"/>
      <c r="Q1774" s="195"/>
      <c r="R1774" s="195"/>
      <c r="S1774" s="195"/>
      <c r="T1774" s="195"/>
      <c r="U1774" s="195"/>
      <c r="V1774" s="195"/>
      <c r="W1774" s="195"/>
      <c r="X1774" s="195"/>
      <c r="Y1774" s="195"/>
      <c r="Z1774" s="195"/>
      <c r="AA1774" s="195"/>
      <c r="AB1774" s="195"/>
      <c r="AC1774" s="195"/>
      <c r="AD1774" s="195"/>
      <c r="AE1774" s="195"/>
      <c r="AF1774" s="195"/>
      <c r="AG1774" s="195"/>
      <c r="AH1774" s="195"/>
      <c r="AI1774" s="195"/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  <c r="AW1774" s="195"/>
      <c r="AX1774" s="195"/>
      <c r="AY1774" s="195"/>
      <c r="AZ1774" s="195"/>
      <c r="BA1774" s="195"/>
      <c r="BB1774" s="195"/>
      <c r="BC1774" s="195"/>
      <c r="BD1774" s="195"/>
      <c r="BE1774" s="195"/>
      <c r="BF1774" s="195"/>
      <c r="BG1774" s="195"/>
      <c r="BH1774" s="195"/>
      <c r="BI1774" s="195"/>
      <c r="BJ1774" s="195"/>
      <c r="BK1774" s="195"/>
      <c r="BL1774" s="195"/>
      <c r="BM1774" s="195"/>
      <c r="BN1774" s="195"/>
      <c r="BO1774" s="195"/>
      <c r="BP1774" s="195"/>
      <c r="BQ1774" s="195"/>
      <c r="BR1774" s="195"/>
      <c r="BS1774" s="195"/>
      <c r="BT1774" s="195"/>
      <c r="BU1774" s="195"/>
      <c r="BV1774" s="195"/>
      <c r="BW1774" s="195"/>
      <c r="BX1774" s="195"/>
      <c r="BY1774" s="195"/>
      <c r="BZ1774" s="195"/>
      <c r="CA1774" s="195"/>
      <c r="CB1774" s="195"/>
      <c r="CC1774" s="195"/>
      <c r="CD1774" s="195"/>
      <c r="CE1774" s="195"/>
      <c r="CF1774" s="195"/>
      <c r="CG1774" s="195"/>
      <c r="CH1774" s="195"/>
    </row>
    <row r="1775" spans="1:86" ht="12.75">
      <c r="A1775" s="195"/>
      <c r="B1775" s="195"/>
      <c r="C1775" s="195"/>
      <c r="D1775" s="195"/>
      <c r="E1775" s="195"/>
      <c r="F1775" s="195"/>
      <c r="G1775" s="195"/>
      <c r="H1775" s="195"/>
      <c r="I1775" s="195"/>
      <c r="J1775" s="195"/>
      <c r="L1775" s="195"/>
      <c r="M1775" s="195"/>
      <c r="N1775" s="195"/>
      <c r="O1775" s="195"/>
      <c r="P1775" s="195"/>
      <c r="Q1775" s="195"/>
      <c r="R1775" s="195"/>
      <c r="S1775" s="195"/>
      <c r="T1775" s="195"/>
      <c r="U1775" s="195"/>
      <c r="V1775" s="195"/>
      <c r="W1775" s="195"/>
      <c r="X1775" s="195"/>
      <c r="Y1775" s="195"/>
      <c r="Z1775" s="195"/>
      <c r="AA1775" s="195"/>
      <c r="AB1775" s="195"/>
      <c r="AC1775" s="195"/>
      <c r="AD1775" s="195"/>
      <c r="AE1775" s="195"/>
      <c r="AF1775" s="195"/>
      <c r="AG1775" s="195"/>
      <c r="AH1775" s="195"/>
      <c r="AI1775" s="195"/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  <c r="AW1775" s="195"/>
      <c r="AX1775" s="195"/>
      <c r="AY1775" s="195"/>
      <c r="AZ1775" s="195"/>
      <c r="BA1775" s="195"/>
      <c r="BB1775" s="195"/>
      <c r="BC1775" s="195"/>
      <c r="BD1775" s="195"/>
      <c r="BE1775" s="195"/>
      <c r="BF1775" s="195"/>
      <c r="BG1775" s="195"/>
      <c r="BH1775" s="195"/>
      <c r="BI1775" s="195"/>
      <c r="BJ1775" s="195"/>
      <c r="BK1775" s="195"/>
      <c r="BL1775" s="195"/>
      <c r="BM1775" s="195"/>
      <c r="BN1775" s="195"/>
      <c r="BO1775" s="195"/>
      <c r="BP1775" s="195"/>
      <c r="BQ1775" s="195"/>
      <c r="BR1775" s="195"/>
      <c r="BS1775" s="195"/>
      <c r="BT1775" s="195"/>
      <c r="BU1775" s="195"/>
      <c r="BV1775" s="195"/>
      <c r="BW1775" s="195"/>
      <c r="BX1775" s="195"/>
      <c r="BY1775" s="195"/>
      <c r="BZ1775" s="195"/>
      <c r="CA1775" s="195"/>
      <c r="CB1775" s="195"/>
      <c r="CC1775" s="195"/>
      <c r="CD1775" s="195"/>
      <c r="CE1775" s="195"/>
      <c r="CF1775" s="195"/>
      <c r="CG1775" s="195"/>
      <c r="CH1775" s="195"/>
    </row>
    <row r="1776" spans="1:86" ht="12.75">
      <c r="A1776" s="195"/>
      <c r="B1776" s="195"/>
      <c r="C1776" s="195"/>
      <c r="D1776" s="195"/>
      <c r="E1776" s="195"/>
      <c r="F1776" s="195"/>
      <c r="G1776" s="195"/>
      <c r="H1776" s="195"/>
      <c r="I1776" s="195"/>
      <c r="J1776" s="195"/>
      <c r="L1776" s="195"/>
      <c r="M1776" s="195"/>
      <c r="N1776" s="195"/>
      <c r="O1776" s="195"/>
      <c r="P1776" s="195"/>
      <c r="Q1776" s="195"/>
      <c r="R1776" s="195"/>
      <c r="S1776" s="195"/>
      <c r="T1776" s="195"/>
      <c r="U1776" s="195"/>
      <c r="V1776" s="195"/>
      <c r="W1776" s="195"/>
      <c r="X1776" s="195"/>
      <c r="Y1776" s="195"/>
      <c r="Z1776" s="195"/>
      <c r="AA1776" s="195"/>
      <c r="AB1776" s="195"/>
      <c r="AC1776" s="195"/>
      <c r="AD1776" s="195"/>
      <c r="AE1776" s="195"/>
      <c r="AF1776" s="195"/>
      <c r="AG1776" s="195"/>
      <c r="AH1776" s="195"/>
      <c r="AI1776" s="195"/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  <c r="AW1776" s="195"/>
      <c r="AX1776" s="195"/>
      <c r="AY1776" s="195"/>
      <c r="AZ1776" s="195"/>
      <c r="BA1776" s="195"/>
      <c r="BB1776" s="195"/>
      <c r="BC1776" s="195"/>
      <c r="BD1776" s="195"/>
      <c r="BE1776" s="195"/>
      <c r="BF1776" s="195"/>
      <c r="BG1776" s="195"/>
      <c r="BH1776" s="195"/>
      <c r="BI1776" s="195"/>
      <c r="BJ1776" s="195"/>
      <c r="BK1776" s="195"/>
      <c r="BL1776" s="195"/>
      <c r="BM1776" s="195"/>
      <c r="BN1776" s="195"/>
      <c r="BO1776" s="195"/>
      <c r="BP1776" s="195"/>
      <c r="BQ1776" s="195"/>
      <c r="BR1776" s="195"/>
      <c r="BS1776" s="195"/>
      <c r="BT1776" s="195"/>
      <c r="BU1776" s="195"/>
      <c r="BV1776" s="195"/>
      <c r="BW1776" s="195"/>
      <c r="BX1776" s="195"/>
      <c r="BY1776" s="195"/>
      <c r="BZ1776" s="195"/>
      <c r="CA1776" s="195"/>
      <c r="CB1776" s="195"/>
      <c r="CC1776" s="195"/>
      <c r="CD1776" s="195"/>
      <c r="CE1776" s="195"/>
      <c r="CF1776" s="195"/>
      <c r="CG1776" s="195"/>
      <c r="CH1776" s="195"/>
    </row>
    <row r="1777" spans="1:86" ht="12.75">
      <c r="A1777" s="195"/>
      <c r="B1777" s="195"/>
      <c r="C1777" s="195"/>
      <c r="D1777" s="195"/>
      <c r="E1777" s="195"/>
      <c r="F1777" s="195"/>
      <c r="G1777" s="195"/>
      <c r="H1777" s="195"/>
      <c r="I1777" s="195"/>
      <c r="J1777" s="195"/>
      <c r="L1777" s="195"/>
      <c r="M1777" s="195"/>
      <c r="N1777" s="195"/>
      <c r="O1777" s="195"/>
      <c r="P1777" s="195"/>
      <c r="Q1777" s="195"/>
      <c r="R1777" s="195"/>
      <c r="S1777" s="195"/>
      <c r="T1777" s="195"/>
      <c r="U1777" s="195"/>
      <c r="V1777" s="195"/>
      <c r="W1777" s="195"/>
      <c r="X1777" s="195"/>
      <c r="Y1777" s="195"/>
      <c r="Z1777" s="195"/>
      <c r="AA1777" s="195"/>
      <c r="AB1777" s="195"/>
      <c r="AC1777" s="195"/>
      <c r="AD1777" s="195"/>
      <c r="AE1777" s="195"/>
      <c r="AF1777" s="195"/>
      <c r="AG1777" s="195"/>
      <c r="AH1777" s="195"/>
      <c r="AI1777" s="195"/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  <c r="AW1777" s="195"/>
      <c r="AX1777" s="195"/>
      <c r="AY1777" s="195"/>
      <c r="AZ1777" s="195"/>
      <c r="BA1777" s="195"/>
      <c r="BB1777" s="195"/>
      <c r="BC1777" s="195"/>
      <c r="BD1777" s="195"/>
      <c r="BE1777" s="195"/>
      <c r="BF1777" s="195"/>
      <c r="BG1777" s="195"/>
      <c r="BH1777" s="195"/>
      <c r="BI1777" s="195"/>
      <c r="BJ1777" s="195"/>
      <c r="BK1777" s="195"/>
      <c r="BL1777" s="195"/>
      <c r="BM1777" s="195"/>
      <c r="BN1777" s="195"/>
      <c r="BO1777" s="195"/>
      <c r="BP1777" s="195"/>
      <c r="BQ1777" s="195"/>
      <c r="BR1777" s="195"/>
      <c r="BS1777" s="195"/>
      <c r="BT1777" s="195"/>
      <c r="BU1777" s="195"/>
      <c r="BV1777" s="195"/>
      <c r="BW1777" s="195"/>
      <c r="BX1777" s="195"/>
      <c r="BY1777" s="195"/>
      <c r="BZ1777" s="195"/>
      <c r="CA1777" s="195"/>
      <c r="CB1777" s="195"/>
      <c r="CC1777" s="195"/>
      <c r="CD1777" s="195"/>
      <c r="CE1777" s="195"/>
      <c r="CF1777" s="195"/>
      <c r="CG1777" s="195"/>
      <c r="CH1777" s="195"/>
    </row>
    <row r="1778" spans="1:86" ht="12.75">
      <c r="A1778" s="195"/>
      <c r="B1778" s="195"/>
      <c r="C1778" s="195"/>
      <c r="D1778" s="195"/>
      <c r="E1778" s="195"/>
      <c r="F1778" s="195"/>
      <c r="G1778" s="195"/>
      <c r="H1778" s="195"/>
      <c r="I1778" s="195"/>
      <c r="J1778" s="195"/>
      <c r="L1778" s="195"/>
      <c r="M1778" s="195"/>
      <c r="N1778" s="195"/>
      <c r="O1778" s="195"/>
      <c r="P1778" s="195"/>
      <c r="Q1778" s="195"/>
      <c r="R1778" s="195"/>
      <c r="S1778" s="195"/>
      <c r="T1778" s="195"/>
      <c r="U1778" s="195"/>
      <c r="V1778" s="195"/>
      <c r="W1778" s="195"/>
      <c r="X1778" s="195"/>
      <c r="Y1778" s="195"/>
      <c r="Z1778" s="195"/>
      <c r="AA1778" s="195"/>
      <c r="AB1778" s="195"/>
      <c r="AC1778" s="195"/>
      <c r="AD1778" s="195"/>
      <c r="AE1778" s="195"/>
      <c r="AF1778" s="195"/>
      <c r="AG1778" s="195"/>
      <c r="AH1778" s="195"/>
      <c r="AI1778" s="195"/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  <c r="AW1778" s="195"/>
      <c r="AX1778" s="195"/>
      <c r="AY1778" s="195"/>
      <c r="AZ1778" s="195"/>
      <c r="BA1778" s="195"/>
      <c r="BB1778" s="195"/>
      <c r="BC1778" s="195"/>
      <c r="BD1778" s="195"/>
      <c r="BE1778" s="195"/>
      <c r="BF1778" s="195"/>
      <c r="BG1778" s="195"/>
      <c r="BH1778" s="195"/>
      <c r="BI1778" s="195"/>
      <c r="BJ1778" s="195"/>
      <c r="BK1778" s="195"/>
      <c r="BL1778" s="195"/>
      <c r="BM1778" s="195"/>
      <c r="BN1778" s="195"/>
      <c r="BO1778" s="195"/>
      <c r="BP1778" s="195"/>
      <c r="BQ1778" s="195"/>
      <c r="BR1778" s="195"/>
      <c r="BS1778" s="195"/>
      <c r="BT1778" s="195"/>
      <c r="BU1778" s="195"/>
      <c r="BV1778" s="195"/>
      <c r="BW1778" s="195"/>
      <c r="BX1778" s="195"/>
      <c r="BY1778" s="195"/>
      <c r="BZ1778" s="195"/>
      <c r="CA1778" s="195"/>
      <c r="CB1778" s="195"/>
      <c r="CC1778" s="195"/>
      <c r="CD1778" s="195"/>
      <c r="CE1778" s="195"/>
      <c r="CF1778" s="195"/>
      <c r="CG1778" s="195"/>
      <c r="CH1778" s="195"/>
    </row>
    <row r="1779" spans="1:86" ht="12.75">
      <c r="A1779" s="195"/>
      <c r="B1779" s="195"/>
      <c r="C1779" s="195"/>
      <c r="D1779" s="195"/>
      <c r="E1779" s="195"/>
      <c r="F1779" s="195"/>
      <c r="G1779" s="195"/>
      <c r="H1779" s="195"/>
      <c r="I1779" s="195"/>
      <c r="J1779" s="195"/>
      <c r="L1779" s="195"/>
      <c r="M1779" s="195"/>
      <c r="N1779" s="195"/>
      <c r="O1779" s="195"/>
      <c r="P1779" s="195"/>
      <c r="Q1779" s="195"/>
      <c r="R1779" s="195"/>
      <c r="S1779" s="195"/>
      <c r="T1779" s="195"/>
      <c r="U1779" s="195"/>
      <c r="V1779" s="195"/>
      <c r="W1779" s="195"/>
      <c r="X1779" s="195"/>
      <c r="Y1779" s="195"/>
      <c r="Z1779" s="195"/>
      <c r="AA1779" s="195"/>
      <c r="AB1779" s="195"/>
      <c r="AC1779" s="195"/>
      <c r="AD1779" s="195"/>
      <c r="AE1779" s="195"/>
      <c r="AF1779" s="195"/>
      <c r="AG1779" s="195"/>
      <c r="AH1779" s="195"/>
      <c r="AI1779" s="195"/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  <c r="AW1779" s="195"/>
      <c r="AX1779" s="195"/>
      <c r="AY1779" s="195"/>
      <c r="AZ1779" s="195"/>
      <c r="BA1779" s="195"/>
      <c r="BB1779" s="195"/>
      <c r="BC1779" s="195"/>
      <c r="BD1779" s="195"/>
      <c r="BE1779" s="195"/>
      <c r="BF1779" s="195"/>
      <c r="BG1779" s="195"/>
      <c r="BH1779" s="195"/>
      <c r="BI1779" s="195"/>
      <c r="BJ1779" s="195"/>
      <c r="BK1779" s="195"/>
      <c r="BL1779" s="195"/>
      <c r="BM1779" s="195"/>
      <c r="BN1779" s="195"/>
      <c r="BO1779" s="195"/>
      <c r="BP1779" s="195"/>
      <c r="BQ1779" s="195"/>
      <c r="BR1779" s="195"/>
      <c r="BS1779" s="195"/>
      <c r="BT1779" s="195"/>
      <c r="BU1779" s="195"/>
      <c r="BV1779" s="195"/>
      <c r="BW1779" s="195"/>
      <c r="BX1779" s="195"/>
      <c r="BY1779" s="195"/>
      <c r="BZ1779" s="195"/>
      <c r="CA1779" s="195"/>
      <c r="CB1779" s="195"/>
      <c r="CC1779" s="195"/>
      <c r="CD1779" s="195"/>
      <c r="CE1779" s="195"/>
      <c r="CF1779" s="195"/>
      <c r="CG1779" s="195"/>
      <c r="CH1779" s="195"/>
    </row>
    <row r="1780" spans="1:86" ht="12.75">
      <c r="A1780" s="195"/>
      <c r="B1780" s="195"/>
      <c r="C1780" s="195"/>
      <c r="D1780" s="195"/>
      <c r="E1780" s="195"/>
      <c r="F1780" s="195"/>
      <c r="G1780" s="195"/>
      <c r="H1780" s="195"/>
      <c r="I1780" s="195"/>
      <c r="J1780" s="195"/>
      <c r="L1780" s="195"/>
      <c r="M1780" s="195"/>
      <c r="N1780" s="195"/>
      <c r="O1780" s="195"/>
      <c r="P1780" s="195"/>
      <c r="Q1780" s="195"/>
      <c r="R1780" s="195"/>
      <c r="S1780" s="195"/>
      <c r="T1780" s="195"/>
      <c r="U1780" s="195"/>
      <c r="V1780" s="195"/>
      <c r="W1780" s="195"/>
      <c r="X1780" s="195"/>
      <c r="Y1780" s="195"/>
      <c r="Z1780" s="195"/>
      <c r="AA1780" s="195"/>
      <c r="AB1780" s="195"/>
      <c r="AC1780" s="195"/>
      <c r="AD1780" s="195"/>
      <c r="AE1780" s="195"/>
      <c r="AF1780" s="195"/>
      <c r="AG1780" s="195"/>
      <c r="AH1780" s="195"/>
      <c r="AI1780" s="195"/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  <c r="AW1780" s="195"/>
      <c r="AX1780" s="195"/>
      <c r="AY1780" s="195"/>
      <c r="AZ1780" s="195"/>
      <c r="BA1780" s="195"/>
      <c r="BB1780" s="195"/>
      <c r="BC1780" s="195"/>
      <c r="BD1780" s="195"/>
      <c r="BE1780" s="195"/>
      <c r="BF1780" s="195"/>
      <c r="BG1780" s="195"/>
      <c r="BH1780" s="195"/>
      <c r="BI1780" s="195"/>
      <c r="BJ1780" s="195"/>
      <c r="BK1780" s="195"/>
      <c r="BL1780" s="195"/>
      <c r="BM1780" s="195"/>
      <c r="BN1780" s="195"/>
      <c r="BO1780" s="195"/>
      <c r="BP1780" s="195"/>
      <c r="BQ1780" s="195"/>
      <c r="BR1780" s="195"/>
      <c r="BS1780" s="195"/>
      <c r="BT1780" s="195"/>
      <c r="BU1780" s="195"/>
      <c r="BV1780" s="195"/>
      <c r="BW1780" s="195"/>
      <c r="BX1780" s="195"/>
      <c r="BY1780" s="195"/>
      <c r="BZ1780" s="195"/>
      <c r="CA1780" s="195"/>
      <c r="CB1780" s="195"/>
      <c r="CC1780" s="195"/>
      <c r="CD1780" s="195"/>
      <c r="CE1780" s="195"/>
      <c r="CF1780" s="195"/>
      <c r="CG1780" s="195"/>
      <c r="CH1780" s="195"/>
    </row>
    <row r="1781" spans="1:86" ht="12.75">
      <c r="A1781" s="195"/>
      <c r="B1781" s="195"/>
      <c r="C1781" s="195"/>
      <c r="D1781" s="195"/>
      <c r="E1781" s="195"/>
      <c r="F1781" s="195"/>
      <c r="G1781" s="195"/>
      <c r="H1781" s="195"/>
      <c r="I1781" s="195"/>
      <c r="J1781" s="195"/>
      <c r="L1781" s="195"/>
      <c r="M1781" s="195"/>
      <c r="N1781" s="195"/>
      <c r="O1781" s="195"/>
      <c r="P1781" s="195"/>
      <c r="Q1781" s="195"/>
      <c r="R1781" s="195"/>
      <c r="S1781" s="195"/>
      <c r="T1781" s="195"/>
      <c r="U1781" s="195"/>
      <c r="V1781" s="195"/>
      <c r="W1781" s="195"/>
      <c r="X1781" s="195"/>
      <c r="Y1781" s="195"/>
      <c r="Z1781" s="195"/>
      <c r="AA1781" s="195"/>
      <c r="AB1781" s="195"/>
      <c r="AC1781" s="195"/>
      <c r="AD1781" s="195"/>
      <c r="AE1781" s="195"/>
      <c r="AF1781" s="195"/>
      <c r="AG1781" s="195"/>
      <c r="AH1781" s="195"/>
      <c r="AI1781" s="195"/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  <c r="AW1781" s="195"/>
      <c r="AX1781" s="195"/>
      <c r="AY1781" s="195"/>
      <c r="AZ1781" s="195"/>
      <c r="BA1781" s="195"/>
      <c r="BB1781" s="195"/>
      <c r="BC1781" s="195"/>
      <c r="BD1781" s="195"/>
      <c r="BE1781" s="195"/>
      <c r="BF1781" s="195"/>
      <c r="BG1781" s="195"/>
      <c r="BH1781" s="195"/>
      <c r="BI1781" s="195"/>
      <c r="BJ1781" s="195"/>
      <c r="BK1781" s="195"/>
      <c r="BL1781" s="195"/>
      <c r="BM1781" s="195"/>
      <c r="BN1781" s="195"/>
      <c r="BO1781" s="195"/>
      <c r="BP1781" s="195"/>
      <c r="BQ1781" s="195"/>
      <c r="BR1781" s="195"/>
      <c r="BS1781" s="195"/>
      <c r="BT1781" s="195"/>
      <c r="BU1781" s="195"/>
      <c r="BV1781" s="195"/>
      <c r="BW1781" s="195"/>
      <c r="BX1781" s="195"/>
      <c r="BY1781" s="195"/>
      <c r="BZ1781" s="195"/>
      <c r="CA1781" s="195"/>
      <c r="CB1781" s="195"/>
      <c r="CC1781" s="195"/>
      <c r="CD1781" s="195"/>
      <c r="CE1781" s="195"/>
      <c r="CF1781" s="195"/>
      <c r="CG1781" s="195"/>
      <c r="CH1781" s="195"/>
    </row>
    <row r="1782" spans="1:86" ht="12.75">
      <c r="A1782" s="195"/>
      <c r="B1782" s="195"/>
      <c r="C1782" s="195"/>
      <c r="D1782" s="195"/>
      <c r="E1782" s="195"/>
      <c r="F1782" s="195"/>
      <c r="G1782" s="195"/>
      <c r="H1782" s="195"/>
      <c r="I1782" s="195"/>
      <c r="J1782" s="195"/>
      <c r="L1782" s="195"/>
      <c r="M1782" s="195"/>
      <c r="N1782" s="195"/>
      <c r="O1782" s="195"/>
      <c r="P1782" s="195"/>
      <c r="Q1782" s="195"/>
      <c r="R1782" s="195"/>
      <c r="S1782" s="195"/>
      <c r="T1782" s="195"/>
      <c r="U1782" s="195"/>
      <c r="V1782" s="195"/>
      <c r="W1782" s="195"/>
      <c r="X1782" s="195"/>
      <c r="Y1782" s="195"/>
      <c r="Z1782" s="195"/>
      <c r="AA1782" s="195"/>
      <c r="AB1782" s="195"/>
      <c r="AC1782" s="195"/>
      <c r="AD1782" s="195"/>
      <c r="AE1782" s="195"/>
      <c r="AF1782" s="195"/>
      <c r="AG1782" s="195"/>
      <c r="AH1782" s="195"/>
      <c r="AI1782" s="195"/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  <c r="AW1782" s="195"/>
      <c r="AX1782" s="195"/>
      <c r="AY1782" s="195"/>
      <c r="AZ1782" s="195"/>
      <c r="BA1782" s="195"/>
      <c r="BB1782" s="195"/>
      <c r="BC1782" s="195"/>
      <c r="BD1782" s="195"/>
      <c r="BE1782" s="195"/>
      <c r="BF1782" s="195"/>
      <c r="BG1782" s="195"/>
      <c r="BH1782" s="195"/>
      <c r="BI1782" s="195"/>
      <c r="BJ1782" s="195"/>
      <c r="BK1782" s="195"/>
      <c r="BL1782" s="195"/>
      <c r="BM1782" s="195"/>
      <c r="BN1782" s="195"/>
      <c r="BO1782" s="195"/>
      <c r="BP1782" s="195"/>
      <c r="BQ1782" s="195"/>
      <c r="BR1782" s="195"/>
      <c r="BS1782" s="195"/>
      <c r="BT1782" s="195"/>
      <c r="BU1782" s="195"/>
      <c r="BV1782" s="195"/>
      <c r="BW1782" s="195"/>
      <c r="BX1782" s="195"/>
      <c r="BY1782" s="195"/>
      <c r="BZ1782" s="195"/>
      <c r="CA1782" s="195"/>
      <c r="CB1782" s="195"/>
      <c r="CC1782" s="195"/>
      <c r="CD1782" s="195"/>
      <c r="CE1782" s="195"/>
      <c r="CF1782" s="195"/>
      <c r="CG1782" s="195"/>
      <c r="CH1782" s="195"/>
    </row>
    <row r="1783" spans="1:86" ht="12.75">
      <c r="A1783" s="195"/>
      <c r="B1783" s="195"/>
      <c r="C1783" s="195"/>
      <c r="D1783" s="195"/>
      <c r="E1783" s="195"/>
      <c r="F1783" s="195"/>
      <c r="G1783" s="195"/>
      <c r="H1783" s="195"/>
      <c r="I1783" s="195"/>
      <c r="J1783" s="195"/>
      <c r="L1783" s="195"/>
      <c r="M1783" s="195"/>
      <c r="N1783" s="195"/>
      <c r="O1783" s="195"/>
      <c r="P1783" s="195"/>
      <c r="Q1783" s="195"/>
      <c r="R1783" s="195"/>
      <c r="S1783" s="195"/>
      <c r="T1783" s="195"/>
      <c r="U1783" s="195"/>
      <c r="V1783" s="195"/>
      <c r="W1783" s="195"/>
      <c r="X1783" s="195"/>
      <c r="Y1783" s="195"/>
      <c r="Z1783" s="195"/>
      <c r="AA1783" s="195"/>
      <c r="AB1783" s="195"/>
      <c r="AC1783" s="195"/>
      <c r="AD1783" s="195"/>
      <c r="AE1783" s="195"/>
      <c r="AF1783" s="195"/>
      <c r="AG1783" s="195"/>
      <c r="AH1783" s="195"/>
      <c r="AI1783" s="195"/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  <c r="AW1783" s="195"/>
      <c r="AX1783" s="195"/>
      <c r="AY1783" s="195"/>
      <c r="AZ1783" s="195"/>
      <c r="BA1783" s="195"/>
      <c r="BB1783" s="195"/>
      <c r="BC1783" s="195"/>
      <c r="BD1783" s="195"/>
      <c r="BE1783" s="195"/>
      <c r="BF1783" s="195"/>
      <c r="BG1783" s="195"/>
      <c r="BH1783" s="195"/>
      <c r="BI1783" s="195"/>
      <c r="BJ1783" s="195"/>
      <c r="BK1783" s="195"/>
      <c r="BL1783" s="195"/>
      <c r="BM1783" s="195"/>
      <c r="BN1783" s="195"/>
      <c r="BO1783" s="195"/>
      <c r="BP1783" s="195"/>
      <c r="BQ1783" s="195"/>
      <c r="BR1783" s="195"/>
      <c r="BS1783" s="195"/>
      <c r="BT1783" s="195"/>
      <c r="BU1783" s="195"/>
      <c r="BV1783" s="195"/>
      <c r="BW1783" s="195"/>
      <c r="BX1783" s="195"/>
      <c r="BY1783" s="195"/>
      <c r="BZ1783" s="195"/>
      <c r="CA1783" s="195"/>
      <c r="CB1783" s="195"/>
      <c r="CC1783" s="195"/>
      <c r="CD1783" s="195"/>
      <c r="CE1783" s="195"/>
      <c r="CF1783" s="195"/>
      <c r="CG1783" s="195"/>
      <c r="CH1783" s="195"/>
    </row>
    <row r="1784" spans="1:86" ht="12.75">
      <c r="A1784" s="195"/>
      <c r="B1784" s="195"/>
      <c r="C1784" s="195"/>
      <c r="D1784" s="195"/>
      <c r="E1784" s="195"/>
      <c r="F1784" s="195"/>
      <c r="G1784" s="195"/>
      <c r="H1784" s="195"/>
      <c r="I1784" s="195"/>
      <c r="J1784" s="195"/>
      <c r="L1784" s="195"/>
      <c r="M1784" s="195"/>
      <c r="N1784" s="195"/>
      <c r="O1784" s="195"/>
      <c r="P1784" s="195"/>
      <c r="Q1784" s="195"/>
      <c r="R1784" s="195"/>
      <c r="S1784" s="195"/>
      <c r="T1784" s="195"/>
      <c r="U1784" s="195"/>
      <c r="V1784" s="195"/>
      <c r="W1784" s="195"/>
      <c r="X1784" s="195"/>
      <c r="Y1784" s="195"/>
      <c r="Z1784" s="195"/>
      <c r="AA1784" s="195"/>
      <c r="AB1784" s="195"/>
      <c r="AC1784" s="195"/>
      <c r="AD1784" s="195"/>
      <c r="AE1784" s="195"/>
      <c r="AF1784" s="195"/>
      <c r="AG1784" s="195"/>
      <c r="AH1784" s="195"/>
      <c r="AI1784" s="195"/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  <c r="AW1784" s="195"/>
      <c r="AX1784" s="195"/>
      <c r="AY1784" s="195"/>
      <c r="AZ1784" s="195"/>
      <c r="BA1784" s="195"/>
      <c r="BB1784" s="195"/>
      <c r="BC1784" s="195"/>
      <c r="BD1784" s="195"/>
      <c r="BE1784" s="195"/>
      <c r="BF1784" s="195"/>
      <c r="BG1784" s="195"/>
      <c r="BH1784" s="195"/>
      <c r="BI1784" s="195"/>
      <c r="BJ1784" s="195"/>
      <c r="BK1784" s="195"/>
      <c r="BL1784" s="195"/>
      <c r="BM1784" s="195"/>
      <c r="BN1784" s="195"/>
      <c r="BO1784" s="195"/>
      <c r="BP1784" s="195"/>
      <c r="BQ1784" s="195"/>
      <c r="BR1784" s="195"/>
      <c r="BS1784" s="195"/>
      <c r="BT1784" s="195"/>
      <c r="BU1784" s="195"/>
      <c r="BV1784" s="195"/>
      <c r="BW1784" s="195"/>
      <c r="BX1784" s="195"/>
      <c r="BY1784" s="195"/>
      <c r="BZ1784" s="195"/>
      <c r="CA1784" s="195"/>
      <c r="CB1784" s="195"/>
      <c r="CC1784" s="195"/>
      <c r="CD1784" s="195"/>
      <c r="CE1784" s="195"/>
      <c r="CF1784" s="195"/>
      <c r="CG1784" s="195"/>
      <c r="CH1784" s="195"/>
    </row>
    <row r="1785" spans="1:86" ht="12.75">
      <c r="A1785" s="195"/>
      <c r="B1785" s="195"/>
      <c r="C1785" s="195"/>
      <c r="D1785" s="195"/>
      <c r="E1785" s="195"/>
      <c r="F1785" s="195"/>
      <c r="G1785" s="195"/>
      <c r="H1785" s="195"/>
      <c r="I1785" s="195"/>
      <c r="J1785" s="195"/>
      <c r="L1785" s="195"/>
      <c r="M1785" s="195"/>
      <c r="N1785" s="195"/>
      <c r="O1785" s="195"/>
      <c r="P1785" s="195"/>
      <c r="Q1785" s="195"/>
      <c r="R1785" s="195"/>
      <c r="S1785" s="195"/>
      <c r="T1785" s="195"/>
      <c r="U1785" s="195"/>
      <c r="V1785" s="195"/>
      <c r="W1785" s="195"/>
      <c r="X1785" s="195"/>
      <c r="Y1785" s="195"/>
      <c r="Z1785" s="195"/>
      <c r="AA1785" s="195"/>
      <c r="AB1785" s="195"/>
      <c r="AC1785" s="195"/>
      <c r="AD1785" s="195"/>
      <c r="AE1785" s="195"/>
      <c r="AF1785" s="195"/>
      <c r="AG1785" s="195"/>
      <c r="AH1785" s="195"/>
      <c r="AI1785" s="195"/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  <c r="AW1785" s="195"/>
      <c r="AX1785" s="195"/>
      <c r="AY1785" s="195"/>
      <c r="AZ1785" s="195"/>
      <c r="BA1785" s="195"/>
      <c r="BB1785" s="195"/>
      <c r="BC1785" s="195"/>
      <c r="BD1785" s="195"/>
      <c r="BE1785" s="195"/>
      <c r="BF1785" s="195"/>
      <c r="BG1785" s="195"/>
      <c r="BH1785" s="195"/>
      <c r="BI1785" s="195"/>
      <c r="BJ1785" s="195"/>
      <c r="BK1785" s="195"/>
      <c r="BL1785" s="195"/>
      <c r="BM1785" s="195"/>
      <c r="BN1785" s="195"/>
      <c r="BO1785" s="195"/>
      <c r="BP1785" s="195"/>
      <c r="BQ1785" s="195"/>
      <c r="BR1785" s="195"/>
      <c r="BS1785" s="195"/>
      <c r="BT1785" s="195"/>
      <c r="BU1785" s="195"/>
      <c r="BV1785" s="195"/>
      <c r="BW1785" s="195"/>
      <c r="BX1785" s="195"/>
      <c r="BY1785" s="195"/>
      <c r="BZ1785" s="195"/>
      <c r="CA1785" s="195"/>
      <c r="CB1785" s="195"/>
      <c r="CC1785" s="195"/>
      <c r="CD1785" s="195"/>
      <c r="CE1785" s="195"/>
      <c r="CF1785" s="195"/>
      <c r="CG1785" s="195"/>
      <c r="CH1785" s="195"/>
    </row>
    <row r="1786" spans="1:86" ht="12.75">
      <c r="A1786" s="195"/>
      <c r="B1786" s="195"/>
      <c r="C1786" s="195"/>
      <c r="D1786" s="195"/>
      <c r="E1786" s="195"/>
      <c r="F1786" s="195"/>
      <c r="G1786" s="195"/>
      <c r="H1786" s="195"/>
      <c r="I1786" s="195"/>
      <c r="J1786" s="195"/>
      <c r="L1786" s="195"/>
      <c r="M1786" s="195"/>
      <c r="N1786" s="195"/>
      <c r="O1786" s="195"/>
      <c r="P1786" s="195"/>
      <c r="Q1786" s="195"/>
      <c r="R1786" s="195"/>
      <c r="S1786" s="195"/>
      <c r="T1786" s="195"/>
      <c r="U1786" s="195"/>
      <c r="V1786" s="195"/>
      <c r="W1786" s="195"/>
      <c r="X1786" s="195"/>
      <c r="Y1786" s="195"/>
      <c r="Z1786" s="195"/>
      <c r="AA1786" s="195"/>
      <c r="AB1786" s="195"/>
      <c r="AC1786" s="195"/>
      <c r="AD1786" s="195"/>
      <c r="AE1786" s="195"/>
      <c r="AF1786" s="195"/>
      <c r="AG1786" s="195"/>
      <c r="AH1786" s="195"/>
      <c r="AI1786" s="195"/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  <c r="AW1786" s="195"/>
      <c r="AX1786" s="195"/>
      <c r="AY1786" s="195"/>
      <c r="AZ1786" s="195"/>
      <c r="BA1786" s="195"/>
      <c r="BB1786" s="195"/>
      <c r="BC1786" s="195"/>
      <c r="BD1786" s="195"/>
      <c r="BE1786" s="195"/>
      <c r="BF1786" s="195"/>
      <c r="BG1786" s="195"/>
      <c r="BH1786" s="195"/>
      <c r="BI1786" s="195"/>
      <c r="BJ1786" s="195"/>
      <c r="BK1786" s="195"/>
      <c r="BL1786" s="195"/>
      <c r="BM1786" s="195"/>
      <c r="BN1786" s="195"/>
      <c r="BO1786" s="195"/>
      <c r="BP1786" s="195"/>
      <c r="BQ1786" s="195"/>
      <c r="BR1786" s="195"/>
      <c r="BS1786" s="195"/>
      <c r="BT1786" s="195"/>
      <c r="BU1786" s="195"/>
      <c r="BV1786" s="195"/>
      <c r="BW1786" s="195"/>
      <c r="BX1786" s="195"/>
      <c r="BY1786" s="195"/>
      <c r="BZ1786" s="195"/>
      <c r="CA1786" s="195"/>
      <c r="CB1786" s="195"/>
      <c r="CC1786" s="195"/>
      <c r="CD1786" s="195"/>
      <c r="CE1786" s="195"/>
      <c r="CF1786" s="195"/>
      <c r="CG1786" s="195"/>
      <c r="CH1786" s="195"/>
    </row>
    <row r="1787" spans="1:86" ht="12.75">
      <c r="A1787" s="195"/>
      <c r="B1787" s="195"/>
      <c r="C1787" s="195"/>
      <c r="D1787" s="195"/>
      <c r="E1787" s="195"/>
      <c r="F1787" s="195"/>
      <c r="G1787" s="195"/>
      <c r="H1787" s="195"/>
      <c r="I1787" s="195"/>
      <c r="J1787" s="195"/>
      <c r="L1787" s="195"/>
      <c r="M1787" s="195"/>
      <c r="N1787" s="195"/>
      <c r="O1787" s="195"/>
      <c r="P1787" s="195"/>
      <c r="Q1787" s="195"/>
      <c r="R1787" s="195"/>
      <c r="S1787" s="195"/>
      <c r="T1787" s="195"/>
      <c r="U1787" s="195"/>
      <c r="V1787" s="195"/>
      <c r="W1787" s="195"/>
      <c r="X1787" s="195"/>
      <c r="Y1787" s="195"/>
      <c r="Z1787" s="195"/>
      <c r="AA1787" s="195"/>
      <c r="AB1787" s="195"/>
      <c r="AC1787" s="195"/>
      <c r="AD1787" s="195"/>
      <c r="AE1787" s="195"/>
      <c r="AF1787" s="195"/>
      <c r="AG1787" s="195"/>
      <c r="AH1787" s="195"/>
      <c r="AI1787" s="195"/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  <c r="AW1787" s="195"/>
      <c r="AX1787" s="195"/>
      <c r="AY1787" s="195"/>
      <c r="AZ1787" s="195"/>
      <c r="BA1787" s="195"/>
      <c r="BB1787" s="195"/>
      <c r="BC1787" s="195"/>
      <c r="BD1787" s="195"/>
      <c r="BE1787" s="195"/>
      <c r="BF1787" s="195"/>
      <c r="BG1787" s="195"/>
      <c r="BH1787" s="195"/>
      <c r="BI1787" s="195"/>
      <c r="BJ1787" s="195"/>
      <c r="BK1787" s="195"/>
      <c r="BL1787" s="195"/>
      <c r="BM1787" s="195"/>
      <c r="BN1787" s="195"/>
      <c r="BO1787" s="195"/>
      <c r="BP1787" s="195"/>
      <c r="BQ1787" s="195"/>
      <c r="BR1787" s="195"/>
      <c r="BS1787" s="195"/>
      <c r="BT1787" s="195"/>
      <c r="BU1787" s="195"/>
      <c r="BV1787" s="195"/>
      <c r="BW1787" s="195"/>
      <c r="BX1787" s="195"/>
      <c r="BY1787" s="195"/>
      <c r="BZ1787" s="195"/>
      <c r="CA1787" s="195"/>
      <c r="CB1787" s="195"/>
      <c r="CC1787" s="195"/>
      <c r="CD1787" s="195"/>
      <c r="CE1787" s="195"/>
      <c r="CF1787" s="195"/>
      <c r="CG1787" s="195"/>
      <c r="CH1787" s="195"/>
    </row>
    <row r="1788" spans="1:86" ht="12.75">
      <c r="A1788" s="195"/>
      <c r="B1788" s="195"/>
      <c r="C1788" s="195"/>
      <c r="D1788" s="195"/>
      <c r="E1788" s="195"/>
      <c r="F1788" s="195"/>
      <c r="G1788" s="195"/>
      <c r="H1788" s="195"/>
      <c r="I1788" s="195"/>
      <c r="J1788" s="195"/>
      <c r="L1788" s="195"/>
      <c r="M1788" s="195"/>
      <c r="N1788" s="195"/>
      <c r="O1788" s="195"/>
      <c r="P1788" s="195"/>
      <c r="Q1788" s="195"/>
      <c r="R1788" s="195"/>
      <c r="S1788" s="195"/>
      <c r="T1788" s="195"/>
      <c r="U1788" s="195"/>
      <c r="V1788" s="195"/>
      <c r="W1788" s="195"/>
      <c r="X1788" s="195"/>
      <c r="Y1788" s="195"/>
      <c r="Z1788" s="195"/>
      <c r="AA1788" s="195"/>
      <c r="AB1788" s="195"/>
      <c r="AC1788" s="195"/>
      <c r="AD1788" s="195"/>
      <c r="AE1788" s="195"/>
      <c r="AF1788" s="195"/>
      <c r="AG1788" s="195"/>
      <c r="AH1788" s="195"/>
      <c r="AI1788" s="195"/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  <c r="AW1788" s="195"/>
      <c r="AX1788" s="195"/>
      <c r="AY1788" s="195"/>
      <c r="AZ1788" s="195"/>
      <c r="BA1788" s="195"/>
      <c r="BB1788" s="195"/>
      <c r="BC1788" s="195"/>
      <c r="BD1788" s="195"/>
      <c r="BE1788" s="195"/>
      <c r="BF1788" s="195"/>
      <c r="BG1788" s="195"/>
      <c r="BH1788" s="195"/>
      <c r="BI1788" s="195"/>
      <c r="BJ1788" s="195"/>
      <c r="BK1788" s="195"/>
      <c r="BL1788" s="195"/>
      <c r="BM1788" s="195"/>
      <c r="BN1788" s="195"/>
      <c r="BO1788" s="195"/>
      <c r="BP1788" s="195"/>
      <c r="BQ1788" s="195"/>
      <c r="BR1788" s="195"/>
      <c r="BS1788" s="195"/>
      <c r="BT1788" s="195"/>
      <c r="BU1788" s="195"/>
      <c r="BV1788" s="195"/>
      <c r="BW1788" s="195"/>
      <c r="BX1788" s="195"/>
      <c r="BY1788" s="195"/>
      <c r="BZ1788" s="195"/>
      <c r="CA1788" s="195"/>
      <c r="CB1788" s="195"/>
      <c r="CC1788" s="195"/>
      <c r="CD1788" s="195"/>
      <c r="CE1788" s="195"/>
      <c r="CF1788" s="195"/>
      <c r="CG1788" s="195"/>
      <c r="CH1788" s="195"/>
    </row>
    <row r="1789" spans="1:86" ht="12.75">
      <c r="A1789" s="195"/>
      <c r="B1789" s="195"/>
      <c r="C1789" s="195"/>
      <c r="D1789" s="195"/>
      <c r="E1789" s="195"/>
      <c r="F1789" s="195"/>
      <c r="G1789" s="195"/>
      <c r="H1789" s="195"/>
      <c r="I1789" s="195"/>
      <c r="J1789" s="195"/>
      <c r="L1789" s="195"/>
      <c r="M1789" s="195"/>
      <c r="N1789" s="195"/>
      <c r="O1789" s="195"/>
      <c r="P1789" s="195"/>
      <c r="Q1789" s="195"/>
      <c r="R1789" s="195"/>
      <c r="S1789" s="195"/>
      <c r="T1789" s="195"/>
      <c r="U1789" s="195"/>
      <c r="V1789" s="195"/>
      <c r="W1789" s="195"/>
      <c r="X1789" s="195"/>
      <c r="Y1789" s="195"/>
      <c r="Z1789" s="195"/>
      <c r="AA1789" s="195"/>
      <c r="AB1789" s="195"/>
      <c r="AC1789" s="195"/>
      <c r="AD1789" s="195"/>
      <c r="AE1789" s="195"/>
      <c r="AF1789" s="195"/>
      <c r="AG1789" s="195"/>
      <c r="AH1789" s="195"/>
      <c r="AI1789" s="195"/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  <c r="AW1789" s="195"/>
      <c r="AX1789" s="195"/>
      <c r="AY1789" s="195"/>
      <c r="AZ1789" s="195"/>
      <c r="BA1789" s="195"/>
      <c r="BB1789" s="195"/>
      <c r="BC1789" s="195"/>
      <c r="BD1789" s="195"/>
      <c r="BE1789" s="195"/>
      <c r="BF1789" s="195"/>
      <c r="BG1789" s="195"/>
      <c r="BH1789" s="195"/>
      <c r="BI1789" s="195"/>
      <c r="BJ1789" s="195"/>
      <c r="BK1789" s="195"/>
      <c r="BL1789" s="195"/>
      <c r="BM1789" s="195"/>
      <c r="BN1789" s="195"/>
      <c r="BO1789" s="195"/>
      <c r="BP1789" s="195"/>
      <c r="BQ1789" s="195"/>
      <c r="BR1789" s="195"/>
      <c r="BS1789" s="195"/>
      <c r="BT1789" s="195"/>
      <c r="BU1789" s="195"/>
      <c r="BV1789" s="195"/>
      <c r="BW1789" s="195"/>
      <c r="BX1789" s="195"/>
      <c r="BY1789" s="195"/>
      <c r="BZ1789" s="195"/>
      <c r="CA1789" s="195"/>
      <c r="CB1789" s="195"/>
      <c r="CC1789" s="195"/>
      <c r="CD1789" s="195"/>
      <c r="CE1789" s="195"/>
      <c r="CF1789" s="195"/>
      <c r="CG1789" s="195"/>
      <c r="CH1789" s="195"/>
    </row>
    <row r="1790" spans="1:86" ht="12.75">
      <c r="A1790" s="195"/>
      <c r="B1790" s="195"/>
      <c r="C1790" s="195"/>
      <c r="D1790" s="195"/>
      <c r="E1790" s="195"/>
      <c r="F1790" s="195"/>
      <c r="G1790" s="195"/>
      <c r="H1790" s="195"/>
      <c r="I1790" s="195"/>
      <c r="J1790" s="195"/>
      <c r="L1790" s="195"/>
      <c r="M1790" s="195"/>
      <c r="N1790" s="195"/>
      <c r="O1790" s="195"/>
      <c r="P1790" s="195"/>
      <c r="Q1790" s="195"/>
      <c r="R1790" s="195"/>
      <c r="S1790" s="195"/>
      <c r="T1790" s="195"/>
      <c r="U1790" s="195"/>
      <c r="V1790" s="195"/>
      <c r="W1790" s="195"/>
      <c r="X1790" s="195"/>
      <c r="Y1790" s="195"/>
      <c r="Z1790" s="195"/>
      <c r="AA1790" s="195"/>
      <c r="AB1790" s="195"/>
      <c r="AC1790" s="195"/>
      <c r="AD1790" s="195"/>
      <c r="AE1790" s="195"/>
      <c r="AF1790" s="195"/>
      <c r="AG1790" s="195"/>
      <c r="AH1790" s="195"/>
      <c r="AI1790" s="195"/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  <c r="AW1790" s="195"/>
      <c r="AX1790" s="195"/>
      <c r="AY1790" s="195"/>
      <c r="AZ1790" s="195"/>
      <c r="BA1790" s="195"/>
      <c r="BB1790" s="195"/>
      <c r="BC1790" s="195"/>
      <c r="BD1790" s="195"/>
      <c r="BE1790" s="195"/>
      <c r="BF1790" s="195"/>
      <c r="BG1790" s="195"/>
      <c r="BH1790" s="195"/>
      <c r="BI1790" s="195"/>
      <c r="BJ1790" s="195"/>
      <c r="BK1790" s="195"/>
      <c r="BL1790" s="195"/>
      <c r="BM1790" s="195"/>
      <c r="BN1790" s="195"/>
      <c r="BO1790" s="195"/>
      <c r="BP1790" s="195"/>
      <c r="BQ1790" s="195"/>
      <c r="BR1790" s="195"/>
      <c r="BS1790" s="195"/>
      <c r="BT1790" s="195"/>
      <c r="BU1790" s="195"/>
      <c r="BV1790" s="195"/>
      <c r="BW1790" s="195"/>
      <c r="BX1790" s="195"/>
      <c r="BY1790" s="195"/>
      <c r="BZ1790" s="195"/>
      <c r="CA1790" s="195"/>
      <c r="CB1790" s="195"/>
      <c r="CC1790" s="195"/>
      <c r="CD1790" s="195"/>
      <c r="CE1790" s="195"/>
      <c r="CF1790" s="195"/>
      <c r="CG1790" s="195"/>
      <c r="CH1790" s="195"/>
    </row>
    <row r="1791" spans="1:86" ht="12.75">
      <c r="A1791" s="195"/>
      <c r="B1791" s="195"/>
      <c r="C1791" s="195"/>
      <c r="D1791" s="195"/>
      <c r="E1791" s="195"/>
      <c r="F1791" s="195"/>
      <c r="G1791" s="195"/>
      <c r="H1791" s="195"/>
      <c r="I1791" s="195"/>
      <c r="J1791" s="195"/>
      <c r="L1791" s="195"/>
      <c r="M1791" s="195"/>
      <c r="N1791" s="195"/>
      <c r="O1791" s="195"/>
      <c r="P1791" s="195"/>
      <c r="Q1791" s="195"/>
      <c r="R1791" s="195"/>
      <c r="S1791" s="195"/>
      <c r="T1791" s="195"/>
      <c r="U1791" s="195"/>
      <c r="V1791" s="195"/>
      <c r="W1791" s="195"/>
      <c r="X1791" s="195"/>
      <c r="Y1791" s="195"/>
      <c r="Z1791" s="195"/>
      <c r="AA1791" s="195"/>
      <c r="AB1791" s="195"/>
      <c r="AC1791" s="195"/>
      <c r="AD1791" s="195"/>
      <c r="AE1791" s="195"/>
      <c r="AF1791" s="195"/>
      <c r="AG1791" s="195"/>
      <c r="AH1791" s="195"/>
      <c r="AI1791" s="195"/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  <c r="AW1791" s="195"/>
      <c r="AX1791" s="195"/>
      <c r="AY1791" s="195"/>
      <c r="AZ1791" s="195"/>
      <c r="BA1791" s="195"/>
      <c r="BB1791" s="195"/>
      <c r="BC1791" s="195"/>
      <c r="BD1791" s="195"/>
      <c r="BE1791" s="195"/>
      <c r="BF1791" s="195"/>
      <c r="BG1791" s="195"/>
      <c r="BH1791" s="195"/>
      <c r="BI1791" s="195"/>
      <c r="BJ1791" s="195"/>
      <c r="BK1791" s="195"/>
      <c r="BL1791" s="195"/>
      <c r="BM1791" s="195"/>
      <c r="BN1791" s="195"/>
      <c r="BO1791" s="195"/>
      <c r="BP1791" s="195"/>
      <c r="BQ1791" s="195"/>
      <c r="BR1791" s="195"/>
      <c r="BS1791" s="195"/>
      <c r="BT1791" s="195"/>
      <c r="BU1791" s="195"/>
      <c r="BV1791" s="195"/>
      <c r="BW1791" s="195"/>
      <c r="BX1791" s="195"/>
      <c r="BY1791" s="195"/>
      <c r="BZ1791" s="195"/>
      <c r="CA1791" s="195"/>
      <c r="CB1791" s="195"/>
      <c r="CC1791" s="195"/>
      <c r="CD1791" s="195"/>
      <c r="CE1791" s="195"/>
      <c r="CF1791" s="195"/>
      <c r="CG1791" s="195"/>
      <c r="CH1791" s="195"/>
    </row>
    <row r="1792" spans="1:86" ht="12.75">
      <c r="A1792" s="195"/>
      <c r="B1792" s="195"/>
      <c r="C1792" s="195"/>
      <c r="D1792" s="195"/>
      <c r="E1792" s="195"/>
      <c r="F1792" s="195"/>
      <c r="G1792" s="195"/>
      <c r="H1792" s="195"/>
      <c r="I1792" s="195"/>
      <c r="J1792" s="195"/>
      <c r="L1792" s="195"/>
      <c r="M1792" s="195"/>
      <c r="N1792" s="195"/>
      <c r="O1792" s="195"/>
      <c r="P1792" s="195"/>
      <c r="Q1792" s="195"/>
      <c r="R1792" s="195"/>
      <c r="S1792" s="195"/>
      <c r="T1792" s="195"/>
      <c r="U1792" s="195"/>
      <c r="V1792" s="195"/>
      <c r="W1792" s="195"/>
      <c r="X1792" s="195"/>
      <c r="Y1792" s="195"/>
      <c r="Z1792" s="195"/>
      <c r="AA1792" s="195"/>
      <c r="AB1792" s="195"/>
      <c r="AC1792" s="195"/>
      <c r="AD1792" s="195"/>
      <c r="AE1792" s="195"/>
      <c r="AF1792" s="195"/>
      <c r="AG1792" s="195"/>
      <c r="AH1792" s="195"/>
      <c r="AI1792" s="195"/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  <c r="AW1792" s="195"/>
      <c r="AX1792" s="195"/>
      <c r="AY1792" s="195"/>
      <c r="AZ1792" s="195"/>
      <c r="BA1792" s="195"/>
      <c r="BB1792" s="195"/>
      <c r="BC1792" s="195"/>
      <c r="BD1792" s="195"/>
      <c r="BE1792" s="195"/>
      <c r="BF1792" s="195"/>
      <c r="BG1792" s="195"/>
      <c r="BH1792" s="195"/>
      <c r="BI1792" s="195"/>
      <c r="BJ1792" s="195"/>
      <c r="BK1792" s="195"/>
      <c r="BL1792" s="195"/>
      <c r="BM1792" s="195"/>
      <c r="BN1792" s="195"/>
      <c r="BO1792" s="195"/>
      <c r="BP1792" s="195"/>
      <c r="BQ1792" s="195"/>
      <c r="BR1792" s="195"/>
      <c r="BS1792" s="195"/>
      <c r="BT1792" s="195"/>
      <c r="BU1792" s="195"/>
      <c r="BV1792" s="195"/>
      <c r="BW1792" s="195"/>
      <c r="BX1792" s="195"/>
      <c r="BY1792" s="195"/>
      <c r="BZ1792" s="195"/>
      <c r="CA1792" s="195"/>
      <c r="CB1792" s="195"/>
      <c r="CC1792" s="195"/>
      <c r="CD1792" s="195"/>
      <c r="CE1792" s="195"/>
      <c r="CF1792" s="195"/>
      <c r="CG1792" s="195"/>
      <c r="CH1792" s="195"/>
    </row>
    <row r="1793" spans="1:86" ht="12.75">
      <c r="A1793" s="195"/>
      <c r="B1793" s="195"/>
      <c r="C1793" s="195"/>
      <c r="D1793" s="195"/>
      <c r="E1793" s="195"/>
      <c r="F1793" s="195"/>
      <c r="G1793" s="195"/>
      <c r="H1793" s="195"/>
      <c r="I1793" s="195"/>
      <c r="J1793" s="195"/>
      <c r="L1793" s="195"/>
      <c r="M1793" s="195"/>
      <c r="N1793" s="195"/>
      <c r="O1793" s="195"/>
      <c r="P1793" s="195"/>
      <c r="Q1793" s="195"/>
      <c r="R1793" s="195"/>
      <c r="S1793" s="195"/>
      <c r="T1793" s="195"/>
      <c r="U1793" s="195"/>
      <c r="V1793" s="195"/>
      <c r="W1793" s="195"/>
      <c r="X1793" s="195"/>
      <c r="Y1793" s="195"/>
      <c r="Z1793" s="195"/>
      <c r="AA1793" s="195"/>
      <c r="AB1793" s="195"/>
      <c r="AC1793" s="195"/>
      <c r="AD1793" s="195"/>
      <c r="AE1793" s="195"/>
      <c r="AF1793" s="195"/>
      <c r="AG1793" s="195"/>
      <c r="AH1793" s="195"/>
      <c r="AI1793" s="195"/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  <c r="AW1793" s="195"/>
      <c r="AX1793" s="195"/>
      <c r="AY1793" s="195"/>
      <c r="AZ1793" s="195"/>
      <c r="BA1793" s="195"/>
      <c r="BB1793" s="195"/>
      <c r="BC1793" s="195"/>
      <c r="BD1793" s="195"/>
      <c r="BE1793" s="195"/>
      <c r="BF1793" s="195"/>
      <c r="BG1793" s="195"/>
      <c r="BH1793" s="195"/>
      <c r="BI1793" s="195"/>
      <c r="BJ1793" s="195"/>
      <c r="BK1793" s="195"/>
      <c r="BL1793" s="195"/>
      <c r="BM1793" s="195"/>
      <c r="BN1793" s="195"/>
      <c r="BO1793" s="195"/>
      <c r="BP1793" s="195"/>
      <c r="BQ1793" s="195"/>
      <c r="BR1793" s="195"/>
      <c r="BS1793" s="195"/>
      <c r="BT1793" s="195"/>
      <c r="BU1793" s="195"/>
      <c r="BV1793" s="195"/>
      <c r="BW1793" s="195"/>
      <c r="BX1793" s="195"/>
      <c r="BY1793" s="195"/>
      <c r="BZ1793" s="195"/>
      <c r="CA1793" s="195"/>
      <c r="CB1793" s="195"/>
      <c r="CC1793" s="195"/>
      <c r="CD1793" s="195"/>
      <c r="CE1793" s="195"/>
      <c r="CF1793" s="195"/>
      <c r="CG1793" s="195"/>
      <c r="CH1793" s="195"/>
    </row>
    <row r="1794" spans="1:86" ht="12.75">
      <c r="A1794" s="195"/>
      <c r="B1794" s="195"/>
      <c r="C1794" s="195"/>
      <c r="D1794" s="195"/>
      <c r="E1794" s="195"/>
      <c r="F1794" s="195"/>
      <c r="G1794" s="195"/>
      <c r="H1794" s="195"/>
      <c r="I1794" s="195"/>
      <c r="J1794" s="195"/>
      <c r="L1794" s="195"/>
      <c r="M1794" s="195"/>
      <c r="N1794" s="195"/>
      <c r="O1794" s="195"/>
      <c r="P1794" s="195"/>
      <c r="Q1794" s="195"/>
      <c r="R1794" s="195"/>
      <c r="S1794" s="195"/>
      <c r="T1794" s="195"/>
      <c r="U1794" s="195"/>
      <c r="V1794" s="195"/>
      <c r="W1794" s="195"/>
      <c r="X1794" s="195"/>
      <c r="Y1794" s="195"/>
      <c r="Z1794" s="195"/>
      <c r="AA1794" s="195"/>
      <c r="AB1794" s="195"/>
      <c r="AC1794" s="195"/>
      <c r="AD1794" s="195"/>
      <c r="AE1794" s="195"/>
      <c r="AF1794" s="195"/>
      <c r="AG1794" s="195"/>
      <c r="AH1794" s="195"/>
      <c r="AI1794" s="195"/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  <c r="AW1794" s="195"/>
      <c r="AX1794" s="195"/>
      <c r="AY1794" s="195"/>
      <c r="AZ1794" s="195"/>
      <c r="BA1794" s="195"/>
      <c r="BB1794" s="195"/>
      <c r="BC1794" s="195"/>
      <c r="BD1794" s="195"/>
      <c r="BE1794" s="195"/>
      <c r="BF1794" s="195"/>
      <c r="BG1794" s="195"/>
      <c r="BH1794" s="195"/>
      <c r="BI1794" s="195"/>
      <c r="BJ1794" s="195"/>
      <c r="BK1794" s="195"/>
      <c r="BL1794" s="195"/>
      <c r="BM1794" s="195"/>
      <c r="BN1794" s="195"/>
      <c r="BO1794" s="195"/>
      <c r="BP1794" s="195"/>
      <c r="BQ1794" s="195"/>
      <c r="BR1794" s="195"/>
      <c r="BS1794" s="195"/>
      <c r="BT1794" s="195"/>
      <c r="BU1794" s="195"/>
      <c r="BV1794" s="195"/>
      <c r="BW1794" s="195"/>
      <c r="BX1794" s="195"/>
      <c r="BY1794" s="195"/>
      <c r="BZ1794" s="195"/>
      <c r="CA1794" s="195"/>
      <c r="CB1794" s="195"/>
      <c r="CC1794" s="195"/>
      <c r="CD1794" s="195"/>
      <c r="CE1794" s="195"/>
      <c r="CF1794" s="195"/>
      <c r="CG1794" s="195"/>
      <c r="CH1794" s="195"/>
    </row>
    <row r="1795" spans="1:86" ht="12.75">
      <c r="A1795" s="195"/>
      <c r="B1795" s="195"/>
      <c r="C1795" s="195"/>
      <c r="D1795" s="195"/>
      <c r="E1795" s="195"/>
      <c r="F1795" s="195"/>
      <c r="G1795" s="195"/>
      <c r="H1795" s="195"/>
      <c r="I1795" s="195"/>
      <c r="J1795" s="195"/>
      <c r="L1795" s="195"/>
      <c r="M1795" s="195"/>
      <c r="N1795" s="195"/>
      <c r="O1795" s="195"/>
      <c r="P1795" s="195"/>
      <c r="Q1795" s="195"/>
      <c r="R1795" s="195"/>
      <c r="S1795" s="195"/>
      <c r="T1795" s="195"/>
      <c r="U1795" s="195"/>
      <c r="V1795" s="195"/>
      <c r="W1795" s="195"/>
      <c r="X1795" s="195"/>
      <c r="Y1795" s="195"/>
      <c r="Z1795" s="195"/>
      <c r="AA1795" s="195"/>
      <c r="AB1795" s="195"/>
      <c r="AC1795" s="195"/>
      <c r="AD1795" s="195"/>
      <c r="AE1795" s="195"/>
      <c r="AF1795" s="195"/>
      <c r="AG1795" s="195"/>
      <c r="AH1795" s="195"/>
      <c r="AI1795" s="195"/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  <c r="AW1795" s="195"/>
      <c r="AX1795" s="195"/>
      <c r="AY1795" s="195"/>
      <c r="AZ1795" s="195"/>
      <c r="BA1795" s="195"/>
      <c r="BB1795" s="195"/>
      <c r="BC1795" s="195"/>
      <c r="BD1795" s="195"/>
      <c r="BE1795" s="195"/>
      <c r="BF1795" s="195"/>
      <c r="BG1795" s="195"/>
      <c r="BH1795" s="195"/>
      <c r="BI1795" s="195"/>
      <c r="BJ1795" s="195"/>
      <c r="BK1795" s="195"/>
      <c r="BL1795" s="195"/>
      <c r="BM1795" s="195"/>
      <c r="BN1795" s="195"/>
      <c r="BO1795" s="195"/>
      <c r="BP1795" s="195"/>
      <c r="BQ1795" s="195"/>
      <c r="BR1795" s="195"/>
      <c r="BS1795" s="195"/>
      <c r="BT1795" s="195"/>
      <c r="BU1795" s="195"/>
      <c r="BV1795" s="195"/>
      <c r="BW1795" s="195"/>
      <c r="BX1795" s="195"/>
      <c r="BY1795" s="195"/>
      <c r="BZ1795" s="195"/>
      <c r="CA1795" s="195"/>
      <c r="CB1795" s="195"/>
      <c r="CC1795" s="195"/>
      <c r="CD1795" s="195"/>
      <c r="CE1795" s="195"/>
      <c r="CF1795" s="195"/>
      <c r="CG1795" s="195"/>
      <c r="CH1795" s="195"/>
    </row>
    <row r="1796" spans="1:86" ht="12.75">
      <c r="A1796" s="195"/>
      <c r="B1796" s="195"/>
      <c r="C1796" s="195"/>
      <c r="D1796" s="195"/>
      <c r="E1796" s="195"/>
      <c r="F1796" s="195"/>
      <c r="G1796" s="195"/>
      <c r="H1796" s="195"/>
      <c r="I1796" s="195"/>
      <c r="J1796" s="195"/>
      <c r="L1796" s="195"/>
      <c r="M1796" s="195"/>
      <c r="N1796" s="195"/>
      <c r="O1796" s="195"/>
      <c r="P1796" s="195"/>
      <c r="Q1796" s="195"/>
      <c r="R1796" s="195"/>
      <c r="S1796" s="195"/>
      <c r="T1796" s="195"/>
      <c r="U1796" s="195"/>
      <c r="V1796" s="195"/>
      <c r="W1796" s="195"/>
      <c r="X1796" s="195"/>
      <c r="Y1796" s="195"/>
      <c r="Z1796" s="195"/>
      <c r="AA1796" s="195"/>
      <c r="AB1796" s="195"/>
      <c r="AC1796" s="195"/>
      <c r="AD1796" s="195"/>
      <c r="AE1796" s="195"/>
      <c r="AF1796" s="195"/>
      <c r="AG1796" s="195"/>
      <c r="AH1796" s="195"/>
      <c r="AI1796" s="195"/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  <c r="AW1796" s="195"/>
      <c r="AX1796" s="195"/>
      <c r="AY1796" s="195"/>
      <c r="AZ1796" s="195"/>
      <c r="BA1796" s="195"/>
      <c r="BB1796" s="195"/>
      <c r="BC1796" s="195"/>
      <c r="BD1796" s="195"/>
      <c r="BE1796" s="195"/>
      <c r="BF1796" s="195"/>
      <c r="BG1796" s="195"/>
      <c r="BH1796" s="195"/>
      <c r="BI1796" s="195"/>
      <c r="BJ1796" s="195"/>
      <c r="BK1796" s="195"/>
      <c r="BL1796" s="195"/>
      <c r="BM1796" s="195"/>
      <c r="BN1796" s="195"/>
      <c r="BO1796" s="195"/>
      <c r="BP1796" s="195"/>
      <c r="BQ1796" s="195"/>
      <c r="BR1796" s="195"/>
      <c r="BS1796" s="195"/>
      <c r="BT1796" s="195"/>
      <c r="BU1796" s="195"/>
      <c r="BV1796" s="195"/>
      <c r="BW1796" s="195"/>
      <c r="BX1796" s="195"/>
      <c r="BY1796" s="195"/>
      <c r="BZ1796" s="195"/>
      <c r="CA1796" s="195"/>
      <c r="CB1796" s="195"/>
      <c r="CC1796" s="195"/>
      <c r="CD1796" s="195"/>
      <c r="CE1796" s="195"/>
      <c r="CF1796" s="195"/>
      <c r="CG1796" s="195"/>
      <c r="CH1796" s="195"/>
    </row>
    <row r="1797" spans="1:86" ht="12.75">
      <c r="A1797" s="195"/>
      <c r="B1797" s="195"/>
      <c r="C1797" s="195"/>
      <c r="D1797" s="195"/>
      <c r="E1797" s="195"/>
      <c r="F1797" s="195"/>
      <c r="G1797" s="195"/>
      <c r="H1797" s="195"/>
      <c r="I1797" s="195"/>
      <c r="J1797" s="195"/>
      <c r="L1797" s="195"/>
      <c r="M1797" s="195"/>
      <c r="N1797" s="195"/>
      <c r="O1797" s="195"/>
      <c r="P1797" s="195"/>
      <c r="Q1797" s="195"/>
      <c r="R1797" s="195"/>
      <c r="S1797" s="195"/>
      <c r="T1797" s="195"/>
      <c r="U1797" s="195"/>
      <c r="V1797" s="195"/>
      <c r="W1797" s="195"/>
      <c r="X1797" s="195"/>
      <c r="Y1797" s="195"/>
      <c r="Z1797" s="195"/>
      <c r="AA1797" s="195"/>
      <c r="AB1797" s="195"/>
      <c r="AC1797" s="195"/>
      <c r="AD1797" s="195"/>
      <c r="AE1797" s="195"/>
      <c r="AF1797" s="195"/>
      <c r="AG1797" s="195"/>
      <c r="AH1797" s="195"/>
      <c r="AI1797" s="195"/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  <c r="AW1797" s="195"/>
      <c r="AX1797" s="195"/>
      <c r="AY1797" s="195"/>
      <c r="AZ1797" s="195"/>
      <c r="BA1797" s="195"/>
      <c r="BB1797" s="195"/>
      <c r="BC1797" s="195"/>
      <c r="BD1797" s="195"/>
      <c r="BE1797" s="195"/>
      <c r="BF1797" s="195"/>
      <c r="BG1797" s="195"/>
      <c r="BH1797" s="195"/>
      <c r="BI1797" s="195"/>
      <c r="BJ1797" s="195"/>
      <c r="BK1797" s="195"/>
      <c r="BL1797" s="195"/>
      <c r="BM1797" s="195"/>
      <c r="BN1797" s="195"/>
      <c r="BO1797" s="195"/>
      <c r="BP1797" s="195"/>
      <c r="BQ1797" s="195"/>
      <c r="BR1797" s="195"/>
      <c r="BS1797" s="195"/>
      <c r="BT1797" s="195"/>
      <c r="BU1797" s="195"/>
      <c r="BV1797" s="195"/>
      <c r="BW1797" s="195"/>
      <c r="BX1797" s="195"/>
      <c r="BY1797" s="195"/>
      <c r="BZ1797" s="195"/>
      <c r="CA1797" s="195"/>
      <c r="CB1797" s="195"/>
      <c r="CC1797" s="195"/>
      <c r="CD1797" s="195"/>
      <c r="CE1797" s="195"/>
      <c r="CF1797" s="195"/>
      <c r="CG1797" s="195"/>
      <c r="CH1797" s="195"/>
    </row>
    <row r="1798" spans="1:86" ht="12.75">
      <c r="A1798" s="195"/>
      <c r="B1798" s="195"/>
      <c r="C1798" s="195"/>
      <c r="D1798" s="195"/>
      <c r="E1798" s="195"/>
      <c r="F1798" s="195"/>
      <c r="G1798" s="195"/>
      <c r="H1798" s="195"/>
      <c r="I1798" s="195"/>
      <c r="J1798" s="195"/>
      <c r="L1798" s="195"/>
      <c r="M1798" s="195"/>
      <c r="N1798" s="195"/>
      <c r="O1798" s="195"/>
      <c r="P1798" s="195"/>
      <c r="Q1798" s="195"/>
      <c r="R1798" s="195"/>
      <c r="S1798" s="195"/>
      <c r="T1798" s="195"/>
      <c r="U1798" s="195"/>
      <c r="V1798" s="195"/>
      <c r="W1798" s="195"/>
      <c r="X1798" s="195"/>
      <c r="Y1798" s="195"/>
      <c r="Z1798" s="195"/>
      <c r="AA1798" s="195"/>
      <c r="AB1798" s="195"/>
      <c r="AC1798" s="195"/>
      <c r="AD1798" s="195"/>
      <c r="AE1798" s="195"/>
      <c r="AF1798" s="195"/>
      <c r="AG1798" s="195"/>
      <c r="AH1798" s="195"/>
      <c r="AI1798" s="195"/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  <c r="AW1798" s="195"/>
      <c r="AX1798" s="195"/>
      <c r="AY1798" s="195"/>
      <c r="AZ1798" s="195"/>
      <c r="BA1798" s="195"/>
      <c r="BB1798" s="195"/>
      <c r="BC1798" s="195"/>
      <c r="BD1798" s="195"/>
      <c r="BE1798" s="195"/>
      <c r="BF1798" s="195"/>
      <c r="BG1798" s="195"/>
      <c r="BH1798" s="195"/>
      <c r="BI1798" s="195"/>
      <c r="BJ1798" s="195"/>
      <c r="BK1798" s="195"/>
      <c r="BL1798" s="195"/>
      <c r="BM1798" s="195"/>
      <c r="BN1798" s="195"/>
      <c r="BO1798" s="195"/>
      <c r="BP1798" s="195"/>
      <c r="BQ1798" s="195"/>
      <c r="BR1798" s="195"/>
      <c r="BS1798" s="195"/>
      <c r="BT1798" s="195"/>
      <c r="BU1798" s="195"/>
      <c r="BV1798" s="195"/>
      <c r="BW1798" s="195"/>
      <c r="BX1798" s="195"/>
      <c r="BY1798" s="195"/>
      <c r="BZ1798" s="195"/>
      <c r="CA1798" s="195"/>
      <c r="CB1798" s="195"/>
      <c r="CC1798" s="195"/>
      <c r="CD1798" s="195"/>
      <c r="CE1798" s="195"/>
      <c r="CF1798" s="195"/>
      <c r="CG1798" s="195"/>
      <c r="CH1798" s="195"/>
    </row>
    <row r="1799" spans="1:86" ht="12.75">
      <c r="A1799" s="195"/>
      <c r="B1799" s="195"/>
      <c r="C1799" s="195"/>
      <c r="D1799" s="195"/>
      <c r="E1799" s="195"/>
      <c r="F1799" s="195"/>
      <c r="G1799" s="195"/>
      <c r="H1799" s="195"/>
      <c r="I1799" s="195"/>
      <c r="J1799" s="195"/>
      <c r="L1799" s="195"/>
      <c r="M1799" s="195"/>
      <c r="N1799" s="195"/>
      <c r="O1799" s="195"/>
      <c r="P1799" s="195"/>
      <c r="Q1799" s="195"/>
      <c r="R1799" s="195"/>
      <c r="S1799" s="195"/>
      <c r="T1799" s="195"/>
      <c r="U1799" s="195"/>
      <c r="V1799" s="195"/>
      <c r="W1799" s="195"/>
      <c r="X1799" s="195"/>
      <c r="Y1799" s="195"/>
      <c r="Z1799" s="195"/>
      <c r="AA1799" s="195"/>
      <c r="AB1799" s="195"/>
      <c r="AC1799" s="195"/>
      <c r="AD1799" s="195"/>
      <c r="AE1799" s="195"/>
      <c r="AF1799" s="195"/>
      <c r="AG1799" s="195"/>
      <c r="AH1799" s="195"/>
      <c r="AI1799" s="195"/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  <c r="AW1799" s="195"/>
      <c r="AX1799" s="195"/>
      <c r="AY1799" s="195"/>
      <c r="AZ1799" s="195"/>
      <c r="BA1799" s="195"/>
      <c r="BB1799" s="195"/>
      <c r="BC1799" s="195"/>
      <c r="BD1799" s="195"/>
      <c r="BE1799" s="195"/>
      <c r="BF1799" s="195"/>
      <c r="BG1799" s="195"/>
      <c r="BH1799" s="195"/>
      <c r="BI1799" s="195"/>
      <c r="BJ1799" s="195"/>
      <c r="BK1799" s="195"/>
      <c r="BL1799" s="195"/>
      <c r="BM1799" s="195"/>
      <c r="BN1799" s="195"/>
      <c r="BO1799" s="195"/>
      <c r="BP1799" s="195"/>
      <c r="BQ1799" s="195"/>
      <c r="BR1799" s="195"/>
      <c r="BS1799" s="195"/>
      <c r="BT1799" s="195"/>
      <c r="BU1799" s="195"/>
      <c r="BV1799" s="195"/>
      <c r="BW1799" s="195"/>
      <c r="BX1799" s="195"/>
      <c r="BY1799" s="195"/>
      <c r="BZ1799" s="195"/>
      <c r="CA1799" s="195"/>
      <c r="CB1799" s="195"/>
      <c r="CC1799" s="195"/>
      <c r="CD1799" s="195"/>
      <c r="CE1799" s="195"/>
      <c r="CF1799" s="195"/>
      <c r="CG1799" s="195"/>
      <c r="CH1799" s="195"/>
    </row>
    <row r="1800" spans="1:86" ht="12.75">
      <c r="A1800" s="195"/>
      <c r="B1800" s="195"/>
      <c r="C1800" s="195"/>
      <c r="D1800" s="195"/>
      <c r="E1800" s="195"/>
      <c r="F1800" s="195"/>
      <c r="G1800" s="195"/>
      <c r="H1800" s="195"/>
      <c r="I1800" s="195"/>
      <c r="J1800" s="195"/>
      <c r="L1800" s="195"/>
      <c r="M1800" s="195"/>
      <c r="N1800" s="195"/>
      <c r="O1800" s="195"/>
      <c r="P1800" s="195"/>
      <c r="Q1800" s="195"/>
      <c r="R1800" s="195"/>
      <c r="S1800" s="195"/>
      <c r="T1800" s="195"/>
      <c r="U1800" s="195"/>
      <c r="V1800" s="195"/>
      <c r="W1800" s="195"/>
      <c r="X1800" s="195"/>
      <c r="Y1800" s="195"/>
      <c r="Z1800" s="195"/>
      <c r="AA1800" s="195"/>
      <c r="AB1800" s="195"/>
      <c r="AC1800" s="195"/>
      <c r="AD1800" s="195"/>
      <c r="AE1800" s="195"/>
      <c r="AF1800" s="195"/>
      <c r="AG1800" s="195"/>
      <c r="AH1800" s="195"/>
      <c r="AI1800" s="195"/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  <c r="AW1800" s="195"/>
      <c r="AX1800" s="195"/>
      <c r="AY1800" s="195"/>
      <c r="AZ1800" s="195"/>
      <c r="BA1800" s="195"/>
      <c r="BB1800" s="195"/>
      <c r="BC1800" s="195"/>
      <c r="BD1800" s="195"/>
      <c r="BE1800" s="195"/>
      <c r="BF1800" s="195"/>
      <c r="BG1800" s="195"/>
      <c r="BH1800" s="195"/>
      <c r="BI1800" s="195"/>
      <c r="BJ1800" s="195"/>
      <c r="BK1800" s="195"/>
      <c r="BL1800" s="195"/>
      <c r="BM1800" s="195"/>
      <c r="BN1800" s="195"/>
      <c r="BO1800" s="195"/>
      <c r="BP1800" s="195"/>
      <c r="BQ1800" s="195"/>
      <c r="BR1800" s="195"/>
      <c r="BS1800" s="195"/>
      <c r="BT1800" s="195"/>
      <c r="BU1800" s="195"/>
      <c r="BV1800" s="195"/>
      <c r="BW1800" s="195"/>
      <c r="BX1800" s="195"/>
      <c r="BY1800" s="195"/>
      <c r="BZ1800" s="195"/>
      <c r="CA1800" s="195"/>
      <c r="CB1800" s="195"/>
      <c r="CC1800" s="195"/>
      <c r="CD1800" s="195"/>
      <c r="CE1800" s="195"/>
      <c r="CF1800" s="195"/>
      <c r="CG1800" s="195"/>
      <c r="CH1800" s="195"/>
    </row>
    <row r="1801" spans="1:86" ht="12.75">
      <c r="A1801" s="195"/>
      <c r="B1801" s="195"/>
      <c r="C1801" s="195"/>
      <c r="D1801" s="195"/>
      <c r="E1801" s="195"/>
      <c r="F1801" s="195"/>
      <c r="G1801" s="195"/>
      <c r="H1801" s="195"/>
      <c r="I1801" s="195"/>
      <c r="J1801" s="195"/>
      <c r="L1801" s="195"/>
      <c r="M1801" s="195"/>
      <c r="N1801" s="195"/>
      <c r="O1801" s="195"/>
      <c r="P1801" s="195"/>
      <c r="Q1801" s="195"/>
      <c r="R1801" s="195"/>
      <c r="S1801" s="195"/>
      <c r="T1801" s="195"/>
      <c r="U1801" s="195"/>
      <c r="V1801" s="195"/>
      <c r="W1801" s="195"/>
      <c r="X1801" s="195"/>
      <c r="Y1801" s="195"/>
      <c r="Z1801" s="195"/>
      <c r="AA1801" s="195"/>
      <c r="AB1801" s="195"/>
      <c r="AC1801" s="195"/>
      <c r="AD1801" s="195"/>
      <c r="AE1801" s="195"/>
      <c r="AF1801" s="195"/>
      <c r="AG1801" s="195"/>
      <c r="AH1801" s="195"/>
      <c r="AI1801" s="195"/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  <c r="AW1801" s="195"/>
      <c r="AX1801" s="195"/>
      <c r="AY1801" s="195"/>
      <c r="AZ1801" s="195"/>
      <c r="BA1801" s="195"/>
      <c r="BB1801" s="195"/>
      <c r="BC1801" s="195"/>
      <c r="BD1801" s="195"/>
      <c r="BE1801" s="195"/>
      <c r="BF1801" s="195"/>
      <c r="BG1801" s="195"/>
      <c r="BH1801" s="195"/>
      <c r="BI1801" s="195"/>
      <c r="BJ1801" s="195"/>
      <c r="BK1801" s="195"/>
      <c r="BL1801" s="195"/>
      <c r="BM1801" s="195"/>
      <c r="BN1801" s="195"/>
      <c r="BO1801" s="195"/>
      <c r="BP1801" s="195"/>
      <c r="BQ1801" s="195"/>
      <c r="BR1801" s="195"/>
      <c r="BS1801" s="195"/>
      <c r="BT1801" s="195"/>
      <c r="BU1801" s="195"/>
      <c r="BV1801" s="195"/>
      <c r="BW1801" s="195"/>
      <c r="BX1801" s="195"/>
      <c r="BY1801" s="195"/>
      <c r="BZ1801" s="195"/>
      <c r="CA1801" s="195"/>
      <c r="CB1801" s="195"/>
      <c r="CC1801" s="195"/>
      <c r="CD1801" s="195"/>
      <c r="CE1801" s="195"/>
      <c r="CF1801" s="195"/>
      <c r="CG1801" s="195"/>
      <c r="CH1801" s="195"/>
    </row>
    <row r="1802" spans="1:86" ht="12.75">
      <c r="A1802" s="195"/>
      <c r="B1802" s="195"/>
      <c r="C1802" s="195"/>
      <c r="D1802" s="195"/>
      <c r="E1802" s="195"/>
      <c r="F1802" s="195"/>
      <c r="G1802" s="195"/>
      <c r="H1802" s="195"/>
      <c r="I1802" s="195"/>
      <c r="J1802" s="195"/>
      <c r="L1802" s="195"/>
      <c r="M1802" s="195"/>
      <c r="N1802" s="195"/>
      <c r="O1802" s="195"/>
      <c r="P1802" s="195"/>
      <c r="Q1802" s="195"/>
      <c r="R1802" s="195"/>
      <c r="S1802" s="195"/>
      <c r="T1802" s="195"/>
      <c r="U1802" s="195"/>
      <c r="V1802" s="195"/>
      <c r="W1802" s="195"/>
      <c r="X1802" s="195"/>
      <c r="Y1802" s="195"/>
      <c r="Z1802" s="195"/>
      <c r="AA1802" s="195"/>
      <c r="AB1802" s="195"/>
      <c r="AC1802" s="195"/>
      <c r="AD1802" s="195"/>
      <c r="AE1802" s="195"/>
      <c r="AF1802" s="195"/>
      <c r="AG1802" s="195"/>
      <c r="AH1802" s="195"/>
      <c r="AI1802" s="195"/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  <c r="AW1802" s="195"/>
      <c r="AX1802" s="195"/>
      <c r="AY1802" s="195"/>
      <c r="AZ1802" s="195"/>
      <c r="BA1802" s="195"/>
      <c r="BB1802" s="195"/>
      <c r="BC1802" s="195"/>
      <c r="BD1802" s="195"/>
      <c r="BE1802" s="195"/>
      <c r="BF1802" s="195"/>
      <c r="BG1802" s="195"/>
      <c r="BH1802" s="195"/>
      <c r="BI1802" s="195"/>
      <c r="BJ1802" s="195"/>
      <c r="BK1802" s="195"/>
      <c r="BL1802" s="195"/>
      <c r="BM1802" s="195"/>
      <c r="BN1802" s="195"/>
      <c r="BO1802" s="195"/>
      <c r="BP1802" s="195"/>
      <c r="BQ1802" s="195"/>
      <c r="BR1802" s="195"/>
      <c r="BS1802" s="195"/>
      <c r="BT1802" s="195"/>
      <c r="BU1802" s="195"/>
      <c r="BV1802" s="195"/>
      <c r="BW1802" s="195"/>
      <c r="BX1802" s="195"/>
      <c r="BY1802" s="195"/>
      <c r="BZ1802" s="195"/>
      <c r="CA1802" s="195"/>
      <c r="CB1802" s="195"/>
      <c r="CC1802" s="195"/>
      <c r="CD1802" s="195"/>
      <c r="CE1802" s="195"/>
      <c r="CF1802" s="195"/>
      <c r="CG1802" s="195"/>
      <c r="CH1802" s="195"/>
    </row>
    <row r="1803" spans="1:86" ht="12.75">
      <c r="A1803" s="195"/>
      <c r="B1803" s="195"/>
      <c r="C1803" s="195"/>
      <c r="D1803" s="195"/>
      <c r="E1803" s="195"/>
      <c r="F1803" s="195"/>
      <c r="G1803" s="195"/>
      <c r="H1803" s="195"/>
      <c r="I1803" s="195"/>
      <c r="J1803" s="195"/>
      <c r="L1803" s="195"/>
      <c r="M1803" s="195"/>
      <c r="N1803" s="195"/>
      <c r="O1803" s="195"/>
      <c r="P1803" s="195"/>
      <c r="Q1803" s="195"/>
      <c r="R1803" s="195"/>
      <c r="S1803" s="195"/>
      <c r="T1803" s="195"/>
      <c r="U1803" s="195"/>
      <c r="V1803" s="195"/>
      <c r="W1803" s="195"/>
      <c r="X1803" s="195"/>
      <c r="Y1803" s="195"/>
      <c r="Z1803" s="195"/>
      <c r="AA1803" s="195"/>
      <c r="AB1803" s="195"/>
      <c r="AC1803" s="195"/>
      <c r="AD1803" s="195"/>
      <c r="AE1803" s="195"/>
      <c r="AF1803" s="195"/>
      <c r="AG1803" s="195"/>
      <c r="AH1803" s="195"/>
      <c r="AI1803" s="195"/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  <c r="AW1803" s="195"/>
      <c r="AX1803" s="195"/>
      <c r="AY1803" s="195"/>
      <c r="AZ1803" s="195"/>
      <c r="BA1803" s="195"/>
      <c r="BB1803" s="195"/>
      <c r="BC1803" s="195"/>
      <c r="BD1803" s="195"/>
      <c r="BE1803" s="195"/>
      <c r="BF1803" s="195"/>
      <c r="BG1803" s="195"/>
      <c r="BH1803" s="195"/>
      <c r="BI1803" s="195"/>
      <c r="BJ1803" s="195"/>
      <c r="BK1803" s="195"/>
      <c r="BL1803" s="195"/>
      <c r="BM1803" s="195"/>
      <c r="BN1803" s="195"/>
      <c r="BO1803" s="195"/>
      <c r="BP1803" s="195"/>
      <c r="BQ1803" s="195"/>
      <c r="BR1803" s="195"/>
      <c r="BS1803" s="195"/>
      <c r="BT1803" s="195"/>
      <c r="BU1803" s="195"/>
      <c r="BV1803" s="195"/>
      <c r="BW1803" s="195"/>
      <c r="BX1803" s="195"/>
      <c r="BY1803" s="195"/>
      <c r="BZ1803" s="195"/>
      <c r="CA1803" s="195"/>
      <c r="CB1803" s="195"/>
      <c r="CC1803" s="195"/>
      <c r="CD1803" s="195"/>
      <c r="CE1803" s="195"/>
      <c r="CF1803" s="195"/>
      <c r="CG1803" s="195"/>
      <c r="CH1803" s="195"/>
    </row>
    <row r="1804" spans="1:86" ht="12.75">
      <c r="A1804" s="195"/>
      <c r="B1804" s="195"/>
      <c r="C1804" s="195"/>
      <c r="D1804" s="195"/>
      <c r="E1804" s="195"/>
      <c r="F1804" s="195"/>
      <c r="G1804" s="195"/>
      <c r="H1804" s="195"/>
      <c r="I1804" s="195"/>
      <c r="J1804" s="195"/>
      <c r="L1804" s="195"/>
      <c r="M1804" s="195"/>
      <c r="N1804" s="195"/>
      <c r="O1804" s="195"/>
      <c r="P1804" s="195"/>
      <c r="Q1804" s="195"/>
      <c r="R1804" s="195"/>
      <c r="S1804" s="195"/>
      <c r="T1804" s="195"/>
      <c r="U1804" s="195"/>
      <c r="V1804" s="195"/>
      <c r="W1804" s="195"/>
      <c r="X1804" s="195"/>
      <c r="Y1804" s="195"/>
      <c r="Z1804" s="195"/>
      <c r="AA1804" s="195"/>
      <c r="AB1804" s="195"/>
      <c r="AC1804" s="195"/>
      <c r="AD1804" s="195"/>
      <c r="AE1804" s="195"/>
      <c r="AF1804" s="195"/>
      <c r="AG1804" s="195"/>
      <c r="AH1804" s="195"/>
      <c r="AI1804" s="195"/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  <c r="AW1804" s="195"/>
      <c r="AX1804" s="195"/>
      <c r="AY1804" s="195"/>
      <c r="AZ1804" s="195"/>
      <c r="BA1804" s="195"/>
      <c r="BB1804" s="195"/>
      <c r="BC1804" s="195"/>
      <c r="BD1804" s="195"/>
      <c r="BE1804" s="195"/>
      <c r="BF1804" s="195"/>
      <c r="BG1804" s="195"/>
      <c r="BH1804" s="195"/>
      <c r="BI1804" s="195"/>
      <c r="BJ1804" s="195"/>
      <c r="BK1804" s="195"/>
      <c r="BL1804" s="195"/>
      <c r="BM1804" s="195"/>
      <c r="BN1804" s="195"/>
      <c r="BO1804" s="195"/>
      <c r="BP1804" s="195"/>
      <c r="BQ1804" s="195"/>
      <c r="BR1804" s="195"/>
      <c r="BS1804" s="195"/>
      <c r="BT1804" s="195"/>
      <c r="BU1804" s="195"/>
      <c r="BV1804" s="195"/>
      <c r="BW1804" s="195"/>
      <c r="BX1804" s="195"/>
      <c r="BY1804" s="195"/>
      <c r="BZ1804" s="195"/>
      <c r="CA1804" s="195"/>
      <c r="CB1804" s="195"/>
      <c r="CC1804" s="195"/>
      <c r="CD1804" s="195"/>
      <c r="CE1804" s="195"/>
      <c r="CF1804" s="195"/>
      <c r="CG1804" s="195"/>
      <c r="CH1804" s="195"/>
    </row>
    <row r="1805" spans="1:86" ht="12.75">
      <c r="A1805" s="195"/>
      <c r="B1805" s="195"/>
      <c r="C1805" s="195"/>
      <c r="D1805" s="195"/>
      <c r="E1805" s="195"/>
      <c r="F1805" s="195"/>
      <c r="G1805" s="195"/>
      <c r="H1805" s="195"/>
      <c r="I1805" s="195"/>
      <c r="J1805" s="195"/>
      <c r="L1805" s="195"/>
      <c r="M1805" s="195"/>
      <c r="N1805" s="195"/>
      <c r="O1805" s="195"/>
      <c r="P1805" s="195"/>
      <c r="Q1805" s="195"/>
      <c r="R1805" s="195"/>
      <c r="S1805" s="195"/>
      <c r="T1805" s="195"/>
      <c r="U1805" s="195"/>
      <c r="V1805" s="195"/>
      <c r="W1805" s="195"/>
      <c r="X1805" s="195"/>
      <c r="Y1805" s="195"/>
      <c r="Z1805" s="195"/>
      <c r="AA1805" s="195"/>
      <c r="AB1805" s="195"/>
      <c r="AC1805" s="195"/>
      <c r="AD1805" s="195"/>
      <c r="AE1805" s="195"/>
      <c r="AF1805" s="195"/>
      <c r="AG1805" s="195"/>
      <c r="AH1805" s="195"/>
      <c r="AI1805" s="195"/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  <c r="AW1805" s="195"/>
      <c r="AX1805" s="195"/>
      <c r="AY1805" s="195"/>
      <c r="AZ1805" s="195"/>
      <c r="BA1805" s="195"/>
      <c r="BB1805" s="195"/>
      <c r="BC1805" s="195"/>
      <c r="BD1805" s="195"/>
      <c r="BE1805" s="195"/>
      <c r="BF1805" s="195"/>
      <c r="BG1805" s="195"/>
      <c r="BH1805" s="195"/>
      <c r="BI1805" s="195"/>
      <c r="BJ1805" s="195"/>
      <c r="BK1805" s="195"/>
      <c r="BL1805" s="195"/>
      <c r="BM1805" s="195"/>
      <c r="BN1805" s="195"/>
      <c r="BO1805" s="195"/>
      <c r="BP1805" s="195"/>
      <c r="BQ1805" s="195"/>
      <c r="BR1805" s="195"/>
      <c r="BS1805" s="195"/>
      <c r="BT1805" s="195"/>
      <c r="BU1805" s="195"/>
      <c r="BV1805" s="195"/>
      <c r="BW1805" s="195"/>
      <c r="BX1805" s="195"/>
      <c r="BY1805" s="195"/>
      <c r="BZ1805" s="195"/>
      <c r="CA1805" s="195"/>
      <c r="CB1805" s="195"/>
      <c r="CC1805" s="195"/>
      <c r="CD1805" s="195"/>
      <c r="CE1805" s="195"/>
      <c r="CF1805" s="195"/>
      <c r="CG1805" s="195"/>
      <c r="CH1805" s="195"/>
    </row>
    <row r="1806" spans="1:86" ht="12.75">
      <c r="A1806" s="195"/>
      <c r="B1806" s="195"/>
      <c r="C1806" s="195"/>
      <c r="D1806" s="195"/>
      <c r="E1806" s="195"/>
      <c r="F1806" s="195"/>
      <c r="G1806" s="195"/>
      <c r="H1806" s="195"/>
      <c r="I1806" s="195"/>
      <c r="J1806" s="195"/>
      <c r="L1806" s="195"/>
      <c r="M1806" s="195"/>
      <c r="N1806" s="195"/>
      <c r="O1806" s="195"/>
      <c r="P1806" s="195"/>
      <c r="Q1806" s="195"/>
      <c r="R1806" s="195"/>
      <c r="S1806" s="195"/>
      <c r="T1806" s="195"/>
      <c r="U1806" s="195"/>
      <c r="V1806" s="195"/>
      <c r="W1806" s="195"/>
      <c r="X1806" s="195"/>
      <c r="Y1806" s="195"/>
      <c r="Z1806" s="195"/>
      <c r="AA1806" s="195"/>
      <c r="AB1806" s="195"/>
      <c r="AC1806" s="195"/>
      <c r="AD1806" s="195"/>
      <c r="AE1806" s="195"/>
      <c r="AF1806" s="195"/>
      <c r="AG1806" s="195"/>
      <c r="AH1806" s="195"/>
      <c r="AI1806" s="195"/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  <c r="AW1806" s="195"/>
      <c r="AX1806" s="195"/>
      <c r="AY1806" s="195"/>
      <c r="AZ1806" s="195"/>
      <c r="BA1806" s="195"/>
      <c r="BB1806" s="195"/>
      <c r="BC1806" s="195"/>
      <c r="BD1806" s="195"/>
      <c r="BE1806" s="195"/>
      <c r="BF1806" s="195"/>
      <c r="BG1806" s="195"/>
      <c r="BH1806" s="195"/>
      <c r="BI1806" s="195"/>
      <c r="BJ1806" s="195"/>
      <c r="BK1806" s="195"/>
      <c r="BL1806" s="195"/>
      <c r="BM1806" s="195"/>
      <c r="BN1806" s="195"/>
      <c r="BO1806" s="195"/>
      <c r="BP1806" s="195"/>
      <c r="BQ1806" s="195"/>
      <c r="BR1806" s="195"/>
      <c r="BS1806" s="195"/>
      <c r="BT1806" s="195"/>
      <c r="BU1806" s="195"/>
      <c r="BV1806" s="195"/>
      <c r="BW1806" s="195"/>
      <c r="BX1806" s="195"/>
      <c r="BY1806" s="195"/>
      <c r="BZ1806" s="195"/>
      <c r="CA1806" s="195"/>
      <c r="CB1806" s="195"/>
      <c r="CC1806" s="195"/>
      <c r="CD1806" s="195"/>
      <c r="CE1806" s="195"/>
      <c r="CF1806" s="195"/>
      <c r="CG1806" s="195"/>
      <c r="CH1806" s="195"/>
    </row>
    <row r="1807" spans="1:86" ht="12.75">
      <c r="A1807" s="195"/>
      <c r="B1807" s="195"/>
      <c r="C1807" s="195"/>
      <c r="D1807" s="195"/>
      <c r="E1807" s="195"/>
      <c r="F1807" s="195"/>
      <c r="G1807" s="195"/>
      <c r="H1807" s="195"/>
      <c r="I1807" s="195"/>
      <c r="J1807" s="195"/>
      <c r="L1807" s="195"/>
      <c r="M1807" s="195"/>
      <c r="N1807" s="195"/>
      <c r="O1807" s="195"/>
      <c r="P1807" s="195"/>
      <c r="Q1807" s="195"/>
      <c r="R1807" s="195"/>
      <c r="S1807" s="195"/>
      <c r="T1807" s="195"/>
      <c r="U1807" s="195"/>
      <c r="V1807" s="195"/>
      <c r="W1807" s="195"/>
      <c r="X1807" s="195"/>
      <c r="Y1807" s="195"/>
      <c r="Z1807" s="195"/>
      <c r="AA1807" s="195"/>
      <c r="AB1807" s="195"/>
      <c r="AC1807" s="195"/>
      <c r="AD1807" s="195"/>
      <c r="AE1807" s="195"/>
      <c r="AF1807" s="195"/>
      <c r="AG1807" s="195"/>
      <c r="AH1807" s="195"/>
      <c r="AI1807" s="195"/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  <c r="AW1807" s="195"/>
      <c r="AX1807" s="195"/>
      <c r="AY1807" s="195"/>
      <c r="AZ1807" s="195"/>
      <c r="BA1807" s="195"/>
      <c r="BB1807" s="195"/>
      <c r="BC1807" s="195"/>
      <c r="BD1807" s="195"/>
      <c r="BE1807" s="195"/>
      <c r="BF1807" s="195"/>
      <c r="BG1807" s="195"/>
      <c r="BH1807" s="195"/>
      <c r="BI1807" s="195"/>
      <c r="BJ1807" s="195"/>
      <c r="BK1807" s="195"/>
      <c r="BL1807" s="195"/>
      <c r="BM1807" s="195"/>
      <c r="BN1807" s="195"/>
      <c r="BO1807" s="195"/>
      <c r="BP1807" s="195"/>
      <c r="BQ1807" s="195"/>
      <c r="BR1807" s="195"/>
      <c r="BS1807" s="195"/>
      <c r="BT1807" s="195"/>
      <c r="BU1807" s="195"/>
      <c r="BV1807" s="195"/>
      <c r="BW1807" s="195"/>
      <c r="BX1807" s="195"/>
      <c r="BY1807" s="195"/>
      <c r="BZ1807" s="195"/>
      <c r="CA1807" s="195"/>
      <c r="CB1807" s="195"/>
      <c r="CC1807" s="195"/>
      <c r="CD1807" s="195"/>
      <c r="CE1807" s="195"/>
      <c r="CF1807" s="195"/>
      <c r="CG1807" s="195"/>
      <c r="CH1807" s="195"/>
    </row>
    <row r="1808" spans="1:86" ht="12.75">
      <c r="A1808" s="195"/>
      <c r="B1808" s="195"/>
      <c r="C1808" s="195"/>
      <c r="D1808" s="195"/>
      <c r="E1808" s="195"/>
      <c r="F1808" s="195"/>
      <c r="G1808" s="195"/>
      <c r="H1808" s="195"/>
      <c r="I1808" s="195"/>
      <c r="J1808" s="195"/>
      <c r="L1808" s="195"/>
      <c r="M1808" s="195"/>
      <c r="N1808" s="195"/>
      <c r="O1808" s="195"/>
      <c r="P1808" s="195"/>
      <c r="Q1808" s="195"/>
      <c r="R1808" s="195"/>
      <c r="S1808" s="195"/>
      <c r="T1808" s="195"/>
      <c r="U1808" s="195"/>
      <c r="V1808" s="195"/>
      <c r="W1808" s="195"/>
      <c r="X1808" s="195"/>
      <c r="Y1808" s="195"/>
      <c r="Z1808" s="195"/>
      <c r="AA1808" s="195"/>
      <c r="AB1808" s="195"/>
      <c r="AC1808" s="195"/>
      <c r="AD1808" s="195"/>
      <c r="AE1808" s="195"/>
      <c r="AF1808" s="195"/>
      <c r="AG1808" s="195"/>
      <c r="AH1808" s="195"/>
      <c r="AI1808" s="195"/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  <c r="AW1808" s="195"/>
      <c r="AX1808" s="195"/>
      <c r="AY1808" s="195"/>
      <c r="AZ1808" s="195"/>
      <c r="BA1808" s="195"/>
      <c r="BB1808" s="195"/>
      <c r="BC1808" s="195"/>
      <c r="BD1808" s="195"/>
      <c r="BE1808" s="195"/>
      <c r="BF1808" s="195"/>
      <c r="BG1808" s="195"/>
      <c r="BH1808" s="195"/>
      <c r="BI1808" s="195"/>
      <c r="BJ1808" s="195"/>
      <c r="BK1808" s="195"/>
      <c r="BL1808" s="195"/>
      <c r="BM1808" s="195"/>
      <c r="BN1808" s="195"/>
      <c r="BO1808" s="195"/>
      <c r="BP1808" s="195"/>
      <c r="BQ1808" s="195"/>
      <c r="BR1808" s="195"/>
      <c r="BS1808" s="195"/>
      <c r="BT1808" s="195"/>
      <c r="BU1808" s="195"/>
      <c r="BV1808" s="195"/>
      <c r="BW1808" s="195"/>
      <c r="BX1808" s="195"/>
      <c r="BY1808" s="195"/>
      <c r="BZ1808" s="195"/>
      <c r="CA1808" s="195"/>
      <c r="CB1808" s="195"/>
      <c r="CC1808" s="195"/>
      <c r="CD1808" s="195"/>
      <c r="CE1808" s="195"/>
      <c r="CF1808" s="195"/>
      <c r="CG1808" s="195"/>
      <c r="CH1808" s="195"/>
    </row>
    <row r="1809" spans="1:86" ht="12.75">
      <c r="A1809" s="195"/>
      <c r="B1809" s="195"/>
      <c r="C1809" s="195"/>
      <c r="D1809" s="195"/>
      <c r="E1809" s="195"/>
      <c r="F1809" s="195"/>
      <c r="G1809" s="195"/>
      <c r="H1809" s="195"/>
      <c r="I1809" s="195"/>
      <c r="J1809" s="195"/>
      <c r="L1809" s="195"/>
      <c r="M1809" s="195"/>
      <c r="N1809" s="195"/>
      <c r="O1809" s="195"/>
      <c r="P1809" s="195"/>
      <c r="Q1809" s="195"/>
      <c r="R1809" s="195"/>
      <c r="S1809" s="195"/>
      <c r="T1809" s="195"/>
      <c r="U1809" s="195"/>
      <c r="V1809" s="195"/>
      <c r="W1809" s="195"/>
      <c r="X1809" s="195"/>
      <c r="Y1809" s="195"/>
      <c r="Z1809" s="195"/>
      <c r="AA1809" s="195"/>
      <c r="AB1809" s="195"/>
      <c r="AC1809" s="195"/>
      <c r="AD1809" s="195"/>
      <c r="AE1809" s="195"/>
      <c r="AF1809" s="195"/>
      <c r="AG1809" s="195"/>
      <c r="AH1809" s="195"/>
      <c r="AI1809" s="195"/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  <c r="AW1809" s="195"/>
      <c r="AX1809" s="195"/>
      <c r="AY1809" s="195"/>
      <c r="AZ1809" s="195"/>
      <c r="BA1809" s="195"/>
      <c r="BB1809" s="195"/>
      <c r="BC1809" s="195"/>
      <c r="BD1809" s="195"/>
      <c r="BE1809" s="195"/>
      <c r="BF1809" s="195"/>
      <c r="BG1809" s="195"/>
      <c r="BH1809" s="195"/>
      <c r="BI1809" s="195"/>
      <c r="BJ1809" s="195"/>
      <c r="BK1809" s="195"/>
      <c r="BL1809" s="195"/>
      <c r="BM1809" s="195"/>
      <c r="BN1809" s="195"/>
      <c r="BO1809" s="195"/>
      <c r="BP1809" s="195"/>
      <c r="BQ1809" s="195"/>
      <c r="BR1809" s="195"/>
      <c r="BS1809" s="195"/>
      <c r="BT1809" s="195"/>
      <c r="BU1809" s="195"/>
      <c r="BV1809" s="195"/>
      <c r="BW1809" s="195"/>
      <c r="BX1809" s="195"/>
      <c r="BY1809" s="195"/>
      <c r="BZ1809" s="195"/>
      <c r="CA1809" s="195"/>
      <c r="CB1809" s="195"/>
      <c r="CC1809" s="195"/>
      <c r="CD1809" s="195"/>
      <c r="CE1809" s="195"/>
      <c r="CF1809" s="195"/>
      <c r="CG1809" s="195"/>
      <c r="CH1809" s="195"/>
    </row>
    <row r="1810" spans="1:86" ht="12.75">
      <c r="A1810" s="195"/>
      <c r="B1810" s="195"/>
      <c r="C1810" s="195"/>
      <c r="D1810" s="195"/>
      <c r="E1810" s="195"/>
      <c r="F1810" s="195"/>
      <c r="G1810" s="195"/>
      <c r="H1810" s="195"/>
      <c r="I1810" s="195"/>
      <c r="J1810" s="195"/>
      <c r="L1810" s="195"/>
      <c r="M1810" s="195"/>
      <c r="N1810" s="195"/>
      <c r="O1810" s="195"/>
      <c r="P1810" s="195"/>
      <c r="Q1810" s="195"/>
      <c r="R1810" s="195"/>
      <c r="S1810" s="195"/>
      <c r="T1810" s="195"/>
      <c r="U1810" s="195"/>
      <c r="V1810" s="195"/>
      <c r="W1810" s="195"/>
      <c r="X1810" s="195"/>
      <c r="Y1810" s="195"/>
      <c r="Z1810" s="195"/>
      <c r="AA1810" s="195"/>
      <c r="AB1810" s="195"/>
      <c r="AC1810" s="195"/>
      <c r="AD1810" s="195"/>
      <c r="AE1810" s="195"/>
      <c r="AF1810" s="195"/>
      <c r="AG1810" s="195"/>
      <c r="AH1810" s="195"/>
      <c r="AI1810" s="195"/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  <c r="AW1810" s="195"/>
      <c r="AX1810" s="195"/>
      <c r="AY1810" s="195"/>
      <c r="AZ1810" s="195"/>
      <c r="BA1810" s="195"/>
      <c r="BB1810" s="195"/>
      <c r="BC1810" s="195"/>
      <c r="BD1810" s="195"/>
      <c r="BE1810" s="195"/>
      <c r="BF1810" s="195"/>
      <c r="BG1810" s="195"/>
      <c r="BH1810" s="195"/>
      <c r="BI1810" s="195"/>
      <c r="BJ1810" s="195"/>
      <c r="BK1810" s="195"/>
      <c r="BL1810" s="195"/>
      <c r="BM1810" s="195"/>
      <c r="BN1810" s="195"/>
      <c r="BO1810" s="195"/>
      <c r="BP1810" s="195"/>
      <c r="BQ1810" s="195"/>
      <c r="BR1810" s="195"/>
      <c r="BS1810" s="195"/>
      <c r="BT1810" s="195"/>
      <c r="BU1810" s="195"/>
      <c r="BV1810" s="195"/>
      <c r="BW1810" s="195"/>
      <c r="BX1810" s="195"/>
      <c r="BY1810" s="195"/>
      <c r="BZ1810" s="195"/>
      <c r="CA1810" s="195"/>
      <c r="CB1810" s="195"/>
      <c r="CC1810" s="195"/>
      <c r="CD1810" s="195"/>
      <c r="CE1810" s="195"/>
      <c r="CF1810" s="195"/>
      <c r="CG1810" s="195"/>
      <c r="CH1810" s="195"/>
    </row>
    <row r="1811" spans="1:86" ht="12.75">
      <c r="A1811" s="195"/>
      <c r="B1811" s="195"/>
      <c r="C1811" s="195"/>
      <c r="D1811" s="195"/>
      <c r="E1811" s="195"/>
      <c r="F1811" s="195"/>
      <c r="G1811" s="195"/>
      <c r="H1811" s="195"/>
      <c r="I1811" s="195"/>
      <c r="J1811" s="195"/>
      <c r="L1811" s="195"/>
      <c r="M1811" s="195"/>
      <c r="N1811" s="195"/>
      <c r="O1811" s="195"/>
      <c r="P1811" s="195"/>
      <c r="Q1811" s="195"/>
      <c r="R1811" s="195"/>
      <c r="S1811" s="195"/>
      <c r="T1811" s="195"/>
      <c r="U1811" s="195"/>
      <c r="V1811" s="195"/>
      <c r="W1811" s="195"/>
      <c r="X1811" s="195"/>
      <c r="Y1811" s="195"/>
      <c r="Z1811" s="195"/>
      <c r="AA1811" s="195"/>
      <c r="AB1811" s="195"/>
      <c r="AC1811" s="195"/>
      <c r="AD1811" s="195"/>
      <c r="AE1811" s="195"/>
      <c r="AF1811" s="195"/>
      <c r="AG1811" s="195"/>
      <c r="AH1811" s="195"/>
      <c r="AI1811" s="195"/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  <c r="AW1811" s="195"/>
      <c r="AX1811" s="195"/>
      <c r="AY1811" s="195"/>
      <c r="AZ1811" s="195"/>
      <c r="BA1811" s="195"/>
      <c r="BB1811" s="195"/>
      <c r="BC1811" s="195"/>
      <c r="BD1811" s="195"/>
      <c r="BE1811" s="195"/>
      <c r="BF1811" s="195"/>
      <c r="BG1811" s="195"/>
      <c r="BH1811" s="195"/>
      <c r="BI1811" s="195"/>
      <c r="BJ1811" s="195"/>
      <c r="BK1811" s="195"/>
      <c r="BL1811" s="195"/>
      <c r="BM1811" s="195"/>
      <c r="BN1811" s="195"/>
      <c r="BO1811" s="195"/>
      <c r="BP1811" s="195"/>
      <c r="BQ1811" s="195"/>
      <c r="BR1811" s="195"/>
      <c r="BS1811" s="195"/>
      <c r="BT1811" s="195"/>
      <c r="BU1811" s="195"/>
      <c r="BV1811" s="195"/>
      <c r="BW1811" s="195"/>
      <c r="BX1811" s="195"/>
      <c r="BY1811" s="195"/>
      <c r="BZ1811" s="195"/>
      <c r="CA1811" s="195"/>
      <c r="CB1811" s="195"/>
      <c r="CC1811" s="195"/>
      <c r="CD1811" s="195"/>
      <c r="CE1811" s="195"/>
      <c r="CF1811" s="195"/>
      <c r="CG1811" s="195"/>
      <c r="CH1811" s="195"/>
    </row>
    <row r="1812" spans="1:86" ht="12.75">
      <c r="A1812" s="195"/>
      <c r="B1812" s="195"/>
      <c r="C1812" s="195"/>
      <c r="D1812" s="195"/>
      <c r="E1812" s="195"/>
      <c r="F1812" s="195"/>
      <c r="G1812" s="195"/>
      <c r="H1812" s="195"/>
      <c r="I1812" s="195"/>
      <c r="J1812" s="195"/>
      <c r="L1812" s="195"/>
      <c r="M1812" s="195"/>
      <c r="N1812" s="195"/>
      <c r="O1812" s="195"/>
      <c r="P1812" s="195"/>
      <c r="Q1812" s="195"/>
      <c r="R1812" s="195"/>
      <c r="S1812" s="195"/>
      <c r="T1812" s="195"/>
      <c r="U1812" s="195"/>
      <c r="V1812" s="195"/>
      <c r="W1812" s="195"/>
      <c r="X1812" s="195"/>
      <c r="Y1812" s="195"/>
      <c r="Z1812" s="195"/>
      <c r="AA1812" s="195"/>
      <c r="AB1812" s="195"/>
      <c r="AC1812" s="195"/>
      <c r="AD1812" s="195"/>
      <c r="AE1812" s="195"/>
      <c r="AF1812" s="195"/>
      <c r="AG1812" s="195"/>
      <c r="AH1812" s="195"/>
      <c r="AI1812" s="195"/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  <c r="AW1812" s="195"/>
      <c r="AX1812" s="195"/>
      <c r="AY1812" s="195"/>
      <c r="AZ1812" s="195"/>
      <c r="BA1812" s="195"/>
      <c r="BB1812" s="195"/>
      <c r="BC1812" s="195"/>
      <c r="BD1812" s="195"/>
      <c r="BE1812" s="195"/>
      <c r="BF1812" s="195"/>
      <c r="BG1812" s="195"/>
      <c r="BH1812" s="195"/>
      <c r="BI1812" s="195"/>
      <c r="BJ1812" s="195"/>
      <c r="BK1812" s="195"/>
      <c r="BL1812" s="195"/>
      <c r="BM1812" s="195"/>
      <c r="BN1812" s="195"/>
      <c r="BO1812" s="195"/>
      <c r="BP1812" s="195"/>
      <c r="BQ1812" s="195"/>
      <c r="BR1812" s="195"/>
      <c r="BS1812" s="195"/>
      <c r="BT1812" s="195"/>
      <c r="BU1812" s="195"/>
      <c r="BV1812" s="195"/>
      <c r="BW1812" s="195"/>
      <c r="BX1812" s="195"/>
      <c r="BY1812" s="195"/>
      <c r="BZ1812" s="195"/>
      <c r="CA1812" s="195"/>
      <c r="CB1812" s="195"/>
      <c r="CC1812" s="195"/>
      <c r="CD1812" s="195"/>
      <c r="CE1812" s="195"/>
      <c r="CF1812" s="195"/>
      <c r="CG1812" s="195"/>
      <c r="CH1812" s="195"/>
    </row>
    <row r="1813" spans="1:86" ht="12.75">
      <c r="A1813" s="195"/>
      <c r="B1813" s="195"/>
      <c r="C1813" s="195"/>
      <c r="D1813" s="195"/>
      <c r="E1813" s="195"/>
      <c r="F1813" s="195"/>
      <c r="G1813" s="195"/>
      <c r="H1813" s="195"/>
      <c r="I1813" s="195"/>
      <c r="J1813" s="195"/>
      <c r="L1813" s="195"/>
      <c r="M1813" s="195"/>
      <c r="N1813" s="195"/>
      <c r="O1813" s="195"/>
      <c r="P1813" s="195"/>
      <c r="Q1813" s="195"/>
      <c r="R1813" s="195"/>
      <c r="S1813" s="195"/>
      <c r="T1813" s="195"/>
      <c r="U1813" s="195"/>
      <c r="V1813" s="195"/>
      <c r="W1813" s="195"/>
      <c r="X1813" s="195"/>
      <c r="Y1813" s="195"/>
      <c r="Z1813" s="195"/>
      <c r="AA1813" s="195"/>
      <c r="AB1813" s="195"/>
      <c r="AC1813" s="195"/>
      <c r="AD1813" s="195"/>
      <c r="AE1813" s="195"/>
      <c r="AF1813" s="195"/>
      <c r="AG1813" s="195"/>
      <c r="AH1813" s="195"/>
      <c r="AI1813" s="195"/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  <c r="AW1813" s="195"/>
      <c r="AX1813" s="195"/>
      <c r="AY1813" s="195"/>
      <c r="AZ1813" s="195"/>
      <c r="BA1813" s="195"/>
      <c r="BB1813" s="195"/>
      <c r="BC1813" s="195"/>
      <c r="BD1813" s="195"/>
      <c r="BE1813" s="195"/>
      <c r="BF1813" s="195"/>
      <c r="BG1813" s="195"/>
      <c r="BH1813" s="195"/>
      <c r="BI1813" s="195"/>
      <c r="BJ1813" s="195"/>
      <c r="BK1813" s="195"/>
      <c r="BL1813" s="195"/>
      <c r="BM1813" s="195"/>
      <c r="BN1813" s="195"/>
      <c r="BO1813" s="195"/>
      <c r="BP1813" s="195"/>
      <c r="BQ1813" s="195"/>
      <c r="BR1813" s="195"/>
      <c r="BS1813" s="195"/>
      <c r="BT1813" s="195"/>
      <c r="BU1813" s="195"/>
      <c r="BV1813" s="195"/>
      <c r="BW1813" s="195"/>
      <c r="BX1813" s="195"/>
      <c r="BY1813" s="195"/>
      <c r="BZ1813" s="195"/>
      <c r="CA1813" s="195"/>
      <c r="CB1813" s="195"/>
      <c r="CC1813" s="195"/>
      <c r="CD1813" s="195"/>
      <c r="CE1813" s="195"/>
      <c r="CF1813" s="195"/>
      <c r="CG1813" s="195"/>
      <c r="CH1813" s="195"/>
    </row>
    <row r="1814" spans="1:86" ht="12.75">
      <c r="A1814" s="195"/>
      <c r="B1814" s="195"/>
      <c r="C1814" s="195"/>
      <c r="D1814" s="195"/>
      <c r="E1814" s="195"/>
      <c r="F1814" s="195"/>
      <c r="G1814" s="195"/>
      <c r="H1814" s="195"/>
      <c r="I1814" s="195"/>
      <c r="J1814" s="195"/>
      <c r="L1814" s="195"/>
      <c r="M1814" s="195"/>
      <c r="N1814" s="195"/>
      <c r="O1814" s="195"/>
      <c r="P1814" s="195"/>
      <c r="Q1814" s="195"/>
      <c r="R1814" s="195"/>
      <c r="S1814" s="195"/>
      <c r="T1814" s="195"/>
      <c r="U1814" s="195"/>
      <c r="V1814" s="195"/>
      <c r="W1814" s="195"/>
      <c r="X1814" s="195"/>
      <c r="Y1814" s="195"/>
      <c r="Z1814" s="195"/>
      <c r="AA1814" s="195"/>
      <c r="AB1814" s="195"/>
      <c r="AC1814" s="195"/>
      <c r="AD1814" s="195"/>
      <c r="AE1814" s="195"/>
      <c r="AF1814" s="195"/>
      <c r="AG1814" s="195"/>
      <c r="AH1814" s="195"/>
      <c r="AI1814" s="195"/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  <c r="AW1814" s="195"/>
      <c r="AX1814" s="195"/>
      <c r="AY1814" s="195"/>
      <c r="AZ1814" s="195"/>
      <c r="BA1814" s="195"/>
      <c r="BB1814" s="195"/>
      <c r="BC1814" s="195"/>
      <c r="BD1814" s="195"/>
      <c r="BE1814" s="195"/>
      <c r="BF1814" s="195"/>
      <c r="BG1814" s="195"/>
      <c r="BH1814" s="195"/>
      <c r="BI1814" s="195"/>
      <c r="BJ1814" s="195"/>
      <c r="BK1814" s="195"/>
      <c r="BL1814" s="195"/>
      <c r="BM1814" s="195"/>
      <c r="BN1814" s="195"/>
      <c r="BO1814" s="195"/>
      <c r="BP1814" s="195"/>
      <c r="BQ1814" s="195"/>
      <c r="BR1814" s="195"/>
      <c r="BS1814" s="195"/>
      <c r="BT1814" s="195"/>
      <c r="BU1814" s="195"/>
      <c r="BV1814" s="195"/>
      <c r="BW1814" s="195"/>
      <c r="BX1814" s="195"/>
      <c r="BY1814" s="195"/>
      <c r="BZ1814" s="195"/>
      <c r="CA1814" s="195"/>
      <c r="CB1814" s="195"/>
      <c r="CC1814" s="195"/>
      <c r="CD1814" s="195"/>
      <c r="CE1814" s="195"/>
      <c r="CF1814" s="195"/>
      <c r="CG1814" s="195"/>
      <c r="CH1814" s="195"/>
    </row>
    <row r="1815" spans="1:86" ht="12.75">
      <c r="A1815" s="195"/>
      <c r="B1815" s="195"/>
      <c r="C1815" s="195"/>
      <c r="D1815" s="195"/>
      <c r="E1815" s="195"/>
      <c r="F1815" s="195"/>
      <c r="G1815" s="195"/>
      <c r="H1815" s="195"/>
      <c r="I1815" s="195"/>
      <c r="J1815" s="195"/>
      <c r="L1815" s="195"/>
      <c r="M1815" s="195"/>
      <c r="N1815" s="195"/>
      <c r="O1815" s="195"/>
      <c r="P1815" s="195"/>
      <c r="Q1815" s="195"/>
      <c r="R1815" s="195"/>
      <c r="S1815" s="195"/>
      <c r="T1815" s="195"/>
      <c r="U1815" s="195"/>
      <c r="V1815" s="195"/>
      <c r="W1815" s="195"/>
      <c r="X1815" s="195"/>
      <c r="Y1815" s="195"/>
      <c r="Z1815" s="195"/>
      <c r="AA1815" s="195"/>
      <c r="AB1815" s="195"/>
      <c r="AC1815" s="195"/>
      <c r="AD1815" s="195"/>
      <c r="AE1815" s="195"/>
      <c r="AF1815" s="195"/>
      <c r="AG1815" s="195"/>
      <c r="AH1815" s="195"/>
      <c r="AI1815" s="195"/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  <c r="AW1815" s="195"/>
      <c r="AX1815" s="195"/>
      <c r="AY1815" s="195"/>
      <c r="AZ1815" s="195"/>
      <c r="BA1815" s="195"/>
      <c r="BB1815" s="195"/>
      <c r="BC1815" s="195"/>
      <c r="BD1815" s="195"/>
      <c r="BE1815" s="195"/>
      <c r="BF1815" s="195"/>
      <c r="BG1815" s="195"/>
      <c r="BH1815" s="195"/>
      <c r="BI1815" s="195"/>
      <c r="BJ1815" s="195"/>
      <c r="BK1815" s="195"/>
      <c r="BL1815" s="195"/>
      <c r="BM1815" s="195"/>
      <c r="BN1815" s="195"/>
      <c r="BO1815" s="195"/>
      <c r="BP1815" s="195"/>
      <c r="BQ1815" s="195"/>
      <c r="BR1815" s="195"/>
      <c r="BS1815" s="195"/>
      <c r="BT1815" s="195"/>
      <c r="BU1815" s="195"/>
      <c r="BV1815" s="195"/>
      <c r="BW1815" s="195"/>
      <c r="BX1815" s="195"/>
      <c r="BY1815" s="195"/>
      <c r="BZ1815" s="195"/>
      <c r="CA1815" s="195"/>
      <c r="CB1815" s="195"/>
      <c r="CC1815" s="195"/>
      <c r="CD1815" s="195"/>
      <c r="CE1815" s="195"/>
      <c r="CF1815" s="195"/>
      <c r="CG1815" s="195"/>
      <c r="CH1815" s="195"/>
    </row>
    <row r="1816" spans="1:86" ht="12.75">
      <c r="A1816" s="195"/>
      <c r="B1816" s="195"/>
      <c r="C1816" s="195"/>
      <c r="D1816" s="195"/>
      <c r="E1816" s="195"/>
      <c r="F1816" s="195"/>
      <c r="G1816" s="195"/>
      <c r="H1816" s="195"/>
      <c r="I1816" s="195"/>
      <c r="J1816" s="195"/>
      <c r="L1816" s="195"/>
      <c r="M1816" s="195"/>
      <c r="N1816" s="195"/>
      <c r="O1816" s="195"/>
      <c r="P1816" s="195"/>
      <c r="Q1816" s="195"/>
      <c r="R1816" s="195"/>
      <c r="S1816" s="195"/>
      <c r="T1816" s="195"/>
      <c r="U1816" s="195"/>
      <c r="V1816" s="195"/>
      <c r="W1816" s="195"/>
      <c r="X1816" s="195"/>
      <c r="Y1816" s="195"/>
      <c r="Z1816" s="195"/>
      <c r="AA1816" s="195"/>
      <c r="AB1816" s="195"/>
      <c r="AC1816" s="195"/>
      <c r="AD1816" s="195"/>
      <c r="AE1816" s="195"/>
      <c r="AF1816" s="195"/>
      <c r="AG1816" s="195"/>
      <c r="AH1816" s="195"/>
      <c r="AI1816" s="195"/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  <c r="AW1816" s="195"/>
      <c r="AX1816" s="195"/>
      <c r="AY1816" s="195"/>
      <c r="AZ1816" s="195"/>
      <c r="BA1816" s="195"/>
      <c r="BB1816" s="195"/>
      <c r="BC1816" s="195"/>
      <c r="BD1816" s="195"/>
      <c r="BE1816" s="195"/>
      <c r="BF1816" s="195"/>
      <c r="BG1816" s="195"/>
      <c r="BH1816" s="195"/>
      <c r="BI1816" s="195"/>
      <c r="BJ1816" s="195"/>
      <c r="BK1816" s="195"/>
      <c r="BL1816" s="195"/>
      <c r="BM1816" s="195"/>
      <c r="BN1816" s="195"/>
      <c r="BO1816" s="195"/>
      <c r="BP1816" s="195"/>
      <c r="BQ1816" s="195"/>
      <c r="BR1816" s="195"/>
      <c r="BS1816" s="195"/>
      <c r="BT1816" s="195"/>
      <c r="BU1816" s="195"/>
      <c r="BV1816" s="195"/>
      <c r="BW1816" s="195"/>
      <c r="BX1816" s="195"/>
      <c r="BY1816" s="195"/>
      <c r="BZ1816" s="195"/>
      <c r="CA1816" s="195"/>
      <c r="CB1816" s="195"/>
      <c r="CC1816" s="195"/>
      <c r="CD1816" s="195"/>
      <c r="CE1816" s="195"/>
      <c r="CF1816" s="195"/>
      <c r="CG1816" s="195"/>
      <c r="CH1816" s="195"/>
    </row>
  </sheetData>
  <mergeCells count="1">
    <mergeCell ref="A23:L23"/>
  </mergeCells>
  <printOptions/>
  <pageMargins left="0.6" right="0.08" top="0.24" bottom="0.11811023622047245" header="0.17" footer="0.2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7"/>
  <sheetViews>
    <sheetView workbookViewId="0" topLeftCell="A1">
      <selection activeCell="B3" sqref="B3:G37"/>
    </sheetView>
  </sheetViews>
  <sheetFormatPr defaultColWidth="11.421875" defaultRowHeight="12.75"/>
  <cols>
    <col min="1" max="1" width="3.57421875" style="7" customWidth="1"/>
    <col min="2" max="2" width="11.421875" style="9" customWidth="1"/>
    <col min="3" max="3" width="17.7109375" style="7" customWidth="1"/>
    <col min="4" max="7" width="16.8515625" style="7" customWidth="1"/>
    <col min="8" max="8" width="13.7109375" style="7" customWidth="1"/>
    <col min="9" max="9" width="11.421875" style="279" customWidth="1"/>
    <col min="10" max="10" width="22.140625" style="279" customWidth="1"/>
    <col min="11" max="11" width="11.421875" style="279" customWidth="1"/>
    <col min="12" max="12" width="13.00390625" style="279" bestFit="1" customWidth="1"/>
    <col min="13" max="29" width="11.421875" style="279" customWidth="1"/>
    <col min="30" max="16384" width="11.421875" style="7" customWidth="1"/>
  </cols>
  <sheetData>
    <row r="1" ht="14.25">
      <c r="B1" s="6"/>
    </row>
    <row r="3" spans="2:8" ht="15">
      <c r="B3" s="582"/>
      <c r="C3" s="583" t="s">
        <v>242</v>
      </c>
      <c r="D3" s="582"/>
      <c r="E3" s="582"/>
      <c r="F3" s="582"/>
      <c r="G3" s="582"/>
      <c r="H3" s="8"/>
    </row>
    <row r="4" spans="2:8" ht="14.25">
      <c r="B4" s="584"/>
      <c r="C4" s="585" t="s">
        <v>248</v>
      </c>
      <c r="D4" s="582"/>
      <c r="E4" s="582"/>
      <c r="F4" s="582"/>
      <c r="G4" s="582"/>
      <c r="H4" s="10"/>
    </row>
    <row r="5" spans="2:8" ht="9.75" customHeight="1">
      <c r="B5" s="586"/>
      <c r="C5" s="582"/>
      <c r="D5" s="582"/>
      <c r="E5" s="582"/>
      <c r="F5" s="582"/>
      <c r="G5" s="582"/>
      <c r="H5" s="10"/>
    </row>
    <row r="6" spans="2:8" ht="21" customHeight="1">
      <c r="B6" s="587" t="s">
        <v>0</v>
      </c>
      <c r="C6" s="588" t="s">
        <v>16</v>
      </c>
      <c r="D6" s="589" t="s">
        <v>10</v>
      </c>
      <c r="E6" s="590"/>
      <c r="F6" s="590"/>
      <c r="G6" s="590"/>
      <c r="H6" s="10"/>
    </row>
    <row r="7" spans="2:14" ht="15.75" customHeight="1">
      <c r="B7" s="443"/>
      <c r="C7" s="408"/>
      <c r="D7" s="588" t="s">
        <v>249</v>
      </c>
      <c r="E7" s="588" t="s">
        <v>15</v>
      </c>
      <c r="F7" s="588" t="s">
        <v>14</v>
      </c>
      <c r="G7" s="591" t="s">
        <v>13</v>
      </c>
      <c r="H7" s="11"/>
      <c r="J7" s="280"/>
      <c r="K7" s="280"/>
      <c r="L7" s="280"/>
      <c r="M7" s="280"/>
      <c r="N7" s="280"/>
    </row>
    <row r="8" spans="2:14" ht="15.75" customHeight="1">
      <c r="B8" s="449"/>
      <c r="C8" s="373"/>
      <c r="D8" s="373"/>
      <c r="E8" s="373"/>
      <c r="F8" s="373"/>
      <c r="G8" s="365"/>
      <c r="H8" s="10"/>
      <c r="J8" s="280"/>
      <c r="K8" s="280"/>
      <c r="L8" s="280"/>
      <c r="M8" s="280"/>
      <c r="N8" s="280"/>
    </row>
    <row r="9" spans="2:14" ht="9.75" customHeight="1">
      <c r="B9" s="375"/>
      <c r="C9" s="375"/>
      <c r="D9" s="375"/>
      <c r="E9" s="375"/>
      <c r="F9" s="375"/>
      <c r="G9" s="375"/>
      <c r="H9" s="10"/>
      <c r="J9" s="280"/>
      <c r="K9" s="280"/>
      <c r="L9" s="280"/>
      <c r="M9" s="280"/>
      <c r="N9" s="280"/>
    </row>
    <row r="10" spans="2:14" ht="12" customHeight="1">
      <c r="B10" s="592">
        <v>1970</v>
      </c>
      <c r="C10" s="593">
        <v>18878</v>
      </c>
      <c r="D10" s="593">
        <v>15516</v>
      </c>
      <c r="E10" s="594" t="s">
        <v>143</v>
      </c>
      <c r="F10" s="593">
        <v>2138</v>
      </c>
      <c r="G10" s="593">
        <v>338</v>
      </c>
      <c r="H10" s="12"/>
      <c r="J10" s="280"/>
      <c r="K10" s="280"/>
      <c r="L10" s="280"/>
      <c r="M10" s="280"/>
      <c r="N10" s="280"/>
    </row>
    <row r="11" spans="2:8" ht="12" customHeight="1">
      <c r="B11" s="592">
        <v>1975</v>
      </c>
      <c r="C11" s="593">
        <v>17763</v>
      </c>
      <c r="D11" s="593">
        <v>13639</v>
      </c>
      <c r="E11" s="594" t="s">
        <v>143</v>
      </c>
      <c r="F11" s="593">
        <v>2286</v>
      </c>
      <c r="G11" s="593">
        <v>1035</v>
      </c>
      <c r="H11" s="12"/>
    </row>
    <row r="12" spans="2:8" ht="12" customHeight="1">
      <c r="B12" s="592">
        <v>1980</v>
      </c>
      <c r="C12" s="593">
        <v>15572</v>
      </c>
      <c r="D12" s="593">
        <v>9745</v>
      </c>
      <c r="E12" s="593">
        <v>582</v>
      </c>
      <c r="F12" s="593">
        <v>1886</v>
      </c>
      <c r="G12" s="593">
        <v>2241</v>
      </c>
      <c r="H12" s="12"/>
    </row>
    <row r="13" spans="2:8" ht="12" customHeight="1">
      <c r="B13" s="592">
        <v>1985</v>
      </c>
      <c r="C13" s="593">
        <v>14315</v>
      </c>
      <c r="D13" s="593">
        <v>6771</v>
      </c>
      <c r="E13" s="593">
        <v>543</v>
      </c>
      <c r="F13" s="593">
        <v>2312</v>
      </c>
      <c r="G13" s="593">
        <v>3340</v>
      </c>
      <c r="H13" s="12"/>
    </row>
    <row r="14" spans="2:8" ht="12" customHeight="1">
      <c r="B14" s="592">
        <v>1990</v>
      </c>
      <c r="C14" s="593">
        <v>12893</v>
      </c>
      <c r="D14" s="593">
        <v>5298</v>
      </c>
      <c r="E14" s="593">
        <v>289</v>
      </c>
      <c r="F14" s="593">
        <v>1890</v>
      </c>
      <c r="G14" s="593">
        <v>4038</v>
      </c>
      <c r="H14" s="12"/>
    </row>
    <row r="15" spans="2:8" ht="12" customHeight="1">
      <c r="B15" s="592">
        <v>1991</v>
      </c>
      <c r="C15" s="593">
        <v>12917</v>
      </c>
      <c r="D15" s="593">
        <v>4818</v>
      </c>
      <c r="E15" s="593">
        <v>545</v>
      </c>
      <c r="F15" s="593">
        <v>1871</v>
      </c>
      <c r="G15" s="593">
        <v>4123</v>
      </c>
      <c r="H15" s="12"/>
    </row>
    <row r="16" spans="2:8" ht="12" customHeight="1">
      <c r="B16" s="592">
        <v>1992</v>
      </c>
      <c r="C16" s="593">
        <v>12767</v>
      </c>
      <c r="D16" s="593">
        <v>4404</v>
      </c>
      <c r="E16" s="593">
        <v>460</v>
      </c>
      <c r="F16" s="593">
        <v>1765</v>
      </c>
      <c r="G16" s="593">
        <v>4428</v>
      </c>
      <c r="H16" s="12"/>
    </row>
    <row r="17" spans="2:8" ht="12" customHeight="1">
      <c r="B17" s="592">
        <v>1993</v>
      </c>
      <c r="C17" s="593">
        <v>12036</v>
      </c>
      <c r="D17" s="593">
        <v>3865</v>
      </c>
      <c r="E17" s="593">
        <v>410</v>
      </c>
      <c r="F17" s="593">
        <v>1601</v>
      </c>
      <c r="G17" s="593">
        <v>4631</v>
      </c>
      <c r="H17" s="12"/>
    </row>
    <row r="18" spans="2:8" ht="12" customHeight="1">
      <c r="B18" s="592">
        <v>1994</v>
      </c>
      <c r="C18" s="593">
        <v>12027</v>
      </c>
      <c r="D18" s="593">
        <v>3596</v>
      </c>
      <c r="E18" s="593">
        <v>465</v>
      </c>
      <c r="F18" s="593">
        <v>1460</v>
      </c>
      <c r="G18" s="593">
        <v>4885</v>
      </c>
      <c r="H18" s="12"/>
    </row>
    <row r="19" spans="2:8" ht="12" customHeight="1">
      <c r="B19" s="592">
        <v>1995</v>
      </c>
      <c r="C19" s="593">
        <v>11679</v>
      </c>
      <c r="D19" s="593">
        <v>3402</v>
      </c>
      <c r="E19" s="593">
        <v>560</v>
      </c>
      <c r="F19" s="593">
        <v>1347</v>
      </c>
      <c r="G19" s="593">
        <v>4903</v>
      </c>
      <c r="H19" s="12"/>
    </row>
    <row r="20" spans="2:8" ht="12" customHeight="1">
      <c r="B20" s="592">
        <v>1996</v>
      </c>
      <c r="C20" s="593">
        <v>11489</v>
      </c>
      <c r="D20" s="593">
        <v>2086</v>
      </c>
      <c r="E20" s="593">
        <v>1616</v>
      </c>
      <c r="F20" s="593">
        <v>1260</v>
      </c>
      <c r="G20" s="593">
        <v>5036</v>
      </c>
      <c r="H20" s="12"/>
    </row>
    <row r="21" spans="2:15" ht="12" customHeight="1">
      <c r="B21" s="592">
        <v>1997</v>
      </c>
      <c r="C21" s="593">
        <v>11749</v>
      </c>
      <c r="D21" s="593">
        <v>1378</v>
      </c>
      <c r="E21" s="593">
        <v>2435</v>
      </c>
      <c r="F21" s="593">
        <v>1366</v>
      </c>
      <c r="G21" s="593">
        <v>5221</v>
      </c>
      <c r="H21" s="12"/>
      <c r="L21" s="279">
        <v>2008</v>
      </c>
      <c r="O21" s="279">
        <v>1994</v>
      </c>
    </row>
    <row r="22" spans="2:12" ht="12" customHeight="1">
      <c r="B22" s="592">
        <v>1998</v>
      </c>
      <c r="C22" s="593">
        <v>11757</v>
      </c>
      <c r="D22" s="593">
        <v>1236</v>
      </c>
      <c r="E22" s="593">
        <v>2504</v>
      </c>
      <c r="F22" s="593">
        <v>1269</v>
      </c>
      <c r="G22" s="593">
        <v>5324</v>
      </c>
      <c r="H22" s="12"/>
      <c r="K22" s="299" t="s">
        <v>5</v>
      </c>
      <c r="L22" s="299" t="s">
        <v>21</v>
      </c>
    </row>
    <row r="23" spans="2:16" ht="12" customHeight="1">
      <c r="B23" s="592">
        <v>1999</v>
      </c>
      <c r="C23" s="593">
        <v>11626</v>
      </c>
      <c r="D23" s="593">
        <v>1138</v>
      </c>
      <c r="E23" s="593">
        <v>2322</v>
      </c>
      <c r="F23" s="593">
        <v>1354</v>
      </c>
      <c r="G23" s="593">
        <v>5311</v>
      </c>
      <c r="H23" s="12"/>
      <c r="J23" s="279" t="s">
        <v>144</v>
      </c>
      <c r="K23" s="282">
        <v>-680</v>
      </c>
      <c r="L23" s="300">
        <v>18050</v>
      </c>
      <c r="M23" s="301">
        <f>0-L23</f>
        <v>-18050</v>
      </c>
      <c r="N23" s="279">
        <f>0-1621</f>
        <v>-1621</v>
      </c>
      <c r="O23" s="279">
        <v>6188</v>
      </c>
      <c r="P23" s="279">
        <f>0-O23</f>
        <v>-6188</v>
      </c>
    </row>
    <row r="24" spans="2:16" ht="12" customHeight="1">
      <c r="B24" s="592">
        <v>2000</v>
      </c>
      <c r="C24" s="593">
        <v>11630</v>
      </c>
      <c r="D24" s="593">
        <v>1032</v>
      </c>
      <c r="E24" s="593">
        <v>2270</v>
      </c>
      <c r="F24" s="593">
        <v>1263</v>
      </c>
      <c r="G24" s="593">
        <v>5875</v>
      </c>
      <c r="H24" s="12"/>
      <c r="I24" s="281"/>
      <c r="J24" s="279" t="s">
        <v>13</v>
      </c>
      <c r="K24" s="282">
        <v>-5589</v>
      </c>
      <c r="L24" s="300">
        <v>163898.7</v>
      </c>
      <c r="M24" s="279">
        <f>0-L24</f>
        <v>-163898.7</v>
      </c>
      <c r="N24" s="279">
        <f>0-4885</f>
        <v>-4885</v>
      </c>
      <c r="O24" s="279">
        <v>29912</v>
      </c>
      <c r="P24" s="279">
        <f>0-O24</f>
        <v>-29912</v>
      </c>
    </row>
    <row r="25" spans="2:16" ht="12" customHeight="1">
      <c r="B25" s="592">
        <v>2001</v>
      </c>
      <c r="C25" s="593">
        <v>12333</v>
      </c>
      <c r="D25" s="593">
        <v>1092</v>
      </c>
      <c r="E25" s="593">
        <v>2323</v>
      </c>
      <c r="F25" s="593">
        <v>1467</v>
      </c>
      <c r="G25" s="593">
        <v>6061</v>
      </c>
      <c r="H25" s="12"/>
      <c r="I25" s="281"/>
      <c r="J25" s="279" t="s">
        <v>14</v>
      </c>
      <c r="K25" s="282">
        <v>-1431</v>
      </c>
      <c r="L25" s="300">
        <v>12744.6</v>
      </c>
      <c r="M25" s="279">
        <f>0-L25</f>
        <v>-12744.6</v>
      </c>
      <c r="N25" s="279">
        <f>0-1460</f>
        <v>-1460</v>
      </c>
      <c r="O25" s="279">
        <v>6739</v>
      </c>
      <c r="P25" s="279">
        <f>0-O25</f>
        <v>-6739</v>
      </c>
    </row>
    <row r="26" spans="2:16" ht="12" customHeight="1">
      <c r="B26" s="592">
        <v>2002</v>
      </c>
      <c r="C26" s="593">
        <v>11606</v>
      </c>
      <c r="D26" s="593">
        <v>1041</v>
      </c>
      <c r="E26" s="593">
        <v>2007</v>
      </c>
      <c r="F26" s="593">
        <v>1334</v>
      </c>
      <c r="G26" s="593">
        <v>6148</v>
      </c>
      <c r="H26" s="12"/>
      <c r="I26" s="281"/>
      <c r="J26" s="279" t="s">
        <v>15</v>
      </c>
      <c r="K26" s="282">
        <v>-1614</v>
      </c>
      <c r="L26" s="300">
        <v>15992.2</v>
      </c>
      <c r="M26" s="279">
        <f>0-L26</f>
        <v>-15992.2</v>
      </c>
      <c r="N26" s="279">
        <f>0-465</f>
        <v>-465</v>
      </c>
      <c r="O26" s="279">
        <v>7481</v>
      </c>
      <c r="P26" s="279">
        <f>0-O26</f>
        <v>-7481</v>
      </c>
    </row>
    <row r="27" spans="2:16" ht="12" customHeight="1">
      <c r="B27" s="592">
        <v>2003</v>
      </c>
      <c r="C27" s="593">
        <v>11503</v>
      </c>
      <c r="D27" s="593">
        <v>1005</v>
      </c>
      <c r="E27" s="593">
        <v>1985</v>
      </c>
      <c r="F27" s="593">
        <v>1223</v>
      </c>
      <c r="G27" s="593">
        <v>6584</v>
      </c>
      <c r="H27" s="12"/>
      <c r="I27" s="281"/>
      <c r="J27" s="279" t="s">
        <v>145</v>
      </c>
      <c r="K27" s="282">
        <v>-817</v>
      </c>
      <c r="L27" s="300">
        <v>7291.5</v>
      </c>
      <c r="M27" s="279">
        <f>0-L27</f>
        <v>-7291.5</v>
      </c>
      <c r="N27" s="279">
        <f>0-3596</f>
        <v>-3596</v>
      </c>
      <c r="O27" s="279">
        <v>6383</v>
      </c>
      <c r="P27" s="279">
        <f>0-O27</f>
        <v>-6383</v>
      </c>
    </row>
    <row r="28" spans="2:12" ht="12" customHeight="1">
      <c r="B28" s="592">
        <v>2004</v>
      </c>
      <c r="C28" s="593">
        <v>11491</v>
      </c>
      <c r="D28" s="593">
        <v>874</v>
      </c>
      <c r="E28" s="593">
        <v>1947</v>
      </c>
      <c r="F28" s="593">
        <v>1249</v>
      </c>
      <c r="G28" s="593">
        <v>6876</v>
      </c>
      <c r="H28" s="12"/>
      <c r="I28" s="281"/>
      <c r="K28" s="282"/>
      <c r="L28" s="300"/>
    </row>
    <row r="29" spans="2:12" ht="12" customHeight="1">
      <c r="B29" s="592">
        <v>2005</v>
      </c>
      <c r="C29" s="593">
        <v>11900</v>
      </c>
      <c r="D29" s="593">
        <v>836</v>
      </c>
      <c r="E29" s="593">
        <v>1918</v>
      </c>
      <c r="F29" s="593">
        <v>1356</v>
      </c>
      <c r="G29" s="593">
        <v>7191</v>
      </c>
      <c r="H29" s="12"/>
      <c r="I29" s="281"/>
      <c r="K29" s="282"/>
      <c r="L29" s="300"/>
    </row>
    <row r="30" spans="2:12" ht="12" customHeight="1">
      <c r="B30" s="592">
        <v>2006</v>
      </c>
      <c r="C30" s="593">
        <v>12373</v>
      </c>
      <c r="D30" s="593">
        <v>915</v>
      </c>
      <c r="E30" s="593">
        <v>1917</v>
      </c>
      <c r="F30" s="593">
        <v>1461</v>
      </c>
      <c r="G30" s="593">
        <v>7551</v>
      </c>
      <c r="H30" s="12"/>
      <c r="I30" s="281"/>
      <c r="K30" s="282"/>
      <c r="L30" s="300"/>
    </row>
    <row r="31" spans="2:12" ht="12" customHeight="1">
      <c r="B31" s="592">
        <v>2007</v>
      </c>
      <c r="C31" s="593">
        <v>12217</v>
      </c>
      <c r="D31" s="593">
        <v>933</v>
      </c>
      <c r="E31" s="593">
        <v>1759</v>
      </c>
      <c r="F31" s="593">
        <v>1495</v>
      </c>
      <c r="G31" s="593">
        <v>7492</v>
      </c>
      <c r="H31" s="12"/>
      <c r="I31" s="281"/>
      <c r="K31" s="282"/>
      <c r="L31" s="300"/>
    </row>
    <row r="32" spans="2:12" ht="12" customHeight="1">
      <c r="B32" s="592">
        <v>2008</v>
      </c>
      <c r="C32" s="593">
        <v>11899</v>
      </c>
      <c r="D32" s="593">
        <v>780</v>
      </c>
      <c r="E32" s="593">
        <v>1822</v>
      </c>
      <c r="F32" s="593">
        <v>1512</v>
      </c>
      <c r="G32" s="593">
        <v>7155</v>
      </c>
      <c r="H32" s="12"/>
      <c r="I32" s="281"/>
      <c r="K32" s="282"/>
      <c r="L32" s="300"/>
    </row>
    <row r="33" spans="2:12" ht="12" customHeight="1">
      <c r="B33" s="592">
        <v>2009</v>
      </c>
      <c r="C33" s="593">
        <v>10131</v>
      </c>
      <c r="D33" s="593">
        <v>817</v>
      </c>
      <c r="E33" s="593">
        <v>1614</v>
      </c>
      <c r="F33" s="593">
        <v>1431</v>
      </c>
      <c r="G33" s="593">
        <v>5589</v>
      </c>
      <c r="H33" s="12"/>
      <c r="I33" s="281"/>
      <c r="K33" s="282"/>
      <c r="L33" s="282"/>
    </row>
    <row r="34" spans="2:12" ht="8.25" customHeight="1">
      <c r="B34" s="595"/>
      <c r="C34" s="596"/>
      <c r="D34" s="596"/>
      <c r="E34" s="596"/>
      <c r="F34" s="596"/>
      <c r="G34" s="596"/>
      <c r="H34" s="10"/>
      <c r="K34" s="282"/>
      <c r="L34" s="300"/>
    </row>
    <row r="35" spans="2:12" ht="15.75" customHeight="1">
      <c r="B35" s="597" t="s">
        <v>148</v>
      </c>
      <c r="C35" s="596"/>
      <c r="D35" s="596"/>
      <c r="E35" s="596"/>
      <c r="F35" s="596"/>
      <c r="G35" s="596"/>
      <c r="H35" s="10"/>
      <c r="K35" s="282"/>
      <c r="L35" s="300"/>
    </row>
    <row r="36" spans="2:12" ht="12">
      <c r="B36" s="598" t="s">
        <v>147</v>
      </c>
      <c r="C36" s="582"/>
      <c r="D36" s="582"/>
      <c r="E36" s="582"/>
      <c r="F36" s="582"/>
      <c r="G36" s="582"/>
      <c r="H36" s="10"/>
      <c r="K36" s="300"/>
      <c r="L36" s="300"/>
    </row>
    <row r="37" spans="2:12" ht="12">
      <c r="B37" s="598" t="s">
        <v>137</v>
      </c>
      <c r="C37" s="582"/>
      <c r="D37" s="582"/>
      <c r="E37" s="582"/>
      <c r="F37" s="582"/>
      <c r="G37" s="582"/>
      <c r="H37" s="10"/>
      <c r="K37" s="300"/>
      <c r="L37" s="300"/>
    </row>
    <row r="38" spans="2:12" ht="7.5" customHeight="1">
      <c r="B38" s="10"/>
      <c r="C38" s="10"/>
      <c r="D38" s="10"/>
      <c r="E38" s="10"/>
      <c r="F38" s="10"/>
      <c r="G38" s="10"/>
      <c r="H38" s="10"/>
      <c r="I38" s="282"/>
      <c r="K38" s="282"/>
      <c r="L38" s="282"/>
    </row>
    <row r="39" spans="2:12" ht="12.75">
      <c r="B39" s="13"/>
      <c r="C39" s="14"/>
      <c r="D39" s="11"/>
      <c r="E39" s="11"/>
      <c r="F39" s="11"/>
      <c r="G39" s="11"/>
      <c r="H39" s="10"/>
      <c r="K39" s="282"/>
      <c r="L39" s="282"/>
    </row>
    <row r="40" spans="2:12" ht="9" customHeight="1">
      <c r="B40" s="15"/>
      <c r="C40" s="16"/>
      <c r="D40" s="17"/>
      <c r="E40" s="17"/>
      <c r="F40" s="17"/>
      <c r="G40" s="18"/>
      <c r="H40" s="10"/>
      <c r="K40" s="282"/>
      <c r="L40" s="282"/>
    </row>
    <row r="41" spans="2:12" ht="20.25" customHeight="1">
      <c r="B41" s="333" t="s">
        <v>243</v>
      </c>
      <c r="C41" s="334"/>
      <c r="D41" s="334"/>
      <c r="E41" s="334"/>
      <c r="F41" s="334"/>
      <c r="G41" s="335"/>
      <c r="H41" s="10"/>
      <c r="K41" s="282"/>
      <c r="L41" s="282"/>
    </row>
    <row r="42" spans="2:12" ht="12">
      <c r="B42" s="19"/>
      <c r="C42" s="10"/>
      <c r="D42" s="10"/>
      <c r="E42" s="10"/>
      <c r="F42" s="10"/>
      <c r="G42" s="20"/>
      <c r="H42" s="10" t="s">
        <v>11</v>
      </c>
      <c r="I42" s="282"/>
      <c r="K42" s="282"/>
      <c r="L42" s="282"/>
    </row>
    <row r="43" spans="2:12" ht="12">
      <c r="B43" s="19"/>
      <c r="C43" s="10"/>
      <c r="D43" s="10"/>
      <c r="E43" s="10"/>
      <c r="F43" s="10"/>
      <c r="G43" s="20"/>
      <c r="H43" s="10"/>
      <c r="I43" s="282"/>
      <c r="K43" s="282"/>
      <c r="L43" s="282"/>
    </row>
    <row r="44" spans="2:15" ht="12">
      <c r="B44" s="19"/>
      <c r="C44" s="10"/>
      <c r="D44" s="10"/>
      <c r="E44" s="10"/>
      <c r="F44" s="10"/>
      <c r="G44" s="20"/>
      <c r="H44" s="10"/>
      <c r="I44" s="282"/>
      <c r="K44" s="282"/>
      <c r="L44" s="282"/>
      <c r="M44" s="282"/>
      <c r="N44" s="282"/>
      <c r="O44" s="282"/>
    </row>
    <row r="45" spans="2:15" ht="12">
      <c r="B45" s="19"/>
      <c r="C45" s="10"/>
      <c r="D45" s="10"/>
      <c r="E45" s="10"/>
      <c r="F45" s="10"/>
      <c r="G45" s="20"/>
      <c r="H45" s="10"/>
      <c r="I45" s="282"/>
      <c r="K45" s="282"/>
      <c r="L45" s="282"/>
      <c r="M45" s="282"/>
      <c r="N45" s="282"/>
      <c r="O45" s="282"/>
    </row>
    <row r="46" spans="2:15" ht="12">
      <c r="B46" s="19"/>
      <c r="C46" s="10"/>
      <c r="D46" s="10"/>
      <c r="E46" s="10"/>
      <c r="F46" s="10"/>
      <c r="G46" s="20"/>
      <c r="H46" s="10"/>
      <c r="I46" s="282"/>
      <c r="K46" s="299"/>
      <c r="L46" s="299"/>
      <c r="M46" s="282"/>
      <c r="N46" s="282"/>
      <c r="O46" s="282"/>
    </row>
    <row r="47" spans="2:15" ht="12">
      <c r="B47" s="19"/>
      <c r="C47" s="10"/>
      <c r="D47" s="10"/>
      <c r="E47" s="10"/>
      <c r="F47" s="10"/>
      <c r="G47" s="20"/>
      <c r="H47" s="10"/>
      <c r="I47" s="282"/>
      <c r="K47" s="282"/>
      <c r="L47" s="282"/>
      <c r="M47" s="282"/>
      <c r="N47" s="282"/>
      <c r="O47" s="282"/>
    </row>
    <row r="48" spans="2:15" ht="12">
      <c r="B48" s="19"/>
      <c r="C48" s="10"/>
      <c r="D48" s="10"/>
      <c r="E48" s="10"/>
      <c r="F48" s="10"/>
      <c r="G48" s="20"/>
      <c r="H48" s="10"/>
      <c r="I48" s="282"/>
      <c r="K48" s="282"/>
      <c r="L48" s="282"/>
      <c r="M48" s="282"/>
      <c r="N48" s="282"/>
      <c r="O48" s="282"/>
    </row>
    <row r="49" spans="2:15" ht="12">
      <c r="B49" s="19"/>
      <c r="C49" s="10"/>
      <c r="D49" s="10"/>
      <c r="E49" s="10"/>
      <c r="F49" s="10"/>
      <c r="G49" s="20"/>
      <c r="H49" s="10"/>
      <c r="I49" s="282"/>
      <c r="K49" s="282"/>
      <c r="L49" s="282"/>
      <c r="M49" s="282"/>
      <c r="N49" s="282"/>
      <c r="O49" s="282"/>
    </row>
    <row r="50" spans="2:15" ht="12">
      <c r="B50" s="19"/>
      <c r="C50" s="10"/>
      <c r="D50" s="10"/>
      <c r="E50" s="10"/>
      <c r="F50" s="10"/>
      <c r="G50" s="20"/>
      <c r="H50" s="10"/>
      <c r="I50" s="282"/>
      <c r="K50" s="282"/>
      <c r="L50" s="282"/>
      <c r="M50" s="282"/>
      <c r="N50" s="282"/>
      <c r="O50" s="282"/>
    </row>
    <row r="51" spans="2:15" ht="12">
      <c r="B51" s="19"/>
      <c r="C51" s="10"/>
      <c r="D51" s="10"/>
      <c r="E51" s="10"/>
      <c r="F51" s="10"/>
      <c r="G51" s="20"/>
      <c r="H51" s="10"/>
      <c r="I51" s="282"/>
      <c r="K51" s="282"/>
      <c r="L51" s="282"/>
      <c r="M51" s="282"/>
      <c r="N51" s="282"/>
      <c r="O51" s="282"/>
    </row>
    <row r="52" spans="2:15" ht="12">
      <c r="B52" s="19"/>
      <c r="C52" s="10"/>
      <c r="D52" s="10"/>
      <c r="E52" s="10"/>
      <c r="F52" s="10"/>
      <c r="G52" s="20"/>
      <c r="H52" s="10"/>
      <c r="I52" s="282"/>
      <c r="K52" s="282"/>
      <c r="L52" s="282"/>
      <c r="M52" s="282"/>
      <c r="N52" s="282"/>
      <c r="O52" s="282"/>
    </row>
    <row r="53" spans="2:15" ht="12">
      <c r="B53" s="19"/>
      <c r="C53" s="10"/>
      <c r="D53" s="10"/>
      <c r="E53" s="10"/>
      <c r="F53" s="10"/>
      <c r="G53" s="20"/>
      <c r="H53" s="10"/>
      <c r="I53" s="282"/>
      <c r="K53" s="282"/>
      <c r="L53" s="282"/>
      <c r="M53" s="282"/>
      <c r="N53" s="282"/>
      <c r="O53" s="282"/>
    </row>
    <row r="54" spans="2:15" ht="12">
      <c r="B54" s="19"/>
      <c r="C54" s="10"/>
      <c r="D54" s="10"/>
      <c r="E54" s="10"/>
      <c r="F54" s="10"/>
      <c r="G54" s="20"/>
      <c r="H54" s="10"/>
      <c r="I54" s="282" t="s">
        <v>230</v>
      </c>
      <c r="K54" s="282"/>
      <c r="L54" s="282"/>
      <c r="M54" s="282"/>
      <c r="N54" s="282"/>
      <c r="O54" s="282"/>
    </row>
    <row r="55" spans="2:15" ht="12">
      <c r="B55" s="19"/>
      <c r="C55" s="10"/>
      <c r="D55" s="10"/>
      <c r="E55" s="10"/>
      <c r="F55" s="10"/>
      <c r="G55" s="20"/>
      <c r="H55" s="10"/>
      <c r="I55" s="282"/>
      <c r="K55" s="282"/>
      <c r="L55" s="282"/>
      <c r="M55" s="282"/>
      <c r="N55" s="282"/>
      <c r="O55" s="282"/>
    </row>
    <row r="56" spans="2:15" ht="12">
      <c r="B56" s="19"/>
      <c r="C56" s="10"/>
      <c r="D56" s="10"/>
      <c r="E56" s="10"/>
      <c r="F56" s="10"/>
      <c r="G56" s="20"/>
      <c r="H56" s="10"/>
      <c r="I56" s="282"/>
      <c r="J56" s="282"/>
      <c r="K56" s="282"/>
      <c r="L56" s="282"/>
      <c r="M56" s="282"/>
      <c r="N56" s="282"/>
      <c r="O56" s="282"/>
    </row>
    <row r="57" spans="2:15" ht="12">
      <c r="B57" s="19"/>
      <c r="C57" s="10"/>
      <c r="D57" s="10"/>
      <c r="E57" s="10"/>
      <c r="F57" s="10"/>
      <c r="G57" s="20"/>
      <c r="H57" s="10"/>
      <c r="I57" s="282"/>
      <c r="K57" s="282"/>
      <c r="L57" s="282"/>
      <c r="M57" s="282"/>
      <c r="N57" s="282"/>
      <c r="O57" s="282"/>
    </row>
    <row r="58" spans="2:15" ht="12">
      <c r="B58" s="19"/>
      <c r="C58" s="10"/>
      <c r="D58" s="10"/>
      <c r="E58" s="10"/>
      <c r="F58" s="10"/>
      <c r="G58" s="20"/>
      <c r="H58" s="10"/>
      <c r="I58" s="282"/>
      <c r="K58" s="299"/>
      <c r="L58" s="299"/>
      <c r="M58" s="282"/>
      <c r="N58" s="282"/>
      <c r="O58" s="282"/>
    </row>
    <row r="59" spans="2:15" ht="12">
      <c r="B59" s="19"/>
      <c r="C59" s="10"/>
      <c r="D59" s="10"/>
      <c r="E59" s="10"/>
      <c r="F59" s="10"/>
      <c r="G59" s="20"/>
      <c r="H59" s="10"/>
      <c r="I59" s="282"/>
      <c r="K59" s="282"/>
      <c r="L59" s="282"/>
      <c r="M59" s="282"/>
      <c r="N59" s="282"/>
      <c r="O59" s="282"/>
    </row>
    <row r="60" spans="2:15" ht="12">
      <c r="B60" s="19"/>
      <c r="C60" s="10"/>
      <c r="D60" s="10"/>
      <c r="E60" s="10"/>
      <c r="F60" s="10"/>
      <c r="G60" s="20"/>
      <c r="H60" s="10"/>
      <c r="I60" s="282"/>
      <c r="K60" s="282"/>
      <c r="L60" s="282"/>
      <c r="M60" s="282"/>
      <c r="N60" s="282"/>
      <c r="O60" s="282"/>
    </row>
    <row r="61" spans="2:15" ht="12">
      <c r="B61" s="19"/>
      <c r="C61" s="10"/>
      <c r="D61" s="10"/>
      <c r="E61" s="10"/>
      <c r="F61" s="10"/>
      <c r="G61" s="20"/>
      <c r="H61" s="10"/>
      <c r="I61" s="282"/>
      <c r="K61" s="282"/>
      <c r="L61" s="282"/>
      <c r="M61" s="282"/>
      <c r="N61" s="282"/>
      <c r="O61" s="282"/>
    </row>
    <row r="62" spans="2:15" ht="12">
      <c r="B62" s="19"/>
      <c r="C62" s="10"/>
      <c r="D62" s="10"/>
      <c r="E62" s="10"/>
      <c r="F62" s="10"/>
      <c r="G62" s="20"/>
      <c r="H62" s="10"/>
      <c r="I62" s="282"/>
      <c r="K62" s="282"/>
      <c r="L62" s="282"/>
      <c r="M62" s="282"/>
      <c r="N62" s="282"/>
      <c r="O62" s="282"/>
    </row>
    <row r="63" spans="2:15" ht="12">
      <c r="B63" s="19"/>
      <c r="C63" s="10"/>
      <c r="D63" s="10"/>
      <c r="E63" s="10"/>
      <c r="F63" s="10"/>
      <c r="G63" s="20"/>
      <c r="H63" s="10"/>
      <c r="I63" s="282"/>
      <c r="K63" s="282"/>
      <c r="L63" s="282"/>
      <c r="M63" s="282"/>
      <c r="N63" s="282"/>
      <c r="O63" s="282"/>
    </row>
    <row r="64" spans="2:15" ht="12">
      <c r="B64" s="19"/>
      <c r="C64" s="10"/>
      <c r="D64" s="10"/>
      <c r="E64" s="10"/>
      <c r="F64" s="10"/>
      <c r="G64" s="20"/>
      <c r="H64" s="10"/>
      <c r="I64" s="282"/>
      <c r="J64" s="282"/>
      <c r="K64" s="282"/>
      <c r="L64" s="282"/>
      <c r="M64" s="282"/>
      <c r="N64" s="282"/>
      <c r="O64" s="282"/>
    </row>
    <row r="65" spans="2:15" ht="12">
      <c r="B65" s="19"/>
      <c r="C65" s="10"/>
      <c r="D65" s="10"/>
      <c r="E65" s="10"/>
      <c r="F65" s="10"/>
      <c r="G65" s="20"/>
      <c r="H65" s="10"/>
      <c r="I65" s="282"/>
      <c r="J65" s="282"/>
      <c r="K65" s="282"/>
      <c r="L65" s="282"/>
      <c r="M65" s="282"/>
      <c r="N65" s="282"/>
      <c r="O65" s="282"/>
    </row>
    <row r="66" spans="2:15" ht="12">
      <c r="B66" s="19"/>
      <c r="C66" s="10"/>
      <c r="D66" s="10"/>
      <c r="E66" s="10"/>
      <c r="F66" s="10"/>
      <c r="G66" s="20"/>
      <c r="H66" s="10"/>
      <c r="I66" s="282"/>
      <c r="J66" s="282"/>
      <c r="K66" s="282"/>
      <c r="L66" s="282"/>
      <c r="M66" s="282"/>
      <c r="N66" s="282"/>
      <c r="O66" s="282"/>
    </row>
    <row r="67" spans="2:15" ht="12">
      <c r="B67" s="19"/>
      <c r="C67" s="10"/>
      <c r="D67" s="10"/>
      <c r="E67" s="10"/>
      <c r="F67" s="10"/>
      <c r="G67" s="20"/>
      <c r="H67" s="10"/>
      <c r="I67" s="282"/>
      <c r="J67" s="282"/>
      <c r="K67" s="282"/>
      <c r="L67" s="282"/>
      <c r="M67" s="282"/>
      <c r="N67" s="282"/>
      <c r="O67" s="282"/>
    </row>
    <row r="68" spans="2:15" ht="12">
      <c r="B68" s="19"/>
      <c r="C68" s="10"/>
      <c r="D68" s="10"/>
      <c r="E68" s="10"/>
      <c r="F68" s="10"/>
      <c r="G68" s="20"/>
      <c r="H68" s="10"/>
      <c r="I68" s="282"/>
      <c r="J68" s="282"/>
      <c r="K68" s="282"/>
      <c r="L68" s="282"/>
      <c r="M68" s="282"/>
      <c r="N68" s="282"/>
      <c r="O68" s="282"/>
    </row>
    <row r="69" spans="2:15" ht="12">
      <c r="B69" s="19"/>
      <c r="C69" s="10"/>
      <c r="D69" s="10"/>
      <c r="E69" s="10"/>
      <c r="F69" s="10"/>
      <c r="G69" s="20"/>
      <c r="H69" s="10"/>
      <c r="I69" s="282"/>
      <c r="J69" s="282"/>
      <c r="K69" s="282"/>
      <c r="L69" s="282"/>
      <c r="M69" s="282"/>
      <c r="N69" s="282"/>
      <c r="O69" s="282"/>
    </row>
    <row r="70" spans="2:15" ht="12">
      <c r="B70" s="19"/>
      <c r="C70" s="10"/>
      <c r="D70" s="10"/>
      <c r="E70" s="10"/>
      <c r="F70" s="10"/>
      <c r="G70" s="20"/>
      <c r="H70" s="10"/>
      <c r="I70" s="282"/>
      <c r="J70" s="282"/>
      <c r="K70" s="282"/>
      <c r="L70" s="282"/>
      <c r="M70" s="282"/>
      <c r="N70" s="282"/>
      <c r="O70" s="282"/>
    </row>
    <row r="71" spans="2:15" ht="12">
      <c r="B71" s="21"/>
      <c r="C71" s="10"/>
      <c r="D71" s="10"/>
      <c r="E71" s="10"/>
      <c r="F71" s="10"/>
      <c r="G71" s="20"/>
      <c r="H71" s="10"/>
      <c r="I71" s="282"/>
      <c r="J71" s="282"/>
      <c r="K71" s="282"/>
      <c r="L71" s="282"/>
      <c r="M71" s="282"/>
      <c r="N71" s="282"/>
      <c r="O71" s="282"/>
    </row>
    <row r="72" spans="2:15" ht="12">
      <c r="B72" s="22"/>
      <c r="C72" s="23"/>
      <c r="D72" s="23"/>
      <c r="E72" s="23"/>
      <c r="F72" s="23"/>
      <c r="G72" s="24"/>
      <c r="H72" s="10"/>
      <c r="I72" s="282"/>
      <c r="J72" s="282"/>
      <c r="K72" s="282"/>
      <c r="L72" s="282"/>
      <c r="M72" s="282"/>
      <c r="N72" s="282"/>
      <c r="O72" s="282"/>
    </row>
    <row r="73" spans="2:15" ht="12">
      <c r="B73" s="10"/>
      <c r="C73" s="10"/>
      <c r="D73" s="10"/>
      <c r="E73" s="10"/>
      <c r="F73" s="10"/>
      <c r="G73" s="10"/>
      <c r="H73" s="10"/>
      <c r="I73" s="282"/>
      <c r="J73" s="282"/>
      <c r="K73" s="282"/>
      <c r="L73" s="282"/>
      <c r="M73" s="282"/>
      <c r="N73" s="282"/>
      <c r="O73" s="282"/>
    </row>
    <row r="74" spans="2:15" ht="12">
      <c r="B74" s="177">
        <v>4</v>
      </c>
      <c r="C74" s="10"/>
      <c r="D74" s="10"/>
      <c r="E74" s="10"/>
      <c r="F74" s="10"/>
      <c r="G74" s="10"/>
      <c r="H74" s="10"/>
      <c r="I74" s="282"/>
      <c r="J74" s="282"/>
      <c r="K74" s="282"/>
      <c r="L74" s="282"/>
      <c r="M74" s="282"/>
      <c r="N74" s="282"/>
      <c r="O74" s="282"/>
    </row>
    <row r="75" spans="2:15" ht="12" customHeight="1">
      <c r="B75" s="5"/>
      <c r="K75" s="282"/>
      <c r="L75" s="282"/>
      <c r="M75" s="282"/>
      <c r="N75" s="282"/>
      <c r="O75" s="282"/>
    </row>
    <row r="76" spans="2:15" ht="12">
      <c r="B76" s="10"/>
      <c r="C76" s="10"/>
      <c r="D76" s="10"/>
      <c r="E76" s="10"/>
      <c r="F76" s="10"/>
      <c r="G76" s="10"/>
      <c r="H76" s="10"/>
      <c r="K76" s="282"/>
      <c r="L76" s="282"/>
      <c r="M76" s="282"/>
      <c r="N76" s="282"/>
      <c r="O76" s="282"/>
    </row>
    <row r="77" ht="12.75">
      <c r="B77" s="5"/>
    </row>
  </sheetData>
  <mergeCells count="8">
    <mergeCell ref="B41:G41"/>
    <mergeCell ref="B6:B8"/>
    <mergeCell ref="C6:C8"/>
    <mergeCell ref="D7:D8"/>
    <mergeCell ref="D6:G6"/>
    <mergeCell ref="G7:G8"/>
    <mergeCell ref="F7:F8"/>
    <mergeCell ref="E7:E8"/>
  </mergeCells>
  <printOptions/>
  <pageMargins left="0.4330708661417323" right="0.17" top="0.1968503937007874" bottom="0.2755905511811024" header="0.5118110236220472" footer="0.511811023622047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4"/>
  <sheetViews>
    <sheetView workbookViewId="0" topLeftCell="A1">
      <selection activeCell="H6" sqref="H6:H7"/>
    </sheetView>
  </sheetViews>
  <sheetFormatPr defaultColWidth="11.421875" defaultRowHeight="12.75"/>
  <cols>
    <col min="1" max="1" width="5.421875" style="66" customWidth="1"/>
    <col min="2" max="2" width="6.7109375" style="66" bestFit="1" customWidth="1"/>
    <col min="3" max="3" width="9.140625" style="66" bestFit="1" customWidth="1"/>
    <col min="4" max="4" width="7.57421875" style="66" bestFit="1" customWidth="1"/>
    <col min="5" max="5" width="7.421875" style="66" customWidth="1"/>
    <col min="6" max="6" width="9.421875" style="66" customWidth="1"/>
    <col min="7" max="7" width="11.421875" style="66" customWidth="1"/>
    <col min="8" max="8" width="10.28125" style="66" customWidth="1"/>
    <col min="9" max="9" width="11.140625" style="66" customWidth="1"/>
    <col min="10" max="10" width="11.28125" style="66" customWidth="1"/>
    <col min="11" max="11" width="9.00390625" style="66" customWidth="1"/>
    <col min="12" max="12" width="9.28125" style="66" bestFit="1" customWidth="1"/>
    <col min="13" max="13" width="11.421875" style="66" customWidth="1"/>
    <col min="14" max="17" width="11.421875" style="292" customWidth="1"/>
    <col min="18" max="16384" width="11.421875" style="66" customWidth="1"/>
  </cols>
  <sheetData>
    <row r="1" spans="1:12" s="63" customFormat="1" ht="15">
      <c r="A1" s="352"/>
      <c r="B1" s="353" t="s">
        <v>233</v>
      </c>
      <c r="C1" s="354"/>
      <c r="D1" s="354"/>
      <c r="E1" s="354"/>
      <c r="F1" s="354"/>
      <c r="G1" s="354"/>
      <c r="H1" s="354"/>
      <c r="I1" s="354"/>
      <c r="J1" s="354"/>
      <c r="K1" s="354"/>
      <c r="L1" s="352"/>
    </row>
    <row r="2" spans="1:12" s="64" customFormat="1" ht="12.75">
      <c r="A2" s="355"/>
      <c r="B2" s="356" t="s">
        <v>121</v>
      </c>
      <c r="C2" s="356"/>
      <c r="D2" s="356"/>
      <c r="E2" s="356"/>
      <c r="F2" s="356"/>
      <c r="G2" s="356"/>
      <c r="H2" s="356"/>
      <c r="I2" s="356"/>
      <c r="J2" s="356"/>
      <c r="K2" s="356"/>
      <c r="L2" s="355"/>
    </row>
    <row r="3" spans="1:12" ht="12">
      <c r="A3" s="357"/>
      <c r="B3" s="357"/>
      <c r="C3" s="357"/>
      <c r="D3" s="357"/>
      <c r="E3" s="358"/>
      <c r="F3" s="358"/>
      <c r="G3" s="358"/>
      <c r="H3" s="358"/>
      <c r="I3" s="358"/>
      <c r="J3" s="358"/>
      <c r="K3" s="358"/>
      <c r="L3" s="358"/>
    </row>
    <row r="4" spans="1:12" ht="15.75" customHeight="1">
      <c r="A4" s="359" t="s">
        <v>0</v>
      </c>
      <c r="B4" s="360" t="s">
        <v>16</v>
      </c>
      <c r="C4" s="361"/>
      <c r="D4" s="361"/>
      <c r="E4" s="362" t="s">
        <v>17</v>
      </c>
      <c r="F4" s="363"/>
      <c r="G4" s="363"/>
      <c r="H4" s="363"/>
      <c r="I4" s="363"/>
      <c r="J4" s="363"/>
      <c r="K4" s="363"/>
      <c r="L4" s="363"/>
    </row>
    <row r="5" spans="1:12" ht="15.75" customHeight="1">
      <c r="A5" s="364"/>
      <c r="B5" s="365"/>
      <c r="C5" s="366"/>
      <c r="D5" s="366"/>
      <c r="E5" s="367" t="s">
        <v>122</v>
      </c>
      <c r="F5" s="368"/>
      <c r="G5" s="367" t="s">
        <v>18</v>
      </c>
      <c r="H5" s="368"/>
      <c r="I5" s="367" t="s">
        <v>19</v>
      </c>
      <c r="J5" s="368"/>
      <c r="K5" s="367" t="s">
        <v>20</v>
      </c>
      <c r="L5" s="369"/>
    </row>
    <row r="6" spans="1:12" ht="15.75" customHeight="1">
      <c r="A6" s="364"/>
      <c r="B6" s="370" t="s">
        <v>5</v>
      </c>
      <c r="C6" s="370" t="s">
        <v>21</v>
      </c>
      <c r="D6" s="371" t="s">
        <v>22</v>
      </c>
      <c r="E6" s="370" t="s">
        <v>5</v>
      </c>
      <c r="F6" s="370" t="s">
        <v>21</v>
      </c>
      <c r="G6" s="370" t="s">
        <v>5</v>
      </c>
      <c r="H6" s="370" t="s">
        <v>21</v>
      </c>
      <c r="I6" s="370" t="s">
        <v>5</v>
      </c>
      <c r="J6" s="370" t="s">
        <v>21</v>
      </c>
      <c r="K6" s="370" t="s">
        <v>5</v>
      </c>
      <c r="L6" s="360" t="s">
        <v>21</v>
      </c>
    </row>
    <row r="7" spans="1:12" ht="15.75" customHeight="1">
      <c r="A7" s="372"/>
      <c r="B7" s="373"/>
      <c r="C7" s="373"/>
      <c r="D7" s="374" t="s">
        <v>23</v>
      </c>
      <c r="E7" s="373"/>
      <c r="F7" s="373"/>
      <c r="G7" s="373"/>
      <c r="H7" s="373"/>
      <c r="I7" s="373"/>
      <c r="J7" s="373"/>
      <c r="K7" s="373"/>
      <c r="L7" s="365"/>
    </row>
    <row r="8" spans="1:12" ht="15.75" customHeight="1">
      <c r="A8" s="375"/>
      <c r="B8" s="375"/>
      <c r="C8" s="375"/>
      <c r="D8" s="376"/>
      <c r="E8" s="375"/>
      <c r="F8" s="375"/>
      <c r="G8" s="375"/>
      <c r="H8" s="375"/>
      <c r="I8" s="375"/>
      <c r="J8" s="375"/>
      <c r="K8" s="375"/>
      <c r="L8" s="375"/>
    </row>
    <row r="9" spans="1:12" ht="12.75">
      <c r="A9" s="371">
        <v>1971</v>
      </c>
      <c r="B9" s="377">
        <f>SUM(E9,G9,I9,K9)</f>
        <v>18620</v>
      </c>
      <c r="C9" s="377">
        <f>SUM(F9,H9,J9,L9)</f>
        <v>74097.83399999999</v>
      </c>
      <c r="D9" s="377">
        <f>(C9/B9)*1000</f>
        <v>3979.4755102040813</v>
      </c>
      <c r="E9" s="378">
        <v>12773</v>
      </c>
      <c r="F9" s="379">
        <v>14671</v>
      </c>
      <c r="G9" s="380">
        <v>5480</v>
      </c>
      <c r="H9" s="380">
        <v>48579.501</v>
      </c>
      <c r="I9" s="380">
        <v>339</v>
      </c>
      <c r="J9" s="380">
        <v>9250.231</v>
      </c>
      <c r="K9" s="380">
        <v>28</v>
      </c>
      <c r="L9" s="381">
        <v>1597.102</v>
      </c>
    </row>
    <row r="10" spans="1:12" ht="12.75">
      <c r="A10" s="371">
        <v>1975</v>
      </c>
      <c r="B10" s="377">
        <f aca="true" t="shared" si="0" ref="B10:B19">SUM(E10,G10,I10,K10)</f>
        <v>18315</v>
      </c>
      <c r="C10" s="377">
        <f aca="true" t="shared" si="1" ref="C10:C19">SUM(F10,H10,J10,L10)</f>
        <v>83849.14</v>
      </c>
      <c r="D10" s="377">
        <f>(C10/B10)*1000</f>
        <v>4578.167622167622</v>
      </c>
      <c r="E10" s="378">
        <v>12636</v>
      </c>
      <c r="F10" s="379">
        <v>14528</v>
      </c>
      <c r="G10" s="380">
        <v>5045</v>
      </c>
      <c r="H10" s="380">
        <v>46031.197</v>
      </c>
      <c r="I10" s="380">
        <v>462</v>
      </c>
      <c r="J10" s="380">
        <v>13421.346</v>
      </c>
      <c r="K10" s="380">
        <v>172</v>
      </c>
      <c r="L10" s="381">
        <v>9868.597</v>
      </c>
    </row>
    <row r="11" spans="1:15" ht="12.75">
      <c r="A11" s="371">
        <v>1980</v>
      </c>
      <c r="B11" s="377">
        <f t="shared" si="0"/>
        <v>15572</v>
      </c>
      <c r="C11" s="377">
        <f t="shared" si="1"/>
        <v>104186.568</v>
      </c>
      <c r="D11" s="377">
        <f>(C11/B11)*1000</f>
        <v>6690.634985872079</v>
      </c>
      <c r="E11" s="378">
        <v>9705</v>
      </c>
      <c r="F11" s="379">
        <v>11914</v>
      </c>
      <c r="G11" s="380">
        <v>4599</v>
      </c>
      <c r="H11" s="380">
        <v>44016.484</v>
      </c>
      <c r="I11" s="380">
        <v>955</v>
      </c>
      <c r="J11" s="380">
        <v>29862.913</v>
      </c>
      <c r="K11" s="380">
        <v>313</v>
      </c>
      <c r="L11" s="381">
        <v>18393.171</v>
      </c>
      <c r="N11" s="140"/>
      <c r="O11" s="140"/>
    </row>
    <row r="12" spans="1:15" ht="12.75">
      <c r="A12" s="371">
        <v>1985</v>
      </c>
      <c r="B12" s="377">
        <f t="shared" si="0"/>
        <v>14315</v>
      </c>
      <c r="C12" s="377">
        <f t="shared" si="1"/>
        <v>102639.98999999999</v>
      </c>
      <c r="D12" s="377">
        <f>(C12/B12)*1000</f>
        <v>7170.100593782744</v>
      </c>
      <c r="E12" s="378">
        <v>9025</v>
      </c>
      <c r="F12" s="379">
        <v>12332</v>
      </c>
      <c r="G12" s="380">
        <v>3991</v>
      </c>
      <c r="H12" s="380">
        <v>41873.06</v>
      </c>
      <c r="I12" s="380">
        <v>982</v>
      </c>
      <c r="J12" s="380">
        <v>29995.447</v>
      </c>
      <c r="K12" s="380">
        <v>317</v>
      </c>
      <c r="L12" s="381">
        <v>18439.483</v>
      </c>
      <c r="N12" s="140"/>
      <c r="O12" s="140"/>
    </row>
    <row r="13" spans="1:12" ht="12.75">
      <c r="A13" s="371">
        <v>1990</v>
      </c>
      <c r="B13" s="377">
        <f t="shared" si="0"/>
        <v>12893</v>
      </c>
      <c r="C13" s="377">
        <f t="shared" si="1"/>
        <v>108998.455</v>
      </c>
      <c r="D13" s="377">
        <f aca="true" t="shared" si="2" ref="D13:D19">(C13/B13)*1000</f>
        <v>8454.08012099589</v>
      </c>
      <c r="E13" s="378">
        <v>7494</v>
      </c>
      <c r="F13" s="379">
        <v>10174</v>
      </c>
      <c r="G13" s="380">
        <v>3837</v>
      </c>
      <c r="H13" s="380">
        <v>41663.519</v>
      </c>
      <c r="I13" s="380">
        <v>1245</v>
      </c>
      <c r="J13" s="380">
        <v>39152.03</v>
      </c>
      <c r="K13" s="380">
        <v>317</v>
      </c>
      <c r="L13" s="381">
        <v>18008.906</v>
      </c>
    </row>
    <row r="14" spans="1:15" ht="12.75">
      <c r="A14" s="371">
        <v>1991</v>
      </c>
      <c r="B14" s="377">
        <f t="shared" si="0"/>
        <v>12917</v>
      </c>
      <c r="C14" s="377">
        <f t="shared" si="1"/>
        <v>110803.625</v>
      </c>
      <c r="D14" s="377">
        <f t="shared" si="2"/>
        <v>8578.123790353799</v>
      </c>
      <c r="E14" s="378">
        <v>7533</v>
      </c>
      <c r="F14" s="379">
        <v>10479</v>
      </c>
      <c r="G14" s="380">
        <v>3779</v>
      </c>
      <c r="H14" s="380">
        <v>42594.203</v>
      </c>
      <c r="I14" s="380">
        <v>1295</v>
      </c>
      <c r="J14" s="380">
        <v>40466.847</v>
      </c>
      <c r="K14" s="380">
        <v>310</v>
      </c>
      <c r="L14" s="381">
        <v>17263.575</v>
      </c>
      <c r="O14" s="302"/>
    </row>
    <row r="15" spans="1:15" ht="12.75">
      <c r="A15" s="371">
        <v>1992</v>
      </c>
      <c r="B15" s="377">
        <f t="shared" si="0"/>
        <v>12767</v>
      </c>
      <c r="C15" s="377">
        <f t="shared" si="1"/>
        <v>115488</v>
      </c>
      <c r="D15" s="377">
        <v>9046</v>
      </c>
      <c r="E15" s="378">
        <v>7397</v>
      </c>
      <c r="F15" s="379">
        <v>10763</v>
      </c>
      <c r="G15" s="380">
        <v>3642</v>
      </c>
      <c r="H15" s="380">
        <v>41194</v>
      </c>
      <c r="I15" s="380">
        <v>1347</v>
      </c>
      <c r="J15" s="380">
        <v>42384</v>
      </c>
      <c r="K15" s="380">
        <v>381</v>
      </c>
      <c r="L15" s="381">
        <v>21147</v>
      </c>
      <c r="O15" s="302"/>
    </row>
    <row r="16" spans="1:18" ht="12.75">
      <c r="A16" s="371">
        <v>1993</v>
      </c>
      <c r="B16" s="377">
        <f t="shared" si="0"/>
        <v>12036</v>
      </c>
      <c r="C16" s="377">
        <f t="shared" si="1"/>
        <v>111522.903</v>
      </c>
      <c r="D16" s="377">
        <f t="shared" si="2"/>
        <v>9265.777916251247</v>
      </c>
      <c r="E16" s="378">
        <v>7077</v>
      </c>
      <c r="F16" s="379">
        <v>10227</v>
      </c>
      <c r="G16" s="380">
        <v>3213</v>
      </c>
      <c r="H16" s="380">
        <v>36523.944</v>
      </c>
      <c r="I16" s="380">
        <v>1365</v>
      </c>
      <c r="J16" s="380">
        <v>43523.68</v>
      </c>
      <c r="K16" s="380">
        <v>381</v>
      </c>
      <c r="L16" s="381">
        <v>21248.279</v>
      </c>
      <c r="N16" s="140"/>
      <c r="O16" s="303"/>
      <c r="P16" s="140"/>
      <c r="Q16" s="140"/>
      <c r="R16" s="5"/>
    </row>
    <row r="17" spans="1:15" ht="12.75">
      <c r="A17" s="371">
        <v>1994</v>
      </c>
      <c r="B17" s="377">
        <f t="shared" si="0"/>
        <v>12027</v>
      </c>
      <c r="C17" s="377">
        <f t="shared" si="1"/>
        <v>110184.537</v>
      </c>
      <c r="D17" s="377">
        <f t="shared" si="2"/>
        <v>9161.431529059617</v>
      </c>
      <c r="E17" s="378">
        <v>7236</v>
      </c>
      <c r="F17" s="379">
        <v>10536</v>
      </c>
      <c r="G17" s="380">
        <v>3039</v>
      </c>
      <c r="H17" s="380">
        <v>34997.129</v>
      </c>
      <c r="I17" s="380">
        <v>1395</v>
      </c>
      <c r="J17" s="380">
        <v>44852.617</v>
      </c>
      <c r="K17" s="380">
        <v>357</v>
      </c>
      <c r="L17" s="381">
        <v>19798.791</v>
      </c>
      <c r="O17" s="302"/>
    </row>
    <row r="18" spans="1:15" ht="12.75">
      <c r="A18" s="371">
        <v>1995</v>
      </c>
      <c r="B18" s="377">
        <f t="shared" si="0"/>
        <v>11679</v>
      </c>
      <c r="C18" s="377">
        <f t="shared" si="1"/>
        <v>113964</v>
      </c>
      <c r="D18" s="377">
        <f t="shared" si="2"/>
        <v>9758.027228358593</v>
      </c>
      <c r="E18" s="378">
        <v>6942</v>
      </c>
      <c r="F18" s="379">
        <v>10733</v>
      </c>
      <c r="G18" s="380">
        <v>2961</v>
      </c>
      <c r="H18" s="380">
        <v>34731</v>
      </c>
      <c r="I18" s="380">
        <v>1345</v>
      </c>
      <c r="J18" s="380">
        <v>44346</v>
      </c>
      <c r="K18" s="380">
        <v>431</v>
      </c>
      <c r="L18" s="381">
        <v>24154</v>
      </c>
      <c r="M18" s="194"/>
      <c r="O18" s="302"/>
    </row>
    <row r="19" spans="1:97" ht="12.75">
      <c r="A19" s="371">
        <v>1996</v>
      </c>
      <c r="B19" s="377">
        <f t="shared" si="0"/>
        <v>11489</v>
      </c>
      <c r="C19" s="377">
        <f t="shared" si="1"/>
        <v>129333</v>
      </c>
      <c r="D19" s="377">
        <f t="shared" si="2"/>
        <v>11257.115501784316</v>
      </c>
      <c r="E19" s="377">
        <v>6505</v>
      </c>
      <c r="F19" s="382">
        <v>14212</v>
      </c>
      <c r="G19" s="383">
        <v>2988</v>
      </c>
      <c r="H19" s="383">
        <v>35515</v>
      </c>
      <c r="I19" s="383">
        <v>1480</v>
      </c>
      <c r="J19" s="383">
        <v>50111</v>
      </c>
      <c r="K19" s="383">
        <v>516</v>
      </c>
      <c r="L19" s="382">
        <v>29495</v>
      </c>
      <c r="M19" s="194"/>
      <c r="N19" s="304"/>
      <c r="O19" s="302"/>
      <c r="P19" s="304"/>
      <c r="Q19" s="304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</row>
    <row r="20" spans="1:13" ht="12.75">
      <c r="A20" s="371">
        <v>1997</v>
      </c>
      <c r="B20" s="384">
        <v>11749</v>
      </c>
      <c r="C20" s="385">
        <v>132199</v>
      </c>
      <c r="D20" s="386">
        <v>11252</v>
      </c>
      <c r="E20" s="387">
        <v>7005</v>
      </c>
      <c r="F20" s="388">
        <v>16322</v>
      </c>
      <c r="G20" s="89">
        <v>2545</v>
      </c>
      <c r="H20" s="89">
        <v>29704</v>
      </c>
      <c r="I20" s="89">
        <v>1653</v>
      </c>
      <c r="J20" s="89">
        <v>54213</v>
      </c>
      <c r="K20" s="89">
        <v>546</v>
      </c>
      <c r="L20" s="388">
        <v>31961</v>
      </c>
      <c r="M20" s="194"/>
    </row>
    <row r="21" spans="1:13" ht="12.75">
      <c r="A21" s="371">
        <v>1998</v>
      </c>
      <c r="B21" s="384">
        <v>11757</v>
      </c>
      <c r="C21" s="385">
        <v>134047</v>
      </c>
      <c r="D21" s="386">
        <v>11401</v>
      </c>
      <c r="E21" s="387">
        <v>7232</v>
      </c>
      <c r="F21" s="388">
        <v>17112</v>
      </c>
      <c r="G21" s="89">
        <v>2241</v>
      </c>
      <c r="H21" s="89">
        <v>25152</v>
      </c>
      <c r="I21" s="89">
        <v>1593</v>
      </c>
      <c r="J21" s="89">
        <v>51322</v>
      </c>
      <c r="K21" s="89">
        <v>691</v>
      </c>
      <c r="L21" s="388">
        <v>40462</v>
      </c>
      <c r="M21" s="194"/>
    </row>
    <row r="22" spans="1:13" ht="12.75">
      <c r="A22" s="371">
        <v>1999</v>
      </c>
      <c r="B22" s="384">
        <v>11626</v>
      </c>
      <c r="C22" s="385">
        <v>136097</v>
      </c>
      <c r="D22" s="386">
        <v>11706</v>
      </c>
      <c r="E22" s="387">
        <v>6771</v>
      </c>
      <c r="F22" s="388">
        <v>17547</v>
      </c>
      <c r="G22" s="89">
        <v>2622</v>
      </c>
      <c r="H22" s="89">
        <v>26622</v>
      </c>
      <c r="I22" s="89">
        <v>1496</v>
      </c>
      <c r="J22" s="89">
        <v>48099</v>
      </c>
      <c r="K22" s="89">
        <v>737</v>
      </c>
      <c r="L22" s="388">
        <v>43828</v>
      </c>
      <c r="M22" s="194"/>
    </row>
    <row r="23" spans="1:19" ht="12.75">
      <c r="A23" s="72">
        <v>2000</v>
      </c>
      <c r="B23" s="384">
        <v>11629</v>
      </c>
      <c r="C23" s="385">
        <v>101333</v>
      </c>
      <c r="D23" s="377">
        <f>(C23/B23)*1000</f>
        <v>8713.818901023304</v>
      </c>
      <c r="E23" s="387">
        <v>6603</v>
      </c>
      <c r="F23" s="388">
        <f>491.4+17362.6</f>
        <v>17854</v>
      </c>
      <c r="G23" s="89">
        <v>2717</v>
      </c>
      <c r="H23" s="89">
        <v>26642</v>
      </c>
      <c r="I23" s="89">
        <v>1568</v>
      </c>
      <c r="J23" s="89">
        <v>50789</v>
      </c>
      <c r="K23" s="89">
        <v>741</v>
      </c>
      <c r="L23" s="388">
        <v>45850</v>
      </c>
      <c r="M23" s="194"/>
      <c r="P23" s="140"/>
      <c r="Q23" s="140"/>
      <c r="R23" s="5"/>
      <c r="S23" s="5"/>
    </row>
    <row r="24" spans="1:19" ht="12.75">
      <c r="A24" s="371">
        <v>2001</v>
      </c>
      <c r="B24" s="384">
        <v>12333</v>
      </c>
      <c r="C24" s="385">
        <v>115383</v>
      </c>
      <c r="D24" s="377">
        <f>(C24/B24)*1000</f>
        <v>9355.631233276576</v>
      </c>
      <c r="E24" s="387">
        <v>6774</v>
      </c>
      <c r="F24" s="388">
        <f>495.3+17309.3</f>
        <v>17804.6</v>
      </c>
      <c r="G24" s="89">
        <v>3091</v>
      </c>
      <c r="H24" s="89">
        <v>31857</v>
      </c>
      <c r="I24" s="89">
        <v>1710</v>
      </c>
      <c r="J24" s="89">
        <v>56303</v>
      </c>
      <c r="K24" s="89">
        <v>758</v>
      </c>
      <c r="L24" s="388">
        <v>48663</v>
      </c>
      <c r="M24" s="194"/>
      <c r="P24" s="140"/>
      <c r="Q24" s="140"/>
      <c r="R24" s="5"/>
      <c r="S24" s="5"/>
    </row>
    <row r="25" spans="1:19" ht="12.75">
      <c r="A25" s="72">
        <v>2002</v>
      </c>
      <c r="B25" s="384">
        <v>11606</v>
      </c>
      <c r="C25" s="385">
        <v>120683</v>
      </c>
      <c r="D25" s="377">
        <f>(C25/B25)*1000</f>
        <v>10398.328450801311</v>
      </c>
      <c r="E25" s="387">
        <f>891+5234</f>
        <v>6125</v>
      </c>
      <c r="F25" s="388">
        <f>369.7+16096.7</f>
        <v>16466.4</v>
      </c>
      <c r="G25" s="89">
        <v>3057</v>
      </c>
      <c r="H25" s="89">
        <v>29414</v>
      </c>
      <c r="I25" s="89">
        <v>1492</v>
      </c>
      <c r="J25" s="89">
        <v>49382</v>
      </c>
      <c r="K25" s="89">
        <v>932</v>
      </c>
      <c r="L25" s="388">
        <v>62351</v>
      </c>
      <c r="M25" s="194"/>
      <c r="P25" s="140"/>
      <c r="Q25" s="140"/>
      <c r="R25" s="5"/>
      <c r="S25" s="5"/>
    </row>
    <row r="26" spans="1:19" ht="12.75">
      <c r="A26" s="72">
        <v>2003</v>
      </c>
      <c r="B26" s="384">
        <v>11503</v>
      </c>
      <c r="C26" s="385">
        <v>129782</v>
      </c>
      <c r="D26" s="377">
        <v>11282</v>
      </c>
      <c r="E26" s="387">
        <v>5752</v>
      </c>
      <c r="F26" s="388">
        <f>330.4+15910.7</f>
        <v>16241.1</v>
      </c>
      <c r="G26" s="89">
        <v>3125</v>
      </c>
      <c r="H26" s="89">
        <v>29507.8</v>
      </c>
      <c r="I26" s="89">
        <v>1504</v>
      </c>
      <c r="J26" s="89">
        <v>49227.7</v>
      </c>
      <c r="K26" s="89">
        <v>1122</v>
      </c>
      <c r="L26" s="388">
        <v>76154.9</v>
      </c>
      <c r="M26" s="194"/>
      <c r="P26" s="140"/>
      <c r="Q26" s="140"/>
      <c r="R26" s="5"/>
      <c r="S26" s="5"/>
    </row>
    <row r="27" spans="1:19" ht="12.75">
      <c r="A27" s="72">
        <v>2004</v>
      </c>
      <c r="B27" s="384">
        <v>11491</v>
      </c>
      <c r="C27" s="385">
        <v>137045</v>
      </c>
      <c r="D27" s="377">
        <f aca="true" t="shared" si="3" ref="D27:D32">(C27/B27)*1000</f>
        <v>11926.290140109651</v>
      </c>
      <c r="E27" s="387">
        <v>5520</v>
      </c>
      <c r="F27" s="388">
        <f>295.7+15180.3</f>
        <v>15476</v>
      </c>
      <c r="G27" s="89">
        <v>3209</v>
      </c>
      <c r="H27" s="89">
        <v>28732.2</v>
      </c>
      <c r="I27" s="89">
        <v>1515</v>
      </c>
      <c r="J27" s="89">
        <v>49257.3</v>
      </c>
      <c r="K27" s="89">
        <v>1247</v>
      </c>
      <c r="L27" s="388">
        <v>84661</v>
      </c>
      <c r="M27" s="194"/>
      <c r="P27" s="140"/>
      <c r="Q27" s="140"/>
      <c r="R27" s="5"/>
      <c r="S27" s="5"/>
    </row>
    <row r="28" spans="1:19" ht="12.75">
      <c r="A28" s="72">
        <v>2005</v>
      </c>
      <c r="B28" s="384">
        <v>11900</v>
      </c>
      <c r="C28" s="385">
        <v>194141</v>
      </c>
      <c r="D28" s="377">
        <f t="shared" si="3"/>
        <v>16314.36974789916</v>
      </c>
      <c r="E28" s="387">
        <f>4651+598</f>
        <v>5249</v>
      </c>
      <c r="F28" s="388">
        <f>258.9+14243.9</f>
        <v>14502.8</v>
      </c>
      <c r="G28" s="89">
        <v>3672</v>
      </c>
      <c r="H28" s="89">
        <v>32084</v>
      </c>
      <c r="I28" s="89">
        <v>1580</v>
      </c>
      <c r="J28" s="89">
        <v>51465</v>
      </c>
      <c r="K28" s="89">
        <v>1399</v>
      </c>
      <c r="L28" s="388">
        <v>96089</v>
      </c>
      <c r="M28" s="194"/>
      <c r="P28" s="140"/>
      <c r="Q28" s="140"/>
      <c r="R28" s="5"/>
      <c r="S28" s="5"/>
    </row>
    <row r="29" spans="1:19" ht="12.75">
      <c r="A29" s="72">
        <v>2006</v>
      </c>
      <c r="B29" s="384">
        <v>12373</v>
      </c>
      <c r="C29" s="385">
        <v>210292</v>
      </c>
      <c r="D29" s="377">
        <f t="shared" si="3"/>
        <v>16996.039764002264</v>
      </c>
      <c r="E29" s="387">
        <v>5227</v>
      </c>
      <c r="F29" s="388">
        <v>14497</v>
      </c>
      <c r="G29" s="89">
        <v>4148</v>
      </c>
      <c r="H29" s="89">
        <v>37156</v>
      </c>
      <c r="I29" s="89">
        <v>1443</v>
      </c>
      <c r="J29" s="89">
        <v>46455</v>
      </c>
      <c r="K29" s="89">
        <v>1555</v>
      </c>
      <c r="L29" s="388">
        <v>112183</v>
      </c>
      <c r="M29" s="194"/>
      <c r="P29" s="140"/>
      <c r="Q29" s="140"/>
      <c r="R29" s="5"/>
      <c r="S29" s="5"/>
    </row>
    <row r="30" spans="1:19" ht="12.75">
      <c r="A30" s="72">
        <v>2007</v>
      </c>
      <c r="B30" s="384">
        <v>12217</v>
      </c>
      <c r="C30" s="385">
        <v>217160</v>
      </c>
      <c r="D30" s="377">
        <f t="shared" si="3"/>
        <v>17775.231235164116</v>
      </c>
      <c r="E30" s="387">
        <v>4629</v>
      </c>
      <c r="F30" s="388">
        <v>12627</v>
      </c>
      <c r="G30" s="89">
        <v>4649</v>
      </c>
      <c r="H30" s="89">
        <v>41671</v>
      </c>
      <c r="I30" s="89">
        <v>1449</v>
      </c>
      <c r="J30" s="89">
        <v>45920</v>
      </c>
      <c r="K30" s="89">
        <v>1490</v>
      </c>
      <c r="L30" s="388">
        <v>116942</v>
      </c>
      <c r="M30" s="194"/>
      <c r="N30" s="305"/>
      <c r="O30" s="305"/>
      <c r="P30" s="140"/>
      <c r="Q30" s="140"/>
      <c r="R30" s="5"/>
      <c r="S30" s="5"/>
    </row>
    <row r="31" spans="1:19" ht="12.75">
      <c r="A31" s="72">
        <v>2008</v>
      </c>
      <c r="B31" s="384">
        <v>11899</v>
      </c>
      <c r="C31" s="385">
        <v>228581</v>
      </c>
      <c r="D31" s="377">
        <f t="shared" si="3"/>
        <v>19210.10168921758</v>
      </c>
      <c r="E31" s="387">
        <f>509+3456</f>
        <v>3965</v>
      </c>
      <c r="F31" s="388">
        <f>212.2+10113.8</f>
        <v>10326</v>
      </c>
      <c r="G31" s="89">
        <v>4828</v>
      </c>
      <c r="H31" s="89">
        <v>42833</v>
      </c>
      <c r="I31" s="89">
        <v>1500</v>
      </c>
      <c r="J31" s="89">
        <v>47771</v>
      </c>
      <c r="K31" s="89">
        <f>909+697</f>
        <v>1606</v>
      </c>
      <c r="L31" s="388">
        <f>59520+68130.9</f>
        <v>127650.9</v>
      </c>
      <c r="M31" s="194"/>
      <c r="N31" s="305"/>
      <c r="O31" s="305"/>
      <c r="P31" s="140"/>
      <c r="Q31" s="140"/>
      <c r="R31" s="5"/>
      <c r="S31" s="5"/>
    </row>
    <row r="32" spans="1:19" ht="12.75">
      <c r="A32" s="72">
        <v>2009</v>
      </c>
      <c r="B32" s="384">
        <v>10131</v>
      </c>
      <c r="C32" s="385">
        <v>217977</v>
      </c>
      <c r="D32" s="377">
        <f t="shared" si="3"/>
        <v>21515.8424637252</v>
      </c>
      <c r="E32" s="387">
        <f>486+2683</f>
        <v>3169</v>
      </c>
      <c r="F32" s="388">
        <f>200.8+7401.2</f>
        <v>7602</v>
      </c>
      <c r="G32" s="89">
        <v>3963</v>
      </c>
      <c r="H32" s="89">
        <v>37653</v>
      </c>
      <c r="I32" s="89">
        <v>1444</v>
      </c>
      <c r="J32" s="89">
        <v>45952</v>
      </c>
      <c r="K32" s="89">
        <f>823+732</f>
        <v>1555</v>
      </c>
      <c r="L32" s="388">
        <v>126771</v>
      </c>
      <c r="M32" s="194"/>
      <c r="N32" s="305"/>
      <c r="O32" s="305"/>
      <c r="P32" s="140"/>
      <c r="Q32" s="140"/>
      <c r="R32" s="5"/>
      <c r="S32" s="5"/>
    </row>
    <row r="33" spans="1:19" ht="15.75" customHeight="1">
      <c r="A33" s="72"/>
      <c r="B33" s="161"/>
      <c r="C33" s="162"/>
      <c r="D33" s="67"/>
      <c r="E33" s="69"/>
      <c r="F33" s="70"/>
      <c r="G33" s="71"/>
      <c r="H33" s="71"/>
      <c r="I33" s="71"/>
      <c r="J33" s="71"/>
      <c r="K33" s="71"/>
      <c r="L33" s="70"/>
      <c r="P33" s="140"/>
      <c r="Q33" s="140"/>
      <c r="R33" s="5"/>
      <c r="S33" s="5"/>
    </row>
    <row r="34" spans="1:19" ht="15.75" customHeight="1">
      <c r="A34" s="166"/>
      <c r="B34" s="167"/>
      <c r="C34" s="168"/>
      <c r="D34" s="169"/>
      <c r="E34" s="170"/>
      <c r="F34" s="171"/>
      <c r="G34" s="172"/>
      <c r="H34" s="172"/>
      <c r="I34" s="172"/>
      <c r="J34" s="172"/>
      <c r="K34" s="172"/>
      <c r="L34" s="173"/>
      <c r="O34" s="305"/>
      <c r="P34" s="140"/>
      <c r="Q34" s="140"/>
      <c r="R34" s="5"/>
      <c r="S34" s="5"/>
    </row>
    <row r="35" spans="1:19" ht="15.75" customHeight="1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P35" s="140"/>
      <c r="Q35" s="140"/>
      <c r="R35" s="5"/>
      <c r="S35" s="5"/>
    </row>
    <row r="36" spans="1:19" ht="15.75" customHeight="1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8"/>
      <c r="P36" s="140"/>
      <c r="Q36" s="140"/>
      <c r="R36" s="5"/>
      <c r="S36" s="5"/>
    </row>
    <row r="37" spans="1:16" ht="12.75">
      <c r="A37" s="79"/>
      <c r="B37" s="73"/>
      <c r="C37" s="4"/>
      <c r="D37" s="165"/>
      <c r="E37" s="165"/>
      <c r="F37" s="165"/>
      <c r="G37" s="165"/>
      <c r="H37" s="165"/>
      <c r="I37" s="165"/>
      <c r="J37" s="165"/>
      <c r="K37" s="165"/>
      <c r="L37" s="78"/>
      <c r="O37" s="336"/>
      <c r="P37" s="336"/>
    </row>
    <row r="38" spans="1:12" ht="15.75">
      <c r="A38" s="3"/>
      <c r="B38" s="4"/>
      <c r="C38" s="74"/>
      <c r="D38" s="75"/>
      <c r="E38" s="75"/>
      <c r="F38" s="75"/>
      <c r="G38" s="75"/>
      <c r="H38" s="75"/>
      <c r="I38" s="75"/>
      <c r="J38" s="75"/>
      <c r="K38" s="4"/>
      <c r="L38" s="78"/>
    </row>
    <row r="39" spans="1:12" ht="15.75">
      <c r="A39" s="3"/>
      <c r="B39" s="4"/>
      <c r="C39" s="76"/>
      <c r="D39" s="75"/>
      <c r="E39" s="75"/>
      <c r="F39" s="75"/>
      <c r="G39" s="75"/>
      <c r="H39" s="75"/>
      <c r="I39" s="75"/>
      <c r="J39" s="75"/>
      <c r="K39" s="4"/>
      <c r="L39" s="78"/>
    </row>
    <row r="40" spans="1:97" ht="12">
      <c r="A40" s="1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0"/>
      <c r="M40" s="7"/>
      <c r="N40" s="291"/>
      <c r="O40" s="291"/>
      <c r="P40" s="291"/>
      <c r="Q40" s="29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</row>
    <row r="41" spans="1:97" ht="12">
      <c r="A41" s="1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0"/>
      <c r="M41" s="7"/>
      <c r="N41" s="287">
        <v>1980</v>
      </c>
      <c r="O41" s="287">
        <v>2008</v>
      </c>
      <c r="P41" s="291"/>
      <c r="Q41" s="29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</row>
    <row r="42" spans="1:15" ht="12">
      <c r="A42" s="7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78"/>
      <c r="N42" s="287"/>
      <c r="O42" s="287"/>
    </row>
    <row r="43" spans="1:15" ht="12">
      <c r="A43" s="7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78"/>
      <c r="N43" s="288">
        <v>12</v>
      </c>
      <c r="O43" s="289">
        <v>10.3</v>
      </c>
    </row>
    <row r="44" spans="1:15" ht="12">
      <c r="A44" s="7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8"/>
      <c r="N44" s="290">
        <v>44</v>
      </c>
      <c r="O44" s="289">
        <v>42.8</v>
      </c>
    </row>
    <row r="45" spans="1:15" ht="12">
      <c r="A45" s="7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78"/>
      <c r="N45" s="290">
        <v>30</v>
      </c>
      <c r="O45" s="289">
        <v>47.8</v>
      </c>
    </row>
    <row r="46" spans="1:15" ht="12">
      <c r="A46" s="7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8"/>
      <c r="N46" s="290">
        <v>18</v>
      </c>
      <c r="O46" s="289">
        <v>127.7</v>
      </c>
    </row>
    <row r="47" spans="1:12" ht="12">
      <c r="A47" s="7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78"/>
    </row>
    <row r="48" spans="1:12" ht="12">
      <c r="A48" s="7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8"/>
    </row>
    <row r="49" spans="1:12" ht="12">
      <c r="A49" s="7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78"/>
    </row>
    <row r="50" spans="1:12" ht="12">
      <c r="A50" s="7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78"/>
    </row>
    <row r="51" spans="1:12" ht="12">
      <c r="A51" s="7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78"/>
    </row>
    <row r="52" spans="1:12" ht="12">
      <c r="A52" s="7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8"/>
    </row>
    <row r="53" spans="1:12" ht="12">
      <c r="A53" s="7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8"/>
    </row>
    <row r="54" spans="1:12" ht="12">
      <c r="A54" s="7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78"/>
    </row>
    <row r="55" spans="1:12" ht="12.75">
      <c r="A55" s="79"/>
      <c r="B55" s="10"/>
      <c r="C55" s="337"/>
      <c r="D55" s="337"/>
      <c r="E55" s="73"/>
      <c r="F55" s="77"/>
      <c r="G55" s="73"/>
      <c r="H55" s="337"/>
      <c r="I55" s="337"/>
      <c r="J55" s="77"/>
      <c r="K55" s="73"/>
      <c r="L55" s="78"/>
    </row>
    <row r="56" spans="1:12" ht="12">
      <c r="A56" s="7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78"/>
    </row>
    <row r="57" spans="1:12" ht="12">
      <c r="A57" s="7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78"/>
    </row>
    <row r="58" spans="1:12" ht="12">
      <c r="A58" s="7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78"/>
    </row>
    <row r="59" spans="1:12" ht="12">
      <c r="A59" s="7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78"/>
    </row>
    <row r="60" spans="1:12" ht="12">
      <c r="A60" s="7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78"/>
    </row>
    <row r="61" spans="1:12" ht="12">
      <c r="A61" s="7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78"/>
    </row>
    <row r="62" spans="1:12" ht="12">
      <c r="A62" s="7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78"/>
    </row>
    <row r="63" spans="1:12" ht="12">
      <c r="A63" s="7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78"/>
    </row>
    <row r="64" spans="1:12" ht="12">
      <c r="A64" s="7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78"/>
    </row>
    <row r="65" spans="1:12" ht="12" customHeight="1">
      <c r="A65" s="7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78"/>
    </row>
    <row r="66" spans="1:12" ht="12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8"/>
    </row>
    <row r="67" spans="1:12" ht="12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8"/>
    </row>
    <row r="68" spans="1:12" ht="12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8"/>
    </row>
    <row r="69" spans="1:12" ht="12">
      <c r="A69" s="80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81"/>
    </row>
    <row r="70" spans="2:11" ht="12">
      <c r="B70" s="82"/>
      <c r="C70" s="73"/>
      <c r="D70" s="73"/>
      <c r="E70" s="73"/>
      <c r="F70" s="73"/>
      <c r="G70" s="73"/>
      <c r="H70" s="73"/>
      <c r="I70" s="73"/>
      <c r="J70" s="73"/>
      <c r="K70" s="73"/>
    </row>
    <row r="71" spans="2:12" ht="14.25">
      <c r="B71" s="83"/>
      <c r="C71" s="73"/>
      <c r="D71" s="73"/>
      <c r="E71" s="73"/>
      <c r="F71" s="73"/>
      <c r="G71" s="73"/>
      <c r="H71" s="73"/>
      <c r="I71" s="73"/>
      <c r="J71" s="73"/>
      <c r="K71" s="73"/>
      <c r="L71" s="63">
        <v>5</v>
      </c>
    </row>
    <row r="72" spans="3:11" ht="12">
      <c r="C72" s="73"/>
      <c r="D72" s="73"/>
      <c r="E72" s="73"/>
      <c r="F72" s="73"/>
      <c r="G72" s="73"/>
      <c r="H72" s="73"/>
      <c r="I72" s="73"/>
      <c r="J72" s="73"/>
      <c r="K72" s="73"/>
    </row>
    <row r="73" ht="12">
      <c r="B73" s="82"/>
    </row>
    <row r="74" ht="12">
      <c r="B74" s="83"/>
    </row>
  </sheetData>
  <mergeCells count="21">
    <mergeCell ref="H55:I55"/>
    <mergeCell ref="C55:D55"/>
    <mergeCell ref="B4:D5"/>
    <mergeCell ref="A35:L35"/>
    <mergeCell ref="K6:K7"/>
    <mergeCell ref="A4:A7"/>
    <mergeCell ref="E6:E7"/>
    <mergeCell ref="F6:F7"/>
    <mergeCell ref="B6:B7"/>
    <mergeCell ref="C6:C7"/>
    <mergeCell ref="E4:L4"/>
    <mergeCell ref="E5:F5"/>
    <mergeCell ref="G5:H5"/>
    <mergeCell ref="I5:J5"/>
    <mergeCell ref="K5:L5"/>
    <mergeCell ref="O37:P37"/>
    <mergeCell ref="L6:L7"/>
    <mergeCell ref="G6:G7"/>
    <mergeCell ref="H6:H7"/>
    <mergeCell ref="I6:I7"/>
    <mergeCell ref="J6:J7"/>
  </mergeCells>
  <printOptions/>
  <pageMargins left="0.74" right="0.27" top="0.53" bottom="0.32" header="0.26" footer="0.2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N1" sqref="N1"/>
    </sheetView>
  </sheetViews>
  <sheetFormatPr defaultColWidth="11.421875" defaultRowHeight="12.75"/>
  <cols>
    <col min="1" max="1" width="5.57421875" style="27" customWidth="1"/>
    <col min="2" max="2" width="11.421875" style="27" customWidth="1"/>
    <col min="3" max="3" width="10.28125" style="27" customWidth="1"/>
    <col min="4" max="4" width="7.8515625" style="27" customWidth="1"/>
    <col min="5" max="5" width="8.7109375" style="27" bestFit="1" customWidth="1"/>
    <col min="6" max="6" width="7.57421875" style="269" customWidth="1"/>
    <col min="7" max="7" width="9.7109375" style="27" customWidth="1"/>
    <col min="8" max="8" width="8.140625" style="27" customWidth="1"/>
    <col min="9" max="9" width="7.8515625" style="27" customWidth="1"/>
    <col min="10" max="10" width="8.28125" style="27" customWidth="1"/>
    <col min="11" max="11" width="8.7109375" style="27" customWidth="1"/>
    <col min="12" max="12" width="8.8515625" style="27" customWidth="1"/>
    <col min="13" max="13" width="4.00390625" style="26" customWidth="1"/>
    <col min="14" max="14" width="11.421875" style="27" customWidth="1"/>
    <col min="15" max="15" width="11.421875" style="175" customWidth="1"/>
    <col min="16" max="16" width="34.57421875" style="27" bestFit="1" customWidth="1"/>
    <col min="17" max="17" width="11.00390625" style="27" customWidth="1"/>
    <col min="18" max="16384" width="11.421875" style="27" customWidth="1"/>
  </cols>
  <sheetData>
    <row r="1" spans="1:12" ht="15">
      <c r="A1" s="536"/>
      <c r="B1" s="537" t="s">
        <v>234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ht="15">
      <c r="A2" s="538"/>
      <c r="B2" s="537" t="s">
        <v>146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ht="11.25">
      <c r="A3" s="539"/>
      <c r="B3" s="539"/>
      <c r="C3" s="539"/>
      <c r="D3" s="539"/>
      <c r="E3" s="539"/>
      <c r="F3" s="540"/>
      <c r="G3" s="539"/>
      <c r="H3" s="539"/>
      <c r="I3" s="539"/>
      <c r="J3" s="539"/>
      <c r="K3" s="539"/>
      <c r="L3" s="539"/>
    </row>
    <row r="4" spans="1:20" ht="12.75">
      <c r="A4" s="541" t="s">
        <v>0</v>
      </c>
      <c r="B4" s="542" t="s">
        <v>25</v>
      </c>
      <c r="C4" s="543"/>
      <c r="D4" s="544" t="s">
        <v>17</v>
      </c>
      <c r="E4" s="545"/>
      <c r="F4" s="545"/>
      <c r="G4" s="545"/>
      <c r="H4" s="545"/>
      <c r="I4" s="545"/>
      <c r="J4" s="545"/>
      <c r="K4" s="545"/>
      <c r="L4" s="545"/>
      <c r="P4" s="175"/>
      <c r="Q4" s="175"/>
      <c r="R4" s="175"/>
      <c r="S4" s="175"/>
      <c r="T4" s="175"/>
    </row>
    <row r="5" spans="1:20" ht="12.75">
      <c r="A5" s="546"/>
      <c r="B5" s="547"/>
      <c r="C5" s="546"/>
      <c r="D5" s="548" t="s">
        <v>196</v>
      </c>
      <c r="E5" s="549" t="s">
        <v>10</v>
      </c>
      <c r="F5" s="548" t="s">
        <v>197</v>
      </c>
      <c r="G5" s="544" t="s">
        <v>26</v>
      </c>
      <c r="H5" s="545"/>
      <c r="I5" s="545"/>
      <c r="J5" s="545"/>
      <c r="K5" s="545"/>
      <c r="L5" s="545"/>
      <c r="P5" s="175"/>
      <c r="Q5" s="175"/>
      <c r="R5" s="175"/>
      <c r="S5" s="175"/>
      <c r="T5" s="175"/>
    </row>
    <row r="6" spans="1:20" ht="12.75">
      <c r="A6" s="546"/>
      <c r="B6" s="547"/>
      <c r="C6" s="546"/>
      <c r="D6" s="407"/>
      <c r="E6" s="550" t="s">
        <v>27</v>
      </c>
      <c r="F6" s="407"/>
      <c r="G6" s="551" t="s">
        <v>28</v>
      </c>
      <c r="H6" s="551" t="s">
        <v>29</v>
      </c>
      <c r="I6" s="551" t="s">
        <v>30</v>
      </c>
      <c r="J6" s="549" t="s">
        <v>31</v>
      </c>
      <c r="K6" s="549" t="s">
        <v>32</v>
      </c>
      <c r="L6" s="542" t="s">
        <v>33</v>
      </c>
      <c r="P6" s="175"/>
      <c r="Q6" s="175"/>
      <c r="R6" s="175"/>
      <c r="S6" s="175"/>
      <c r="T6" s="175"/>
    </row>
    <row r="7" spans="1:20" ht="12.75">
      <c r="A7" s="546"/>
      <c r="B7" s="552"/>
      <c r="C7" s="553"/>
      <c r="D7" s="413"/>
      <c r="E7" s="554" t="s">
        <v>34</v>
      </c>
      <c r="F7" s="413"/>
      <c r="G7" s="555"/>
      <c r="H7" s="555"/>
      <c r="I7" s="555"/>
      <c r="J7" s="554" t="s">
        <v>35</v>
      </c>
      <c r="K7" s="554" t="s">
        <v>36</v>
      </c>
      <c r="L7" s="556"/>
      <c r="P7" s="175"/>
      <c r="Q7" s="175"/>
      <c r="R7" s="175"/>
      <c r="S7" s="175"/>
      <c r="T7" s="175"/>
    </row>
    <row r="8" spans="1:21" ht="12.75">
      <c r="A8" s="553"/>
      <c r="B8" s="557" t="s">
        <v>39</v>
      </c>
      <c r="C8" s="557" t="s">
        <v>40</v>
      </c>
      <c r="D8" s="544" t="s">
        <v>39</v>
      </c>
      <c r="E8" s="545"/>
      <c r="F8" s="545"/>
      <c r="G8" s="545"/>
      <c r="H8" s="545"/>
      <c r="I8" s="545"/>
      <c r="J8" s="545"/>
      <c r="K8" s="545"/>
      <c r="L8" s="545"/>
      <c r="O8" s="5"/>
      <c r="P8" s="175"/>
      <c r="Q8" s="175"/>
      <c r="R8" s="175"/>
      <c r="S8" s="175"/>
      <c r="T8" s="175"/>
      <c r="U8" s="175"/>
    </row>
    <row r="9" spans="1:21" ht="9" customHeight="1">
      <c r="A9" s="558"/>
      <c r="B9" s="558"/>
      <c r="C9" s="558"/>
      <c r="D9" s="558"/>
      <c r="E9" s="558"/>
      <c r="F9" s="559"/>
      <c r="G9" s="558"/>
      <c r="H9" s="558"/>
      <c r="I9" s="558"/>
      <c r="J9" s="558"/>
      <c r="K9" s="558"/>
      <c r="L9" s="560"/>
      <c r="O9" s="5"/>
      <c r="P9" s="175"/>
      <c r="Q9" s="175"/>
      <c r="R9" s="175"/>
      <c r="S9" s="175"/>
      <c r="T9" s="175"/>
      <c r="U9" s="175"/>
    </row>
    <row r="10" spans="1:21" ht="12.75">
      <c r="A10" s="561">
        <v>1970</v>
      </c>
      <c r="B10" s="562">
        <v>36069</v>
      </c>
      <c r="C10" s="562">
        <f aca="true" t="shared" si="0" ref="C10:C33">SUM(B10/$B$10)*100</f>
        <v>100</v>
      </c>
      <c r="D10" s="562">
        <v>7635</v>
      </c>
      <c r="E10" s="562">
        <v>793</v>
      </c>
      <c r="F10" s="563">
        <v>28434</v>
      </c>
      <c r="G10" s="562">
        <v>2013</v>
      </c>
      <c r="H10" s="562">
        <v>1224</v>
      </c>
      <c r="I10" s="562">
        <v>1599</v>
      </c>
      <c r="J10" s="562">
        <v>12166</v>
      </c>
      <c r="K10" s="562">
        <v>5292</v>
      </c>
      <c r="L10" s="564">
        <v>1441</v>
      </c>
      <c r="M10" s="29"/>
      <c r="O10" s="5"/>
      <c r="P10" s="175"/>
      <c r="Q10" s="175"/>
      <c r="R10" s="175"/>
      <c r="S10" s="175"/>
      <c r="T10" s="175"/>
      <c r="U10" s="175"/>
    </row>
    <row r="11" spans="1:21" ht="12.75">
      <c r="A11" s="561">
        <v>1975</v>
      </c>
      <c r="B11" s="562">
        <v>34240</v>
      </c>
      <c r="C11" s="562">
        <f t="shared" si="0"/>
        <v>94.92916354764479</v>
      </c>
      <c r="D11" s="562">
        <v>6588</v>
      </c>
      <c r="E11" s="562">
        <v>725</v>
      </c>
      <c r="F11" s="563">
        <v>27652</v>
      </c>
      <c r="G11" s="562">
        <v>3451</v>
      </c>
      <c r="H11" s="562">
        <v>2102</v>
      </c>
      <c r="I11" s="562">
        <v>2118</v>
      </c>
      <c r="J11" s="562">
        <v>10224</v>
      </c>
      <c r="K11" s="562">
        <v>4128</v>
      </c>
      <c r="L11" s="564">
        <v>1979</v>
      </c>
      <c r="M11" s="29"/>
      <c r="O11" s="5"/>
      <c r="P11" s="175"/>
      <c r="Q11" s="175"/>
      <c r="R11" s="175"/>
      <c r="S11" s="175"/>
      <c r="T11" s="175"/>
      <c r="U11" s="175"/>
    </row>
    <row r="12" spans="1:21" ht="12.75">
      <c r="A12" s="561">
        <v>1980</v>
      </c>
      <c r="B12" s="562">
        <v>44911</v>
      </c>
      <c r="C12" s="562">
        <f t="shared" si="0"/>
        <v>124.5141257035127</v>
      </c>
      <c r="D12" s="562">
        <v>8497</v>
      </c>
      <c r="E12" s="562">
        <v>734</v>
      </c>
      <c r="F12" s="563">
        <v>36415</v>
      </c>
      <c r="G12" s="562">
        <v>3724</v>
      </c>
      <c r="H12" s="562">
        <v>2374</v>
      </c>
      <c r="I12" s="562">
        <v>2431</v>
      </c>
      <c r="J12" s="562">
        <v>9846</v>
      </c>
      <c r="K12" s="562">
        <v>5312</v>
      </c>
      <c r="L12" s="564">
        <v>6534</v>
      </c>
      <c r="M12" s="29"/>
      <c r="O12" s="5"/>
      <c r="P12" s="175"/>
      <c r="Q12" s="175"/>
      <c r="R12" s="175"/>
      <c r="S12" s="175"/>
      <c r="T12" s="175"/>
      <c r="U12" s="175"/>
    </row>
    <row r="13" spans="1:21" ht="12.75">
      <c r="A13" s="561">
        <v>1985</v>
      </c>
      <c r="B13" s="562">
        <v>38380</v>
      </c>
      <c r="C13" s="562">
        <f t="shared" si="0"/>
        <v>106.40716404668828</v>
      </c>
      <c r="D13" s="562">
        <v>8869</v>
      </c>
      <c r="E13" s="562">
        <v>691</v>
      </c>
      <c r="F13" s="563">
        <v>29511</v>
      </c>
      <c r="G13" s="562">
        <v>2991</v>
      </c>
      <c r="H13" s="562">
        <v>975</v>
      </c>
      <c r="I13" s="562">
        <v>2232</v>
      </c>
      <c r="J13" s="562">
        <v>3680</v>
      </c>
      <c r="K13" s="562">
        <v>6910</v>
      </c>
      <c r="L13" s="564">
        <v>8233</v>
      </c>
      <c r="M13" s="29"/>
      <c r="O13" s="5"/>
      <c r="P13" s="175"/>
      <c r="Q13" s="175"/>
      <c r="R13" s="175"/>
      <c r="S13" s="175"/>
      <c r="T13" s="175"/>
      <c r="U13" s="175"/>
    </row>
    <row r="14" spans="1:21" ht="12.75">
      <c r="A14" s="561">
        <v>1990</v>
      </c>
      <c r="B14" s="562">
        <v>39340</v>
      </c>
      <c r="C14" s="562">
        <f t="shared" si="0"/>
        <v>109.06872937979983</v>
      </c>
      <c r="D14" s="562">
        <f>SUM(B14-F14)</f>
        <v>13967</v>
      </c>
      <c r="E14" s="562">
        <v>842</v>
      </c>
      <c r="F14" s="563">
        <v>25373</v>
      </c>
      <c r="G14" s="562">
        <v>520</v>
      </c>
      <c r="H14" s="562">
        <v>920</v>
      </c>
      <c r="I14" s="562">
        <v>1606</v>
      </c>
      <c r="J14" s="562">
        <v>4160</v>
      </c>
      <c r="K14" s="562">
        <v>7712</v>
      </c>
      <c r="L14" s="564">
        <v>7120</v>
      </c>
      <c r="M14" s="29"/>
      <c r="O14" s="5"/>
      <c r="P14" s="175"/>
      <c r="Q14" s="175"/>
      <c r="R14" s="175"/>
      <c r="S14" s="175"/>
      <c r="T14" s="175"/>
      <c r="U14" s="175"/>
    </row>
    <row r="15" spans="1:21" ht="12.75">
      <c r="A15" s="561">
        <v>1991</v>
      </c>
      <c r="B15" s="562">
        <v>42243</v>
      </c>
      <c r="C15" s="562">
        <f t="shared" si="0"/>
        <v>117.11719204857356</v>
      </c>
      <c r="D15" s="562">
        <f>SUM(B15-F15)</f>
        <v>14985</v>
      </c>
      <c r="E15" s="562">
        <v>925</v>
      </c>
      <c r="F15" s="563">
        <v>27258</v>
      </c>
      <c r="G15" s="562">
        <v>399</v>
      </c>
      <c r="H15" s="562">
        <v>1063</v>
      </c>
      <c r="I15" s="562">
        <v>1409</v>
      </c>
      <c r="J15" s="562">
        <v>4680</v>
      </c>
      <c r="K15" s="562">
        <v>9430</v>
      </c>
      <c r="L15" s="564">
        <v>6391</v>
      </c>
      <c r="M15" s="29"/>
      <c r="P15" s="175"/>
      <c r="Q15" s="175"/>
      <c r="R15" s="175"/>
      <c r="S15" s="175"/>
      <c r="T15" s="175"/>
      <c r="U15" s="175"/>
    </row>
    <row r="16" spans="1:21" ht="12.75">
      <c r="A16" s="561">
        <v>1992</v>
      </c>
      <c r="B16" s="562">
        <v>41522</v>
      </c>
      <c r="C16" s="562">
        <f t="shared" si="0"/>
        <v>115.11824558485127</v>
      </c>
      <c r="D16" s="562">
        <f>SUM(B16-F16)</f>
        <v>15333</v>
      </c>
      <c r="E16" s="562">
        <v>1031</v>
      </c>
      <c r="F16" s="563">
        <v>26189</v>
      </c>
      <c r="G16" s="562">
        <v>312</v>
      </c>
      <c r="H16" s="562">
        <v>1029</v>
      </c>
      <c r="I16" s="562">
        <v>1514</v>
      </c>
      <c r="J16" s="562">
        <v>3997</v>
      </c>
      <c r="K16" s="562">
        <v>9141</v>
      </c>
      <c r="L16" s="564">
        <v>6412</v>
      </c>
      <c r="M16" s="29"/>
      <c r="P16" s="175"/>
      <c r="Q16" s="175"/>
      <c r="R16" s="175"/>
      <c r="S16" s="175"/>
      <c r="T16" s="175"/>
      <c r="U16" s="175"/>
    </row>
    <row r="17" spans="1:21" ht="12.75">
      <c r="A17" s="561">
        <v>1993</v>
      </c>
      <c r="B17" s="562">
        <v>41846</v>
      </c>
      <c r="C17" s="562">
        <f t="shared" si="0"/>
        <v>116.01652388477639</v>
      </c>
      <c r="D17" s="562">
        <f>SUM(B17-F17)</f>
        <v>15899</v>
      </c>
      <c r="E17" s="562">
        <v>929</v>
      </c>
      <c r="F17" s="563">
        <v>25947</v>
      </c>
      <c r="G17" s="562">
        <v>456</v>
      </c>
      <c r="H17" s="562">
        <v>511</v>
      </c>
      <c r="I17" s="562">
        <v>1853</v>
      </c>
      <c r="J17" s="562">
        <v>4396</v>
      </c>
      <c r="K17" s="562">
        <v>8596</v>
      </c>
      <c r="L17" s="564">
        <v>6787</v>
      </c>
      <c r="M17" s="29"/>
      <c r="P17" s="175"/>
      <c r="Q17" s="175"/>
      <c r="R17" s="175"/>
      <c r="S17" s="175"/>
      <c r="T17" s="175"/>
      <c r="U17" s="175"/>
    </row>
    <row r="18" spans="1:21" ht="12.75">
      <c r="A18" s="561">
        <v>1994</v>
      </c>
      <c r="B18" s="562">
        <v>41799</v>
      </c>
      <c r="C18" s="562">
        <f t="shared" si="0"/>
        <v>115.88621808200948</v>
      </c>
      <c r="D18" s="562">
        <v>17639</v>
      </c>
      <c r="E18" s="562">
        <v>1197</v>
      </c>
      <c r="F18" s="563">
        <v>24160</v>
      </c>
      <c r="G18" s="562">
        <v>340</v>
      </c>
      <c r="H18" s="562">
        <v>356</v>
      </c>
      <c r="I18" s="562">
        <v>2013</v>
      </c>
      <c r="J18" s="562">
        <v>4629</v>
      </c>
      <c r="K18" s="562">
        <v>6563</v>
      </c>
      <c r="L18" s="564">
        <v>6670</v>
      </c>
      <c r="M18" s="29"/>
      <c r="P18" s="175"/>
      <c r="Q18" s="175"/>
      <c r="R18" s="175"/>
      <c r="S18" s="175"/>
      <c r="T18" s="175"/>
      <c r="U18" s="175"/>
    </row>
    <row r="19" spans="1:21" ht="12.75">
      <c r="A19" s="561">
        <v>1995</v>
      </c>
      <c r="B19" s="565">
        <v>44404</v>
      </c>
      <c r="C19" s="562">
        <f t="shared" si="0"/>
        <v>123.10848651196318</v>
      </c>
      <c r="D19" s="565">
        <v>18103</v>
      </c>
      <c r="E19" s="565">
        <v>907</v>
      </c>
      <c r="F19" s="566">
        <v>26301</v>
      </c>
      <c r="G19" s="565">
        <v>302</v>
      </c>
      <c r="H19" s="565">
        <v>435</v>
      </c>
      <c r="I19" s="565">
        <v>2341</v>
      </c>
      <c r="J19" s="565">
        <v>4820</v>
      </c>
      <c r="K19" s="565">
        <v>6195</v>
      </c>
      <c r="L19" s="565">
        <v>8555</v>
      </c>
      <c r="M19" s="29"/>
      <c r="P19" s="175"/>
      <c r="Q19" s="175"/>
      <c r="R19" s="175"/>
      <c r="S19" s="175"/>
      <c r="T19" s="175"/>
      <c r="U19" s="175"/>
    </row>
    <row r="20" spans="1:21" ht="12.75">
      <c r="A20" s="561">
        <v>1996</v>
      </c>
      <c r="B20" s="562">
        <v>43782</v>
      </c>
      <c r="C20" s="562">
        <f t="shared" si="0"/>
        <v>121.384013973218</v>
      </c>
      <c r="D20" s="562">
        <v>18538</v>
      </c>
      <c r="E20" s="562">
        <v>946</v>
      </c>
      <c r="F20" s="563">
        <v>25244</v>
      </c>
      <c r="G20" s="562">
        <v>411</v>
      </c>
      <c r="H20" s="562">
        <v>580</v>
      </c>
      <c r="I20" s="562">
        <v>2325</v>
      </c>
      <c r="J20" s="562">
        <v>5005</v>
      </c>
      <c r="K20" s="562">
        <v>6720</v>
      </c>
      <c r="L20" s="564">
        <f>5782+943</f>
        <v>6725</v>
      </c>
      <c r="M20" s="29"/>
      <c r="P20" s="175"/>
      <c r="Q20" s="175"/>
      <c r="R20" s="175"/>
      <c r="S20" s="175"/>
      <c r="T20" s="175"/>
      <c r="U20" s="175"/>
    </row>
    <row r="21" spans="1:21" ht="12.75">
      <c r="A21" s="561">
        <v>1997</v>
      </c>
      <c r="B21" s="562">
        <v>48077</v>
      </c>
      <c r="C21" s="562">
        <f t="shared" si="0"/>
        <v>133.29174637500347</v>
      </c>
      <c r="D21" s="562">
        <v>19674</v>
      </c>
      <c r="E21" s="562">
        <v>906</v>
      </c>
      <c r="F21" s="563">
        <v>28403</v>
      </c>
      <c r="G21" s="562">
        <v>252</v>
      </c>
      <c r="H21" s="562">
        <v>409</v>
      </c>
      <c r="I21" s="562">
        <v>2388</v>
      </c>
      <c r="J21" s="562">
        <v>4511</v>
      </c>
      <c r="K21" s="562">
        <v>8085</v>
      </c>
      <c r="L21" s="564">
        <f>7130.2+1114.6</f>
        <v>8244.8</v>
      </c>
      <c r="M21" s="29"/>
      <c r="P21" s="175"/>
      <c r="Q21" s="175"/>
      <c r="R21" s="175"/>
      <c r="S21" s="175"/>
      <c r="T21" s="175"/>
      <c r="U21" s="175"/>
    </row>
    <row r="22" spans="1:21" ht="12.75">
      <c r="A22" s="561">
        <v>1998</v>
      </c>
      <c r="B22" s="562">
        <v>47298</v>
      </c>
      <c r="C22" s="562">
        <f t="shared" si="0"/>
        <v>131.131997005739</v>
      </c>
      <c r="D22" s="562">
        <v>20537</v>
      </c>
      <c r="E22" s="562">
        <v>713</v>
      </c>
      <c r="F22" s="563">
        <v>26761</v>
      </c>
      <c r="G22" s="562">
        <v>323</v>
      </c>
      <c r="H22" s="562">
        <v>329</v>
      </c>
      <c r="I22" s="562">
        <v>2726</v>
      </c>
      <c r="J22" s="562">
        <v>5074</v>
      </c>
      <c r="K22" s="562">
        <v>5436.7</v>
      </c>
      <c r="L22" s="564">
        <v>6419</v>
      </c>
      <c r="M22" s="29"/>
      <c r="P22" s="175"/>
      <c r="Q22" s="175"/>
      <c r="R22" s="175"/>
      <c r="S22" s="175"/>
      <c r="T22" s="175"/>
      <c r="U22" s="175"/>
    </row>
    <row r="23" spans="1:21" ht="12.75">
      <c r="A23" s="561">
        <v>1999</v>
      </c>
      <c r="B23" s="562">
        <v>49232</v>
      </c>
      <c r="C23" s="562">
        <f t="shared" si="0"/>
        <v>136.4939421664033</v>
      </c>
      <c r="D23" s="562">
        <v>22193</v>
      </c>
      <c r="E23" s="562">
        <v>892</v>
      </c>
      <c r="F23" s="563">
        <v>27039</v>
      </c>
      <c r="G23" s="562">
        <v>327</v>
      </c>
      <c r="H23" s="562">
        <v>291</v>
      </c>
      <c r="I23" s="562">
        <v>2667</v>
      </c>
      <c r="J23" s="562">
        <v>4868</v>
      </c>
      <c r="K23" s="562">
        <v>5195</v>
      </c>
      <c r="L23" s="564">
        <v>6988</v>
      </c>
      <c r="M23" s="29"/>
      <c r="P23" s="175"/>
      <c r="Q23" s="175"/>
      <c r="R23" s="175"/>
      <c r="S23" s="175"/>
      <c r="T23" s="175"/>
      <c r="U23" s="175"/>
    </row>
    <row r="24" spans="1:21" ht="12.75">
      <c r="A24" s="561">
        <v>2000</v>
      </c>
      <c r="B24" s="562">
        <v>50493</v>
      </c>
      <c r="C24" s="562">
        <f t="shared" si="0"/>
        <v>139.99001913000083</v>
      </c>
      <c r="D24" s="562">
        <v>24585</v>
      </c>
      <c r="E24" s="562">
        <v>696</v>
      </c>
      <c r="F24" s="563">
        <v>25908</v>
      </c>
      <c r="G24" s="562">
        <v>431</v>
      </c>
      <c r="H24" s="562">
        <v>430</v>
      </c>
      <c r="I24" s="562">
        <v>2498</v>
      </c>
      <c r="J24" s="562">
        <v>4281</v>
      </c>
      <c r="K24" s="562">
        <v>4237</v>
      </c>
      <c r="L24" s="564">
        <v>7416</v>
      </c>
      <c r="M24" s="29"/>
      <c r="P24" s="175"/>
      <c r="Q24" s="175"/>
      <c r="R24" s="175"/>
      <c r="S24" s="175"/>
      <c r="T24" s="175"/>
      <c r="U24" s="175"/>
    </row>
    <row r="25" spans="1:21" ht="12.75">
      <c r="A25" s="561">
        <v>2001</v>
      </c>
      <c r="B25" s="562">
        <v>55960</v>
      </c>
      <c r="C25" s="562">
        <f t="shared" si="0"/>
        <v>155.14707920929328</v>
      </c>
      <c r="D25" s="562">
        <v>26269</v>
      </c>
      <c r="E25" s="562">
        <f>14.4+761.7</f>
        <v>776.1</v>
      </c>
      <c r="F25" s="563">
        <v>29691</v>
      </c>
      <c r="G25" s="562">
        <v>355</v>
      </c>
      <c r="H25" s="562">
        <v>387</v>
      </c>
      <c r="I25" s="562">
        <v>2824.5</v>
      </c>
      <c r="J25" s="562">
        <v>4410.8</v>
      </c>
      <c r="K25" s="562">
        <f>4879.5+663.6</f>
        <v>5543.1</v>
      </c>
      <c r="L25" s="564">
        <f>7592.3+1675.6</f>
        <v>9267.9</v>
      </c>
      <c r="M25" s="29"/>
      <c r="P25" s="175"/>
      <c r="Q25" s="293"/>
      <c r="R25" s="175"/>
      <c r="S25" s="175"/>
      <c r="T25" s="175"/>
      <c r="U25" s="175"/>
    </row>
    <row r="26" spans="1:21" ht="12.75">
      <c r="A26" s="561">
        <v>2002</v>
      </c>
      <c r="B26" s="562">
        <v>58439</v>
      </c>
      <c r="C26" s="562">
        <f t="shared" si="0"/>
        <v>162.0200171892761</v>
      </c>
      <c r="D26" s="562">
        <v>30014</v>
      </c>
      <c r="E26" s="562">
        <f>12.3+784.7</f>
        <v>797</v>
      </c>
      <c r="F26" s="563">
        <v>28425</v>
      </c>
      <c r="G26" s="562">
        <v>491</v>
      </c>
      <c r="H26" s="562">
        <v>383</v>
      </c>
      <c r="I26" s="562">
        <v>2758.7</v>
      </c>
      <c r="J26" s="562">
        <v>4204.1</v>
      </c>
      <c r="K26" s="562">
        <f>3286.4+532.4</f>
        <v>3818.8</v>
      </c>
      <c r="L26" s="564">
        <f>8010+1599.1</f>
        <v>9609.1</v>
      </c>
      <c r="M26" s="29"/>
      <c r="P26" s="175"/>
      <c r="Q26" s="175"/>
      <c r="R26" s="175"/>
      <c r="S26" s="175"/>
      <c r="T26" s="175"/>
      <c r="U26" s="175"/>
    </row>
    <row r="27" spans="1:21" ht="12.75">
      <c r="A27" s="561">
        <v>2003</v>
      </c>
      <c r="B27" s="562">
        <v>63649</v>
      </c>
      <c r="C27" s="562">
        <f t="shared" si="0"/>
        <v>176.4645540491835</v>
      </c>
      <c r="D27" s="562">
        <v>33453</v>
      </c>
      <c r="E27" s="562">
        <f>7.858+920.113</f>
        <v>927.971</v>
      </c>
      <c r="F27" s="563">
        <v>30196</v>
      </c>
      <c r="G27" s="562">
        <v>296</v>
      </c>
      <c r="H27" s="562">
        <v>420</v>
      </c>
      <c r="I27" s="562">
        <v>2911</v>
      </c>
      <c r="J27" s="562">
        <v>4117</v>
      </c>
      <c r="K27" s="562">
        <v>4671</v>
      </c>
      <c r="L27" s="564">
        <v>10126</v>
      </c>
      <c r="M27" s="29"/>
      <c r="P27" s="175"/>
      <c r="Q27" s="175"/>
      <c r="R27" s="175"/>
      <c r="S27" s="175"/>
      <c r="T27" s="175"/>
      <c r="U27" s="175"/>
    </row>
    <row r="28" spans="1:21" ht="12.75">
      <c r="A28" s="561">
        <v>2004</v>
      </c>
      <c r="B28" s="562">
        <v>67731.1</v>
      </c>
      <c r="C28" s="562">
        <f t="shared" si="0"/>
        <v>187.78202888907373</v>
      </c>
      <c r="D28" s="562">
        <v>38195</v>
      </c>
      <c r="E28" s="562">
        <v>825.7</v>
      </c>
      <c r="F28" s="563">
        <v>29536</v>
      </c>
      <c r="G28" s="562">
        <v>241.3</v>
      </c>
      <c r="H28" s="562">
        <v>389.5</v>
      </c>
      <c r="I28" s="562">
        <v>2520</v>
      </c>
      <c r="J28" s="562">
        <v>4357.1</v>
      </c>
      <c r="K28" s="562">
        <v>3912.5</v>
      </c>
      <c r="L28" s="564">
        <v>10326</v>
      </c>
      <c r="M28" s="29"/>
      <c r="P28" s="175"/>
      <c r="Q28" s="175"/>
      <c r="R28" s="175"/>
      <c r="S28" s="175"/>
      <c r="T28" s="175"/>
      <c r="U28" s="175"/>
    </row>
    <row r="29" spans="1:21" ht="12.75">
      <c r="A29" s="561">
        <v>2005</v>
      </c>
      <c r="B29" s="562">
        <v>73183</v>
      </c>
      <c r="C29" s="562">
        <f t="shared" si="0"/>
        <v>202.89722476364744</v>
      </c>
      <c r="D29" s="562">
        <v>43189</v>
      </c>
      <c r="E29" s="562">
        <v>969</v>
      </c>
      <c r="F29" s="563">
        <v>29994</v>
      </c>
      <c r="G29" s="562">
        <v>249</v>
      </c>
      <c r="H29" s="562">
        <v>295</v>
      </c>
      <c r="I29" s="562">
        <v>2727</v>
      </c>
      <c r="J29" s="562">
        <v>4422</v>
      </c>
      <c r="K29" s="562">
        <f>3351+781</f>
        <v>4132</v>
      </c>
      <c r="L29" s="564">
        <f>9020+1910</f>
        <v>10930</v>
      </c>
      <c r="M29" s="29"/>
      <c r="P29" s="175"/>
      <c r="Q29" s="175"/>
      <c r="R29" s="175"/>
      <c r="S29" s="175"/>
      <c r="T29" s="175"/>
      <c r="U29" s="175"/>
    </row>
    <row r="30" spans="1:21" ht="12.75">
      <c r="A30" s="561">
        <v>2006</v>
      </c>
      <c r="B30" s="562">
        <v>79138</v>
      </c>
      <c r="C30" s="562">
        <f t="shared" si="0"/>
        <v>219.40724722060497</v>
      </c>
      <c r="D30" s="562">
        <v>46783</v>
      </c>
      <c r="E30" s="562">
        <v>1203</v>
      </c>
      <c r="F30" s="563">
        <v>32354</v>
      </c>
      <c r="G30" s="562">
        <v>341</v>
      </c>
      <c r="H30" s="562">
        <v>406</v>
      </c>
      <c r="I30" s="562">
        <v>2732.5</v>
      </c>
      <c r="J30" s="562">
        <v>4377</v>
      </c>
      <c r="K30" s="562">
        <v>4714.682</v>
      </c>
      <c r="L30" s="564">
        <f>9900.5+1722.8</f>
        <v>11623.3</v>
      </c>
      <c r="M30" s="29"/>
      <c r="P30" s="175"/>
      <c r="Q30" s="175"/>
      <c r="R30" s="175"/>
      <c r="S30" s="175"/>
      <c r="T30" s="175"/>
      <c r="U30" s="175"/>
    </row>
    <row r="31" spans="1:21" ht="12.75">
      <c r="A31" s="561">
        <v>2007</v>
      </c>
      <c r="B31" s="562">
        <v>82472</v>
      </c>
      <c r="C31" s="562">
        <f t="shared" si="0"/>
        <v>228.65064182539024</v>
      </c>
      <c r="D31" s="562">
        <v>51219</v>
      </c>
      <c r="E31" s="562">
        <v>1227</v>
      </c>
      <c r="F31" s="563">
        <v>31253</v>
      </c>
      <c r="G31" s="562">
        <v>636</v>
      </c>
      <c r="H31" s="562">
        <v>126</v>
      </c>
      <c r="I31" s="562">
        <v>2970</v>
      </c>
      <c r="J31" s="562">
        <v>4801</v>
      </c>
      <c r="K31" s="562">
        <v>3581</v>
      </c>
      <c r="L31" s="564">
        <v>10657</v>
      </c>
      <c r="M31" s="29"/>
      <c r="P31" s="175"/>
      <c r="Q31" s="175"/>
      <c r="R31" s="175"/>
      <c r="S31" s="175"/>
      <c r="T31" s="175"/>
      <c r="U31" s="175"/>
    </row>
    <row r="32" spans="1:21" ht="12.75">
      <c r="A32" s="561">
        <v>2008</v>
      </c>
      <c r="B32" s="562">
        <v>82255.2</v>
      </c>
      <c r="C32" s="562">
        <f t="shared" si="0"/>
        <v>228.04957165432918</v>
      </c>
      <c r="D32" s="562">
        <v>50504.5</v>
      </c>
      <c r="E32" s="562">
        <v>1274</v>
      </c>
      <c r="F32" s="563">
        <v>31750.7</v>
      </c>
      <c r="G32" s="562">
        <v>467</v>
      </c>
      <c r="H32" s="562">
        <v>194.7</v>
      </c>
      <c r="I32" s="562">
        <v>2706.8</v>
      </c>
      <c r="J32" s="562">
        <v>4867</v>
      </c>
      <c r="K32" s="562">
        <v>5099</v>
      </c>
      <c r="L32" s="564">
        <v>10361</v>
      </c>
      <c r="M32" s="29"/>
      <c r="P32" s="175"/>
      <c r="Q32" s="175"/>
      <c r="R32" s="175"/>
      <c r="S32" s="175"/>
      <c r="T32" s="175"/>
      <c r="U32" s="175"/>
    </row>
    <row r="33" spans="1:21" ht="12.75">
      <c r="A33" s="561">
        <v>2009</v>
      </c>
      <c r="B33" s="562">
        <v>62497</v>
      </c>
      <c r="C33" s="562">
        <f t="shared" si="0"/>
        <v>173.27067564944966</v>
      </c>
      <c r="D33" s="562">
        <v>37095</v>
      </c>
      <c r="E33" s="562">
        <v>1241</v>
      </c>
      <c r="F33" s="563">
        <v>25402</v>
      </c>
      <c r="G33" s="562">
        <v>462.8</v>
      </c>
      <c r="H33" s="562">
        <v>163</v>
      </c>
      <c r="I33" s="562">
        <v>2703</v>
      </c>
      <c r="J33" s="562">
        <v>3937</v>
      </c>
      <c r="K33" s="562">
        <v>4400</v>
      </c>
      <c r="L33" s="564">
        <v>5780</v>
      </c>
      <c r="M33" s="29"/>
      <c r="P33" s="175"/>
      <c r="Q33" s="175"/>
      <c r="R33" s="175"/>
      <c r="S33" s="175"/>
      <c r="T33" s="175"/>
      <c r="U33" s="175"/>
    </row>
    <row r="34" spans="1:21" ht="15.75" customHeight="1">
      <c r="A34" s="558"/>
      <c r="B34" s="558"/>
      <c r="C34" s="558"/>
      <c r="D34" s="558"/>
      <c r="E34" s="558"/>
      <c r="F34" s="559"/>
      <c r="G34" s="558"/>
      <c r="H34" s="558"/>
      <c r="I34" s="558"/>
      <c r="J34" s="558"/>
      <c r="K34" s="558"/>
      <c r="L34" s="558"/>
      <c r="M34" s="29"/>
      <c r="P34" s="175"/>
      <c r="Q34" s="175"/>
      <c r="R34" s="175"/>
      <c r="S34" s="175"/>
      <c r="T34" s="175"/>
      <c r="U34" s="175"/>
    </row>
    <row r="35" spans="1:21" ht="12.75">
      <c r="A35" s="567"/>
      <c r="B35" s="568"/>
      <c r="C35" s="567"/>
      <c r="D35" s="544" t="s">
        <v>17</v>
      </c>
      <c r="E35" s="545"/>
      <c r="F35" s="545"/>
      <c r="G35" s="545"/>
      <c r="H35" s="545"/>
      <c r="I35" s="545"/>
      <c r="J35" s="545"/>
      <c r="K35" s="569"/>
      <c r="L35" s="570" t="s">
        <v>25</v>
      </c>
      <c r="M35" s="29"/>
      <c r="S35" s="175"/>
      <c r="T35" s="175"/>
      <c r="U35" s="175"/>
    </row>
    <row r="36" spans="1:21" ht="12.75">
      <c r="A36" s="571"/>
      <c r="B36" s="572"/>
      <c r="C36" s="571"/>
      <c r="D36" s="548" t="s">
        <v>220</v>
      </c>
      <c r="E36" s="544" t="s">
        <v>10</v>
      </c>
      <c r="F36" s="369"/>
      <c r="G36" s="368"/>
      <c r="H36" s="548" t="s">
        <v>217</v>
      </c>
      <c r="I36" s="544" t="s">
        <v>10</v>
      </c>
      <c r="J36" s="369"/>
      <c r="K36" s="368"/>
      <c r="L36" s="572" t="s">
        <v>38</v>
      </c>
      <c r="M36" s="29"/>
      <c r="S36" s="175"/>
      <c r="T36" s="175"/>
      <c r="U36" s="175"/>
    </row>
    <row r="37" spans="1:21" ht="12.75">
      <c r="A37" s="571"/>
      <c r="B37" s="573" t="s">
        <v>47</v>
      </c>
      <c r="C37" s="574"/>
      <c r="D37" s="407"/>
      <c r="E37" s="549" t="s">
        <v>124</v>
      </c>
      <c r="F37" s="548" t="s">
        <v>216</v>
      </c>
      <c r="G37" s="549" t="s">
        <v>48</v>
      </c>
      <c r="H37" s="407"/>
      <c r="I37" s="575"/>
      <c r="J37" s="548" t="s">
        <v>218</v>
      </c>
      <c r="K37" s="548" t="s">
        <v>219</v>
      </c>
      <c r="L37" s="572" t="s">
        <v>49</v>
      </c>
      <c r="M37" s="29"/>
      <c r="S37" s="175"/>
      <c r="T37" s="175"/>
      <c r="U37" s="175"/>
    </row>
    <row r="38" spans="1:21" ht="12.75">
      <c r="A38" s="571" t="s">
        <v>0</v>
      </c>
      <c r="B38" s="572" t="s">
        <v>50</v>
      </c>
      <c r="C38" s="571"/>
      <c r="D38" s="407"/>
      <c r="E38" s="550" t="s">
        <v>123</v>
      </c>
      <c r="F38" s="407"/>
      <c r="G38" s="550" t="s">
        <v>125</v>
      </c>
      <c r="H38" s="407"/>
      <c r="I38" s="550" t="s">
        <v>42</v>
      </c>
      <c r="J38" s="407"/>
      <c r="K38" s="407"/>
      <c r="L38" s="572" t="s">
        <v>43</v>
      </c>
      <c r="M38" s="29"/>
      <c r="S38" s="175"/>
      <c r="T38" s="175"/>
      <c r="U38" s="175"/>
    </row>
    <row r="39" spans="1:21" ht="12.75">
      <c r="A39" s="571"/>
      <c r="B39" s="572"/>
      <c r="C39" s="571"/>
      <c r="D39" s="407"/>
      <c r="E39" s="550" t="s">
        <v>37</v>
      </c>
      <c r="F39" s="407"/>
      <c r="G39" s="550" t="s">
        <v>126</v>
      </c>
      <c r="H39" s="407"/>
      <c r="I39" s="550" t="s">
        <v>44</v>
      </c>
      <c r="J39" s="407"/>
      <c r="K39" s="407"/>
      <c r="L39" s="572" t="s">
        <v>45</v>
      </c>
      <c r="M39" s="29"/>
      <c r="S39" s="175"/>
      <c r="T39" s="175"/>
      <c r="U39" s="175"/>
    </row>
    <row r="40" spans="1:13" ht="12.75">
      <c r="A40" s="571"/>
      <c r="B40" s="576"/>
      <c r="C40" s="577"/>
      <c r="D40" s="413"/>
      <c r="E40" s="550" t="s">
        <v>41</v>
      </c>
      <c r="F40" s="413"/>
      <c r="G40" s="550" t="s">
        <v>46</v>
      </c>
      <c r="H40" s="413"/>
      <c r="I40" s="578"/>
      <c r="J40" s="413"/>
      <c r="K40" s="413"/>
      <c r="L40" s="579"/>
      <c r="M40" s="29"/>
    </row>
    <row r="41" spans="1:13" ht="12.75">
      <c r="A41" s="577"/>
      <c r="B41" s="557" t="s">
        <v>39</v>
      </c>
      <c r="C41" s="557" t="s">
        <v>40</v>
      </c>
      <c r="D41" s="544" t="s">
        <v>39</v>
      </c>
      <c r="E41" s="545"/>
      <c r="F41" s="545"/>
      <c r="G41" s="545"/>
      <c r="H41" s="545"/>
      <c r="I41" s="545"/>
      <c r="J41" s="545"/>
      <c r="K41" s="545"/>
      <c r="L41" s="545"/>
      <c r="M41" s="29"/>
    </row>
    <row r="42" spans="1:13" ht="8.25" customHeight="1">
      <c r="A42" s="558"/>
      <c r="B42" s="558"/>
      <c r="C42" s="558"/>
      <c r="D42" s="558"/>
      <c r="E42" s="558"/>
      <c r="F42" s="559"/>
      <c r="G42" s="558"/>
      <c r="H42" s="558"/>
      <c r="I42" s="558"/>
      <c r="J42" s="558"/>
      <c r="K42" s="558"/>
      <c r="L42" s="558"/>
      <c r="M42" s="29"/>
    </row>
    <row r="43" spans="1:20" ht="12.75">
      <c r="A43" s="561">
        <v>1970</v>
      </c>
      <c r="B43" s="580">
        <v>10890</v>
      </c>
      <c r="C43" s="562">
        <f>SUM(B43/$B$43)*100</f>
        <v>100</v>
      </c>
      <c r="D43" s="562">
        <v>6339</v>
      </c>
      <c r="E43" s="580">
        <v>725</v>
      </c>
      <c r="F43" s="563">
        <v>1239</v>
      </c>
      <c r="G43" s="580">
        <v>701</v>
      </c>
      <c r="H43" s="580">
        <v>4551</v>
      </c>
      <c r="I43" s="580">
        <v>480</v>
      </c>
      <c r="J43" s="580">
        <v>2314</v>
      </c>
      <c r="K43" s="580">
        <v>849</v>
      </c>
      <c r="L43" s="580">
        <v>46959</v>
      </c>
      <c r="M43" s="29"/>
      <c r="S43" s="28"/>
      <c r="T43" s="28"/>
    </row>
    <row r="44" spans="1:21" ht="12.75">
      <c r="A44" s="561">
        <v>1975</v>
      </c>
      <c r="B44" s="580">
        <f>SUM(D44+H44)</f>
        <v>13941</v>
      </c>
      <c r="C44" s="562">
        <f>SUM(B44/$B$43)*100</f>
        <v>128.01652892561984</v>
      </c>
      <c r="D44" s="562">
        <v>7052</v>
      </c>
      <c r="E44" s="580">
        <v>1245</v>
      </c>
      <c r="F44" s="563">
        <v>1665</v>
      </c>
      <c r="G44" s="580">
        <v>964</v>
      </c>
      <c r="H44" s="580">
        <v>6889</v>
      </c>
      <c r="I44" s="580">
        <v>711</v>
      </c>
      <c r="J44" s="580">
        <v>2920</v>
      </c>
      <c r="K44" s="580">
        <v>1050</v>
      </c>
      <c r="L44" s="580">
        <v>48181</v>
      </c>
      <c r="M44" s="29"/>
      <c r="S44" s="175"/>
      <c r="T44" s="175"/>
      <c r="U44" s="175"/>
    </row>
    <row r="45" spans="1:13" ht="12.75">
      <c r="A45" s="561">
        <v>1980</v>
      </c>
      <c r="B45" s="580">
        <f>SUM(D45+H45)</f>
        <v>17482</v>
      </c>
      <c r="C45" s="562">
        <f aca="true" t="shared" si="1" ref="C45:C64">SUM(B45/$B$43)*100</f>
        <v>160.5325987144169</v>
      </c>
      <c r="D45" s="562">
        <v>9659</v>
      </c>
      <c r="E45" s="580">
        <v>1426</v>
      </c>
      <c r="F45" s="563">
        <v>2353</v>
      </c>
      <c r="G45" s="580">
        <v>1058</v>
      </c>
      <c r="H45" s="580">
        <v>7823</v>
      </c>
      <c r="I45" s="580">
        <v>727</v>
      </c>
      <c r="J45" s="580">
        <v>2880</v>
      </c>
      <c r="K45" s="580">
        <v>2051</v>
      </c>
      <c r="L45" s="580">
        <v>62393</v>
      </c>
      <c r="M45" s="29"/>
    </row>
    <row r="46" spans="1:13" ht="12.75">
      <c r="A46" s="561">
        <v>1985</v>
      </c>
      <c r="B46" s="580">
        <f>SUM(D46+H46)</f>
        <v>21155</v>
      </c>
      <c r="C46" s="562">
        <f t="shared" si="1"/>
        <v>194.2607897153352</v>
      </c>
      <c r="D46" s="562">
        <v>12572</v>
      </c>
      <c r="E46" s="580">
        <v>2131</v>
      </c>
      <c r="F46" s="563">
        <v>3442</v>
      </c>
      <c r="G46" s="580">
        <v>1162</v>
      </c>
      <c r="H46" s="580">
        <v>8583</v>
      </c>
      <c r="I46" s="580">
        <v>660</v>
      </c>
      <c r="J46" s="580">
        <v>2514</v>
      </c>
      <c r="K46" s="580">
        <v>1503</v>
      </c>
      <c r="L46" s="580">
        <v>59535</v>
      </c>
      <c r="M46" s="29"/>
    </row>
    <row r="47" spans="1:13" ht="12.75">
      <c r="A47" s="561">
        <v>1990</v>
      </c>
      <c r="B47" s="580">
        <v>21758</v>
      </c>
      <c r="C47" s="562">
        <f t="shared" si="1"/>
        <v>199.7979797979798</v>
      </c>
      <c r="D47" s="562">
        <v>15022</v>
      </c>
      <c r="E47" s="580">
        <v>2927</v>
      </c>
      <c r="F47" s="563">
        <v>2068</v>
      </c>
      <c r="G47" s="580">
        <v>1402</v>
      </c>
      <c r="H47" s="580">
        <v>6737</v>
      </c>
      <c r="I47" s="580">
        <v>746</v>
      </c>
      <c r="J47" s="580">
        <v>1889</v>
      </c>
      <c r="K47" s="580">
        <v>1684</v>
      </c>
      <c r="L47" s="580">
        <v>61098</v>
      </c>
      <c r="M47" s="29"/>
    </row>
    <row r="48" spans="1:13" ht="12.75">
      <c r="A48" s="561">
        <v>1991</v>
      </c>
      <c r="B48" s="580">
        <v>22961</v>
      </c>
      <c r="C48" s="562">
        <f t="shared" si="1"/>
        <v>210.84481175390266</v>
      </c>
      <c r="D48" s="580">
        <v>15290</v>
      </c>
      <c r="E48" s="580">
        <v>3085</v>
      </c>
      <c r="F48" s="563">
        <v>1818</v>
      </c>
      <c r="G48" s="580">
        <v>1412</v>
      </c>
      <c r="H48" s="580">
        <v>7670</v>
      </c>
      <c r="I48" s="580">
        <v>806</v>
      </c>
      <c r="J48" s="580">
        <v>1503</v>
      </c>
      <c r="K48" s="580">
        <v>2318</v>
      </c>
      <c r="L48" s="580">
        <v>65204</v>
      </c>
      <c r="M48" s="29"/>
    </row>
    <row r="49" spans="1:13" ht="12.75">
      <c r="A49" s="561">
        <v>1992</v>
      </c>
      <c r="B49" s="580">
        <v>23359</v>
      </c>
      <c r="C49" s="562">
        <f t="shared" si="1"/>
        <v>214.49954086317723</v>
      </c>
      <c r="D49" s="580">
        <f>SUM(B49-H49)</f>
        <v>15261</v>
      </c>
      <c r="E49" s="580">
        <v>3043</v>
      </c>
      <c r="F49" s="563">
        <v>1530</v>
      </c>
      <c r="G49" s="580">
        <v>1327</v>
      </c>
      <c r="H49" s="580">
        <v>8098</v>
      </c>
      <c r="I49" s="580">
        <v>844</v>
      </c>
      <c r="J49" s="580">
        <v>907</v>
      </c>
      <c r="K49" s="580">
        <v>3026</v>
      </c>
      <c r="L49" s="580">
        <v>64881</v>
      </c>
      <c r="M49" s="29"/>
    </row>
    <row r="50" spans="1:18" ht="12.75">
      <c r="A50" s="561">
        <v>1993</v>
      </c>
      <c r="B50" s="580">
        <v>23926</v>
      </c>
      <c r="C50" s="562">
        <f t="shared" si="1"/>
        <v>219.70615243342516</v>
      </c>
      <c r="D50" s="580">
        <f>SUM(B50-H50)</f>
        <v>16840</v>
      </c>
      <c r="E50" s="580">
        <v>3470</v>
      </c>
      <c r="F50" s="563">
        <v>1519</v>
      </c>
      <c r="G50" s="580">
        <v>1641</v>
      </c>
      <c r="H50" s="580">
        <v>7086</v>
      </c>
      <c r="I50" s="580">
        <v>675</v>
      </c>
      <c r="J50" s="580">
        <v>1032</v>
      </c>
      <c r="K50" s="580">
        <v>2601</v>
      </c>
      <c r="L50" s="580">
        <v>65772</v>
      </c>
      <c r="M50" s="29"/>
      <c r="Q50" s="175"/>
      <c r="R50" s="175"/>
    </row>
    <row r="51" spans="1:18" ht="12.75">
      <c r="A51" s="561">
        <v>1994</v>
      </c>
      <c r="B51" s="580">
        <v>26640</v>
      </c>
      <c r="C51" s="562">
        <f t="shared" si="1"/>
        <v>244.6280991735537</v>
      </c>
      <c r="D51" s="580">
        <v>17847</v>
      </c>
      <c r="E51" s="580">
        <v>3526</v>
      </c>
      <c r="F51" s="563">
        <v>1548</v>
      </c>
      <c r="G51" s="580">
        <v>1873</v>
      </c>
      <c r="H51" s="580">
        <v>8793</v>
      </c>
      <c r="I51" s="580">
        <v>640</v>
      </c>
      <c r="J51" s="580">
        <v>1315</v>
      </c>
      <c r="K51" s="580">
        <v>3263</v>
      </c>
      <c r="L51" s="580">
        <v>68439</v>
      </c>
      <c r="M51" s="29"/>
      <c r="Q51" s="175"/>
      <c r="R51" s="175"/>
    </row>
    <row r="52" spans="1:18" ht="12.75">
      <c r="A52" s="561">
        <v>1995</v>
      </c>
      <c r="B52" s="581">
        <v>27785</v>
      </c>
      <c r="C52" s="562">
        <f t="shared" si="1"/>
        <v>255.14233241505968</v>
      </c>
      <c r="D52" s="581">
        <v>18227</v>
      </c>
      <c r="E52" s="581">
        <v>3756</v>
      </c>
      <c r="F52" s="566">
        <v>1547</v>
      </c>
      <c r="G52" s="581">
        <v>2072</v>
      </c>
      <c r="H52" s="581">
        <v>9558</v>
      </c>
      <c r="I52" s="581">
        <v>636</v>
      </c>
      <c r="J52" s="581">
        <v>1072</v>
      </c>
      <c r="K52" s="581">
        <v>2681</v>
      </c>
      <c r="L52" s="581">
        <v>72189</v>
      </c>
      <c r="M52" s="29"/>
      <c r="Q52" s="175"/>
      <c r="R52" s="175"/>
    </row>
    <row r="53" spans="1:18" ht="12.75">
      <c r="A53" s="561">
        <v>1996</v>
      </c>
      <c r="B53" s="581">
        <v>27138</v>
      </c>
      <c r="C53" s="562">
        <f t="shared" si="1"/>
        <v>249.20110192837464</v>
      </c>
      <c r="D53" s="581">
        <v>18706</v>
      </c>
      <c r="E53" s="581">
        <v>3859</v>
      </c>
      <c r="F53" s="566">
        <v>1613</v>
      </c>
      <c r="G53" s="581">
        <v>2117</v>
      </c>
      <c r="H53" s="581">
        <v>8432</v>
      </c>
      <c r="I53" s="581">
        <v>717</v>
      </c>
      <c r="J53" s="581">
        <v>1026</v>
      </c>
      <c r="K53" s="581">
        <v>2659</v>
      </c>
      <c r="L53" s="581">
        <v>70919</v>
      </c>
      <c r="M53" s="29"/>
      <c r="Q53" s="175"/>
      <c r="R53" s="175"/>
    </row>
    <row r="54" spans="1:18" ht="12.75">
      <c r="A54" s="561">
        <v>1997</v>
      </c>
      <c r="B54" s="581">
        <v>28426</v>
      </c>
      <c r="C54" s="562">
        <f t="shared" si="1"/>
        <v>261.0284664830119</v>
      </c>
      <c r="D54" s="581">
        <v>20533</v>
      </c>
      <c r="E54" s="581">
        <v>4128</v>
      </c>
      <c r="F54" s="566">
        <v>1734</v>
      </c>
      <c r="G54" s="581">
        <v>2162</v>
      </c>
      <c r="H54" s="581">
        <v>7893</v>
      </c>
      <c r="I54" s="581">
        <v>843</v>
      </c>
      <c r="J54" s="581">
        <v>1112</v>
      </c>
      <c r="K54" s="581">
        <v>2896</v>
      </c>
      <c r="L54" s="581">
        <v>76503</v>
      </c>
      <c r="M54" s="29"/>
      <c r="Q54" s="175"/>
      <c r="R54" s="175"/>
    </row>
    <row r="55" spans="1:18" ht="12.75">
      <c r="A55" s="561">
        <v>1998</v>
      </c>
      <c r="B55" s="581">
        <v>28966</v>
      </c>
      <c r="C55" s="562">
        <f t="shared" si="1"/>
        <v>265.98714416896235</v>
      </c>
      <c r="D55" s="581">
        <v>19923</v>
      </c>
      <c r="E55" s="581">
        <v>4103</v>
      </c>
      <c r="F55" s="566">
        <v>1443</v>
      </c>
      <c r="G55" s="581">
        <v>2075</v>
      </c>
      <c r="H55" s="581">
        <v>9042</v>
      </c>
      <c r="I55" s="581">
        <v>873</v>
      </c>
      <c r="J55" s="581">
        <v>1859</v>
      </c>
      <c r="K55" s="581">
        <v>2773</v>
      </c>
      <c r="L55" s="581">
        <v>76263</v>
      </c>
      <c r="M55" s="29"/>
      <c r="Q55" s="175"/>
      <c r="R55" s="175"/>
    </row>
    <row r="56" spans="1:18" ht="12.75">
      <c r="A56" s="561">
        <v>1999</v>
      </c>
      <c r="B56" s="581">
        <v>31805</v>
      </c>
      <c r="C56" s="562">
        <f t="shared" si="1"/>
        <v>292.05693296602385</v>
      </c>
      <c r="D56" s="581">
        <v>22086</v>
      </c>
      <c r="E56" s="581">
        <v>4311</v>
      </c>
      <c r="F56" s="566">
        <v>1551</v>
      </c>
      <c r="G56" s="581">
        <v>2261</v>
      </c>
      <c r="H56" s="581">
        <v>9719</v>
      </c>
      <c r="I56" s="581">
        <v>728</v>
      </c>
      <c r="J56" s="581">
        <v>1669</v>
      </c>
      <c r="K56" s="581">
        <v>2599</v>
      </c>
      <c r="L56" s="581">
        <v>81036</v>
      </c>
      <c r="M56" s="29"/>
      <c r="Q56" s="175"/>
      <c r="R56" s="175"/>
    </row>
    <row r="57" spans="1:18" ht="12.75">
      <c r="A57" s="559">
        <v>2000</v>
      </c>
      <c r="B57" s="581">
        <v>35370</v>
      </c>
      <c r="C57" s="562">
        <f t="shared" si="1"/>
        <v>324.7933884297521</v>
      </c>
      <c r="D57" s="581">
        <v>24830</v>
      </c>
      <c r="E57" s="581">
        <v>4733</v>
      </c>
      <c r="F57" s="566">
        <v>1494</v>
      </c>
      <c r="G57" s="581">
        <v>2525</v>
      </c>
      <c r="H57" s="581">
        <v>10540</v>
      </c>
      <c r="I57" s="581">
        <v>773</v>
      </c>
      <c r="J57" s="581">
        <v>1722</v>
      </c>
      <c r="K57" s="581">
        <v>2400</v>
      </c>
      <c r="L57" s="581">
        <v>85863</v>
      </c>
      <c r="M57" s="29"/>
      <c r="Q57" s="175"/>
      <c r="R57" s="175"/>
    </row>
    <row r="58" spans="1:18" ht="12.75">
      <c r="A58" s="561">
        <v>2001</v>
      </c>
      <c r="B58" s="581">
        <v>36749</v>
      </c>
      <c r="C58" s="562">
        <f t="shared" si="1"/>
        <v>337.4563820018365</v>
      </c>
      <c r="D58" s="581">
        <v>27051</v>
      </c>
      <c r="E58" s="581">
        <v>5032</v>
      </c>
      <c r="F58" s="566">
        <f>108.6+492+248.7+173+503.8</f>
        <v>1526.1</v>
      </c>
      <c r="G58" s="581">
        <v>2784.1</v>
      </c>
      <c r="H58" s="581">
        <v>9698</v>
      </c>
      <c r="I58" s="581">
        <v>934</v>
      </c>
      <c r="J58" s="581">
        <f>1635.8+331.5</f>
        <v>1967.3</v>
      </c>
      <c r="K58" s="581">
        <v>2475.8</v>
      </c>
      <c r="L58" s="581">
        <f>SUM(B58+B25)</f>
        <v>92709</v>
      </c>
      <c r="M58" s="29"/>
      <c r="Q58" s="175"/>
      <c r="R58" s="175"/>
    </row>
    <row r="59" spans="1:18" ht="12.75">
      <c r="A59" s="559">
        <v>2002</v>
      </c>
      <c r="B59" s="581">
        <v>39833</v>
      </c>
      <c r="C59" s="562">
        <f t="shared" si="1"/>
        <v>365.7759412304867</v>
      </c>
      <c r="D59" s="581">
        <v>30435</v>
      </c>
      <c r="E59" s="581">
        <v>5608</v>
      </c>
      <c r="F59" s="566">
        <f>139.5+645.7+298.4+180.7+596.7</f>
        <v>1861</v>
      </c>
      <c r="G59" s="581">
        <v>3342</v>
      </c>
      <c r="H59" s="581">
        <v>9398</v>
      </c>
      <c r="I59" s="581">
        <v>761</v>
      </c>
      <c r="J59" s="581">
        <f>1363.2+344.7</f>
        <v>1707.9</v>
      </c>
      <c r="K59" s="581">
        <v>2759.5</v>
      </c>
      <c r="L59" s="581">
        <f>SUM(B59+B26)</f>
        <v>98272</v>
      </c>
      <c r="M59" s="29"/>
      <c r="Q59" s="175"/>
      <c r="R59" s="175"/>
    </row>
    <row r="60" spans="1:13" ht="12.75">
      <c r="A60" s="559">
        <v>2003</v>
      </c>
      <c r="B60" s="581">
        <v>42887</v>
      </c>
      <c r="C60" s="562">
        <f t="shared" si="1"/>
        <v>393.8200183654729</v>
      </c>
      <c r="D60" s="581">
        <v>33514</v>
      </c>
      <c r="E60" s="581">
        <v>5869.8</v>
      </c>
      <c r="F60" s="566">
        <f>150.1+675.3+380+192.5+550.5</f>
        <v>1948.4</v>
      </c>
      <c r="G60" s="581">
        <v>3961</v>
      </c>
      <c r="H60" s="581">
        <v>9373</v>
      </c>
      <c r="I60" s="581">
        <v>743</v>
      </c>
      <c r="J60" s="581">
        <f>1007.8+378.6</f>
        <v>1386.4</v>
      </c>
      <c r="K60" s="581">
        <v>3211</v>
      </c>
      <c r="L60" s="581">
        <v>106536</v>
      </c>
      <c r="M60" s="29"/>
    </row>
    <row r="61" spans="1:18" ht="12.75">
      <c r="A61" s="559">
        <v>2004</v>
      </c>
      <c r="B61" s="581">
        <v>46770.3</v>
      </c>
      <c r="C61" s="562">
        <f t="shared" si="1"/>
        <v>429.47933884297527</v>
      </c>
      <c r="D61" s="581">
        <v>38557.5</v>
      </c>
      <c r="E61" s="581">
        <v>6821.9</v>
      </c>
      <c r="F61" s="566">
        <v>2375</v>
      </c>
      <c r="G61" s="581">
        <v>4605.2</v>
      </c>
      <c r="H61" s="581">
        <v>8212.8</v>
      </c>
      <c r="I61" s="581">
        <v>655</v>
      </c>
      <c r="J61" s="581">
        <f>1817.4+429.9</f>
        <v>2247.3</v>
      </c>
      <c r="K61" s="581">
        <v>2819.3</v>
      </c>
      <c r="L61" s="581">
        <f>SUM(B61+B28)</f>
        <v>114501.40000000001</v>
      </c>
      <c r="M61" s="29"/>
      <c r="R61" s="175"/>
    </row>
    <row r="62" spans="1:13" ht="12.75">
      <c r="A62" s="559">
        <v>2005</v>
      </c>
      <c r="B62" s="581">
        <v>52711</v>
      </c>
      <c r="C62" s="562">
        <f t="shared" si="1"/>
        <v>484.03122130394854</v>
      </c>
      <c r="D62" s="581">
        <v>42627</v>
      </c>
      <c r="E62" s="581">
        <v>7337</v>
      </c>
      <c r="F62" s="566">
        <v>2711</v>
      </c>
      <c r="G62" s="581">
        <v>5028</v>
      </c>
      <c r="H62" s="581">
        <v>10084</v>
      </c>
      <c r="I62" s="581">
        <v>721</v>
      </c>
      <c r="J62" s="581">
        <v>2624</v>
      </c>
      <c r="K62" s="581">
        <v>2734</v>
      </c>
      <c r="L62" s="581">
        <f>SUM(B62+B29)</f>
        <v>125894</v>
      </c>
      <c r="M62" s="29"/>
    </row>
    <row r="63" spans="1:13" ht="12.75">
      <c r="A63" s="559">
        <v>2006</v>
      </c>
      <c r="B63" s="581">
        <v>56122</v>
      </c>
      <c r="C63" s="562">
        <f t="shared" si="1"/>
        <v>515.3535353535353</v>
      </c>
      <c r="D63" s="581">
        <v>45593</v>
      </c>
      <c r="E63" s="581">
        <v>7776.317</v>
      </c>
      <c r="F63" s="566">
        <v>2864.6</v>
      </c>
      <c r="G63" s="581">
        <v>5339.7</v>
      </c>
      <c r="H63" s="581">
        <v>10529</v>
      </c>
      <c r="I63" s="581">
        <v>782</v>
      </c>
      <c r="J63" s="581">
        <v>2729.012</v>
      </c>
      <c r="K63" s="581">
        <v>2726</v>
      </c>
      <c r="L63" s="581">
        <f>SUM(B63+B30)</f>
        <v>135260</v>
      </c>
      <c r="M63" s="29"/>
    </row>
    <row r="64" spans="1:18" s="256" customFormat="1" ht="12.75">
      <c r="A64" s="559">
        <v>2007</v>
      </c>
      <c r="B64" s="581">
        <v>57764</v>
      </c>
      <c r="C64" s="562">
        <f t="shared" si="1"/>
        <v>530.4315886134068</v>
      </c>
      <c r="D64" s="581">
        <v>47653</v>
      </c>
      <c r="E64" s="581">
        <v>7841.9</v>
      </c>
      <c r="F64" s="566">
        <v>3203.4</v>
      </c>
      <c r="G64" s="581">
        <v>5643</v>
      </c>
      <c r="H64" s="581">
        <v>10111</v>
      </c>
      <c r="I64" s="581">
        <v>668</v>
      </c>
      <c r="J64" s="581">
        <v>3587</v>
      </c>
      <c r="K64" s="581">
        <v>2552</v>
      </c>
      <c r="L64" s="581">
        <v>140236</v>
      </c>
      <c r="M64" s="255"/>
      <c r="O64" s="175"/>
      <c r="P64" s="175"/>
      <c r="Q64" s="175"/>
      <c r="R64" s="175"/>
    </row>
    <row r="65" spans="1:18" ht="12.75">
      <c r="A65" s="559">
        <v>2008</v>
      </c>
      <c r="B65" s="581">
        <v>58307</v>
      </c>
      <c r="C65" s="562">
        <f>SUM(B65/$B$43)*100</f>
        <v>535.4178145087236</v>
      </c>
      <c r="D65" s="581">
        <v>47820</v>
      </c>
      <c r="E65" s="581">
        <v>7752.5</v>
      </c>
      <c r="F65" s="566">
        <v>3409</v>
      </c>
      <c r="G65" s="581">
        <v>5853</v>
      </c>
      <c r="H65" s="581">
        <v>10487.1</v>
      </c>
      <c r="I65" s="581">
        <v>720</v>
      </c>
      <c r="J65" s="581">
        <v>2998.908</v>
      </c>
      <c r="K65" s="581">
        <v>2125</v>
      </c>
      <c r="L65" s="581">
        <f>SUM(B65+B32)</f>
        <v>140562.2</v>
      </c>
      <c r="M65" s="29"/>
      <c r="P65" s="175"/>
      <c r="Q65" s="175"/>
      <c r="R65" s="175"/>
    </row>
    <row r="66" spans="1:18" ht="12.75">
      <c r="A66" s="559">
        <v>2009</v>
      </c>
      <c r="B66" s="581">
        <v>48107</v>
      </c>
      <c r="C66" s="562">
        <f>SUM(B66/$B$43)*100</f>
        <v>441.7539026629936</v>
      </c>
      <c r="D66" s="581">
        <v>36947</v>
      </c>
      <c r="E66" s="581">
        <v>5703</v>
      </c>
      <c r="F66" s="566">
        <v>2568</v>
      </c>
      <c r="G66" s="581">
        <v>4743</v>
      </c>
      <c r="H66" s="581">
        <v>11160</v>
      </c>
      <c r="I66" s="581">
        <v>865</v>
      </c>
      <c r="J66" s="581">
        <v>3092</v>
      </c>
      <c r="K66" s="581">
        <v>1517</v>
      </c>
      <c r="L66" s="581">
        <f>SUM(B66+B33)</f>
        <v>110604</v>
      </c>
      <c r="M66" s="29"/>
      <c r="P66" s="175"/>
      <c r="Q66" s="175"/>
      <c r="R66" s="175"/>
    </row>
    <row r="67" spans="1:18" ht="12.75">
      <c r="A67" s="33"/>
      <c r="B67" s="32"/>
      <c r="C67" s="28"/>
      <c r="D67" s="32"/>
      <c r="E67" s="32"/>
      <c r="F67" s="268"/>
      <c r="G67" s="32"/>
      <c r="H67" s="32"/>
      <c r="I67" s="32"/>
      <c r="J67" s="32"/>
      <c r="K67" s="32"/>
      <c r="L67" s="32"/>
      <c r="M67" s="29"/>
      <c r="P67" s="175"/>
      <c r="Q67" s="175"/>
      <c r="R67" s="175"/>
    </row>
    <row r="68" spans="1:18" ht="11.25">
      <c r="A68" s="34"/>
      <c r="B68" s="31"/>
      <c r="C68" s="30"/>
      <c r="D68" s="31"/>
      <c r="E68" s="31"/>
      <c r="G68" s="35"/>
      <c r="H68" s="31"/>
      <c r="I68" s="31"/>
      <c r="J68" s="31"/>
      <c r="K68" s="31"/>
      <c r="L68" s="31" t="s">
        <v>11</v>
      </c>
      <c r="M68" s="29"/>
      <c r="P68" s="175"/>
      <c r="Q68" s="175"/>
      <c r="R68" s="175"/>
    </row>
    <row r="69" spans="1:19" ht="14.25">
      <c r="A69" s="178">
        <v>6</v>
      </c>
      <c r="B69" s="31"/>
      <c r="C69" s="30"/>
      <c r="D69" s="30"/>
      <c r="E69" s="31"/>
      <c r="G69" s="35"/>
      <c r="H69" s="31"/>
      <c r="I69" s="31"/>
      <c r="J69" s="31"/>
      <c r="K69" s="31"/>
      <c r="L69" s="31" t="s">
        <v>11</v>
      </c>
      <c r="M69" s="29"/>
      <c r="Q69" s="175"/>
      <c r="R69" s="175"/>
      <c r="S69" s="175"/>
    </row>
    <row r="70" spans="13:18" ht="11.25">
      <c r="M70" s="29"/>
      <c r="Q70" s="175"/>
      <c r="R70" s="175"/>
    </row>
    <row r="71" spans="13:18" ht="11.25">
      <c r="M71" s="29"/>
      <c r="Q71" s="175"/>
      <c r="R71" s="175"/>
    </row>
    <row r="72" spans="13:18" ht="11.25">
      <c r="M72" s="29"/>
      <c r="Q72" s="175"/>
      <c r="R72" s="306"/>
    </row>
    <row r="73" spans="13:18" ht="11.25">
      <c r="M73" s="29"/>
      <c r="Q73" s="175"/>
      <c r="R73" s="175"/>
    </row>
    <row r="74" spans="13:18" ht="11.25">
      <c r="M74" s="29"/>
      <c r="Q74" s="175"/>
      <c r="R74" s="175"/>
    </row>
    <row r="75" spans="13:18" ht="11.25">
      <c r="M75" s="29"/>
      <c r="Q75" s="175"/>
      <c r="R75" s="175"/>
    </row>
    <row r="76" ht="11.25">
      <c r="M76" s="29"/>
    </row>
    <row r="77" ht="11.25">
      <c r="M77" s="29"/>
    </row>
    <row r="78" ht="11.25">
      <c r="M78" s="29"/>
    </row>
    <row r="79" spans="13:18" ht="11.25">
      <c r="M79" s="29"/>
      <c r="R79" s="31"/>
    </row>
    <row r="80" ht="11.25">
      <c r="M80" s="29"/>
    </row>
  </sheetData>
  <mergeCells count="22">
    <mergeCell ref="A4:A8"/>
    <mergeCell ref="E36:G36"/>
    <mergeCell ref="I36:K36"/>
    <mergeCell ref="D8:L8"/>
    <mergeCell ref="I6:I7"/>
    <mergeCell ref="D5:D7"/>
    <mergeCell ref="F5:F7"/>
    <mergeCell ref="D36:D40"/>
    <mergeCell ref="D41:L41"/>
    <mergeCell ref="B1:L1"/>
    <mergeCell ref="B2:L2"/>
    <mergeCell ref="G5:L5"/>
    <mergeCell ref="D4:L4"/>
    <mergeCell ref="D35:K35"/>
    <mergeCell ref="B4:C7"/>
    <mergeCell ref="L6:L7"/>
    <mergeCell ref="J37:J40"/>
    <mergeCell ref="K37:K40"/>
    <mergeCell ref="G6:G7"/>
    <mergeCell ref="H6:H7"/>
    <mergeCell ref="F37:F40"/>
    <mergeCell ref="H36:H40"/>
  </mergeCells>
  <printOptions/>
  <pageMargins left="0.3937007874015748" right="0.2362204724409449" top="0.47" bottom="0.21" header="0.29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workbookViewId="0" topLeftCell="A1">
      <selection activeCell="K1" sqref="K1"/>
    </sheetView>
  </sheetViews>
  <sheetFormatPr defaultColWidth="11.421875" defaultRowHeight="12.75"/>
  <cols>
    <col min="1" max="1" width="7.57421875" style="508" customWidth="1"/>
    <col min="2" max="2" width="12.00390625" style="508" customWidth="1"/>
    <col min="3" max="3" width="11.28125" style="508" customWidth="1"/>
    <col min="4" max="4" width="12.140625" style="508" bestFit="1" customWidth="1"/>
    <col min="5" max="5" width="11.28125" style="508" customWidth="1"/>
    <col min="6" max="7" width="11.421875" style="508" customWidth="1"/>
    <col min="8" max="8" width="14.421875" style="508" bestFit="1" customWidth="1"/>
    <col min="9" max="10" width="10.8515625" style="508" customWidth="1"/>
    <col min="11" max="16384" width="11.421875" style="508" customWidth="1"/>
  </cols>
  <sheetData>
    <row r="1" spans="1:18" ht="15.75" customHeight="1">
      <c r="A1" s="507" t="s">
        <v>235</v>
      </c>
      <c r="B1" s="507"/>
      <c r="C1" s="507"/>
      <c r="D1" s="507"/>
      <c r="E1" s="507"/>
      <c r="F1" s="507"/>
      <c r="G1" s="507"/>
      <c r="H1" s="507"/>
      <c r="I1" s="507"/>
      <c r="J1" s="507"/>
      <c r="L1" s="420"/>
      <c r="M1" s="420"/>
      <c r="N1" s="420"/>
      <c r="O1" s="420"/>
      <c r="P1" s="420"/>
      <c r="Q1" s="420"/>
      <c r="R1" s="420"/>
    </row>
    <row r="2" spans="1:18" ht="15.75" customHeight="1">
      <c r="A2" s="507" t="s">
        <v>247</v>
      </c>
      <c r="B2" s="507"/>
      <c r="C2" s="507"/>
      <c r="D2" s="507"/>
      <c r="E2" s="507"/>
      <c r="F2" s="507"/>
      <c r="G2" s="507"/>
      <c r="H2" s="507"/>
      <c r="I2" s="507"/>
      <c r="J2" s="507"/>
      <c r="L2" s="420"/>
      <c r="M2" s="420"/>
      <c r="N2" s="420"/>
      <c r="O2" s="420"/>
      <c r="P2" s="420"/>
      <c r="Q2" s="420"/>
      <c r="R2" s="420"/>
    </row>
    <row r="3" spans="1:18" ht="15.75" customHeight="1">
      <c r="A3" s="509"/>
      <c r="B3" s="510"/>
      <c r="C3" s="510"/>
      <c r="D3" s="510"/>
      <c r="E3" s="510"/>
      <c r="F3" s="510"/>
      <c r="G3" s="510"/>
      <c r="H3" s="510"/>
      <c r="I3" s="510"/>
      <c r="J3" s="510"/>
      <c r="L3" s="420"/>
      <c r="M3" s="420"/>
      <c r="N3" s="420"/>
      <c r="O3" s="420"/>
      <c r="P3" s="420"/>
      <c r="Q3" s="420"/>
      <c r="R3" s="420"/>
    </row>
    <row r="4" spans="1:18" ht="15.75" customHeight="1">
      <c r="A4" s="511" t="s">
        <v>0</v>
      </c>
      <c r="B4" s="512" t="s">
        <v>53</v>
      </c>
      <c r="C4" s="513" t="s">
        <v>127</v>
      </c>
      <c r="D4" s="514"/>
      <c r="E4" s="514"/>
      <c r="F4" s="514"/>
      <c r="G4" s="514"/>
      <c r="H4" s="514"/>
      <c r="I4" s="514"/>
      <c r="J4" s="514"/>
      <c r="L4" s="420"/>
      <c r="M4" s="420"/>
      <c r="N4" s="420"/>
      <c r="O4" s="420"/>
      <c r="P4" s="420"/>
      <c r="Q4" s="420"/>
      <c r="R4" s="420"/>
    </row>
    <row r="5" spans="1:18" ht="15.75" customHeight="1">
      <c r="A5" s="443"/>
      <c r="B5" s="408"/>
      <c r="C5" s="512" t="s">
        <v>1</v>
      </c>
      <c r="D5" s="515" t="s">
        <v>10</v>
      </c>
      <c r="E5" s="512" t="s">
        <v>2</v>
      </c>
      <c r="F5" s="512" t="s">
        <v>3</v>
      </c>
      <c r="G5" s="516" t="s">
        <v>17</v>
      </c>
      <c r="H5" s="516"/>
      <c r="I5" s="512" t="s">
        <v>4</v>
      </c>
      <c r="J5" s="420"/>
      <c r="L5" s="420"/>
      <c r="M5" s="420"/>
      <c r="N5" s="420"/>
      <c r="O5" s="420"/>
      <c r="P5" s="420"/>
      <c r="Q5" s="420"/>
      <c r="R5" s="420"/>
    </row>
    <row r="6" spans="1:18" ht="15.75" customHeight="1">
      <c r="A6" s="443"/>
      <c r="B6" s="408"/>
      <c r="C6" s="408"/>
      <c r="D6" s="517" t="s">
        <v>54</v>
      </c>
      <c r="E6" s="408"/>
      <c r="F6" s="408"/>
      <c r="G6" s="518" t="s">
        <v>198</v>
      </c>
      <c r="H6" s="518" t="s">
        <v>199</v>
      </c>
      <c r="I6" s="408"/>
      <c r="J6" s="519" t="s">
        <v>57</v>
      </c>
      <c r="L6" s="420"/>
      <c r="M6" s="420"/>
      <c r="N6" s="420"/>
      <c r="O6" s="420"/>
      <c r="P6" s="420"/>
      <c r="Q6" s="420"/>
      <c r="R6" s="420"/>
    </row>
    <row r="7" spans="1:18" ht="15.75" customHeight="1">
      <c r="A7" s="443"/>
      <c r="B7" s="408"/>
      <c r="C7" s="408"/>
      <c r="D7" s="520" t="s">
        <v>58</v>
      </c>
      <c r="E7" s="408"/>
      <c r="F7" s="408"/>
      <c r="G7" s="407"/>
      <c r="H7" s="407"/>
      <c r="I7" s="408"/>
      <c r="J7" s="519" t="s">
        <v>61</v>
      </c>
      <c r="L7" s="420"/>
      <c r="M7" s="420"/>
      <c r="N7" s="420"/>
      <c r="O7" s="420"/>
      <c r="P7" s="420"/>
      <c r="Q7" s="420"/>
      <c r="R7" s="420"/>
    </row>
    <row r="8" spans="1:18" ht="15.75" customHeight="1">
      <c r="A8" s="449"/>
      <c r="B8" s="373"/>
      <c r="C8" s="373"/>
      <c r="D8" s="521" t="s">
        <v>62</v>
      </c>
      <c r="E8" s="373"/>
      <c r="F8" s="373"/>
      <c r="G8" s="413"/>
      <c r="H8" s="413"/>
      <c r="I8" s="373"/>
      <c r="J8" s="510"/>
      <c r="L8" s="420"/>
      <c r="M8" s="420"/>
      <c r="N8" s="420"/>
      <c r="O8" s="420"/>
      <c r="P8" s="420"/>
      <c r="Q8" s="420"/>
      <c r="R8" s="420"/>
    </row>
    <row r="9" spans="12:18" ht="15.75" customHeight="1">
      <c r="L9" s="420"/>
      <c r="M9" s="420"/>
      <c r="N9" s="420"/>
      <c r="O9" s="420"/>
      <c r="P9" s="420"/>
      <c r="Q9" s="420"/>
      <c r="R9" s="420"/>
    </row>
    <row r="10" spans="1:18" ht="15.75" customHeight="1">
      <c r="A10" s="522" t="s">
        <v>138</v>
      </c>
      <c r="B10" s="427"/>
      <c r="C10" s="522"/>
      <c r="D10" s="522"/>
      <c r="E10" s="522"/>
      <c r="F10" s="522"/>
      <c r="G10" s="522"/>
      <c r="H10" s="522"/>
      <c r="I10" s="522"/>
      <c r="J10" s="522"/>
      <c r="L10" s="420"/>
      <c r="M10" s="420"/>
      <c r="N10" s="420"/>
      <c r="O10" s="420"/>
      <c r="P10" s="420"/>
      <c r="Q10" s="420"/>
      <c r="R10" s="420"/>
    </row>
    <row r="11" spans="6:18" ht="15.75" customHeight="1">
      <c r="F11" s="522"/>
      <c r="G11" s="522"/>
      <c r="H11" s="522"/>
      <c r="L11" s="420"/>
      <c r="M11" s="420"/>
      <c r="N11" s="420"/>
      <c r="O11" s="420"/>
      <c r="P11" s="420"/>
      <c r="Q11" s="420"/>
      <c r="R11" s="420"/>
    </row>
    <row r="12" spans="1:18" ht="12.75">
      <c r="A12" s="520">
        <v>1970</v>
      </c>
      <c r="B12" s="523">
        <v>36069</v>
      </c>
      <c r="C12" s="523">
        <v>14205</v>
      </c>
      <c r="D12" s="523">
        <v>375</v>
      </c>
      <c r="E12" s="523">
        <v>5814</v>
      </c>
      <c r="F12" s="523">
        <v>10106</v>
      </c>
      <c r="G12" s="523">
        <v>3931</v>
      </c>
      <c r="H12" s="523">
        <v>6175</v>
      </c>
      <c r="I12" s="523">
        <v>5368</v>
      </c>
      <c r="J12" s="523">
        <v>554</v>
      </c>
      <c r="L12" s="420"/>
      <c r="M12" s="420"/>
      <c r="N12" s="420"/>
      <c r="O12" s="420"/>
      <c r="P12" s="420"/>
      <c r="Q12" s="420"/>
      <c r="R12" s="420"/>
    </row>
    <row r="13" spans="1:18" ht="12.75">
      <c r="A13" s="520">
        <v>1975</v>
      </c>
      <c r="B13" s="523">
        <v>34240</v>
      </c>
      <c r="C13" s="523">
        <v>14673</v>
      </c>
      <c r="D13" s="523">
        <v>268</v>
      </c>
      <c r="E13" s="523">
        <v>3164</v>
      </c>
      <c r="F13" s="523">
        <v>12145</v>
      </c>
      <c r="G13" s="523">
        <v>3524</v>
      </c>
      <c r="H13" s="523">
        <v>8621</v>
      </c>
      <c r="I13" s="523">
        <v>2630</v>
      </c>
      <c r="J13" s="523">
        <v>827</v>
      </c>
      <c r="L13" s="420"/>
      <c r="M13" s="420"/>
      <c r="N13" s="420"/>
      <c r="O13" s="420"/>
      <c r="P13" s="420"/>
      <c r="Q13" s="420"/>
      <c r="R13" s="420"/>
    </row>
    <row r="14" spans="1:18" ht="12.75">
      <c r="A14" s="520">
        <v>1980</v>
      </c>
      <c r="B14" s="523">
        <v>44911</v>
      </c>
      <c r="C14" s="523">
        <v>19344</v>
      </c>
      <c r="D14" s="523">
        <v>391</v>
      </c>
      <c r="E14" s="523">
        <v>3799</v>
      </c>
      <c r="F14" s="523">
        <v>16382</v>
      </c>
      <c r="G14" s="523">
        <v>5155</v>
      </c>
      <c r="H14" s="523">
        <v>11227</v>
      </c>
      <c r="I14" s="523">
        <v>4061</v>
      </c>
      <c r="J14" s="523">
        <v>1247</v>
      </c>
      <c r="L14" s="420"/>
      <c r="M14" s="420"/>
      <c r="N14" s="420"/>
      <c r="O14" s="420"/>
      <c r="P14" s="420"/>
      <c r="Q14" s="420"/>
      <c r="R14" s="420"/>
    </row>
    <row r="15" spans="1:18" ht="12.75">
      <c r="A15" s="520">
        <v>1985</v>
      </c>
      <c r="B15" s="523">
        <v>38380</v>
      </c>
      <c r="C15" s="523">
        <v>18682</v>
      </c>
      <c r="D15" s="523">
        <v>320</v>
      </c>
      <c r="E15" s="523">
        <v>2757</v>
      </c>
      <c r="F15" s="523">
        <v>11875</v>
      </c>
      <c r="G15" s="523">
        <v>3115</v>
      </c>
      <c r="H15" s="523">
        <v>8760</v>
      </c>
      <c r="I15" s="523">
        <v>3723</v>
      </c>
      <c r="J15" s="523">
        <v>1343</v>
      </c>
      <c r="L15" s="420"/>
      <c r="M15" s="420"/>
      <c r="N15" s="420"/>
      <c r="O15" s="420"/>
      <c r="P15" s="420"/>
      <c r="Q15" s="420"/>
      <c r="R15" s="420"/>
    </row>
    <row r="16" spans="1:18" ht="12.75">
      <c r="A16" s="520">
        <v>1990</v>
      </c>
      <c r="B16" s="523">
        <v>39340</v>
      </c>
      <c r="C16" s="523">
        <v>21788</v>
      </c>
      <c r="D16" s="523">
        <v>670</v>
      </c>
      <c r="E16" s="523">
        <v>2804</v>
      </c>
      <c r="F16" s="523">
        <v>8501</v>
      </c>
      <c r="G16" s="523">
        <v>2266</v>
      </c>
      <c r="H16" s="523">
        <v>6235</v>
      </c>
      <c r="I16" s="523">
        <v>5600</v>
      </c>
      <c r="J16" s="523">
        <v>645</v>
      </c>
      <c r="L16" s="420"/>
      <c r="M16" s="420"/>
      <c r="N16" s="420"/>
      <c r="O16" s="420"/>
      <c r="P16" s="420"/>
      <c r="Q16" s="420"/>
      <c r="R16" s="420"/>
    </row>
    <row r="17" spans="1:18" ht="12.75">
      <c r="A17" s="520">
        <v>1991</v>
      </c>
      <c r="B17" s="523">
        <v>42244</v>
      </c>
      <c r="C17" s="523">
        <v>23798</v>
      </c>
      <c r="D17" s="523">
        <v>341</v>
      </c>
      <c r="E17" s="523">
        <v>2161</v>
      </c>
      <c r="F17" s="523">
        <v>9682</v>
      </c>
      <c r="G17" s="523">
        <v>2953</v>
      </c>
      <c r="H17" s="523">
        <v>6730</v>
      </c>
      <c r="I17" s="523">
        <v>5923</v>
      </c>
      <c r="J17" s="523">
        <v>678</v>
      </c>
      <c r="L17" s="420"/>
      <c r="M17" s="420"/>
      <c r="N17" s="420"/>
      <c r="O17" s="420"/>
      <c r="P17" s="420"/>
      <c r="Q17" s="420"/>
      <c r="R17" s="420"/>
    </row>
    <row r="18" spans="1:18" ht="12.75">
      <c r="A18" s="520">
        <v>1992</v>
      </c>
      <c r="B18" s="523">
        <v>41522</v>
      </c>
      <c r="C18" s="523">
        <v>23525</v>
      </c>
      <c r="D18" s="523">
        <v>1091</v>
      </c>
      <c r="E18" s="523">
        <v>2358</v>
      </c>
      <c r="F18" s="523">
        <v>9035</v>
      </c>
      <c r="G18" s="523">
        <v>2545</v>
      </c>
      <c r="H18" s="523">
        <v>6490</v>
      </c>
      <c r="I18" s="523">
        <v>5891</v>
      </c>
      <c r="J18" s="523">
        <v>713</v>
      </c>
      <c r="L18" s="420"/>
      <c r="M18" s="420"/>
      <c r="N18" s="420"/>
      <c r="O18" s="420"/>
      <c r="P18" s="420"/>
      <c r="Q18" s="420"/>
      <c r="R18" s="420"/>
    </row>
    <row r="19" spans="1:18" ht="12.75">
      <c r="A19" s="520">
        <v>1993</v>
      </c>
      <c r="B19" s="523">
        <v>41846</v>
      </c>
      <c r="C19" s="523">
        <v>25446</v>
      </c>
      <c r="D19" s="523">
        <v>783</v>
      </c>
      <c r="E19" s="523">
        <v>1362</v>
      </c>
      <c r="F19" s="523">
        <v>8353</v>
      </c>
      <c r="G19" s="523">
        <v>2198.1</v>
      </c>
      <c r="H19" s="523">
        <v>6155.1</v>
      </c>
      <c r="I19" s="523">
        <v>6104</v>
      </c>
      <c r="J19" s="523">
        <v>581</v>
      </c>
      <c r="L19" s="420"/>
      <c r="M19" s="420"/>
      <c r="N19" s="420"/>
      <c r="O19" s="420"/>
      <c r="P19" s="420"/>
      <c r="Q19" s="420"/>
      <c r="R19" s="420"/>
    </row>
    <row r="20" spans="1:18" ht="12.75">
      <c r="A20" s="520">
        <v>1994</v>
      </c>
      <c r="B20" s="523">
        <v>41799</v>
      </c>
      <c r="C20" s="523">
        <v>23523</v>
      </c>
      <c r="D20" s="523">
        <v>668</v>
      </c>
      <c r="E20" s="523">
        <v>1688</v>
      </c>
      <c r="F20" s="523">
        <v>9008</v>
      </c>
      <c r="G20" s="523">
        <v>2682.9</v>
      </c>
      <c r="H20" s="523">
        <f>SUM(F20-G20)</f>
        <v>6325.1</v>
      </c>
      <c r="I20" s="523">
        <v>6745</v>
      </c>
      <c r="J20" s="523">
        <v>835</v>
      </c>
      <c r="L20" s="420"/>
      <c r="M20" s="420"/>
      <c r="N20" s="420"/>
      <c r="O20" s="420"/>
      <c r="P20" s="420"/>
      <c r="Q20" s="420"/>
      <c r="R20" s="420"/>
    </row>
    <row r="21" spans="1:18" ht="12.75">
      <c r="A21" s="520">
        <v>1995</v>
      </c>
      <c r="B21" s="523">
        <v>44404</v>
      </c>
      <c r="C21" s="523">
        <v>24227</v>
      </c>
      <c r="D21" s="523">
        <v>791</v>
      </c>
      <c r="E21" s="523">
        <v>2122</v>
      </c>
      <c r="F21" s="523">
        <v>9570</v>
      </c>
      <c r="G21" s="523">
        <v>2508</v>
      </c>
      <c r="H21" s="523">
        <f>SUM(F21-G21)</f>
        <v>7062</v>
      </c>
      <c r="I21" s="523">
        <v>7182</v>
      </c>
      <c r="J21" s="523">
        <v>1303</v>
      </c>
      <c r="L21" s="420"/>
      <c r="M21" s="420"/>
      <c r="N21" s="420"/>
      <c r="O21" s="420"/>
      <c r="P21" s="420"/>
      <c r="Q21" s="420"/>
      <c r="R21" s="420"/>
    </row>
    <row r="22" spans="1:18" ht="12.75">
      <c r="A22" s="520">
        <v>1996</v>
      </c>
      <c r="B22" s="523">
        <v>43782</v>
      </c>
      <c r="C22" s="523">
        <v>22621</v>
      </c>
      <c r="D22" s="523">
        <v>836</v>
      </c>
      <c r="E22" s="523">
        <v>2550</v>
      </c>
      <c r="F22" s="523">
        <v>9970</v>
      </c>
      <c r="G22" s="523">
        <v>2614</v>
      </c>
      <c r="H22" s="523">
        <v>7357</v>
      </c>
      <c r="I22" s="523">
        <v>7756</v>
      </c>
      <c r="J22" s="523">
        <v>885</v>
      </c>
      <c r="L22" s="420"/>
      <c r="M22" s="420"/>
      <c r="N22" s="420"/>
      <c r="O22" s="420"/>
      <c r="P22" s="420"/>
      <c r="Q22" s="420"/>
      <c r="R22" s="420"/>
    </row>
    <row r="23" spans="1:18" ht="12.75">
      <c r="A23" s="520">
        <v>1997</v>
      </c>
      <c r="B23" s="523">
        <v>48077</v>
      </c>
      <c r="C23" s="523">
        <v>25272</v>
      </c>
      <c r="D23" s="523">
        <v>919</v>
      </c>
      <c r="E23" s="523">
        <v>2356</v>
      </c>
      <c r="F23" s="523">
        <v>10237</v>
      </c>
      <c r="G23" s="523">
        <v>2177</v>
      </c>
      <c r="H23" s="523">
        <f>SUM(F23-G23)</f>
        <v>8060</v>
      </c>
      <c r="I23" s="523">
        <v>8608</v>
      </c>
      <c r="J23" s="523">
        <v>1603</v>
      </c>
      <c r="L23" s="420"/>
      <c r="M23" s="420"/>
      <c r="N23" s="420"/>
      <c r="O23" s="420"/>
      <c r="P23" s="420"/>
      <c r="Q23" s="420"/>
      <c r="R23" s="420"/>
    </row>
    <row r="24" spans="1:18" ht="12.75">
      <c r="A24" s="520">
        <v>1998</v>
      </c>
      <c r="B24" s="523">
        <v>47298</v>
      </c>
      <c r="C24" s="523">
        <v>22819</v>
      </c>
      <c r="D24" s="523">
        <v>983</v>
      </c>
      <c r="E24" s="523">
        <v>2551</v>
      </c>
      <c r="F24" s="523">
        <v>10840</v>
      </c>
      <c r="G24" s="523">
        <v>1926</v>
      </c>
      <c r="H24" s="523">
        <f>SUM(F24-G24)</f>
        <v>8914</v>
      </c>
      <c r="I24" s="523">
        <v>9699</v>
      </c>
      <c r="J24" s="523">
        <v>1389</v>
      </c>
      <c r="L24" s="420"/>
      <c r="M24" s="420"/>
      <c r="N24" s="420"/>
      <c r="O24" s="420"/>
      <c r="P24" s="420"/>
      <c r="Q24" s="420"/>
      <c r="R24" s="420"/>
    </row>
    <row r="25" spans="1:18" ht="12.75">
      <c r="A25" s="520">
        <v>1999</v>
      </c>
      <c r="B25" s="523">
        <v>49232</v>
      </c>
      <c r="C25" s="523">
        <v>23791</v>
      </c>
      <c r="D25" s="523">
        <v>1715</v>
      </c>
      <c r="E25" s="523">
        <v>2781</v>
      </c>
      <c r="F25" s="523">
        <v>11889</v>
      </c>
      <c r="G25" s="523">
        <v>2772</v>
      </c>
      <c r="H25" s="523">
        <v>9117</v>
      </c>
      <c r="I25" s="523">
        <v>9385</v>
      </c>
      <c r="J25" s="523">
        <v>1388</v>
      </c>
      <c r="L25" s="420"/>
      <c r="M25" s="420"/>
      <c r="N25" s="420"/>
      <c r="O25" s="420"/>
      <c r="P25" s="420"/>
      <c r="Q25" s="420"/>
      <c r="R25" s="420"/>
    </row>
    <row r="26" spans="1:18" ht="12.75">
      <c r="A26" s="520">
        <v>2000</v>
      </c>
      <c r="B26" s="523">
        <v>50493</v>
      </c>
      <c r="C26" s="523">
        <v>23880</v>
      </c>
      <c r="D26" s="523">
        <v>1445</v>
      </c>
      <c r="E26" s="523">
        <v>2179</v>
      </c>
      <c r="F26" s="523">
        <v>12375</v>
      </c>
      <c r="G26" s="523">
        <f aca="true" t="shared" si="0" ref="G26:G31">SUM(F26-H26)</f>
        <v>2793</v>
      </c>
      <c r="H26" s="523">
        <v>9582</v>
      </c>
      <c r="I26" s="523">
        <v>11035</v>
      </c>
      <c r="J26" s="523">
        <v>1024</v>
      </c>
      <c r="L26" s="420"/>
      <c r="M26" s="420"/>
      <c r="N26" s="420"/>
      <c r="O26" s="420"/>
      <c r="P26" s="420"/>
      <c r="Q26" s="420"/>
      <c r="R26" s="420"/>
    </row>
    <row r="27" spans="1:18" ht="12.75">
      <c r="A27" s="520">
        <v>2001</v>
      </c>
      <c r="B27" s="523">
        <v>55960</v>
      </c>
      <c r="C27" s="523">
        <v>26278</v>
      </c>
      <c r="D27" s="523">
        <v>1079</v>
      </c>
      <c r="E27" s="523">
        <v>3036</v>
      </c>
      <c r="F27" s="523">
        <v>13764</v>
      </c>
      <c r="G27" s="523">
        <f t="shared" si="0"/>
        <v>3320</v>
      </c>
      <c r="H27" s="523">
        <v>10444</v>
      </c>
      <c r="I27" s="523">
        <v>11913</v>
      </c>
      <c r="J27" s="523">
        <v>969</v>
      </c>
      <c r="L27" s="524"/>
      <c r="N27" s="420"/>
      <c r="O27" s="420"/>
      <c r="P27" s="420"/>
      <c r="Q27" s="420"/>
      <c r="R27" s="420"/>
    </row>
    <row r="28" spans="1:18" ht="12.75">
      <c r="A28" s="520">
        <v>2002</v>
      </c>
      <c r="B28" s="523">
        <v>58439</v>
      </c>
      <c r="C28" s="523">
        <v>25456</v>
      </c>
      <c r="D28" s="523">
        <v>840</v>
      </c>
      <c r="E28" s="523">
        <v>3761</v>
      </c>
      <c r="F28" s="523">
        <v>14535</v>
      </c>
      <c r="G28" s="523">
        <f t="shared" si="0"/>
        <v>3542</v>
      </c>
      <c r="H28" s="523">
        <v>10993</v>
      </c>
      <c r="I28" s="523">
        <v>13983</v>
      </c>
      <c r="J28" s="523">
        <v>704</v>
      </c>
      <c r="L28" s="524"/>
      <c r="M28" s="420"/>
      <c r="N28" s="420"/>
      <c r="O28" s="420"/>
      <c r="P28" s="420"/>
      <c r="Q28" s="420"/>
      <c r="R28" s="420"/>
    </row>
    <row r="29" spans="1:18" ht="12.75">
      <c r="A29" s="520">
        <v>2003</v>
      </c>
      <c r="B29" s="523">
        <v>63649</v>
      </c>
      <c r="C29" s="523">
        <v>28401</v>
      </c>
      <c r="D29" s="523">
        <v>666</v>
      </c>
      <c r="E29" s="523">
        <v>2966</v>
      </c>
      <c r="F29" s="523">
        <v>15078</v>
      </c>
      <c r="G29" s="523">
        <f t="shared" si="0"/>
        <v>3527.5999999999985</v>
      </c>
      <c r="H29" s="523">
        <f>2322.8+7677.1+34+1516.5</f>
        <v>11550.400000000001</v>
      </c>
      <c r="I29" s="523">
        <v>15900</v>
      </c>
      <c r="J29" s="523">
        <v>1305</v>
      </c>
      <c r="L29" s="524"/>
      <c r="M29" s="420"/>
      <c r="N29" s="420"/>
      <c r="O29" s="420"/>
      <c r="P29" s="420"/>
      <c r="Q29" s="420"/>
      <c r="R29" s="420"/>
    </row>
    <row r="30" spans="1:18" ht="12.75">
      <c r="A30" s="520">
        <v>2004</v>
      </c>
      <c r="B30" s="523">
        <v>67731</v>
      </c>
      <c r="C30" s="523">
        <v>29791</v>
      </c>
      <c r="D30" s="523">
        <v>811</v>
      </c>
      <c r="E30" s="523">
        <v>2913</v>
      </c>
      <c r="F30" s="523">
        <v>14869</v>
      </c>
      <c r="G30" s="523">
        <f t="shared" si="0"/>
        <v>3204.5</v>
      </c>
      <c r="H30" s="523">
        <f>2479.9+7301.8+93.5+1789.3</f>
        <v>11664.5</v>
      </c>
      <c r="I30" s="523">
        <v>19174.7</v>
      </c>
      <c r="J30" s="523">
        <v>983.5</v>
      </c>
      <c r="L30" s="524"/>
      <c r="M30" s="420"/>
      <c r="N30" s="420"/>
      <c r="O30" s="420"/>
      <c r="P30" s="420"/>
      <c r="Q30" s="420"/>
      <c r="R30" s="420"/>
    </row>
    <row r="31" spans="1:18" ht="12.75">
      <c r="A31" s="520">
        <v>2005</v>
      </c>
      <c r="B31" s="523">
        <v>73183</v>
      </c>
      <c r="C31" s="523">
        <v>31903</v>
      </c>
      <c r="D31" s="523">
        <v>604</v>
      </c>
      <c r="E31" s="523">
        <v>3245</v>
      </c>
      <c r="F31" s="523">
        <v>14524</v>
      </c>
      <c r="G31" s="523">
        <f t="shared" si="0"/>
        <v>2996.5999999999985</v>
      </c>
      <c r="H31" s="523">
        <f>2137.3+7636.9+32.5+1720.7</f>
        <v>11527.400000000001</v>
      </c>
      <c r="I31" s="523">
        <v>22515</v>
      </c>
      <c r="J31" s="523">
        <v>995.4</v>
      </c>
      <c r="L31" s="524"/>
      <c r="M31" s="420"/>
      <c r="N31" s="420"/>
      <c r="O31" s="420"/>
      <c r="P31" s="420"/>
      <c r="Q31" s="420"/>
      <c r="R31" s="420"/>
    </row>
    <row r="32" spans="1:18" ht="12.75">
      <c r="A32" s="520">
        <v>2006</v>
      </c>
      <c r="B32" s="523">
        <v>79138</v>
      </c>
      <c r="C32" s="523">
        <v>32208</v>
      </c>
      <c r="D32" s="523">
        <v>926</v>
      </c>
      <c r="E32" s="523">
        <v>3629</v>
      </c>
      <c r="F32" s="523">
        <v>16497</v>
      </c>
      <c r="G32" s="523">
        <f>SUM(F32-H32)</f>
        <v>3817.6000000000004</v>
      </c>
      <c r="H32" s="523">
        <f>1881.5+4.4+8292.4+2501.1</f>
        <v>12679.4</v>
      </c>
      <c r="I32" s="523">
        <v>25786</v>
      </c>
      <c r="J32" s="523">
        <v>1018</v>
      </c>
      <c r="L32" s="524"/>
      <c r="M32" s="420"/>
      <c r="N32" s="420"/>
      <c r="O32" s="420"/>
      <c r="P32" s="420"/>
      <c r="Q32" s="420"/>
      <c r="R32" s="420"/>
    </row>
    <row r="33" spans="1:18" ht="12.75">
      <c r="A33" s="520">
        <v>2007</v>
      </c>
      <c r="B33" s="523">
        <v>82472</v>
      </c>
      <c r="C33" s="523">
        <v>31362</v>
      </c>
      <c r="D33" s="523">
        <v>721</v>
      </c>
      <c r="E33" s="523">
        <v>3580</v>
      </c>
      <c r="F33" s="523">
        <v>16733</v>
      </c>
      <c r="G33" s="523">
        <v>4002</v>
      </c>
      <c r="H33" s="523">
        <v>12731</v>
      </c>
      <c r="I33" s="523">
        <v>29871</v>
      </c>
      <c r="J33" s="523">
        <v>926</v>
      </c>
      <c r="L33" s="523"/>
      <c r="M33" s="420"/>
      <c r="N33" s="420"/>
      <c r="O33" s="420"/>
      <c r="P33" s="420"/>
      <c r="Q33" s="420"/>
      <c r="R33" s="420"/>
    </row>
    <row r="34" spans="1:18" ht="12.75">
      <c r="A34" s="520">
        <v>2008</v>
      </c>
      <c r="B34" s="523">
        <v>82255</v>
      </c>
      <c r="C34" s="523">
        <v>30958.6</v>
      </c>
      <c r="D34" s="523">
        <v>785.7</v>
      </c>
      <c r="E34" s="523">
        <v>3950</v>
      </c>
      <c r="F34" s="523">
        <v>17059</v>
      </c>
      <c r="G34" s="523">
        <v>4940</v>
      </c>
      <c r="H34" s="523">
        <v>12119</v>
      </c>
      <c r="I34" s="523">
        <v>29408</v>
      </c>
      <c r="J34" s="523">
        <v>879</v>
      </c>
      <c r="L34" s="523"/>
      <c r="M34" s="420"/>
      <c r="N34" s="420"/>
      <c r="O34" s="420"/>
      <c r="P34" s="420"/>
      <c r="Q34" s="420"/>
      <c r="R34" s="420"/>
    </row>
    <row r="35" spans="1:18" ht="12.75">
      <c r="A35" s="520">
        <v>2009</v>
      </c>
      <c r="B35" s="523">
        <v>62497</v>
      </c>
      <c r="C35" s="523">
        <v>23564</v>
      </c>
      <c r="D35" s="523">
        <v>780</v>
      </c>
      <c r="E35" s="523">
        <v>3022</v>
      </c>
      <c r="F35" s="523">
        <v>13365</v>
      </c>
      <c r="G35" s="523">
        <f>4419.5+364</f>
        <v>4783.5</v>
      </c>
      <c r="H35" s="523">
        <v>8581</v>
      </c>
      <c r="I35" s="523">
        <v>21812</v>
      </c>
      <c r="J35" s="523">
        <v>735</v>
      </c>
      <c r="L35" s="523"/>
      <c r="M35" s="420"/>
      <c r="N35" s="420"/>
      <c r="O35" s="420"/>
      <c r="P35" s="420"/>
      <c r="Q35" s="420"/>
      <c r="R35" s="420"/>
    </row>
    <row r="36" spans="1:18" ht="13.5" customHeight="1">
      <c r="A36" s="520"/>
      <c r="B36" s="523"/>
      <c r="C36" s="523"/>
      <c r="D36" s="523"/>
      <c r="E36" s="523"/>
      <c r="F36" s="523"/>
      <c r="G36" s="523"/>
      <c r="H36" s="523"/>
      <c r="I36" s="523"/>
      <c r="J36" s="523"/>
      <c r="M36" s="387"/>
      <c r="N36" s="420"/>
      <c r="O36" s="420"/>
      <c r="P36" s="420"/>
      <c r="Q36" s="420"/>
      <c r="R36" s="420"/>
    </row>
    <row r="37" spans="1:18" ht="13.5" customHeight="1">
      <c r="A37" s="525" t="s">
        <v>139</v>
      </c>
      <c r="B37" s="525"/>
      <c r="C37" s="525"/>
      <c r="D37" s="525"/>
      <c r="E37" s="525"/>
      <c r="F37" s="525"/>
      <c r="G37" s="525"/>
      <c r="H37" s="525"/>
      <c r="I37" s="525"/>
      <c r="J37" s="525"/>
      <c r="L37" s="420"/>
      <c r="M37" s="420"/>
      <c r="N37" s="420"/>
      <c r="O37" s="420"/>
      <c r="P37" s="420"/>
      <c r="Q37" s="420"/>
      <c r="R37" s="420"/>
    </row>
    <row r="38" spans="1:18" ht="13.5" customHeight="1">
      <c r="A38" s="520"/>
      <c r="B38" s="523"/>
      <c r="C38" s="523"/>
      <c r="D38" s="523"/>
      <c r="E38" s="523"/>
      <c r="F38" s="523"/>
      <c r="G38" s="523"/>
      <c r="H38" s="523"/>
      <c r="I38" s="523"/>
      <c r="J38" s="523"/>
      <c r="L38" s="420"/>
      <c r="M38" s="420"/>
      <c r="N38" s="420"/>
      <c r="O38" s="420"/>
      <c r="P38" s="420"/>
      <c r="Q38" s="420"/>
      <c r="R38" s="420"/>
    </row>
    <row r="39" spans="1:18" ht="12.75">
      <c r="A39" s="520">
        <v>1970</v>
      </c>
      <c r="B39" s="523">
        <v>10890</v>
      </c>
      <c r="C39" s="523">
        <v>5988</v>
      </c>
      <c r="D39" s="523">
        <v>1407</v>
      </c>
      <c r="E39" s="523">
        <v>1205</v>
      </c>
      <c r="F39" s="523">
        <v>1699</v>
      </c>
      <c r="G39" s="523">
        <v>673</v>
      </c>
      <c r="H39" s="523">
        <v>1027</v>
      </c>
      <c r="I39" s="523">
        <v>1812</v>
      </c>
      <c r="J39" s="523">
        <v>186</v>
      </c>
      <c r="L39" s="420"/>
      <c r="M39" s="420"/>
      <c r="N39" s="420"/>
      <c r="O39" s="420"/>
      <c r="P39" s="420"/>
      <c r="Q39" s="420"/>
      <c r="R39" s="420"/>
    </row>
    <row r="40" spans="1:18" ht="12.75">
      <c r="A40" s="520">
        <v>1975</v>
      </c>
      <c r="B40" s="523">
        <v>13941</v>
      </c>
      <c r="C40" s="523">
        <v>8134</v>
      </c>
      <c r="D40" s="523">
        <v>1785</v>
      </c>
      <c r="E40" s="523">
        <v>1595</v>
      </c>
      <c r="F40" s="523">
        <v>1607</v>
      </c>
      <c r="G40" s="523">
        <v>586</v>
      </c>
      <c r="H40" s="523">
        <v>1021</v>
      </c>
      <c r="I40" s="523">
        <v>2369</v>
      </c>
      <c r="J40" s="523">
        <v>233</v>
      </c>
      <c r="L40" s="420"/>
      <c r="M40" s="387"/>
      <c r="N40" s="387"/>
      <c r="O40" s="420"/>
      <c r="P40" s="420"/>
      <c r="Q40" s="420"/>
      <c r="R40" s="420"/>
    </row>
    <row r="41" spans="1:18" ht="12.75">
      <c r="A41" s="520">
        <v>1980</v>
      </c>
      <c r="B41" s="523">
        <v>17482</v>
      </c>
      <c r="C41" s="523">
        <v>8445</v>
      </c>
      <c r="D41" s="523">
        <v>1138</v>
      </c>
      <c r="E41" s="523">
        <v>2172</v>
      </c>
      <c r="F41" s="523">
        <v>1953</v>
      </c>
      <c r="G41" s="523">
        <v>543</v>
      </c>
      <c r="H41" s="523">
        <v>1410</v>
      </c>
      <c r="I41" s="523">
        <v>4576</v>
      </c>
      <c r="J41" s="523">
        <v>337</v>
      </c>
      <c r="L41" s="420"/>
      <c r="M41" s="387"/>
      <c r="N41" s="387"/>
      <c r="O41" s="420"/>
      <c r="P41" s="420"/>
      <c r="Q41" s="420"/>
      <c r="R41" s="420"/>
    </row>
    <row r="42" spans="1:18" ht="12.75">
      <c r="A42" s="520">
        <v>1985</v>
      </c>
      <c r="B42" s="523">
        <v>21155</v>
      </c>
      <c r="C42" s="523">
        <v>9869</v>
      </c>
      <c r="D42" s="523">
        <v>627</v>
      </c>
      <c r="E42" s="523">
        <v>2192</v>
      </c>
      <c r="F42" s="523">
        <v>2353</v>
      </c>
      <c r="G42" s="523">
        <v>1334</v>
      </c>
      <c r="H42" s="523">
        <v>1017</v>
      </c>
      <c r="I42" s="523">
        <v>6190</v>
      </c>
      <c r="J42" s="523">
        <v>551</v>
      </c>
      <c r="L42" s="420"/>
      <c r="M42" s="420"/>
      <c r="N42" s="420"/>
      <c r="O42" s="420"/>
      <c r="P42" s="420"/>
      <c r="Q42" s="420"/>
      <c r="R42" s="420"/>
    </row>
    <row r="43" spans="1:18" ht="12.75">
      <c r="A43" s="520">
        <v>1990</v>
      </c>
      <c r="B43" s="523">
        <v>21758</v>
      </c>
      <c r="C43" s="523">
        <v>7888</v>
      </c>
      <c r="D43" s="523">
        <v>326</v>
      </c>
      <c r="E43" s="523">
        <v>2195</v>
      </c>
      <c r="F43" s="523">
        <v>2270</v>
      </c>
      <c r="G43" s="523">
        <v>786</v>
      </c>
      <c r="H43" s="523">
        <v>1494</v>
      </c>
      <c r="I43" s="523">
        <v>8767</v>
      </c>
      <c r="J43" s="523">
        <v>637</v>
      </c>
      <c r="L43" s="420"/>
      <c r="M43" s="420"/>
      <c r="N43" s="420"/>
      <c r="O43" s="420"/>
      <c r="P43" s="420"/>
      <c r="Q43" s="420"/>
      <c r="R43" s="420"/>
    </row>
    <row r="44" spans="1:18" ht="12.75">
      <c r="A44" s="520">
        <v>1991</v>
      </c>
      <c r="B44" s="523">
        <v>22961</v>
      </c>
      <c r="C44" s="523">
        <v>7967</v>
      </c>
      <c r="D44" s="523">
        <v>359</v>
      </c>
      <c r="E44" s="523">
        <v>2009</v>
      </c>
      <c r="F44" s="523">
        <v>2434</v>
      </c>
      <c r="G44" s="523">
        <v>789</v>
      </c>
      <c r="H44" s="523">
        <v>1645</v>
      </c>
      <c r="I44" s="523">
        <v>10025</v>
      </c>
      <c r="J44" s="523">
        <v>523</v>
      </c>
      <c r="L44" s="420"/>
      <c r="M44" s="420"/>
      <c r="N44" s="420"/>
      <c r="O44" s="420"/>
      <c r="P44" s="420"/>
      <c r="Q44" s="420"/>
      <c r="R44" s="420"/>
    </row>
    <row r="45" spans="1:18" ht="12.75">
      <c r="A45" s="520">
        <v>1992</v>
      </c>
      <c r="B45" s="523">
        <v>23359</v>
      </c>
      <c r="C45" s="523">
        <v>9069</v>
      </c>
      <c r="D45" s="523">
        <v>368</v>
      </c>
      <c r="E45" s="523">
        <v>1790</v>
      </c>
      <c r="F45" s="523">
        <v>2640</v>
      </c>
      <c r="G45" s="523">
        <v>708</v>
      </c>
      <c r="H45" s="523">
        <v>1933</v>
      </c>
      <c r="I45" s="523">
        <v>9336</v>
      </c>
      <c r="J45" s="523">
        <v>524</v>
      </c>
      <c r="L45" s="420"/>
      <c r="M45" s="420"/>
      <c r="N45" s="420"/>
      <c r="O45" s="420"/>
      <c r="P45" s="420"/>
      <c r="Q45" s="420"/>
      <c r="R45" s="420"/>
    </row>
    <row r="46" spans="1:18" ht="12.75">
      <c r="A46" s="520">
        <v>1993</v>
      </c>
      <c r="B46" s="523">
        <v>23926</v>
      </c>
      <c r="C46" s="523">
        <v>8171</v>
      </c>
      <c r="D46" s="523">
        <v>239</v>
      </c>
      <c r="E46" s="523">
        <v>1593</v>
      </c>
      <c r="F46" s="523">
        <v>3076</v>
      </c>
      <c r="G46" s="523">
        <v>825</v>
      </c>
      <c r="H46" s="523">
        <v>2251</v>
      </c>
      <c r="I46" s="523">
        <v>10594</v>
      </c>
      <c r="J46" s="523">
        <v>492</v>
      </c>
      <c r="L46" s="420"/>
      <c r="M46" s="420"/>
      <c r="N46" s="420"/>
      <c r="O46" s="420"/>
      <c r="P46" s="420"/>
      <c r="Q46" s="420"/>
      <c r="R46" s="420"/>
    </row>
    <row r="47" spans="1:18" ht="12.75">
      <c r="A47" s="520">
        <v>1994</v>
      </c>
      <c r="B47" s="523">
        <v>26640</v>
      </c>
      <c r="C47" s="523">
        <v>8834</v>
      </c>
      <c r="D47" s="523">
        <v>425</v>
      </c>
      <c r="E47" s="523">
        <v>1583</v>
      </c>
      <c r="F47" s="523">
        <v>3501</v>
      </c>
      <c r="G47" s="523">
        <v>908</v>
      </c>
      <c r="H47" s="523">
        <f>SUM(F47-G47)</f>
        <v>2593</v>
      </c>
      <c r="I47" s="523">
        <v>12152</v>
      </c>
      <c r="J47" s="523">
        <v>571</v>
      </c>
      <c r="L47" s="420"/>
      <c r="M47" s="420"/>
      <c r="N47" s="420"/>
      <c r="O47" s="420"/>
      <c r="P47" s="420"/>
      <c r="Q47" s="420"/>
      <c r="R47" s="420"/>
    </row>
    <row r="48" spans="1:18" ht="12.75">
      <c r="A48" s="520">
        <v>1995</v>
      </c>
      <c r="B48" s="523">
        <v>27785</v>
      </c>
      <c r="C48" s="523">
        <v>9213</v>
      </c>
      <c r="D48" s="523">
        <v>512</v>
      </c>
      <c r="E48" s="523">
        <v>2079</v>
      </c>
      <c r="F48" s="523">
        <v>3438</v>
      </c>
      <c r="G48" s="523">
        <v>963</v>
      </c>
      <c r="H48" s="523">
        <f>SUM(F48-G48)</f>
        <v>2475</v>
      </c>
      <c r="I48" s="523">
        <v>12530</v>
      </c>
      <c r="J48" s="523">
        <v>526</v>
      </c>
      <c r="L48" s="420"/>
      <c r="M48" s="420"/>
      <c r="N48" s="420"/>
      <c r="O48" s="420"/>
      <c r="P48" s="420"/>
      <c r="Q48" s="420"/>
      <c r="R48" s="420"/>
    </row>
    <row r="49" spans="1:18" ht="12.75">
      <c r="A49" s="520">
        <v>1996</v>
      </c>
      <c r="B49" s="523">
        <v>27138</v>
      </c>
      <c r="C49" s="523">
        <v>9302</v>
      </c>
      <c r="D49" s="523">
        <v>505</v>
      </c>
      <c r="E49" s="523">
        <v>1872</v>
      </c>
      <c r="F49" s="523">
        <v>3536</v>
      </c>
      <c r="G49" s="523">
        <v>1074</v>
      </c>
      <c r="H49" s="523">
        <f>SUM(F49-G49)</f>
        <v>2462</v>
      </c>
      <c r="I49" s="523">
        <v>11915</v>
      </c>
      <c r="J49" s="523">
        <v>512</v>
      </c>
      <c r="L49" s="420"/>
      <c r="M49" s="420"/>
      <c r="N49" s="420"/>
      <c r="O49" s="420"/>
      <c r="P49" s="420"/>
      <c r="Q49" s="420"/>
      <c r="R49" s="420"/>
    </row>
    <row r="50" spans="1:18" ht="12.75">
      <c r="A50" s="520">
        <v>1997</v>
      </c>
      <c r="B50" s="523">
        <v>28426</v>
      </c>
      <c r="C50" s="523">
        <v>10333</v>
      </c>
      <c r="D50" s="523">
        <v>608</v>
      </c>
      <c r="E50" s="523">
        <v>1377</v>
      </c>
      <c r="F50" s="523">
        <v>3959</v>
      </c>
      <c r="G50" s="523">
        <v>1212</v>
      </c>
      <c r="H50" s="523">
        <f>SUM(F50-G50)</f>
        <v>2747</v>
      </c>
      <c r="I50" s="523">
        <v>12214</v>
      </c>
      <c r="J50" s="523">
        <v>544</v>
      </c>
      <c r="L50" s="420"/>
      <c r="M50" s="420"/>
      <c r="N50" s="420"/>
      <c r="O50" s="420"/>
      <c r="P50" s="420"/>
      <c r="Q50" s="420"/>
      <c r="R50" s="420"/>
    </row>
    <row r="51" spans="1:18" ht="12.75">
      <c r="A51" s="520">
        <v>1998</v>
      </c>
      <c r="B51" s="523">
        <v>28966</v>
      </c>
      <c r="C51" s="523">
        <v>11023</v>
      </c>
      <c r="D51" s="523">
        <v>821</v>
      </c>
      <c r="E51" s="523">
        <v>1944</v>
      </c>
      <c r="F51" s="523">
        <v>4283</v>
      </c>
      <c r="G51" s="523">
        <v>1230</v>
      </c>
      <c r="H51" s="523">
        <f>SUM(F51-G51)</f>
        <v>3053</v>
      </c>
      <c r="I51" s="523">
        <v>11205</v>
      </c>
      <c r="J51" s="523">
        <v>511</v>
      </c>
      <c r="L51" s="420"/>
      <c r="M51" s="420"/>
      <c r="N51" s="420"/>
      <c r="O51" s="420"/>
      <c r="P51" s="420"/>
      <c r="Q51" s="420"/>
      <c r="R51" s="420"/>
    </row>
    <row r="52" spans="1:18" ht="12.75">
      <c r="A52" s="520">
        <v>1999</v>
      </c>
      <c r="B52" s="523">
        <v>31805</v>
      </c>
      <c r="C52" s="523">
        <v>11080</v>
      </c>
      <c r="D52" s="523">
        <v>1019</v>
      </c>
      <c r="E52" s="523">
        <v>2222</v>
      </c>
      <c r="F52" s="523">
        <v>4173</v>
      </c>
      <c r="G52" s="523">
        <v>1467</v>
      </c>
      <c r="H52" s="523">
        <v>2706</v>
      </c>
      <c r="I52" s="523">
        <v>13749</v>
      </c>
      <c r="J52" s="523">
        <v>580</v>
      </c>
      <c r="L52" s="420"/>
      <c r="M52" s="420"/>
      <c r="N52" s="420"/>
      <c r="O52" s="420"/>
      <c r="P52" s="420"/>
      <c r="Q52" s="420"/>
      <c r="R52" s="420"/>
    </row>
    <row r="53" spans="1:18" ht="12.75">
      <c r="A53" s="520">
        <v>2000</v>
      </c>
      <c r="B53" s="523">
        <v>35370</v>
      </c>
      <c r="C53" s="523">
        <v>11374</v>
      </c>
      <c r="D53" s="523">
        <v>1110</v>
      </c>
      <c r="E53" s="523">
        <v>2469</v>
      </c>
      <c r="F53" s="523">
        <v>5285</v>
      </c>
      <c r="G53" s="523">
        <f>SUM(F53-H53)</f>
        <v>2099</v>
      </c>
      <c r="H53" s="523">
        <v>3186</v>
      </c>
      <c r="I53" s="523">
        <v>15639</v>
      </c>
      <c r="J53" s="523">
        <v>603</v>
      </c>
      <c r="L53" s="420"/>
      <c r="M53" s="420"/>
      <c r="N53" s="420"/>
      <c r="O53" s="387"/>
      <c r="P53" s="420"/>
      <c r="Q53" s="420"/>
      <c r="R53" s="420"/>
    </row>
    <row r="54" spans="1:18" ht="12.75">
      <c r="A54" s="520">
        <v>2001</v>
      </c>
      <c r="B54" s="523">
        <v>36749</v>
      </c>
      <c r="C54" s="523">
        <v>13213</v>
      </c>
      <c r="D54" s="523">
        <v>1064</v>
      </c>
      <c r="E54" s="523">
        <v>2764</v>
      </c>
      <c r="F54" s="523">
        <v>5839</v>
      </c>
      <c r="G54" s="523">
        <v>2521</v>
      </c>
      <c r="H54" s="523">
        <v>3318</v>
      </c>
      <c r="I54" s="523">
        <v>14348</v>
      </c>
      <c r="J54" s="523">
        <v>585</v>
      </c>
      <c r="L54" s="524"/>
      <c r="M54" s="420"/>
      <c r="N54" s="420"/>
      <c r="O54" s="420"/>
      <c r="P54" s="420"/>
      <c r="Q54" s="420"/>
      <c r="R54" s="420"/>
    </row>
    <row r="55" spans="1:18" ht="12.75">
      <c r="A55" s="520">
        <v>2002</v>
      </c>
      <c r="B55" s="523">
        <v>39833</v>
      </c>
      <c r="C55" s="523">
        <v>14457</v>
      </c>
      <c r="D55" s="523">
        <v>984</v>
      </c>
      <c r="E55" s="523">
        <v>2305</v>
      </c>
      <c r="F55" s="523">
        <v>5317</v>
      </c>
      <c r="G55" s="523">
        <v>2129</v>
      </c>
      <c r="H55" s="523">
        <v>3188</v>
      </c>
      <c r="I55" s="523">
        <v>17132</v>
      </c>
      <c r="J55" s="523">
        <v>622</v>
      </c>
      <c r="L55" s="524"/>
      <c r="N55" s="420"/>
      <c r="O55" s="420"/>
      <c r="P55" s="420"/>
      <c r="Q55" s="420"/>
      <c r="R55" s="420"/>
    </row>
    <row r="56" spans="1:18" ht="12.75">
      <c r="A56" s="520">
        <v>2003</v>
      </c>
      <c r="B56" s="523">
        <v>42887</v>
      </c>
      <c r="C56" s="523">
        <v>15434</v>
      </c>
      <c r="D56" s="523">
        <v>1057</v>
      </c>
      <c r="E56" s="523">
        <v>1938</v>
      </c>
      <c r="F56" s="523">
        <v>5592</v>
      </c>
      <c r="G56" s="523">
        <f>SUM(F56-H56)</f>
        <v>2156.7999999999993</v>
      </c>
      <c r="H56" s="523">
        <f>857.3+2224.8+27.3+325.8</f>
        <v>3435.2000000000007</v>
      </c>
      <c r="I56" s="523">
        <v>19228</v>
      </c>
      <c r="J56" s="523">
        <v>695</v>
      </c>
      <c r="L56" s="524"/>
      <c r="N56" s="420"/>
      <c r="O56" s="420"/>
      <c r="P56" s="420"/>
      <c r="Q56" s="420"/>
      <c r="R56" s="420"/>
    </row>
    <row r="57" spans="1:18" ht="12.75">
      <c r="A57" s="520">
        <v>2004</v>
      </c>
      <c r="B57" s="523">
        <v>46770.3</v>
      </c>
      <c r="C57" s="523">
        <v>17793.7</v>
      </c>
      <c r="D57" s="523">
        <v>1026.3</v>
      </c>
      <c r="E57" s="523">
        <v>1753</v>
      </c>
      <c r="F57" s="523">
        <v>6615.3</v>
      </c>
      <c r="G57" s="523">
        <f>SUM(F57-H57)</f>
        <v>3045</v>
      </c>
      <c r="H57" s="523">
        <f>1136.5+2013.5+28.9+391.4</f>
        <v>3570.3</v>
      </c>
      <c r="I57" s="523">
        <v>19891.7</v>
      </c>
      <c r="J57" s="523">
        <v>716.5</v>
      </c>
      <c r="L57" s="524"/>
      <c r="N57" s="420"/>
      <c r="O57" s="420"/>
      <c r="P57" s="420"/>
      <c r="Q57" s="420"/>
      <c r="R57" s="420"/>
    </row>
    <row r="58" spans="1:18" ht="12.75">
      <c r="A58" s="520">
        <v>2005</v>
      </c>
      <c r="B58" s="523">
        <v>52711</v>
      </c>
      <c r="C58" s="523">
        <v>20381.2</v>
      </c>
      <c r="D58" s="523">
        <v>1186</v>
      </c>
      <c r="E58" s="523">
        <v>2390</v>
      </c>
      <c r="F58" s="523">
        <v>6809</v>
      </c>
      <c r="G58" s="523">
        <f>SUM(F58-H58)</f>
        <v>2967.7999999999997</v>
      </c>
      <c r="H58" s="523">
        <f>1210.8+2194.8+12.1+423.5</f>
        <v>3841.2000000000003</v>
      </c>
      <c r="I58" s="523">
        <v>22457</v>
      </c>
      <c r="J58" s="523">
        <v>673.3</v>
      </c>
      <c r="L58" s="524"/>
      <c r="N58" s="420"/>
      <c r="O58" s="420"/>
      <c r="P58" s="420"/>
      <c r="Q58" s="420"/>
      <c r="R58" s="420"/>
    </row>
    <row r="59" spans="1:18" ht="12.75">
      <c r="A59" s="520">
        <v>2006</v>
      </c>
      <c r="B59" s="523">
        <v>56122.1</v>
      </c>
      <c r="C59" s="523">
        <v>22306.9</v>
      </c>
      <c r="D59" s="523">
        <v>1054.4</v>
      </c>
      <c r="E59" s="523">
        <v>2661.9</v>
      </c>
      <c r="F59" s="523">
        <v>6242.5</v>
      </c>
      <c r="G59" s="523">
        <f>SUM(F59-H59)</f>
        <v>2238.1000000000004</v>
      </c>
      <c r="H59" s="523">
        <f>894.1+2557.6+7.6+545.1</f>
        <v>4004.3999999999996</v>
      </c>
      <c r="I59" s="523">
        <v>24467.9</v>
      </c>
      <c r="J59" s="523">
        <v>442.9</v>
      </c>
      <c r="L59" s="524"/>
      <c r="N59" s="420"/>
      <c r="O59" s="420"/>
      <c r="P59" s="420"/>
      <c r="Q59" s="420"/>
      <c r="R59" s="420"/>
    </row>
    <row r="60" spans="1:18" ht="12.75">
      <c r="A60" s="520">
        <v>2007</v>
      </c>
      <c r="B60" s="523">
        <v>57764</v>
      </c>
      <c r="C60" s="523">
        <v>24107</v>
      </c>
      <c r="D60" s="523">
        <v>1429</v>
      </c>
      <c r="E60" s="523">
        <v>2503</v>
      </c>
      <c r="F60" s="523">
        <v>6271</v>
      </c>
      <c r="G60" s="523">
        <v>2141</v>
      </c>
      <c r="H60" s="523">
        <v>4130</v>
      </c>
      <c r="I60" s="523">
        <v>24469</v>
      </c>
      <c r="J60" s="523">
        <v>414</v>
      </c>
      <c r="L60" s="524"/>
      <c r="N60" s="420"/>
      <c r="O60" s="420"/>
      <c r="P60" s="420"/>
      <c r="Q60" s="420"/>
      <c r="R60" s="420"/>
    </row>
    <row r="61" spans="1:18" ht="12.75">
      <c r="A61" s="520">
        <v>2008</v>
      </c>
      <c r="B61" s="523">
        <v>58307</v>
      </c>
      <c r="C61" s="523">
        <v>23656</v>
      </c>
      <c r="D61" s="523">
        <v>1231</v>
      </c>
      <c r="E61" s="523">
        <v>2747</v>
      </c>
      <c r="F61" s="523">
        <v>6194</v>
      </c>
      <c r="G61" s="523">
        <v>2387</v>
      </c>
      <c r="H61" s="523">
        <v>3808</v>
      </c>
      <c r="I61" s="523">
        <v>25295</v>
      </c>
      <c r="J61" s="523">
        <v>415</v>
      </c>
      <c r="L61" s="524"/>
      <c r="N61" s="420"/>
      <c r="O61" s="420"/>
      <c r="P61" s="420"/>
      <c r="Q61" s="420"/>
      <c r="R61" s="420"/>
    </row>
    <row r="62" spans="1:18" ht="12.75">
      <c r="A62" s="520">
        <v>2009</v>
      </c>
      <c r="B62" s="523">
        <v>48107</v>
      </c>
      <c r="C62" s="523">
        <v>16263.6</v>
      </c>
      <c r="D62" s="523">
        <v>1174</v>
      </c>
      <c r="E62" s="523">
        <v>3062</v>
      </c>
      <c r="F62" s="523">
        <v>5717.4</v>
      </c>
      <c r="G62" s="523">
        <v>1900</v>
      </c>
      <c r="H62" s="523">
        <v>3817</v>
      </c>
      <c r="I62" s="523">
        <v>22717</v>
      </c>
      <c r="J62" s="523">
        <v>347</v>
      </c>
      <c r="L62" s="524"/>
      <c r="N62" s="420"/>
      <c r="O62" s="420"/>
      <c r="P62" s="420"/>
      <c r="Q62" s="420"/>
      <c r="R62" s="420"/>
    </row>
    <row r="63" ht="15.75" customHeight="1"/>
    <row r="64" ht="15.75" customHeight="1">
      <c r="A64" s="526" t="s">
        <v>65</v>
      </c>
    </row>
    <row r="65" ht="15.75" customHeight="1">
      <c r="A65" s="508" t="s">
        <v>66</v>
      </c>
    </row>
    <row r="66" ht="15.75" customHeight="1"/>
    <row r="67" spans="1:10" ht="12.75">
      <c r="A67" s="520"/>
      <c r="B67" s="523"/>
      <c r="C67" s="523"/>
      <c r="D67" s="523"/>
      <c r="E67" s="523"/>
      <c r="F67" s="523"/>
      <c r="G67" s="523"/>
      <c r="H67" s="523"/>
      <c r="I67" s="523"/>
      <c r="J67" s="523"/>
    </row>
    <row r="68" spans="1:10" ht="14.25">
      <c r="A68" s="520"/>
      <c r="B68" s="523"/>
      <c r="C68" s="523"/>
      <c r="D68" s="523"/>
      <c r="E68" s="523"/>
      <c r="F68" s="523"/>
      <c r="G68" s="523"/>
      <c r="H68" s="523"/>
      <c r="I68" s="523"/>
      <c r="J68" s="527">
        <v>7</v>
      </c>
    </row>
    <row r="69" spans="1:10" ht="12.75">
      <c r="A69" s="520"/>
      <c r="B69" s="523"/>
      <c r="C69" s="523"/>
      <c r="D69" s="523"/>
      <c r="E69" s="523"/>
      <c r="F69" s="523"/>
      <c r="G69" s="523"/>
      <c r="H69" s="523"/>
      <c r="I69" s="523"/>
      <c r="J69" s="523"/>
    </row>
    <row r="71" spans="1:10" ht="12.75">
      <c r="A71" s="520"/>
      <c r="B71" s="523"/>
      <c r="C71" s="523"/>
      <c r="D71" s="523"/>
      <c r="E71" s="523"/>
      <c r="F71" s="523"/>
      <c r="G71" s="523"/>
      <c r="H71" s="523"/>
      <c r="I71" s="523"/>
      <c r="J71" s="523"/>
    </row>
    <row r="72" spans="1:10" ht="12.75">
      <c r="A72" s="520"/>
      <c r="B72" s="523"/>
      <c r="C72" s="523"/>
      <c r="D72" s="523"/>
      <c r="E72" s="523"/>
      <c r="F72" s="523"/>
      <c r="G72" s="523"/>
      <c r="H72" s="523"/>
      <c r="I72" s="523"/>
      <c r="J72" s="523"/>
    </row>
    <row r="73" spans="1:10" ht="12.75">
      <c r="A73" s="520"/>
      <c r="B73" s="523"/>
      <c r="C73" s="523"/>
      <c r="D73" s="523"/>
      <c r="E73" s="523"/>
      <c r="F73" s="523"/>
      <c r="G73" s="523"/>
      <c r="H73" s="523"/>
      <c r="I73" s="523"/>
      <c r="J73" s="523"/>
    </row>
    <row r="74" spans="1:10" ht="12.75">
      <c r="A74" s="520"/>
      <c r="B74" s="523"/>
      <c r="C74" s="523"/>
      <c r="D74" s="523"/>
      <c r="E74" s="523"/>
      <c r="F74" s="523"/>
      <c r="G74" s="523"/>
      <c r="H74" s="523"/>
      <c r="I74" s="523"/>
      <c r="J74" s="523"/>
    </row>
    <row r="76" spans="1:10" ht="12.75">
      <c r="A76" s="520"/>
      <c r="B76" s="523"/>
      <c r="C76" s="523"/>
      <c r="D76" s="523"/>
      <c r="E76" s="523"/>
      <c r="F76" s="523"/>
      <c r="G76" s="523"/>
      <c r="H76" s="523"/>
      <c r="I76" s="523"/>
      <c r="J76" s="523"/>
    </row>
    <row r="77" spans="1:10" ht="12.75">
      <c r="A77" s="520"/>
      <c r="B77" s="523"/>
      <c r="C77" s="523"/>
      <c r="D77" s="523"/>
      <c r="E77" s="523"/>
      <c r="F77" s="523"/>
      <c r="G77" s="523"/>
      <c r="H77" s="523"/>
      <c r="I77" s="523"/>
      <c r="J77" s="523"/>
    </row>
    <row r="78" spans="1:10" ht="12.75">
      <c r="A78" s="520"/>
      <c r="B78" s="523"/>
      <c r="C78" s="523"/>
      <c r="D78" s="523"/>
      <c r="E78" s="523"/>
      <c r="F78" s="523"/>
      <c r="G78" s="523"/>
      <c r="H78" s="523"/>
      <c r="I78" s="523"/>
      <c r="J78" s="523"/>
    </row>
    <row r="79" spans="1:10" ht="12.75">
      <c r="A79" s="520"/>
      <c r="B79" s="523"/>
      <c r="C79" s="523"/>
      <c r="D79" s="523"/>
      <c r="E79" s="523"/>
      <c r="F79" s="523"/>
      <c r="G79" s="523"/>
      <c r="H79" s="523"/>
      <c r="I79" s="523"/>
      <c r="J79" s="523"/>
    </row>
    <row r="81" spans="1:10" ht="12.75">
      <c r="A81" s="520"/>
      <c r="B81" s="523"/>
      <c r="C81" s="523"/>
      <c r="D81" s="523"/>
      <c r="E81" s="523"/>
      <c r="F81" s="523"/>
      <c r="G81" s="523"/>
      <c r="H81" s="523"/>
      <c r="I81" s="523"/>
      <c r="J81" s="523"/>
    </row>
    <row r="82" spans="1:10" ht="12.75">
      <c r="A82" s="520"/>
      <c r="B82" s="523"/>
      <c r="C82" s="523"/>
      <c r="D82" s="523"/>
      <c r="E82" s="523"/>
      <c r="F82" s="523"/>
      <c r="G82" s="523"/>
      <c r="H82" s="523"/>
      <c r="I82" s="523"/>
      <c r="J82" s="523"/>
    </row>
    <row r="83" spans="1:10" ht="12.75">
      <c r="A83" s="520"/>
      <c r="B83" s="523"/>
      <c r="C83" s="523"/>
      <c r="D83" s="523"/>
      <c r="E83" s="523"/>
      <c r="F83" s="523"/>
      <c r="G83" s="523"/>
      <c r="H83" s="523"/>
      <c r="I83" s="523"/>
      <c r="J83" s="523"/>
    </row>
    <row r="84" spans="1:10" ht="12.75">
      <c r="A84" s="520"/>
      <c r="B84" s="523"/>
      <c r="C84" s="523"/>
      <c r="D84" s="523"/>
      <c r="E84" s="523"/>
      <c r="F84" s="523"/>
      <c r="G84" s="523"/>
      <c r="H84" s="523"/>
      <c r="I84" s="523"/>
      <c r="J84" s="523"/>
    </row>
    <row r="93" ht="12.75">
      <c r="L93" s="523"/>
    </row>
    <row r="94" ht="12.75">
      <c r="L94" s="523"/>
    </row>
    <row r="95" ht="12.75">
      <c r="L95" s="523"/>
    </row>
    <row r="96" ht="12.75">
      <c r="L96" s="523"/>
    </row>
    <row r="98" ht="15">
      <c r="A98" s="528" t="s">
        <v>119</v>
      </c>
    </row>
    <row r="99" ht="12.75">
      <c r="A99" s="529"/>
    </row>
    <row r="100" spans="1:10" ht="12.75">
      <c r="A100" s="530"/>
      <c r="B100" s="515"/>
      <c r="C100" s="531"/>
      <c r="D100" s="531"/>
      <c r="E100" s="531"/>
      <c r="F100" s="531" t="s">
        <v>52</v>
      </c>
      <c r="G100" s="531"/>
      <c r="H100" s="531"/>
      <c r="I100" s="531"/>
      <c r="J100" s="531"/>
    </row>
    <row r="101" spans="1:10" ht="12.75">
      <c r="A101" s="532"/>
      <c r="B101" s="533"/>
      <c r="C101" s="515"/>
      <c r="D101" s="515" t="s">
        <v>10</v>
      </c>
      <c r="E101" s="515"/>
      <c r="F101" s="515"/>
      <c r="G101" s="534" t="s">
        <v>17</v>
      </c>
      <c r="H101" s="534"/>
      <c r="I101" s="515"/>
      <c r="J101" s="420"/>
    </row>
    <row r="102" spans="1:10" ht="12.75">
      <c r="A102" s="532" t="s">
        <v>0</v>
      </c>
      <c r="B102" s="517" t="s">
        <v>53</v>
      </c>
      <c r="C102" s="420"/>
      <c r="D102" s="517" t="s">
        <v>54</v>
      </c>
      <c r="E102" s="533"/>
      <c r="F102" s="533"/>
      <c r="G102" s="517" t="s">
        <v>55</v>
      </c>
      <c r="H102" s="517" t="s">
        <v>56</v>
      </c>
      <c r="I102" s="533"/>
      <c r="J102" s="519" t="s">
        <v>57</v>
      </c>
    </row>
    <row r="103" spans="2:10" ht="12.75">
      <c r="B103" s="533"/>
      <c r="C103" s="533"/>
      <c r="D103" s="520" t="s">
        <v>58</v>
      </c>
      <c r="E103" s="533"/>
      <c r="G103" s="517" t="s">
        <v>59</v>
      </c>
      <c r="H103" s="520" t="s">
        <v>60</v>
      </c>
      <c r="I103" s="533"/>
      <c r="J103" s="519" t="s">
        <v>61</v>
      </c>
    </row>
    <row r="104" spans="1:16" ht="12.75">
      <c r="A104" s="510"/>
      <c r="B104" s="535"/>
      <c r="C104" s="535"/>
      <c r="D104" s="521" t="s">
        <v>62</v>
      </c>
      <c r="E104" s="535"/>
      <c r="F104" s="510"/>
      <c r="G104" s="535"/>
      <c r="H104" s="510"/>
      <c r="I104" s="535"/>
      <c r="J104" s="510"/>
      <c r="K104" s="420"/>
      <c r="L104" s="420"/>
      <c r="M104" s="420"/>
      <c r="N104" s="420"/>
      <c r="O104" s="420"/>
      <c r="P104" s="420"/>
    </row>
    <row r="105" spans="11:16" ht="12.75">
      <c r="K105" s="420"/>
      <c r="L105" s="420"/>
      <c r="M105" s="420"/>
      <c r="N105" s="420"/>
      <c r="O105" s="420"/>
      <c r="P105" s="420"/>
    </row>
    <row r="106" spans="2:16" ht="12.75">
      <c r="B106" s="523"/>
      <c r="C106" s="523"/>
      <c r="D106" s="523"/>
      <c r="E106" s="523" t="s">
        <v>67</v>
      </c>
      <c r="F106" s="523"/>
      <c r="G106" s="523"/>
      <c r="H106" s="523"/>
      <c r="I106" s="523"/>
      <c r="J106" s="523"/>
      <c r="K106" s="420"/>
      <c r="L106" s="420"/>
      <c r="M106" s="420"/>
      <c r="N106" s="420"/>
      <c r="O106" s="420"/>
      <c r="P106" s="420"/>
    </row>
    <row r="107" spans="11:16" ht="12.75">
      <c r="K107" s="420"/>
      <c r="L107" s="420"/>
      <c r="M107" s="420"/>
      <c r="N107" s="420"/>
      <c r="O107" s="420"/>
      <c r="P107" s="420"/>
    </row>
    <row r="108" spans="1:16" ht="12.75">
      <c r="A108" s="520">
        <v>1970</v>
      </c>
      <c r="B108" s="523">
        <f>SUM(B39,B12)</f>
        <v>46959</v>
      </c>
      <c r="C108" s="523">
        <f>SUM(C12+C39)</f>
        <v>20193</v>
      </c>
      <c r="D108" s="523">
        <f>SUM(D12+D39)</f>
        <v>1782</v>
      </c>
      <c r="E108" s="523">
        <f aca="true" t="shared" si="1" ref="E108:J108">SUM(E39,E12)</f>
        <v>7019</v>
      </c>
      <c r="F108" s="523">
        <f t="shared" si="1"/>
        <v>11805</v>
      </c>
      <c r="G108" s="523">
        <f t="shared" si="1"/>
        <v>4604</v>
      </c>
      <c r="H108" s="523">
        <f t="shared" si="1"/>
        <v>7202</v>
      </c>
      <c r="I108" s="523">
        <f t="shared" si="1"/>
        <v>7180</v>
      </c>
      <c r="J108" s="523">
        <f t="shared" si="1"/>
        <v>740</v>
      </c>
      <c r="K108" s="420"/>
      <c r="L108" s="420"/>
      <c r="M108" s="420"/>
      <c r="N108" s="420"/>
      <c r="O108" s="420"/>
      <c r="P108" s="420"/>
    </row>
    <row r="109" spans="1:16" ht="12.75">
      <c r="A109" s="520">
        <v>1971</v>
      </c>
      <c r="B109" s="523" t="e">
        <f>SUM(B21,#REF!)</f>
        <v>#REF!</v>
      </c>
      <c r="C109" s="523" t="e">
        <f>SUM(#REF!+#REF!)</f>
        <v>#REF!</v>
      </c>
      <c r="D109" s="523" t="e">
        <f>SUM(#REF!+#REF!)</f>
        <v>#REF!</v>
      </c>
      <c r="E109" s="523" t="e">
        <f>SUM(#REF!,#REF!)</f>
        <v>#REF!</v>
      </c>
      <c r="F109" s="523" t="e">
        <f>SUM(#REF!,#REF!)</f>
        <v>#REF!</v>
      </c>
      <c r="G109" s="523" t="e">
        <f>SUM(#REF!,#REF!)</f>
        <v>#REF!</v>
      </c>
      <c r="H109" s="523" t="e">
        <f>SUM(#REF!,#REF!)</f>
        <v>#REF!</v>
      </c>
      <c r="I109" s="523" t="e">
        <f>SUM(#REF!,#REF!)</f>
        <v>#REF!</v>
      </c>
      <c r="J109" s="523" t="e">
        <f>SUM(#REF!,#REF!)</f>
        <v>#REF!</v>
      </c>
      <c r="K109" s="420"/>
      <c r="L109" s="420"/>
      <c r="M109" s="420"/>
      <c r="N109" s="420"/>
      <c r="O109" s="420"/>
      <c r="P109" s="420"/>
    </row>
    <row r="110" spans="1:16" ht="12.75">
      <c r="A110" s="520">
        <v>1972</v>
      </c>
      <c r="B110" s="523" t="e">
        <f>SUM(B22,#REF!)</f>
        <v>#REF!</v>
      </c>
      <c r="C110" s="523" t="e">
        <f>SUM(#REF!+C67)</f>
        <v>#REF!</v>
      </c>
      <c r="D110" s="523" t="e">
        <f>SUM(#REF!+D67)</f>
        <v>#REF!</v>
      </c>
      <c r="E110" s="523" t="e">
        <f>SUM(E67,#REF!)</f>
        <v>#REF!</v>
      </c>
      <c r="F110" s="523" t="e">
        <f>SUM(F67,#REF!)</f>
        <v>#REF!</v>
      </c>
      <c r="G110" s="523" t="e">
        <f>SUM(G67,#REF!)</f>
        <v>#REF!</v>
      </c>
      <c r="H110" s="523" t="e">
        <f>SUM(H67,#REF!)</f>
        <v>#REF!</v>
      </c>
      <c r="I110" s="523" t="e">
        <f>SUM(I67,#REF!)</f>
        <v>#REF!</v>
      </c>
      <c r="J110" s="523" t="e">
        <f>SUM(J67,#REF!)</f>
        <v>#REF!</v>
      </c>
      <c r="K110" s="420"/>
      <c r="L110" s="420"/>
      <c r="M110" s="420"/>
      <c r="N110" s="420"/>
      <c r="O110" s="420"/>
      <c r="P110" s="420"/>
    </row>
    <row r="111" spans="1:16" ht="12.75">
      <c r="A111" s="520">
        <v>1973</v>
      </c>
      <c r="B111" s="523">
        <f>SUM(B23,B1)</f>
        <v>48077</v>
      </c>
      <c r="C111" s="523" t="e">
        <f>SUM(#REF!+C68)</f>
        <v>#REF!</v>
      </c>
      <c r="D111" s="523" t="e">
        <f>SUM(#REF!+D68)</f>
        <v>#REF!</v>
      </c>
      <c r="E111" s="523" t="e">
        <f>SUM(E68,#REF!)</f>
        <v>#REF!</v>
      </c>
      <c r="F111" s="523" t="e">
        <f>SUM(F68,#REF!)</f>
        <v>#REF!</v>
      </c>
      <c r="G111" s="523" t="e">
        <f>SUM(G68,#REF!)</f>
        <v>#REF!</v>
      </c>
      <c r="H111" s="523" t="e">
        <f>SUM(H68,#REF!)</f>
        <v>#REF!</v>
      </c>
      <c r="I111" s="523" t="e">
        <f>SUM(I68,#REF!)</f>
        <v>#REF!</v>
      </c>
      <c r="J111" s="523" t="e">
        <f>SUM(J68,#REF!)</f>
        <v>#REF!</v>
      </c>
      <c r="K111" s="420"/>
      <c r="L111" s="420"/>
      <c r="M111" s="420"/>
      <c r="N111" s="420"/>
      <c r="O111" s="420"/>
      <c r="P111" s="420"/>
    </row>
    <row r="112" spans="1:16" ht="12.75">
      <c r="A112" s="520">
        <v>1974</v>
      </c>
      <c r="B112" s="523">
        <f>SUM(B24,B2)</f>
        <v>47298</v>
      </c>
      <c r="C112" s="523" t="e">
        <f>SUM(#REF!+C69)</f>
        <v>#REF!</v>
      </c>
      <c r="D112" s="523" t="e">
        <f>SUM(#REF!+D69)</f>
        <v>#REF!</v>
      </c>
      <c r="E112" s="523" t="e">
        <f>SUM(E69,#REF!)</f>
        <v>#REF!</v>
      </c>
      <c r="F112" s="523" t="e">
        <f>SUM(F69,#REF!)</f>
        <v>#REF!</v>
      </c>
      <c r="G112" s="523" t="e">
        <f>SUM(G69,#REF!)</f>
        <v>#REF!</v>
      </c>
      <c r="H112" s="523" t="e">
        <f>SUM(H69,#REF!)</f>
        <v>#REF!</v>
      </c>
      <c r="I112" s="523" t="e">
        <f>SUM(I69,#REF!)</f>
        <v>#REF!</v>
      </c>
      <c r="J112" s="523" t="e">
        <f>SUM(J69,#REF!)</f>
        <v>#REF!</v>
      </c>
      <c r="K112" s="420"/>
      <c r="L112" s="420"/>
      <c r="M112" s="420"/>
      <c r="N112" s="420"/>
      <c r="O112" s="420"/>
      <c r="P112" s="420"/>
    </row>
    <row r="113" spans="1:16" ht="12.75">
      <c r="A113" s="520">
        <v>1975</v>
      </c>
      <c r="B113" s="523" t="e">
        <f>SUM(B25,#REF!)</f>
        <v>#REF!</v>
      </c>
      <c r="C113" s="523">
        <f>SUM(C13+C40)</f>
        <v>22807</v>
      </c>
      <c r="D113" s="523">
        <f>SUM(D13+D40)</f>
        <v>2053</v>
      </c>
      <c r="E113" s="523">
        <f aca="true" t="shared" si="2" ref="E113:J113">SUM(E40,E13)</f>
        <v>4759</v>
      </c>
      <c r="F113" s="523">
        <f t="shared" si="2"/>
        <v>13752</v>
      </c>
      <c r="G113" s="523">
        <f t="shared" si="2"/>
        <v>4110</v>
      </c>
      <c r="H113" s="523">
        <f t="shared" si="2"/>
        <v>9642</v>
      </c>
      <c r="I113" s="523">
        <f t="shared" si="2"/>
        <v>4999</v>
      </c>
      <c r="J113" s="523">
        <f t="shared" si="2"/>
        <v>1060</v>
      </c>
      <c r="K113" s="420"/>
      <c r="L113" s="420"/>
      <c r="M113" s="420"/>
      <c r="N113" s="420"/>
      <c r="O113" s="420"/>
      <c r="P113" s="420"/>
    </row>
    <row r="114" spans="1:16" ht="12.75">
      <c r="A114" s="520">
        <v>1976</v>
      </c>
      <c r="B114" s="523" t="e">
        <f>SUM(B26,#REF!)</f>
        <v>#REF!</v>
      </c>
      <c r="C114" s="523" t="e">
        <f>SUM(#REF!+C71)</f>
        <v>#REF!</v>
      </c>
      <c r="D114" s="523" t="e">
        <f>SUM(#REF!+D71)</f>
        <v>#REF!</v>
      </c>
      <c r="E114" s="523" t="e">
        <f>SUM(E71,#REF!)</f>
        <v>#REF!</v>
      </c>
      <c r="F114" s="523" t="e">
        <f>SUM(F71,#REF!)</f>
        <v>#REF!</v>
      </c>
      <c r="G114" s="523" t="e">
        <f>SUM(G71,#REF!)</f>
        <v>#REF!</v>
      </c>
      <c r="H114" s="523" t="e">
        <f>SUM(H71,#REF!)</f>
        <v>#REF!</v>
      </c>
      <c r="I114" s="523" t="e">
        <f>SUM(I71,#REF!)</f>
        <v>#REF!</v>
      </c>
      <c r="J114" s="523" t="e">
        <f>SUM(J71,#REF!)</f>
        <v>#REF!</v>
      </c>
      <c r="K114" s="420"/>
      <c r="L114" s="420"/>
      <c r="M114" s="420"/>
      <c r="N114" s="420"/>
      <c r="O114" s="420"/>
      <c r="P114" s="420"/>
    </row>
    <row r="115" spans="1:16" ht="12.75">
      <c r="A115" s="520">
        <v>1977</v>
      </c>
      <c r="B115" s="523">
        <f aca="true" t="shared" si="3" ref="B115:B121">SUM(B27,B3)</f>
        <v>55960</v>
      </c>
      <c r="C115" s="523" t="e">
        <f>SUM(#REF!+C72)</f>
        <v>#REF!</v>
      </c>
      <c r="D115" s="523" t="e">
        <f>SUM(#REF!+D72)</f>
        <v>#REF!</v>
      </c>
      <c r="E115" s="523" t="e">
        <f>SUM(E72,#REF!)</f>
        <v>#REF!</v>
      </c>
      <c r="F115" s="523" t="e">
        <f>SUM(F72,#REF!)</f>
        <v>#REF!</v>
      </c>
      <c r="G115" s="523" t="e">
        <f>SUM(G72,#REF!)</f>
        <v>#REF!</v>
      </c>
      <c r="H115" s="523" t="e">
        <f>SUM(H72,#REF!)</f>
        <v>#REF!</v>
      </c>
      <c r="I115" s="523" t="e">
        <f>SUM(I72,#REF!)</f>
        <v>#REF!</v>
      </c>
      <c r="J115" s="523" t="e">
        <f>SUM(J72,#REF!)</f>
        <v>#REF!</v>
      </c>
      <c r="K115" s="420"/>
      <c r="L115" s="420"/>
      <c r="M115" s="420"/>
      <c r="N115" s="420"/>
      <c r="O115" s="420"/>
      <c r="P115" s="420"/>
    </row>
    <row r="116" spans="1:16" ht="12.75">
      <c r="A116" s="520">
        <v>1978</v>
      </c>
      <c r="B116" s="523">
        <f t="shared" si="3"/>
        <v>58439</v>
      </c>
      <c r="C116" s="523" t="e">
        <f>SUM(#REF!+C73)</f>
        <v>#REF!</v>
      </c>
      <c r="D116" s="523" t="e">
        <f>SUM(#REF!+D73)</f>
        <v>#REF!</v>
      </c>
      <c r="E116" s="523" t="e">
        <f>SUM(E73,#REF!)</f>
        <v>#REF!</v>
      </c>
      <c r="F116" s="523" t="e">
        <f>SUM(F73,#REF!)</f>
        <v>#REF!</v>
      </c>
      <c r="G116" s="523" t="e">
        <f>SUM(G73,#REF!)</f>
        <v>#REF!</v>
      </c>
      <c r="H116" s="523" t="e">
        <f>SUM(H73,#REF!)</f>
        <v>#REF!</v>
      </c>
      <c r="I116" s="523" t="e">
        <f>SUM(I73,#REF!)</f>
        <v>#REF!</v>
      </c>
      <c r="J116" s="523" t="e">
        <f>SUM(J73,#REF!)</f>
        <v>#REF!</v>
      </c>
      <c r="K116" s="420"/>
      <c r="L116" s="420"/>
      <c r="M116" s="420"/>
      <c r="N116" s="420"/>
      <c r="O116" s="420"/>
      <c r="P116" s="420"/>
    </row>
    <row r="117" spans="1:16" ht="12.75">
      <c r="A117" s="520">
        <v>1979</v>
      </c>
      <c r="B117" s="523">
        <f t="shared" si="3"/>
        <v>63649</v>
      </c>
      <c r="C117" s="523" t="e">
        <f>SUM(#REF!+C74)</f>
        <v>#REF!</v>
      </c>
      <c r="D117" s="523" t="e">
        <f>SUM(#REF!+D74)</f>
        <v>#REF!</v>
      </c>
      <c r="E117" s="523" t="e">
        <f>SUM(E74,#REF!)</f>
        <v>#REF!</v>
      </c>
      <c r="F117" s="523" t="e">
        <f>SUM(F74,#REF!)</f>
        <v>#REF!</v>
      </c>
      <c r="G117" s="523" t="e">
        <f>SUM(G74,#REF!)</f>
        <v>#REF!</v>
      </c>
      <c r="H117" s="523" t="e">
        <f>SUM(H74,#REF!)</f>
        <v>#REF!</v>
      </c>
      <c r="I117" s="523" t="e">
        <f>SUM(I74,#REF!)</f>
        <v>#REF!</v>
      </c>
      <c r="J117" s="523" t="e">
        <f>SUM(J74,#REF!)</f>
        <v>#REF!</v>
      </c>
      <c r="K117" s="420"/>
      <c r="L117" s="420"/>
      <c r="M117" s="420"/>
      <c r="N117" s="420"/>
      <c r="O117" s="420"/>
      <c r="P117" s="420"/>
    </row>
    <row r="118" spans="1:16" ht="12.75">
      <c r="A118" s="520">
        <v>1980</v>
      </c>
      <c r="B118" s="523">
        <f t="shared" si="3"/>
        <v>67731</v>
      </c>
      <c r="C118" s="523">
        <f>SUM(C14+C41)</f>
        <v>27789</v>
      </c>
      <c r="D118" s="523">
        <f>SUM(D14+D41)</f>
        <v>1529</v>
      </c>
      <c r="E118" s="523">
        <f aca="true" t="shared" si="4" ref="E118:J118">SUM(E41,E14)</f>
        <v>5971</v>
      </c>
      <c r="F118" s="523">
        <f t="shared" si="4"/>
        <v>18335</v>
      </c>
      <c r="G118" s="523">
        <f t="shared" si="4"/>
        <v>5698</v>
      </c>
      <c r="H118" s="523">
        <f t="shared" si="4"/>
        <v>12637</v>
      </c>
      <c r="I118" s="523">
        <f t="shared" si="4"/>
        <v>8637</v>
      </c>
      <c r="J118" s="523">
        <f t="shared" si="4"/>
        <v>1584</v>
      </c>
      <c r="K118" s="420"/>
      <c r="L118" s="420"/>
      <c r="M118" s="420"/>
      <c r="N118" s="420"/>
      <c r="O118" s="420"/>
      <c r="P118" s="420"/>
    </row>
    <row r="119" spans="1:16" ht="12.75">
      <c r="A119" s="520">
        <v>1981</v>
      </c>
      <c r="B119" s="523">
        <f t="shared" si="3"/>
        <v>73183</v>
      </c>
      <c r="C119" s="523">
        <f>SUM(C11+C38)</f>
        <v>0</v>
      </c>
      <c r="D119" s="523" t="e">
        <f>SUM(#REF!+D76)</f>
        <v>#REF!</v>
      </c>
      <c r="E119" s="523" t="e">
        <f>SUM(E76,#REF!)</f>
        <v>#REF!</v>
      </c>
      <c r="F119" s="523" t="e">
        <f>SUM(F76,#REF!)</f>
        <v>#REF!</v>
      </c>
      <c r="G119" s="523" t="e">
        <f>SUM(G76,#REF!)</f>
        <v>#REF!</v>
      </c>
      <c r="H119" s="523" t="e">
        <f>SUM(H76,#REF!)</f>
        <v>#REF!</v>
      </c>
      <c r="I119" s="523" t="e">
        <f>SUM(I76,#REF!)</f>
        <v>#REF!</v>
      </c>
      <c r="J119" s="523" t="e">
        <f>SUM(J76,#REF!)</f>
        <v>#REF!</v>
      </c>
      <c r="K119" s="420"/>
      <c r="L119" s="420"/>
      <c r="M119" s="420"/>
      <c r="N119" s="420"/>
      <c r="O119" s="420"/>
      <c r="P119" s="420"/>
    </row>
    <row r="120" spans="1:16" ht="12.75">
      <c r="A120" s="520">
        <v>1982</v>
      </c>
      <c r="B120" s="523">
        <f t="shared" si="3"/>
        <v>79138</v>
      </c>
      <c r="C120" s="523">
        <f>SUM(C12+C39)</f>
        <v>20193</v>
      </c>
      <c r="D120" s="523" t="e">
        <f>SUM(#REF!+D77)</f>
        <v>#REF!</v>
      </c>
      <c r="E120" s="523" t="e">
        <f>SUM(E77,#REF!)</f>
        <v>#REF!</v>
      </c>
      <c r="F120" s="523" t="e">
        <f>SUM(F77,#REF!)</f>
        <v>#REF!</v>
      </c>
      <c r="G120" s="523" t="e">
        <f>SUM(G77,#REF!)</f>
        <v>#REF!</v>
      </c>
      <c r="H120" s="523" t="e">
        <f>SUM(H77,#REF!)</f>
        <v>#REF!</v>
      </c>
      <c r="I120" s="523" t="e">
        <f>SUM(I77,#REF!)</f>
        <v>#REF!</v>
      </c>
      <c r="J120" s="523" t="e">
        <f>SUM(J77,#REF!)</f>
        <v>#REF!</v>
      </c>
      <c r="K120" s="420"/>
      <c r="L120" s="420"/>
      <c r="M120" s="420"/>
      <c r="N120" s="420"/>
      <c r="O120" s="420"/>
      <c r="P120" s="420"/>
    </row>
    <row r="121" spans="1:16" ht="12.75">
      <c r="A121" s="520">
        <v>1983</v>
      </c>
      <c r="B121" s="523">
        <f t="shared" si="3"/>
        <v>82472</v>
      </c>
      <c r="C121" s="523">
        <f>SUM(C13+C40)</f>
        <v>22807</v>
      </c>
      <c r="D121" s="523" t="e">
        <f>SUM(#REF!+D78)</f>
        <v>#REF!</v>
      </c>
      <c r="E121" s="523" t="e">
        <f>SUM(E78,#REF!)</f>
        <v>#REF!</v>
      </c>
      <c r="F121" s="523" t="e">
        <f>SUM(F78,#REF!)</f>
        <v>#REF!</v>
      </c>
      <c r="G121" s="523" t="e">
        <f>SUM(G78,#REF!)</f>
        <v>#REF!</v>
      </c>
      <c r="H121" s="523" t="e">
        <f>SUM(H78,#REF!)</f>
        <v>#REF!</v>
      </c>
      <c r="I121" s="523" t="e">
        <f>SUM(I78,#REF!)</f>
        <v>#REF!</v>
      </c>
      <c r="J121" s="523" t="e">
        <f>SUM(J78,#REF!)</f>
        <v>#REF!</v>
      </c>
      <c r="K121" s="420"/>
      <c r="L121" s="420"/>
      <c r="M121" s="420"/>
      <c r="N121" s="420"/>
      <c r="O121" s="420"/>
      <c r="P121" s="420"/>
    </row>
    <row r="122" spans="1:16" ht="12.75">
      <c r="A122" s="520">
        <v>1984</v>
      </c>
      <c r="B122" s="523">
        <f aca="true" t="shared" si="5" ref="B122:B135">SUM(B37,B10)</f>
        <v>0</v>
      </c>
      <c r="C122" s="523">
        <f>SUM(C14+C41)</f>
        <v>27789</v>
      </c>
      <c r="D122" s="523" t="e">
        <f>SUM(#REF!+D79)</f>
        <v>#REF!</v>
      </c>
      <c r="E122" s="523" t="e">
        <f>SUM(E79,#REF!)</f>
        <v>#REF!</v>
      </c>
      <c r="F122" s="523" t="e">
        <f>SUM(F79,#REF!)</f>
        <v>#REF!</v>
      </c>
      <c r="G122" s="523" t="e">
        <f>SUM(G79,#REF!)</f>
        <v>#REF!</v>
      </c>
      <c r="H122" s="523" t="e">
        <f>SUM(H79,#REF!)</f>
        <v>#REF!</v>
      </c>
      <c r="I122" s="523" t="e">
        <f>SUM(I79,#REF!)</f>
        <v>#REF!</v>
      </c>
      <c r="J122" s="523" t="e">
        <f>SUM(J79,#REF!)</f>
        <v>#REF!</v>
      </c>
      <c r="K122" s="420"/>
      <c r="L122" s="420"/>
      <c r="M122" s="420"/>
      <c r="N122" s="420"/>
      <c r="O122" s="420"/>
      <c r="P122" s="420"/>
    </row>
    <row r="123" spans="1:10" ht="12.75">
      <c r="A123" s="520">
        <v>1985</v>
      </c>
      <c r="B123" s="523">
        <f t="shared" si="5"/>
        <v>0</v>
      </c>
      <c r="C123" s="523">
        <f>SUM(C15+C42)</f>
        <v>28551</v>
      </c>
      <c r="D123" s="523">
        <f>SUM(D15+D42)</f>
        <v>947</v>
      </c>
      <c r="E123" s="523">
        <f aca="true" t="shared" si="6" ref="E123:J123">SUM(E42,E15)</f>
        <v>4949</v>
      </c>
      <c r="F123" s="523">
        <f t="shared" si="6"/>
        <v>14228</v>
      </c>
      <c r="G123" s="523">
        <f t="shared" si="6"/>
        <v>4449</v>
      </c>
      <c r="H123" s="523">
        <f t="shared" si="6"/>
        <v>9777</v>
      </c>
      <c r="I123" s="523">
        <f t="shared" si="6"/>
        <v>9913</v>
      </c>
      <c r="J123" s="523">
        <f t="shared" si="6"/>
        <v>1894</v>
      </c>
    </row>
    <row r="124" spans="1:10" ht="12.75">
      <c r="A124" s="520">
        <v>1986</v>
      </c>
      <c r="B124" s="523">
        <f t="shared" si="5"/>
        <v>46959</v>
      </c>
      <c r="C124" s="523">
        <f>SUM(C37+C81)</f>
        <v>0</v>
      </c>
      <c r="D124" s="523">
        <f>SUM(D37+D81)</f>
        <v>0</v>
      </c>
      <c r="E124" s="523">
        <f aca="true" t="shared" si="7" ref="E124:J125">SUM(E81,E37)</f>
        <v>0</v>
      </c>
      <c r="F124" s="523">
        <f t="shared" si="7"/>
        <v>0</v>
      </c>
      <c r="G124" s="523">
        <f t="shared" si="7"/>
        <v>0</v>
      </c>
      <c r="H124" s="523">
        <f t="shared" si="7"/>
        <v>0</v>
      </c>
      <c r="I124" s="523">
        <f t="shared" si="7"/>
        <v>0</v>
      </c>
      <c r="J124" s="523">
        <f t="shared" si="7"/>
        <v>0</v>
      </c>
    </row>
    <row r="125" spans="1:10" ht="12.75">
      <c r="A125" s="520">
        <v>1987</v>
      </c>
      <c r="B125" s="523">
        <f t="shared" si="5"/>
        <v>48181</v>
      </c>
      <c r="C125" s="523">
        <f>SUM(C38+C82)</f>
        <v>0</v>
      </c>
      <c r="D125" s="523">
        <f>SUM(D38+D82)</f>
        <v>0</v>
      </c>
      <c r="E125" s="523">
        <f t="shared" si="7"/>
        <v>0</v>
      </c>
      <c r="F125" s="523">
        <f t="shared" si="7"/>
        <v>0</v>
      </c>
      <c r="G125" s="523">
        <f t="shared" si="7"/>
        <v>0</v>
      </c>
      <c r="H125" s="523">
        <f t="shared" si="7"/>
        <v>0</v>
      </c>
      <c r="I125" s="523">
        <f t="shared" si="7"/>
        <v>0</v>
      </c>
      <c r="J125" s="523">
        <f t="shared" si="7"/>
        <v>0</v>
      </c>
    </row>
    <row r="126" spans="1:10" ht="12.75">
      <c r="A126" s="520">
        <v>1988</v>
      </c>
      <c r="B126" s="523">
        <f t="shared" si="5"/>
        <v>62393</v>
      </c>
      <c r="C126" s="523">
        <f aca="true" t="shared" si="8" ref="C126:C131">SUM(C14+C41)</f>
        <v>27789</v>
      </c>
      <c r="D126" s="523">
        <f aca="true" t="shared" si="9" ref="D126:J126">SUM(D14+D41)</f>
        <v>1529</v>
      </c>
      <c r="E126" s="523">
        <f t="shared" si="9"/>
        <v>5971</v>
      </c>
      <c r="F126" s="523">
        <f t="shared" si="9"/>
        <v>18335</v>
      </c>
      <c r="G126" s="523">
        <f t="shared" si="9"/>
        <v>5698</v>
      </c>
      <c r="H126" s="523">
        <f t="shared" si="9"/>
        <v>12637</v>
      </c>
      <c r="I126" s="523">
        <f t="shared" si="9"/>
        <v>8637</v>
      </c>
      <c r="J126" s="523">
        <f t="shared" si="9"/>
        <v>1584</v>
      </c>
    </row>
    <row r="127" spans="1:10" ht="12.75">
      <c r="A127" s="520">
        <v>1989</v>
      </c>
      <c r="B127" s="523">
        <f t="shared" si="5"/>
        <v>59535</v>
      </c>
      <c r="C127" s="523">
        <f t="shared" si="8"/>
        <v>28551</v>
      </c>
      <c r="D127" s="523">
        <f aca="true" t="shared" si="10" ref="D127:J127">SUM(D15+D42)</f>
        <v>947</v>
      </c>
      <c r="E127" s="523">
        <f t="shared" si="10"/>
        <v>4949</v>
      </c>
      <c r="F127" s="523">
        <f t="shared" si="10"/>
        <v>14228</v>
      </c>
      <c r="G127" s="523">
        <f t="shared" si="10"/>
        <v>4449</v>
      </c>
      <c r="H127" s="523">
        <f t="shared" si="10"/>
        <v>9777</v>
      </c>
      <c r="I127" s="523">
        <f t="shared" si="10"/>
        <v>9913</v>
      </c>
      <c r="J127" s="523">
        <f t="shared" si="10"/>
        <v>1894</v>
      </c>
    </row>
    <row r="128" spans="1:10" ht="12.75">
      <c r="A128" s="520">
        <v>1990</v>
      </c>
      <c r="B128" s="523">
        <f t="shared" si="5"/>
        <v>61098</v>
      </c>
      <c r="C128" s="523">
        <f t="shared" si="8"/>
        <v>29676</v>
      </c>
      <c r="D128" s="523">
        <f aca="true" t="shared" si="11" ref="D128:J128">SUM(D16+D43)</f>
        <v>996</v>
      </c>
      <c r="E128" s="523">
        <f t="shared" si="11"/>
        <v>4999</v>
      </c>
      <c r="F128" s="523">
        <f t="shared" si="11"/>
        <v>10771</v>
      </c>
      <c r="G128" s="523">
        <f t="shared" si="11"/>
        <v>3052</v>
      </c>
      <c r="H128" s="523">
        <f t="shared" si="11"/>
        <v>7729</v>
      </c>
      <c r="I128" s="523">
        <f t="shared" si="11"/>
        <v>14367</v>
      </c>
      <c r="J128" s="523">
        <f t="shared" si="11"/>
        <v>1282</v>
      </c>
    </row>
    <row r="129" spans="1:10" ht="12.75">
      <c r="A129" s="520">
        <v>1991</v>
      </c>
      <c r="B129" s="523">
        <f t="shared" si="5"/>
        <v>65205</v>
      </c>
      <c r="C129" s="523">
        <f t="shared" si="8"/>
        <v>31765</v>
      </c>
      <c r="D129" s="523">
        <f>SUM(D17+D44)</f>
        <v>700</v>
      </c>
      <c r="E129" s="523">
        <f aca="true" t="shared" si="12" ref="E129:J137">SUM(E44,E17)</f>
        <v>4170</v>
      </c>
      <c r="F129" s="523">
        <f t="shared" si="12"/>
        <v>12116</v>
      </c>
      <c r="G129" s="523">
        <f t="shared" si="12"/>
        <v>3742</v>
      </c>
      <c r="H129" s="523">
        <f t="shared" si="12"/>
        <v>8375</v>
      </c>
      <c r="I129" s="523">
        <f t="shared" si="12"/>
        <v>15948</v>
      </c>
      <c r="J129" s="523">
        <f t="shared" si="12"/>
        <v>1201</v>
      </c>
    </row>
    <row r="130" spans="1:10" ht="12.75">
      <c r="A130" s="520">
        <v>1992</v>
      </c>
      <c r="B130" s="523">
        <f t="shared" si="5"/>
        <v>64881</v>
      </c>
      <c r="C130" s="523">
        <f t="shared" si="8"/>
        <v>32594</v>
      </c>
      <c r="D130" s="523">
        <f>SUM(D18+D45)</f>
        <v>1459</v>
      </c>
      <c r="E130" s="523">
        <f t="shared" si="12"/>
        <v>4148</v>
      </c>
      <c r="F130" s="523">
        <f t="shared" si="12"/>
        <v>11675</v>
      </c>
      <c r="G130" s="523">
        <f t="shared" si="12"/>
        <v>3253</v>
      </c>
      <c r="H130" s="523">
        <f t="shared" si="12"/>
        <v>8423</v>
      </c>
      <c r="I130" s="523">
        <f t="shared" si="12"/>
        <v>15227</v>
      </c>
      <c r="J130" s="523">
        <f t="shared" si="12"/>
        <v>1237</v>
      </c>
    </row>
    <row r="131" spans="1:10" ht="12.75">
      <c r="A131" s="520">
        <v>1993</v>
      </c>
      <c r="B131" s="523">
        <f t="shared" si="5"/>
        <v>65772</v>
      </c>
      <c r="C131" s="523">
        <f t="shared" si="8"/>
        <v>33617</v>
      </c>
      <c r="D131" s="523">
        <f>SUM(D19+D46)</f>
        <v>1022</v>
      </c>
      <c r="E131" s="523">
        <f t="shared" si="12"/>
        <v>2955</v>
      </c>
      <c r="F131" s="523">
        <f t="shared" si="12"/>
        <v>11429</v>
      </c>
      <c r="G131" s="523">
        <f t="shared" si="12"/>
        <v>3023.1</v>
      </c>
      <c r="H131" s="523">
        <f t="shared" si="12"/>
        <v>8406.1</v>
      </c>
      <c r="I131" s="523">
        <f t="shared" si="12"/>
        <v>16698</v>
      </c>
      <c r="J131" s="523">
        <f t="shared" si="12"/>
        <v>1073</v>
      </c>
    </row>
    <row r="132" spans="1:10" ht="12.75">
      <c r="A132" s="520">
        <v>1994</v>
      </c>
      <c r="B132" s="523">
        <f t="shared" si="5"/>
        <v>68439</v>
      </c>
      <c r="C132" s="523">
        <f aca="true" t="shared" si="13" ref="C132:D137">SUM(C47,C20)</f>
        <v>32357</v>
      </c>
      <c r="D132" s="523">
        <f t="shared" si="13"/>
        <v>1093</v>
      </c>
      <c r="E132" s="523">
        <f t="shared" si="12"/>
        <v>3271</v>
      </c>
      <c r="F132" s="523">
        <f t="shared" si="12"/>
        <v>12509</v>
      </c>
      <c r="G132" s="523">
        <f t="shared" si="12"/>
        <v>3590.9</v>
      </c>
      <c r="H132" s="523">
        <f t="shared" si="12"/>
        <v>8918.1</v>
      </c>
      <c r="I132" s="523">
        <f t="shared" si="12"/>
        <v>18897</v>
      </c>
      <c r="J132" s="523">
        <f t="shared" si="12"/>
        <v>1406</v>
      </c>
    </row>
    <row r="133" spans="1:10" ht="12.75">
      <c r="A133" s="520">
        <v>1995</v>
      </c>
      <c r="B133" s="523">
        <f t="shared" si="5"/>
        <v>72189</v>
      </c>
      <c r="C133" s="523">
        <f t="shared" si="13"/>
        <v>33440</v>
      </c>
      <c r="D133" s="523">
        <f t="shared" si="13"/>
        <v>1303</v>
      </c>
      <c r="E133" s="523">
        <f t="shared" si="12"/>
        <v>4201</v>
      </c>
      <c r="F133" s="523">
        <f t="shared" si="12"/>
        <v>13008</v>
      </c>
      <c r="G133" s="523">
        <f t="shared" si="12"/>
        <v>3471</v>
      </c>
      <c r="H133" s="523">
        <f t="shared" si="12"/>
        <v>9537</v>
      </c>
      <c r="I133" s="523">
        <f t="shared" si="12"/>
        <v>19712</v>
      </c>
      <c r="J133" s="523">
        <f t="shared" si="12"/>
        <v>1829</v>
      </c>
    </row>
    <row r="134" spans="1:10" ht="12.75">
      <c r="A134" s="520">
        <v>1996</v>
      </c>
      <c r="B134" s="523">
        <f t="shared" si="5"/>
        <v>70920</v>
      </c>
      <c r="C134" s="523">
        <f t="shared" si="13"/>
        <v>31923</v>
      </c>
      <c r="D134" s="523">
        <f t="shared" si="13"/>
        <v>1341</v>
      </c>
      <c r="E134" s="523">
        <f t="shared" si="12"/>
        <v>4422</v>
      </c>
      <c r="F134" s="523">
        <f t="shared" si="12"/>
        <v>13506</v>
      </c>
      <c r="G134" s="523">
        <f t="shared" si="12"/>
        <v>3688</v>
      </c>
      <c r="H134" s="523">
        <f t="shared" si="12"/>
        <v>9819</v>
      </c>
      <c r="I134" s="523">
        <f t="shared" si="12"/>
        <v>19671</v>
      </c>
      <c r="J134" s="523">
        <f t="shared" si="12"/>
        <v>1397</v>
      </c>
    </row>
    <row r="135" spans="1:10" ht="12.75">
      <c r="A135" s="520">
        <v>1997</v>
      </c>
      <c r="B135" s="523">
        <f t="shared" si="5"/>
        <v>76503</v>
      </c>
      <c r="C135" s="523">
        <f t="shared" si="13"/>
        <v>35605</v>
      </c>
      <c r="D135" s="523">
        <f t="shared" si="13"/>
        <v>1527</v>
      </c>
      <c r="E135" s="523">
        <f t="shared" si="12"/>
        <v>3733</v>
      </c>
      <c r="F135" s="523">
        <f t="shared" si="12"/>
        <v>14196</v>
      </c>
      <c r="G135" s="523">
        <f t="shared" si="12"/>
        <v>3389</v>
      </c>
      <c r="H135" s="523">
        <f t="shared" si="12"/>
        <v>10807</v>
      </c>
      <c r="I135" s="523">
        <f t="shared" si="12"/>
        <v>20822</v>
      </c>
      <c r="J135" s="523">
        <f t="shared" si="12"/>
        <v>2147</v>
      </c>
    </row>
    <row r="136" spans="1:10" ht="12.75">
      <c r="A136" s="520">
        <v>1998</v>
      </c>
      <c r="B136" s="523">
        <v>76263</v>
      </c>
      <c r="C136" s="523">
        <f t="shared" si="13"/>
        <v>33842</v>
      </c>
      <c r="D136" s="523">
        <f t="shared" si="13"/>
        <v>1804</v>
      </c>
      <c r="E136" s="523">
        <f t="shared" si="12"/>
        <v>4495</v>
      </c>
      <c r="F136" s="523">
        <f t="shared" si="12"/>
        <v>15123</v>
      </c>
      <c r="G136" s="523">
        <f t="shared" si="12"/>
        <v>3156</v>
      </c>
      <c r="H136" s="523">
        <f t="shared" si="12"/>
        <v>11967</v>
      </c>
      <c r="I136" s="523">
        <f t="shared" si="12"/>
        <v>20904</v>
      </c>
      <c r="J136" s="523">
        <f t="shared" si="12"/>
        <v>1900</v>
      </c>
    </row>
    <row r="137" spans="1:10" ht="12.75">
      <c r="A137" s="520">
        <v>1999</v>
      </c>
      <c r="B137" s="523">
        <v>81036</v>
      </c>
      <c r="C137" s="523">
        <f t="shared" si="13"/>
        <v>34871</v>
      </c>
      <c r="D137" s="523">
        <f t="shared" si="13"/>
        <v>2734</v>
      </c>
      <c r="E137" s="523">
        <f t="shared" si="12"/>
        <v>5003</v>
      </c>
      <c r="F137" s="523">
        <f t="shared" si="12"/>
        <v>16062</v>
      </c>
      <c r="G137" s="523">
        <f t="shared" si="12"/>
        <v>4239</v>
      </c>
      <c r="H137" s="523">
        <f t="shared" si="12"/>
        <v>11823</v>
      </c>
      <c r="I137" s="523">
        <f t="shared" si="12"/>
        <v>23134</v>
      </c>
      <c r="J137" s="523">
        <f t="shared" si="12"/>
        <v>1968</v>
      </c>
    </row>
    <row r="138" spans="1:10" ht="12.75">
      <c r="A138" s="520">
        <v>2000</v>
      </c>
      <c r="B138" s="523">
        <v>85809</v>
      </c>
      <c r="C138" s="523">
        <f aca="true" t="shared" si="14" ref="C138:J138">SUM(C53,C26)</f>
        <v>35254</v>
      </c>
      <c r="D138" s="523">
        <f t="shared" si="14"/>
        <v>2555</v>
      </c>
      <c r="E138" s="523">
        <f t="shared" si="14"/>
        <v>4648</v>
      </c>
      <c r="F138" s="523">
        <f t="shared" si="14"/>
        <v>17660</v>
      </c>
      <c r="G138" s="523">
        <f t="shared" si="14"/>
        <v>4892</v>
      </c>
      <c r="H138" s="523">
        <f t="shared" si="14"/>
        <v>12768</v>
      </c>
      <c r="I138" s="523">
        <f t="shared" si="14"/>
        <v>26674</v>
      </c>
      <c r="J138" s="523">
        <f t="shared" si="14"/>
        <v>1627</v>
      </c>
    </row>
    <row r="139" spans="1:10" ht="12.75">
      <c r="A139" s="520">
        <v>2001</v>
      </c>
      <c r="B139" s="523">
        <v>90582</v>
      </c>
      <c r="C139" s="523">
        <f aca="true" t="shared" si="15" ref="C139:J139">SUM(C54,C27)</f>
        <v>39491</v>
      </c>
      <c r="D139" s="523">
        <f t="shared" si="15"/>
        <v>2143</v>
      </c>
      <c r="E139" s="523">
        <f t="shared" si="15"/>
        <v>5800</v>
      </c>
      <c r="F139" s="523">
        <f t="shared" si="15"/>
        <v>19603</v>
      </c>
      <c r="G139" s="523">
        <f t="shared" si="15"/>
        <v>5841</v>
      </c>
      <c r="H139" s="523">
        <f t="shared" si="15"/>
        <v>13762</v>
      </c>
      <c r="I139" s="523">
        <f t="shared" si="15"/>
        <v>26261</v>
      </c>
      <c r="J139" s="523">
        <f t="shared" si="15"/>
        <v>1554</v>
      </c>
    </row>
    <row r="140" spans="1:10" ht="12.75">
      <c r="A140" s="520">
        <v>2002</v>
      </c>
      <c r="B140" s="523">
        <v>95355</v>
      </c>
      <c r="C140" s="523">
        <f aca="true" t="shared" si="16" ref="C140:J140">SUM(C55,C28)</f>
        <v>39913</v>
      </c>
      <c r="D140" s="523">
        <f t="shared" si="16"/>
        <v>1824</v>
      </c>
      <c r="E140" s="523">
        <f t="shared" si="16"/>
        <v>6066</v>
      </c>
      <c r="F140" s="523">
        <f t="shared" si="16"/>
        <v>19852</v>
      </c>
      <c r="G140" s="523">
        <f t="shared" si="16"/>
        <v>5671</v>
      </c>
      <c r="H140" s="523">
        <f t="shared" si="16"/>
        <v>14181</v>
      </c>
      <c r="I140" s="523">
        <f t="shared" si="16"/>
        <v>31115</v>
      </c>
      <c r="J140" s="523">
        <f t="shared" si="16"/>
        <v>1326</v>
      </c>
    </row>
    <row r="141" spans="1:10" ht="12.75">
      <c r="A141" s="520">
        <v>2003</v>
      </c>
      <c r="B141" s="523">
        <v>100128</v>
      </c>
      <c r="C141" s="523">
        <f aca="true" t="shared" si="17" ref="C141:J141">SUM(C56,C29)</f>
        <v>43835</v>
      </c>
      <c r="D141" s="523">
        <f t="shared" si="17"/>
        <v>1723</v>
      </c>
      <c r="E141" s="523">
        <f t="shared" si="17"/>
        <v>4904</v>
      </c>
      <c r="F141" s="523">
        <f t="shared" si="17"/>
        <v>20670</v>
      </c>
      <c r="G141" s="523">
        <f t="shared" si="17"/>
        <v>5684.399999999998</v>
      </c>
      <c r="H141" s="523">
        <f t="shared" si="17"/>
        <v>14985.600000000002</v>
      </c>
      <c r="I141" s="523">
        <f t="shared" si="17"/>
        <v>35128</v>
      </c>
      <c r="J141" s="523">
        <f t="shared" si="17"/>
        <v>2000</v>
      </c>
    </row>
    <row r="142" spans="1:10" ht="12.75">
      <c r="A142" s="520">
        <v>2004</v>
      </c>
      <c r="B142" s="523">
        <v>104901</v>
      </c>
      <c r="C142" s="523">
        <f aca="true" t="shared" si="18" ref="C142:J142">SUM(C57,C30)</f>
        <v>47584.7</v>
      </c>
      <c r="D142" s="523">
        <f t="shared" si="18"/>
        <v>1837.3</v>
      </c>
      <c r="E142" s="523">
        <f t="shared" si="18"/>
        <v>4666</v>
      </c>
      <c r="F142" s="523">
        <f t="shared" si="18"/>
        <v>21484.3</v>
      </c>
      <c r="G142" s="523">
        <f t="shared" si="18"/>
        <v>6249.5</v>
      </c>
      <c r="H142" s="523">
        <f t="shared" si="18"/>
        <v>15234.8</v>
      </c>
      <c r="I142" s="523">
        <f t="shared" si="18"/>
        <v>39066.4</v>
      </c>
      <c r="J142" s="523">
        <f t="shared" si="18"/>
        <v>1700</v>
      </c>
    </row>
    <row r="143" spans="1:10" ht="12.75">
      <c r="A143" s="520">
        <v>2005</v>
      </c>
      <c r="B143" s="523">
        <v>109674</v>
      </c>
      <c r="C143" s="523">
        <f aca="true" t="shared" si="19" ref="C143:J143">SUM(C58,C31)</f>
        <v>52284.2</v>
      </c>
      <c r="D143" s="523">
        <f t="shared" si="19"/>
        <v>1790</v>
      </c>
      <c r="E143" s="523">
        <f t="shared" si="19"/>
        <v>5635</v>
      </c>
      <c r="F143" s="523">
        <f t="shared" si="19"/>
        <v>21333</v>
      </c>
      <c r="G143" s="523">
        <f t="shared" si="19"/>
        <v>5964.399999999998</v>
      </c>
      <c r="H143" s="523">
        <f t="shared" si="19"/>
        <v>15368.600000000002</v>
      </c>
      <c r="I143" s="523">
        <f t="shared" si="19"/>
        <v>44972</v>
      </c>
      <c r="J143" s="523">
        <f t="shared" si="19"/>
        <v>1668.6999999999998</v>
      </c>
    </row>
    <row r="144" spans="1:10" ht="12.75">
      <c r="A144" s="520">
        <v>2006</v>
      </c>
      <c r="B144" s="523">
        <v>114447</v>
      </c>
      <c r="C144" s="523">
        <f aca="true" t="shared" si="20" ref="C144:J144">SUM(C59,C32)</f>
        <v>54514.9</v>
      </c>
      <c r="D144" s="523">
        <f t="shared" si="20"/>
        <v>1980.4</v>
      </c>
      <c r="E144" s="523">
        <f t="shared" si="20"/>
        <v>6290.9</v>
      </c>
      <c r="F144" s="523">
        <f t="shared" si="20"/>
        <v>22739.5</v>
      </c>
      <c r="G144" s="523">
        <f t="shared" si="20"/>
        <v>6055.700000000001</v>
      </c>
      <c r="H144" s="523">
        <f t="shared" si="20"/>
        <v>16683.8</v>
      </c>
      <c r="I144" s="523">
        <f t="shared" si="20"/>
        <v>50253.9</v>
      </c>
      <c r="J144" s="523">
        <f t="shared" si="20"/>
        <v>1460.9</v>
      </c>
    </row>
    <row r="145" spans="1:10" ht="12.75">
      <c r="A145" s="520">
        <v>2007</v>
      </c>
      <c r="B145" s="523">
        <v>119220</v>
      </c>
      <c r="C145" s="523">
        <f aca="true" t="shared" si="21" ref="C145:J146">SUM(C60,C33)</f>
        <v>55469</v>
      </c>
      <c r="D145" s="523">
        <f t="shared" si="21"/>
        <v>2150</v>
      </c>
      <c r="E145" s="523">
        <f t="shared" si="21"/>
        <v>6083</v>
      </c>
      <c r="F145" s="523">
        <f t="shared" si="21"/>
        <v>23004</v>
      </c>
      <c r="G145" s="523">
        <f t="shared" si="21"/>
        <v>6143</v>
      </c>
      <c r="H145" s="523">
        <f t="shared" si="21"/>
        <v>16861</v>
      </c>
      <c r="I145" s="523">
        <f t="shared" si="21"/>
        <v>54340</v>
      </c>
      <c r="J145" s="523">
        <f t="shared" si="21"/>
        <v>1340</v>
      </c>
    </row>
    <row r="146" spans="1:10" ht="12.75">
      <c r="A146" s="520">
        <v>2008</v>
      </c>
      <c r="B146" s="523">
        <v>123993</v>
      </c>
      <c r="C146" s="523">
        <f t="shared" si="21"/>
        <v>54614.6</v>
      </c>
      <c r="D146" s="523">
        <f t="shared" si="21"/>
        <v>2016.7</v>
      </c>
      <c r="E146" s="523">
        <f t="shared" si="21"/>
        <v>6697</v>
      </c>
      <c r="F146" s="523">
        <f t="shared" si="21"/>
        <v>23253</v>
      </c>
      <c r="G146" s="523">
        <f t="shared" si="21"/>
        <v>7327</v>
      </c>
      <c r="H146" s="523">
        <f t="shared" si="21"/>
        <v>15927</v>
      </c>
      <c r="I146" s="523">
        <f t="shared" si="21"/>
        <v>54703</v>
      </c>
      <c r="J146" s="523">
        <f t="shared" si="21"/>
        <v>1294</v>
      </c>
    </row>
  </sheetData>
  <mergeCells count="12">
    <mergeCell ref="A1:J1"/>
    <mergeCell ref="A2:J2"/>
    <mergeCell ref="A37:J37"/>
    <mergeCell ref="A4:A8"/>
    <mergeCell ref="B4:B8"/>
    <mergeCell ref="C5:C8"/>
    <mergeCell ref="E5:E8"/>
    <mergeCell ref="F5:F8"/>
    <mergeCell ref="I5:I8"/>
    <mergeCell ref="C4:J4"/>
    <mergeCell ref="G6:G8"/>
    <mergeCell ref="H6:H8"/>
  </mergeCells>
  <printOptions/>
  <pageMargins left="0.55" right="0.18" top="0.51" bottom="0.1968503937007874" header="0.36" footer="0.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70"/>
  <sheetViews>
    <sheetView zoomScale="85" zoomScaleNormal="85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" sqref="J2"/>
    </sheetView>
  </sheetViews>
  <sheetFormatPr defaultColWidth="11.421875" defaultRowHeight="12.75"/>
  <cols>
    <col min="1" max="1" width="11.421875" style="37" customWidth="1"/>
    <col min="2" max="3" width="12.57421875" style="37" customWidth="1"/>
    <col min="4" max="4" width="17.00390625" style="37" customWidth="1"/>
    <col min="5" max="5" width="12.57421875" style="37" customWidth="1"/>
    <col min="6" max="6" width="13.140625" style="38" customWidth="1"/>
    <col min="7" max="7" width="12.57421875" style="38" customWidth="1"/>
    <col min="8" max="9" width="2.7109375" style="39" customWidth="1"/>
    <col min="10" max="10" width="10.28125" style="39" customWidth="1"/>
    <col min="11" max="11" width="12.8515625" style="37" customWidth="1"/>
    <col min="12" max="12" width="11.421875" style="37" customWidth="1"/>
    <col min="13" max="13" width="4.57421875" style="37" customWidth="1"/>
    <col min="14" max="14" width="7.8515625" style="40" customWidth="1"/>
    <col min="15" max="15" width="15.7109375" style="41" bestFit="1" customWidth="1"/>
    <col min="16" max="16" width="12.140625" style="42" bestFit="1" customWidth="1"/>
    <col min="17" max="16384" width="11.421875" style="37" customWidth="1"/>
  </cols>
  <sheetData>
    <row r="1" spans="1:13" ht="14.25">
      <c r="A1" s="36"/>
      <c r="I1" s="44"/>
      <c r="J1" s="5"/>
      <c r="K1" s="5"/>
      <c r="L1" s="5"/>
      <c r="M1" s="5"/>
    </row>
    <row r="2" spans="3:13" ht="12.75">
      <c r="C2" s="2"/>
      <c r="D2" s="43"/>
      <c r="E2" s="43"/>
      <c r="H2" s="44"/>
      <c r="J2" s="5"/>
      <c r="K2" s="5"/>
      <c r="L2" s="5"/>
      <c r="M2" s="5"/>
    </row>
    <row r="3" spans="1:13" ht="15">
      <c r="A3" s="471"/>
      <c r="B3" s="472" t="s">
        <v>236</v>
      </c>
      <c r="C3" s="427"/>
      <c r="D3" s="473"/>
      <c r="E3" s="473"/>
      <c r="F3" s="474"/>
      <c r="G3" s="474"/>
      <c r="H3" s="475"/>
      <c r="J3" s="5"/>
      <c r="K3" s="5"/>
      <c r="L3" s="5"/>
      <c r="M3" s="5"/>
    </row>
    <row r="4" spans="1:13" ht="12.75">
      <c r="A4" s="471"/>
      <c r="B4" s="471"/>
      <c r="C4" s="471"/>
      <c r="D4" s="471"/>
      <c r="E4" s="471"/>
      <c r="F4" s="474"/>
      <c r="G4" s="474"/>
      <c r="H4" s="471"/>
      <c r="J4" s="5"/>
      <c r="K4" s="5"/>
      <c r="L4" s="5"/>
      <c r="M4" s="5"/>
    </row>
    <row r="5" spans="1:16" ht="16.5" customHeight="1">
      <c r="A5" s="476"/>
      <c r="B5" s="477" t="s">
        <v>200</v>
      </c>
      <c r="C5" s="368"/>
      <c r="D5" s="477" t="s">
        <v>10</v>
      </c>
      <c r="E5" s="478"/>
      <c r="F5" s="479"/>
      <c r="G5" s="480"/>
      <c r="H5" s="481"/>
      <c r="J5" s="5"/>
      <c r="K5" s="5"/>
      <c r="L5" s="5"/>
      <c r="M5" s="5"/>
      <c r="N5" s="345" t="s">
        <v>120</v>
      </c>
      <c r="O5" s="345"/>
      <c r="P5" s="345"/>
    </row>
    <row r="6" spans="1:16" ht="12.75">
      <c r="A6" s="482"/>
      <c r="B6" s="475"/>
      <c r="C6" s="483" t="s">
        <v>68</v>
      </c>
      <c r="D6" s="484" t="s">
        <v>69</v>
      </c>
      <c r="E6" s="484" t="s">
        <v>70</v>
      </c>
      <c r="F6" s="483" t="s">
        <v>71</v>
      </c>
      <c r="G6" s="485" t="s">
        <v>72</v>
      </c>
      <c r="H6" s="486"/>
      <c r="J6" s="5"/>
      <c r="K6" s="5"/>
      <c r="L6" s="5"/>
      <c r="M6" s="5"/>
      <c r="N6" s="346" t="s">
        <v>80</v>
      </c>
      <c r="O6" s="244" t="s">
        <v>225</v>
      </c>
      <c r="P6" s="244" t="s">
        <v>226</v>
      </c>
    </row>
    <row r="7" spans="1:16" ht="12.75">
      <c r="A7" s="487" t="s">
        <v>0</v>
      </c>
      <c r="B7" s="475" t="s">
        <v>73</v>
      </c>
      <c r="C7" s="483" t="s">
        <v>74</v>
      </c>
      <c r="D7" s="483" t="s">
        <v>140</v>
      </c>
      <c r="E7" s="483" t="s">
        <v>142</v>
      </c>
      <c r="F7" s="475" t="s">
        <v>75</v>
      </c>
      <c r="G7" s="485" t="s">
        <v>76</v>
      </c>
      <c r="H7" s="486"/>
      <c r="J7" s="5"/>
      <c r="K7" s="5"/>
      <c r="L7" s="5"/>
      <c r="M7" s="5"/>
      <c r="N7" s="341"/>
      <c r="O7" s="245"/>
      <c r="P7" s="246"/>
    </row>
    <row r="8" spans="1:16" ht="12.75">
      <c r="A8" s="482"/>
      <c r="B8" s="488"/>
      <c r="C8" s="489" t="s">
        <v>77</v>
      </c>
      <c r="D8" s="483" t="s">
        <v>141</v>
      </c>
      <c r="E8" s="489"/>
      <c r="F8" s="483" t="s">
        <v>78</v>
      </c>
      <c r="G8" s="490"/>
      <c r="H8" s="471"/>
      <c r="J8" s="5"/>
      <c r="K8" s="5"/>
      <c r="L8" s="5"/>
      <c r="M8" s="5"/>
      <c r="N8" s="342"/>
      <c r="O8" s="242" t="s">
        <v>81</v>
      </c>
      <c r="P8" s="243" t="s">
        <v>82</v>
      </c>
    </row>
    <row r="9" spans="1:16" ht="18.75" customHeight="1">
      <c r="A9" s="491"/>
      <c r="B9" s="492" t="s">
        <v>39</v>
      </c>
      <c r="C9" s="493" t="s">
        <v>79</v>
      </c>
      <c r="D9" s="477" t="s">
        <v>39</v>
      </c>
      <c r="E9" s="478"/>
      <c r="F9" s="479"/>
      <c r="G9" s="494" t="s">
        <v>79</v>
      </c>
      <c r="H9" s="495"/>
      <c r="J9" s="5"/>
      <c r="K9" s="5"/>
      <c r="L9" s="5"/>
      <c r="M9" s="5"/>
      <c r="N9" s="45">
        <v>1970</v>
      </c>
      <c r="O9" s="247">
        <v>13.2</v>
      </c>
      <c r="P9" s="251">
        <v>0.6</v>
      </c>
    </row>
    <row r="10" spans="1:16" ht="12.75">
      <c r="A10" s="471"/>
      <c r="B10" s="471"/>
      <c r="C10" s="471"/>
      <c r="D10" s="471"/>
      <c r="E10" s="471"/>
      <c r="F10" s="474"/>
      <c r="G10" s="474"/>
      <c r="H10" s="471"/>
      <c r="J10" s="5"/>
      <c r="K10" s="5"/>
      <c r="L10" s="5"/>
      <c r="M10" s="5"/>
      <c r="N10" s="45">
        <v>1971</v>
      </c>
      <c r="O10" s="247">
        <v>11.8</v>
      </c>
      <c r="P10" s="251">
        <v>0.9</v>
      </c>
    </row>
    <row r="11" spans="1:16" ht="14.25" customHeight="1">
      <c r="A11" s="475">
        <v>1970</v>
      </c>
      <c r="B11" s="496">
        <v>13974</v>
      </c>
      <c r="C11" s="497">
        <v>29.8</v>
      </c>
      <c r="D11" s="498">
        <v>13205</v>
      </c>
      <c r="E11" s="496">
        <v>571</v>
      </c>
      <c r="F11" s="499">
        <v>198</v>
      </c>
      <c r="G11" s="500">
        <f>SUM(E11/(B11-F11))*100</f>
        <v>4.144889663182346</v>
      </c>
      <c r="H11" s="471"/>
      <c r="J11" s="5"/>
      <c r="K11" s="5"/>
      <c r="L11" s="5"/>
      <c r="M11" s="5"/>
      <c r="N11" s="45">
        <v>1972</v>
      </c>
      <c r="O11" s="247">
        <v>11.7</v>
      </c>
      <c r="P11" s="251">
        <v>1.3</v>
      </c>
    </row>
    <row r="12" spans="1:16" ht="14.25" customHeight="1">
      <c r="A12" s="475">
        <v>1975</v>
      </c>
      <c r="B12" s="496">
        <v>13640</v>
      </c>
      <c r="C12" s="497">
        <v>28.3</v>
      </c>
      <c r="D12" s="498">
        <v>10702</v>
      </c>
      <c r="E12" s="496">
        <v>2240</v>
      </c>
      <c r="F12" s="499">
        <v>698</v>
      </c>
      <c r="G12" s="500">
        <f>SUM(E12/(B12-F12))*100</f>
        <v>17.307989491577807</v>
      </c>
      <c r="H12" s="471"/>
      <c r="J12" s="5"/>
      <c r="K12" s="5"/>
      <c r="L12" s="5"/>
      <c r="M12" s="5"/>
      <c r="N12" s="45">
        <v>1973</v>
      </c>
      <c r="O12" s="247">
        <v>12.1</v>
      </c>
      <c r="P12" s="251">
        <v>2.2</v>
      </c>
    </row>
    <row r="13" spans="1:16" ht="14.25" customHeight="1">
      <c r="A13" s="475">
        <v>1980</v>
      </c>
      <c r="B13" s="496">
        <v>18156</v>
      </c>
      <c r="C13" s="497">
        <v>29.1</v>
      </c>
      <c r="D13" s="498">
        <v>10645</v>
      </c>
      <c r="E13" s="496">
        <v>5803</v>
      </c>
      <c r="F13" s="499">
        <v>1708</v>
      </c>
      <c r="G13" s="500">
        <f>SUM(E13/(B13-F13))*100</f>
        <v>35.28088521400778</v>
      </c>
      <c r="H13" s="471"/>
      <c r="J13" s="5"/>
      <c r="K13" s="5"/>
      <c r="L13" s="5"/>
      <c r="M13" s="5"/>
      <c r="N13" s="45">
        <v>1974</v>
      </c>
      <c r="O13" s="247">
        <v>12.8</v>
      </c>
      <c r="P13" s="251">
        <v>2.6</v>
      </c>
    </row>
    <row r="14" spans="1:16" ht="14.25" customHeight="1">
      <c r="A14" s="475">
        <v>1985</v>
      </c>
      <c r="B14" s="496">
        <v>21440</v>
      </c>
      <c r="C14" s="497">
        <v>36</v>
      </c>
      <c r="D14" s="498">
        <v>9693</v>
      </c>
      <c r="E14" s="496">
        <v>9130</v>
      </c>
      <c r="F14" s="499">
        <v>2617</v>
      </c>
      <c r="G14" s="500">
        <f>SUM(E14/(B14-F14))*100</f>
        <v>48.504489188758434</v>
      </c>
      <c r="H14" s="471"/>
      <c r="J14" s="5"/>
      <c r="K14" s="5"/>
      <c r="L14" s="5"/>
      <c r="M14" s="5"/>
      <c r="N14" s="45">
        <v>1975</v>
      </c>
      <c r="O14" s="247">
        <v>10.7</v>
      </c>
      <c r="P14" s="251">
        <v>2.2</v>
      </c>
    </row>
    <row r="15" spans="1:16" ht="14.25" customHeight="1">
      <c r="A15" s="475">
        <v>1990</v>
      </c>
      <c r="B15" s="496">
        <v>28989</v>
      </c>
      <c r="C15" s="497">
        <v>47.2</v>
      </c>
      <c r="D15" s="498">
        <v>8329</v>
      </c>
      <c r="E15" s="496">
        <v>16322</v>
      </c>
      <c r="F15" s="499">
        <v>4338</v>
      </c>
      <c r="G15" s="500">
        <f>SUM(E15/(B15-F15))*100</f>
        <v>66.21232404364935</v>
      </c>
      <c r="H15" s="471"/>
      <c r="J15" s="5"/>
      <c r="K15" s="5"/>
      <c r="L15" s="5"/>
      <c r="M15" s="5"/>
      <c r="N15" s="45">
        <v>1976</v>
      </c>
      <c r="O15" s="247">
        <v>10.8</v>
      </c>
      <c r="P15" s="251">
        <v>3.1</v>
      </c>
    </row>
    <row r="16" spans="1:16" ht="14.25" customHeight="1">
      <c r="A16" s="475">
        <v>1991</v>
      </c>
      <c r="B16" s="496">
        <v>30276</v>
      </c>
      <c r="C16" s="497">
        <v>46.4</v>
      </c>
      <c r="D16" s="498">
        <v>7551</v>
      </c>
      <c r="E16" s="496">
        <v>17853</v>
      </c>
      <c r="F16" s="499">
        <v>4872</v>
      </c>
      <c r="G16" s="500">
        <v>70.3</v>
      </c>
      <c r="H16" s="471"/>
      <c r="J16" s="5"/>
      <c r="K16" s="5"/>
      <c r="L16" s="5"/>
      <c r="M16" s="5"/>
      <c r="N16" s="45">
        <v>1977</v>
      </c>
      <c r="O16" s="247">
        <v>11.1</v>
      </c>
      <c r="P16" s="251">
        <v>3.6</v>
      </c>
    </row>
    <row r="17" spans="1:16" ht="14.25" customHeight="1">
      <c r="A17" s="475">
        <v>1992</v>
      </c>
      <c r="B17" s="496">
        <v>30592</v>
      </c>
      <c r="C17" s="497">
        <v>47.2</v>
      </c>
      <c r="D17" s="498">
        <v>6843</v>
      </c>
      <c r="E17" s="496">
        <v>18726</v>
      </c>
      <c r="F17" s="499">
        <v>5023</v>
      </c>
      <c r="G17" s="500">
        <v>73.2</v>
      </c>
      <c r="H17" s="471"/>
      <c r="J17" s="5"/>
      <c r="K17" s="5"/>
      <c r="L17" s="5"/>
      <c r="M17" s="5"/>
      <c r="N17" s="45">
        <v>1978</v>
      </c>
      <c r="O17" s="247">
        <v>11.1</v>
      </c>
      <c r="P17" s="251">
        <v>4.4</v>
      </c>
    </row>
    <row r="18" spans="1:16" ht="14.25" customHeight="1">
      <c r="A18" s="475">
        <v>1993</v>
      </c>
      <c r="B18" s="496">
        <v>32739</v>
      </c>
      <c r="C18" s="497">
        <v>49.8</v>
      </c>
      <c r="D18" s="498">
        <v>6074</v>
      </c>
      <c r="E18" s="496">
        <v>21225</v>
      </c>
      <c r="F18" s="499">
        <v>5440</v>
      </c>
      <c r="G18" s="500">
        <f>(E18/(B18-F18))*100</f>
        <v>77.7501007362907</v>
      </c>
      <c r="H18" s="471"/>
      <c r="J18" s="5"/>
      <c r="K18" s="5"/>
      <c r="L18" s="5"/>
      <c r="M18" s="5"/>
      <c r="N18" s="45">
        <v>1979</v>
      </c>
      <c r="O18" s="247">
        <v>10.7</v>
      </c>
      <c r="P18" s="251">
        <v>5.2</v>
      </c>
    </row>
    <row r="19" spans="1:20" ht="14.25" customHeight="1">
      <c r="A19" s="475">
        <v>1994</v>
      </c>
      <c r="B19" s="501">
        <v>35486.1</v>
      </c>
      <c r="C19" s="502">
        <v>51.85100221220188</v>
      </c>
      <c r="D19" s="498">
        <v>6064</v>
      </c>
      <c r="E19" s="501">
        <v>23508</v>
      </c>
      <c r="F19" s="503">
        <v>5914</v>
      </c>
      <c r="G19" s="504">
        <v>79.5</v>
      </c>
      <c r="H19" s="471"/>
      <c r="J19" s="5"/>
      <c r="K19" s="5"/>
      <c r="L19" s="5"/>
      <c r="M19" s="5"/>
      <c r="N19" s="45">
        <v>1980</v>
      </c>
      <c r="O19" s="247">
        <v>10.6</v>
      </c>
      <c r="P19" s="251">
        <v>5.8</v>
      </c>
      <c r="T19" s="176"/>
    </row>
    <row r="20" spans="1:16" ht="14.25" customHeight="1">
      <c r="A20" s="475">
        <v>1995</v>
      </c>
      <c r="B20" s="501">
        <v>36331</v>
      </c>
      <c r="C20" s="502">
        <v>50.3</v>
      </c>
      <c r="D20" s="498">
        <v>5593</v>
      </c>
      <c r="E20" s="501">
        <v>24544</v>
      </c>
      <c r="F20" s="503">
        <v>6194</v>
      </c>
      <c r="G20" s="504">
        <v>81.4</v>
      </c>
      <c r="H20" s="471"/>
      <c r="J20" s="5"/>
      <c r="K20" s="5"/>
      <c r="L20" s="5"/>
      <c r="M20" s="5"/>
      <c r="N20" s="45">
        <v>1981</v>
      </c>
      <c r="O20" s="247">
        <v>10.8</v>
      </c>
      <c r="P20" s="251">
        <v>7</v>
      </c>
    </row>
    <row r="21" spans="1:16" ht="14.25" customHeight="1">
      <c r="A21" s="475">
        <v>1996</v>
      </c>
      <c r="B21" s="501">
        <v>37244</v>
      </c>
      <c r="C21" s="502">
        <v>52.5</v>
      </c>
      <c r="D21" s="498">
        <v>4849</v>
      </c>
      <c r="E21" s="501">
        <f>12588.7+13342.3</f>
        <v>25931</v>
      </c>
      <c r="F21" s="503">
        <v>6464</v>
      </c>
      <c r="G21" s="504">
        <v>84.2</v>
      </c>
      <c r="H21" s="471"/>
      <c r="J21" s="5"/>
      <c r="K21" s="5"/>
      <c r="L21" s="5"/>
      <c r="M21" s="5"/>
      <c r="N21" s="45">
        <v>1982</v>
      </c>
      <c r="O21" s="247">
        <v>9.8</v>
      </c>
      <c r="P21" s="252">
        <v>6.7</v>
      </c>
    </row>
    <row r="22" spans="1:16" ht="14.25" customHeight="1">
      <c r="A22" s="475">
        <v>1997</v>
      </c>
      <c r="B22" s="501">
        <v>40207</v>
      </c>
      <c r="C22" s="502">
        <v>52.6</v>
      </c>
      <c r="D22" s="498">
        <v>4650</v>
      </c>
      <c r="E22" s="501">
        <v>28638</v>
      </c>
      <c r="F22" s="503">
        <v>6920</v>
      </c>
      <c r="G22" s="500">
        <v>86</v>
      </c>
      <c r="H22" s="471"/>
      <c r="J22" s="5"/>
      <c r="K22" s="5"/>
      <c r="L22" s="5"/>
      <c r="M22" s="5"/>
      <c r="N22" s="45">
        <v>1983</v>
      </c>
      <c r="O22" s="247">
        <v>9.8</v>
      </c>
      <c r="P22" s="251">
        <v>7.5</v>
      </c>
    </row>
    <row r="23" spans="1:16" ht="14.25" customHeight="1">
      <c r="A23" s="475">
        <v>1998</v>
      </c>
      <c r="B23" s="501">
        <f>20536.9+19923.2</f>
        <v>40460.100000000006</v>
      </c>
      <c r="C23" s="502">
        <v>53.1</v>
      </c>
      <c r="D23" s="498">
        <v>3804</v>
      </c>
      <c r="E23" s="501">
        <v>29305</v>
      </c>
      <c r="F23" s="503">
        <v>7351</v>
      </c>
      <c r="G23" s="504">
        <v>88.5</v>
      </c>
      <c r="H23" s="471"/>
      <c r="J23" s="5"/>
      <c r="K23" s="5"/>
      <c r="L23" s="5"/>
      <c r="M23" s="5"/>
      <c r="N23" s="45">
        <v>1984</v>
      </c>
      <c r="O23" s="247">
        <v>10.3</v>
      </c>
      <c r="P23" s="251">
        <v>8.6</v>
      </c>
    </row>
    <row r="24" spans="1:16" ht="14.25" customHeight="1">
      <c r="A24" s="475">
        <v>1999</v>
      </c>
      <c r="B24" s="501">
        <v>44279</v>
      </c>
      <c r="C24" s="502">
        <v>54.6</v>
      </c>
      <c r="D24" s="498">
        <v>3683</v>
      </c>
      <c r="E24" s="501">
        <v>32917</v>
      </c>
      <c r="F24" s="503">
        <v>7679</v>
      </c>
      <c r="G24" s="504">
        <v>89.9</v>
      </c>
      <c r="H24" s="471"/>
      <c r="J24" s="5"/>
      <c r="K24" s="5"/>
      <c r="L24" s="5"/>
      <c r="M24" s="5"/>
      <c r="N24" s="45">
        <v>1985</v>
      </c>
      <c r="O24" s="247">
        <v>9.7</v>
      </c>
      <c r="P24" s="251">
        <v>9.1</v>
      </c>
    </row>
    <row r="25" spans="1:19" ht="14.25" customHeight="1">
      <c r="A25" s="475">
        <v>2000</v>
      </c>
      <c r="B25" s="501">
        <v>49415</v>
      </c>
      <c r="C25" s="502">
        <v>57.6</v>
      </c>
      <c r="D25" s="498">
        <v>3132</v>
      </c>
      <c r="E25" s="501">
        <v>37356</v>
      </c>
      <c r="F25" s="503">
        <v>8657</v>
      </c>
      <c r="G25" s="504">
        <v>91.7</v>
      </c>
      <c r="H25" s="471"/>
      <c r="J25" s="5"/>
      <c r="K25" s="5"/>
      <c r="L25" s="5"/>
      <c r="M25" s="5"/>
      <c r="N25" s="45">
        <v>1986</v>
      </c>
      <c r="O25" s="247">
        <v>9</v>
      </c>
      <c r="P25" s="251">
        <v>10</v>
      </c>
      <c r="R25" s="176"/>
      <c r="S25" s="176"/>
    </row>
    <row r="26" spans="1:19" ht="14.25" customHeight="1">
      <c r="A26" s="475">
        <v>2001</v>
      </c>
      <c r="B26" s="501">
        <v>53320</v>
      </c>
      <c r="C26" s="502">
        <v>57.5</v>
      </c>
      <c r="D26" s="498">
        <f>1465+1675.5</f>
        <v>3140.5</v>
      </c>
      <c r="E26" s="501">
        <v>40494</v>
      </c>
      <c r="F26" s="503">
        <v>9433</v>
      </c>
      <c r="G26" s="504">
        <v>92.3</v>
      </c>
      <c r="H26" s="471"/>
      <c r="J26" s="5"/>
      <c r="K26" s="5"/>
      <c r="L26" s="5"/>
      <c r="M26" s="5"/>
      <c r="N26" s="45">
        <v>1987</v>
      </c>
      <c r="O26" s="247">
        <v>9.2</v>
      </c>
      <c r="P26" s="251">
        <v>12.3</v>
      </c>
      <c r="R26" s="42"/>
      <c r="S26" s="42"/>
    </row>
    <row r="27" spans="1:19" ht="14.25" customHeight="1">
      <c r="A27" s="475">
        <v>2002</v>
      </c>
      <c r="B27" s="501">
        <v>60449</v>
      </c>
      <c r="C27" s="502">
        <v>61.5</v>
      </c>
      <c r="D27" s="498">
        <f>1574.6+1201.7</f>
        <v>2776.3</v>
      </c>
      <c r="E27" s="501">
        <v>46695</v>
      </c>
      <c r="F27" s="503">
        <v>10842</v>
      </c>
      <c r="G27" s="504">
        <v>94.1</v>
      </c>
      <c r="H27" s="471"/>
      <c r="J27" s="5"/>
      <c r="K27" s="46"/>
      <c r="L27" s="5"/>
      <c r="M27" s="5"/>
      <c r="N27" s="45">
        <v>1988</v>
      </c>
      <c r="O27" s="247">
        <v>8</v>
      </c>
      <c r="P27" s="251">
        <v>13.7</v>
      </c>
      <c r="R27" s="42"/>
      <c r="S27" s="42"/>
    </row>
    <row r="28" spans="1:19" ht="14.25" customHeight="1">
      <c r="A28" s="475">
        <v>2003</v>
      </c>
      <c r="B28" s="501">
        <v>66968</v>
      </c>
      <c r="C28" s="502">
        <v>62.9</v>
      </c>
      <c r="D28" s="498">
        <f>1527.4+1063.3</f>
        <v>2590.7</v>
      </c>
      <c r="E28" s="501">
        <v>51950</v>
      </c>
      <c r="F28" s="503">
        <v>12327</v>
      </c>
      <c r="G28" s="504">
        <v>95.1</v>
      </c>
      <c r="H28" s="471"/>
      <c r="J28" s="5"/>
      <c r="K28" s="5"/>
      <c r="L28" s="5"/>
      <c r="M28" s="5"/>
      <c r="N28" s="45">
        <v>1989</v>
      </c>
      <c r="O28" s="247">
        <v>8.3</v>
      </c>
      <c r="P28" s="251">
        <v>14.2</v>
      </c>
      <c r="R28" s="42"/>
      <c r="S28" s="42"/>
    </row>
    <row r="29" spans="1:19" ht="14.25" customHeight="1">
      <c r="A29" s="475">
        <v>2004</v>
      </c>
      <c r="B29" s="501">
        <v>76753</v>
      </c>
      <c r="C29" s="502">
        <v>67</v>
      </c>
      <c r="D29" s="498">
        <v>2727.9</v>
      </c>
      <c r="E29" s="501">
        <v>60021</v>
      </c>
      <c r="F29" s="503">
        <v>14000</v>
      </c>
      <c r="G29" s="504">
        <v>95.6</v>
      </c>
      <c r="H29" s="471"/>
      <c r="J29" s="5"/>
      <c r="K29" s="5"/>
      <c r="L29" s="5"/>
      <c r="M29" s="5"/>
      <c r="N29" s="45">
        <v>1990</v>
      </c>
      <c r="O29" s="247">
        <v>8.3</v>
      </c>
      <c r="P29" s="251">
        <v>16.3</v>
      </c>
      <c r="R29" s="42"/>
      <c r="S29" s="42"/>
    </row>
    <row r="30" spans="1:19" ht="14.25" customHeight="1">
      <c r="A30" s="475">
        <v>2005</v>
      </c>
      <c r="B30" s="501">
        <v>85816</v>
      </c>
      <c r="C30" s="502">
        <v>68.2</v>
      </c>
      <c r="D30" s="498">
        <f>1535.1+1191</f>
        <v>2726.1</v>
      </c>
      <c r="E30" s="501">
        <v>66825</v>
      </c>
      <c r="F30" s="503">
        <v>16254</v>
      </c>
      <c r="G30" s="504">
        <v>96.1</v>
      </c>
      <c r="H30" s="471"/>
      <c r="J30" s="5"/>
      <c r="K30" s="5"/>
      <c r="L30" s="5"/>
      <c r="M30" s="5"/>
      <c r="N30" s="45">
        <v>1991</v>
      </c>
      <c r="O30" s="247">
        <v>7.6</v>
      </c>
      <c r="P30" s="251">
        <v>17.9</v>
      </c>
      <c r="R30" s="42"/>
      <c r="S30" s="42"/>
    </row>
    <row r="31" spans="1:19" ht="14.25" customHeight="1">
      <c r="A31" s="475">
        <v>2006</v>
      </c>
      <c r="B31" s="501">
        <v>92377</v>
      </c>
      <c r="C31" s="502">
        <v>68.3</v>
      </c>
      <c r="D31" s="498">
        <v>2696</v>
      </c>
      <c r="E31" s="501">
        <v>71786.747</v>
      </c>
      <c r="F31" s="503">
        <v>17880</v>
      </c>
      <c r="G31" s="504">
        <v>96.4</v>
      </c>
      <c r="H31" s="471"/>
      <c r="J31" s="5"/>
      <c r="K31" s="5"/>
      <c r="L31" s="5"/>
      <c r="M31" s="5"/>
      <c r="N31" s="45">
        <v>1992</v>
      </c>
      <c r="O31" s="247">
        <v>6.8</v>
      </c>
      <c r="P31" s="251">
        <v>18.7</v>
      </c>
      <c r="R31" s="42"/>
      <c r="S31" s="42"/>
    </row>
    <row r="32" spans="1:19" ht="14.25" customHeight="1">
      <c r="A32" s="475">
        <v>2007</v>
      </c>
      <c r="B32" s="501">
        <v>98872</v>
      </c>
      <c r="C32" s="502">
        <v>70.5</v>
      </c>
      <c r="D32" s="498">
        <f>1686.4+1186.2</f>
        <v>2872.6000000000004</v>
      </c>
      <c r="E32" s="501">
        <v>75931.9</v>
      </c>
      <c r="F32" s="503">
        <v>20064</v>
      </c>
      <c r="G32" s="504">
        <v>96.4</v>
      </c>
      <c r="H32" s="471"/>
      <c r="I32" s="257"/>
      <c r="J32" s="140"/>
      <c r="K32" s="140"/>
      <c r="L32" s="140"/>
      <c r="M32" s="140"/>
      <c r="N32" s="45">
        <v>1993</v>
      </c>
      <c r="O32" s="247">
        <v>6.1</v>
      </c>
      <c r="P32" s="251">
        <v>21.2</v>
      </c>
      <c r="R32" s="42"/>
      <c r="S32" s="42"/>
    </row>
    <row r="33" spans="1:19" ht="14.25" customHeight="1">
      <c r="A33" s="475">
        <v>2008</v>
      </c>
      <c r="B33" s="501">
        <v>98324.5</v>
      </c>
      <c r="C33" s="502">
        <v>70</v>
      </c>
      <c r="D33" s="498">
        <v>2869</v>
      </c>
      <c r="E33" s="501">
        <v>75581.4</v>
      </c>
      <c r="F33" s="503">
        <v>19864</v>
      </c>
      <c r="G33" s="504">
        <v>96.3</v>
      </c>
      <c r="H33" s="471"/>
      <c r="I33" s="257"/>
      <c r="J33" s="140"/>
      <c r="K33" s="140"/>
      <c r="L33" s="140"/>
      <c r="M33" s="140"/>
      <c r="N33" s="45">
        <v>1994</v>
      </c>
      <c r="O33" s="248">
        <v>6.1</v>
      </c>
      <c r="P33" s="253">
        <v>23.508</v>
      </c>
      <c r="R33" s="42"/>
      <c r="S33" s="42"/>
    </row>
    <row r="34" spans="1:19" ht="14.25" customHeight="1">
      <c r="A34" s="475">
        <v>2009</v>
      </c>
      <c r="B34" s="501">
        <v>74042</v>
      </c>
      <c r="C34" s="502">
        <v>66.9</v>
      </c>
      <c r="D34" s="498">
        <f>1322.9+1222.8</f>
        <v>2545.7</v>
      </c>
      <c r="E34" s="501">
        <f>28358.8+28793.4</f>
        <v>57152.2</v>
      </c>
      <c r="F34" s="503">
        <v>14335</v>
      </c>
      <c r="G34" s="504">
        <v>95.7</v>
      </c>
      <c r="H34" s="471"/>
      <c r="I34" s="257"/>
      <c r="J34" s="140"/>
      <c r="K34" s="140"/>
      <c r="L34" s="140"/>
      <c r="M34" s="140"/>
      <c r="N34" s="45">
        <v>1995</v>
      </c>
      <c r="O34" s="248">
        <v>5.6</v>
      </c>
      <c r="P34" s="253">
        <v>24.544</v>
      </c>
      <c r="R34" s="42"/>
      <c r="S34" s="42"/>
    </row>
    <row r="35" spans="1:19" ht="12.75">
      <c r="A35" s="471"/>
      <c r="B35" s="471"/>
      <c r="C35" s="471"/>
      <c r="D35" s="505"/>
      <c r="E35" s="505"/>
      <c r="F35" s="506"/>
      <c r="G35" s="474"/>
      <c r="H35" s="471"/>
      <c r="J35" s="25"/>
      <c r="K35" s="46"/>
      <c r="L35" s="5"/>
      <c r="M35" s="5"/>
      <c r="N35" s="45">
        <v>1996</v>
      </c>
      <c r="O35" s="248">
        <v>4.8</v>
      </c>
      <c r="P35" s="253">
        <v>25.931</v>
      </c>
      <c r="R35" s="42"/>
      <c r="S35" s="42"/>
    </row>
    <row r="36" spans="1:19" ht="12.75">
      <c r="A36" s="471" t="s">
        <v>83</v>
      </c>
      <c r="B36" s="471"/>
      <c r="C36" s="471"/>
      <c r="D36" s="471"/>
      <c r="E36" s="471"/>
      <c r="F36" s="471"/>
      <c r="G36" s="471"/>
      <c r="H36" s="471"/>
      <c r="J36" s="25"/>
      <c r="K36" s="5"/>
      <c r="L36" s="5"/>
      <c r="M36" s="5"/>
      <c r="N36" s="45">
        <v>1997</v>
      </c>
      <c r="O36" s="247">
        <v>4.6</v>
      </c>
      <c r="P36" s="253">
        <v>28.6</v>
      </c>
      <c r="R36" s="42"/>
      <c r="S36" s="42"/>
    </row>
    <row r="37" spans="1:19" ht="12.75">
      <c r="A37" s="47"/>
      <c r="B37" s="49"/>
      <c r="C37" s="47"/>
      <c r="D37" s="47"/>
      <c r="E37" s="47"/>
      <c r="F37" s="48"/>
      <c r="G37" s="48"/>
      <c r="J37" s="25"/>
      <c r="K37" s="5"/>
      <c r="L37" s="5"/>
      <c r="M37" s="5"/>
      <c r="N37" s="45">
        <v>1998</v>
      </c>
      <c r="O37" s="249">
        <v>3.8</v>
      </c>
      <c r="P37" s="254">
        <v>29.3</v>
      </c>
      <c r="R37" s="42"/>
      <c r="S37" s="42"/>
    </row>
    <row r="38" spans="1:19" ht="12.75">
      <c r="A38" s="47"/>
      <c r="B38" s="47"/>
      <c r="C38" s="47"/>
      <c r="D38" s="47"/>
      <c r="E38" s="47"/>
      <c r="F38" s="48"/>
      <c r="G38" s="48"/>
      <c r="J38" s="25"/>
      <c r="K38" s="5"/>
      <c r="L38" s="5"/>
      <c r="M38" s="5"/>
      <c r="N38" s="45">
        <v>1999</v>
      </c>
      <c r="O38" s="250">
        <v>3.7</v>
      </c>
      <c r="P38" s="254">
        <v>32.9</v>
      </c>
      <c r="R38" s="42"/>
      <c r="S38" s="42"/>
    </row>
    <row r="39" spans="1:19" ht="12.75">
      <c r="A39" s="59"/>
      <c r="B39" s="50"/>
      <c r="C39" s="50"/>
      <c r="D39" s="60"/>
      <c r="E39" s="60"/>
      <c r="F39" s="60"/>
      <c r="G39" s="61"/>
      <c r="H39" s="51"/>
      <c r="J39" s="25"/>
      <c r="M39" s="5"/>
      <c r="N39" s="45">
        <v>2000</v>
      </c>
      <c r="O39" s="250">
        <v>3.1</v>
      </c>
      <c r="P39" s="254">
        <v>37.4</v>
      </c>
      <c r="R39" s="42"/>
      <c r="S39" s="42"/>
    </row>
    <row r="40" spans="1:19" ht="12.75">
      <c r="A40" s="52"/>
      <c r="B40" s="47"/>
      <c r="C40" s="47"/>
      <c r="D40" s="47"/>
      <c r="E40" s="47"/>
      <c r="F40" s="47"/>
      <c r="G40" s="48"/>
      <c r="H40" s="53"/>
      <c r="J40" s="25"/>
      <c r="K40" s="5"/>
      <c r="L40" s="5"/>
      <c r="M40" s="5"/>
      <c r="N40" s="45">
        <v>2001</v>
      </c>
      <c r="O40" s="250">
        <v>3.1</v>
      </c>
      <c r="P40" s="253">
        <v>40.5</v>
      </c>
      <c r="R40" s="42"/>
      <c r="S40" s="42"/>
    </row>
    <row r="41" spans="1:19" ht="12.75">
      <c r="A41" s="52"/>
      <c r="B41" s="47"/>
      <c r="C41" s="47"/>
      <c r="D41" s="47"/>
      <c r="E41" s="47"/>
      <c r="F41" s="47"/>
      <c r="G41" s="48"/>
      <c r="H41" s="53"/>
      <c r="J41" s="5"/>
      <c r="K41" s="5"/>
      <c r="L41" s="5"/>
      <c r="M41" s="5"/>
      <c r="N41" s="45">
        <v>2002</v>
      </c>
      <c r="O41" s="250">
        <v>2.8</v>
      </c>
      <c r="P41" s="253">
        <v>46.7</v>
      </c>
      <c r="R41" s="42"/>
      <c r="S41" s="42"/>
    </row>
    <row r="42" spans="1:19" ht="12.75">
      <c r="A42" s="52"/>
      <c r="B42" s="47"/>
      <c r="C42" s="47"/>
      <c r="D42" s="47"/>
      <c r="E42" s="47"/>
      <c r="F42" s="47"/>
      <c r="G42" s="48"/>
      <c r="H42" s="53"/>
      <c r="J42" s="5"/>
      <c r="K42" s="5"/>
      <c r="L42" s="5"/>
      <c r="M42" s="5"/>
      <c r="N42" s="45">
        <v>2003</v>
      </c>
      <c r="O42" s="250">
        <v>2.6</v>
      </c>
      <c r="P42" s="253">
        <v>52</v>
      </c>
      <c r="Q42" s="84"/>
      <c r="R42" s="42"/>
      <c r="S42" s="42"/>
    </row>
    <row r="43" spans="1:79" ht="12.75">
      <c r="A43" s="52"/>
      <c r="B43" s="47"/>
      <c r="C43" s="47"/>
      <c r="D43" s="47"/>
      <c r="E43" s="47"/>
      <c r="F43" s="47"/>
      <c r="G43" s="48"/>
      <c r="H43" s="53"/>
      <c r="J43" s="5"/>
      <c r="K43" s="5"/>
      <c r="L43" s="5"/>
      <c r="M43" s="5"/>
      <c r="N43" s="45">
        <v>2004</v>
      </c>
      <c r="O43" s="250">
        <v>2.7</v>
      </c>
      <c r="P43" s="253">
        <v>60</v>
      </c>
      <c r="Q43" s="5"/>
      <c r="R43" s="42"/>
      <c r="S43" s="4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</row>
    <row r="44" spans="1:79" ht="12.75">
      <c r="A44" s="52"/>
      <c r="B44" s="47"/>
      <c r="C44" s="47"/>
      <c r="D44" s="47"/>
      <c r="E44" s="47"/>
      <c r="F44" s="47"/>
      <c r="G44" s="48"/>
      <c r="H44" s="53"/>
      <c r="J44" s="5"/>
      <c r="K44" s="5"/>
      <c r="L44" s="5"/>
      <c r="M44" s="5"/>
      <c r="N44" s="45">
        <v>2005</v>
      </c>
      <c r="O44" s="250">
        <v>2.7</v>
      </c>
      <c r="P44" s="253">
        <v>66.8</v>
      </c>
      <c r="Q44" s="5"/>
      <c r="R44" s="42"/>
      <c r="S44" s="4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</row>
    <row r="45" spans="1:19" ht="14.25" customHeight="1">
      <c r="A45" s="52"/>
      <c r="B45" s="47"/>
      <c r="C45" s="47"/>
      <c r="D45" s="47"/>
      <c r="E45" s="47"/>
      <c r="F45" s="47"/>
      <c r="G45" s="48"/>
      <c r="H45" s="53"/>
      <c r="J45" s="54"/>
      <c r="N45" s="45">
        <v>2006</v>
      </c>
      <c r="O45" s="250">
        <v>2.7</v>
      </c>
      <c r="P45" s="253">
        <v>71.8</v>
      </c>
      <c r="R45" s="42"/>
      <c r="S45" s="42"/>
    </row>
    <row r="46" spans="1:19" ht="14.25" customHeight="1">
      <c r="A46" s="52"/>
      <c r="B46" s="47"/>
      <c r="C46" s="47"/>
      <c r="D46" s="47"/>
      <c r="E46" s="47"/>
      <c r="F46" s="47"/>
      <c r="G46" s="48"/>
      <c r="H46" s="53"/>
      <c r="I46" s="5"/>
      <c r="J46" s="5"/>
      <c r="K46" s="5"/>
      <c r="N46" s="45">
        <v>2007</v>
      </c>
      <c r="O46" s="284">
        <v>2.9</v>
      </c>
      <c r="P46" s="253">
        <v>75.9</v>
      </c>
      <c r="R46" s="42"/>
      <c r="S46" s="42"/>
    </row>
    <row r="47" spans="1:19" ht="12.75">
      <c r="A47" s="52"/>
      <c r="B47" s="47"/>
      <c r="C47" s="47"/>
      <c r="D47" s="47"/>
      <c r="E47" s="47"/>
      <c r="F47" s="47"/>
      <c r="G47" s="48"/>
      <c r="H47" s="53"/>
      <c r="I47" s="5"/>
      <c r="J47" s="5"/>
      <c r="K47" s="5"/>
      <c r="N47" s="45">
        <v>2008</v>
      </c>
      <c r="O47" s="41">
        <v>2.9</v>
      </c>
      <c r="P47" s="253">
        <v>75.6</v>
      </c>
      <c r="R47" s="42"/>
      <c r="S47" s="42"/>
    </row>
    <row r="48" spans="1:16" ht="12.75">
      <c r="A48" s="52"/>
      <c r="B48" s="47"/>
      <c r="C48" s="47"/>
      <c r="D48" s="47"/>
      <c r="E48" s="47"/>
      <c r="F48" s="47"/>
      <c r="G48" s="48"/>
      <c r="H48" s="53"/>
      <c r="I48" s="5"/>
      <c r="J48" s="5"/>
      <c r="K48" s="5"/>
      <c r="N48" s="45">
        <v>2009</v>
      </c>
      <c r="O48" s="285">
        <v>2.5</v>
      </c>
      <c r="P48" s="253">
        <v>57.2</v>
      </c>
    </row>
    <row r="49" spans="1:16" ht="12.75">
      <c r="A49" s="52"/>
      <c r="B49" s="47"/>
      <c r="C49" s="47"/>
      <c r="D49" s="47"/>
      <c r="E49" s="47"/>
      <c r="F49" s="47"/>
      <c r="G49" s="48"/>
      <c r="H49" s="53"/>
      <c r="I49" s="5"/>
      <c r="J49" s="5"/>
      <c r="K49" s="5"/>
      <c r="N49" s="270"/>
      <c r="O49" s="285"/>
      <c r="P49" s="286"/>
    </row>
    <row r="50" spans="1:10" ht="12.75">
      <c r="A50" s="52"/>
      <c r="B50" s="47"/>
      <c r="C50" s="47"/>
      <c r="D50" s="47"/>
      <c r="E50" s="47"/>
      <c r="F50" s="47"/>
      <c r="G50" s="48"/>
      <c r="H50" s="53"/>
      <c r="I50" s="5"/>
      <c r="J50" s="5"/>
    </row>
    <row r="51" spans="1:12" ht="12.75">
      <c r="A51" s="52"/>
      <c r="B51" s="47"/>
      <c r="C51" s="47"/>
      <c r="D51" s="47"/>
      <c r="E51" s="47"/>
      <c r="F51" s="47"/>
      <c r="G51" s="48"/>
      <c r="H51" s="53"/>
      <c r="I51" s="5"/>
      <c r="J51" s="5"/>
      <c r="K51" s="55"/>
      <c r="L51" s="55"/>
    </row>
    <row r="52" spans="1:10" ht="12.75">
      <c r="A52" s="52"/>
      <c r="B52" s="47"/>
      <c r="C52" s="47"/>
      <c r="D52" s="47"/>
      <c r="E52" s="47"/>
      <c r="F52" s="47"/>
      <c r="G52" s="48"/>
      <c r="H52" s="53"/>
      <c r="I52" s="5"/>
      <c r="J52" s="5"/>
    </row>
    <row r="53" spans="1:10" ht="12.75">
      <c r="A53" s="52"/>
      <c r="B53" s="47"/>
      <c r="C53" s="47"/>
      <c r="D53" s="47"/>
      <c r="E53" s="47"/>
      <c r="F53" s="47"/>
      <c r="G53" s="48"/>
      <c r="H53" s="53"/>
      <c r="I53" s="5"/>
      <c r="J53" s="5"/>
    </row>
    <row r="54" spans="1:10" ht="12.75">
      <c r="A54" s="52"/>
      <c r="B54" s="47"/>
      <c r="C54" s="47"/>
      <c r="D54" s="47"/>
      <c r="E54" s="47"/>
      <c r="F54" s="47"/>
      <c r="G54" s="48"/>
      <c r="H54" s="53"/>
      <c r="I54" s="5"/>
      <c r="J54" s="5"/>
    </row>
    <row r="55" spans="1:10" ht="12.75">
      <c r="A55" s="52"/>
      <c r="B55" s="47"/>
      <c r="C55" s="47"/>
      <c r="D55" s="47"/>
      <c r="E55" s="47"/>
      <c r="F55" s="47"/>
      <c r="G55" s="48"/>
      <c r="H55" s="53"/>
      <c r="I55" s="5"/>
      <c r="J55" s="5"/>
    </row>
    <row r="56" spans="1:10" ht="12.75">
      <c r="A56" s="52"/>
      <c r="B56" s="47"/>
      <c r="C56" s="47"/>
      <c r="D56" s="47"/>
      <c r="E56" s="47"/>
      <c r="F56" s="47"/>
      <c r="G56" s="48"/>
      <c r="H56" s="53"/>
      <c r="I56" s="5"/>
      <c r="J56" s="5"/>
    </row>
    <row r="57" spans="1:10" ht="12.75">
      <c r="A57" s="52"/>
      <c r="B57" s="47"/>
      <c r="C57" s="47"/>
      <c r="D57" s="47"/>
      <c r="E57" s="47"/>
      <c r="F57" s="47"/>
      <c r="G57" s="48"/>
      <c r="H57" s="53"/>
      <c r="I57" s="5"/>
      <c r="J57" s="5"/>
    </row>
    <row r="58" spans="1:10" ht="12.75">
      <c r="A58" s="52"/>
      <c r="B58" s="47"/>
      <c r="C58" s="47"/>
      <c r="D58" s="47"/>
      <c r="E58" s="47"/>
      <c r="F58" s="47"/>
      <c r="G58" s="48"/>
      <c r="H58" s="53"/>
      <c r="I58" s="5"/>
      <c r="J58" s="5"/>
    </row>
    <row r="59" spans="1:10" ht="12.75">
      <c r="A59" s="52"/>
      <c r="B59" s="47"/>
      <c r="C59" s="47"/>
      <c r="D59" s="47"/>
      <c r="E59" s="47"/>
      <c r="F59" s="47"/>
      <c r="G59" s="48"/>
      <c r="H59" s="53"/>
      <c r="I59" s="5"/>
      <c r="J59" s="5"/>
    </row>
    <row r="60" spans="1:10" ht="12.75">
      <c r="A60" s="52"/>
      <c r="B60" s="47"/>
      <c r="C60" s="47"/>
      <c r="D60" s="47"/>
      <c r="E60" s="47"/>
      <c r="F60" s="47"/>
      <c r="G60" s="48"/>
      <c r="H60" s="53"/>
      <c r="I60" s="5"/>
      <c r="J60" s="5"/>
    </row>
    <row r="61" spans="1:10" ht="12.75">
      <c r="A61" s="52"/>
      <c r="B61" s="47"/>
      <c r="C61" s="47"/>
      <c r="D61" s="47"/>
      <c r="E61" s="47"/>
      <c r="F61" s="47"/>
      <c r="G61" s="48"/>
      <c r="H61" s="53"/>
      <c r="I61" s="5"/>
      <c r="J61" s="5"/>
    </row>
    <row r="62" spans="1:10" ht="12.75">
      <c r="A62" s="52"/>
      <c r="B62" s="47"/>
      <c r="C62" s="47"/>
      <c r="D62" s="47"/>
      <c r="E62" s="47"/>
      <c r="F62" s="47"/>
      <c r="G62" s="48"/>
      <c r="H62" s="53"/>
      <c r="I62" s="5"/>
      <c r="J62" s="5"/>
    </row>
    <row r="63" spans="1:17" ht="12.75">
      <c r="A63" s="52"/>
      <c r="B63" s="47"/>
      <c r="C63" s="47"/>
      <c r="D63" s="47"/>
      <c r="E63" s="47"/>
      <c r="F63" s="47"/>
      <c r="G63" s="48"/>
      <c r="H63" s="53"/>
      <c r="I63" s="5"/>
      <c r="J63" s="5"/>
      <c r="Q63" s="271"/>
    </row>
    <row r="64" spans="1:10" ht="12.75">
      <c r="A64" s="52"/>
      <c r="B64" s="47"/>
      <c r="C64" s="47"/>
      <c r="D64" s="47"/>
      <c r="E64" s="47"/>
      <c r="F64" s="47"/>
      <c r="G64" s="48"/>
      <c r="H64" s="53"/>
      <c r="I64" s="5"/>
      <c r="J64" s="5"/>
    </row>
    <row r="65" spans="1:10" ht="12.75">
      <c r="A65" s="52"/>
      <c r="B65" s="47"/>
      <c r="C65" s="47"/>
      <c r="D65" s="47"/>
      <c r="E65" s="47"/>
      <c r="F65" s="47"/>
      <c r="G65" s="48"/>
      <c r="H65" s="53"/>
      <c r="I65" s="5"/>
      <c r="J65" s="5"/>
    </row>
    <row r="66" spans="1:10" ht="12.75">
      <c r="A66" s="52"/>
      <c r="B66" s="47"/>
      <c r="C66" s="47"/>
      <c r="D66" s="47"/>
      <c r="E66" s="47"/>
      <c r="F66" s="47"/>
      <c r="G66" s="48"/>
      <c r="H66" s="53"/>
      <c r="I66" s="5"/>
      <c r="J66" s="5"/>
    </row>
    <row r="67" spans="1:10" ht="12.75">
      <c r="A67" s="52"/>
      <c r="B67" s="47"/>
      <c r="C67" s="47"/>
      <c r="D67" s="47"/>
      <c r="E67" s="47"/>
      <c r="F67" s="47"/>
      <c r="G67" s="48"/>
      <c r="H67" s="53"/>
      <c r="I67" s="5"/>
      <c r="J67" s="5"/>
    </row>
    <row r="68" spans="1:10" ht="12.75">
      <c r="A68" s="62" t="s">
        <v>84</v>
      </c>
      <c r="B68" s="56"/>
      <c r="C68" s="56"/>
      <c r="D68" s="56"/>
      <c r="E68" s="56"/>
      <c r="F68" s="56"/>
      <c r="G68" s="57"/>
      <c r="H68" s="58"/>
      <c r="I68" s="5"/>
      <c r="J68" s="5"/>
    </row>
    <row r="69" spans="1:10" ht="12.75">
      <c r="A69" s="180"/>
      <c r="B69" s="47"/>
      <c r="C69" s="47"/>
      <c r="D69" s="47"/>
      <c r="E69" s="47"/>
      <c r="F69" s="47"/>
      <c r="G69" s="48"/>
      <c r="H69" s="48"/>
      <c r="I69" s="5"/>
      <c r="J69" s="5"/>
    </row>
    <row r="70" ht="12.75">
      <c r="A70" s="179">
        <v>8</v>
      </c>
    </row>
  </sheetData>
  <mergeCells count="7">
    <mergeCell ref="D9:F9"/>
    <mergeCell ref="N5:P5"/>
    <mergeCell ref="N6:N8"/>
    <mergeCell ref="B5:C5"/>
    <mergeCell ref="D5:F5"/>
    <mergeCell ref="G6:H6"/>
    <mergeCell ref="G7:H7"/>
  </mergeCells>
  <printOptions/>
  <pageMargins left="0.55" right="0.15748031496062992" top="0.2362204724409449" bottom="0.11811023622047245" header="0.511811023" footer="0.23"/>
  <pageSetup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A4" sqref="A4:I66"/>
    </sheetView>
  </sheetViews>
  <sheetFormatPr defaultColWidth="11.421875" defaultRowHeight="12.75"/>
  <cols>
    <col min="1" max="1" width="8.00390625" style="432" customWidth="1"/>
    <col min="2" max="2" width="12.140625" style="432" customWidth="1"/>
    <col min="3" max="3" width="10.57421875" style="432" customWidth="1"/>
    <col min="4" max="4" width="10.421875" style="432" customWidth="1"/>
    <col min="5" max="5" width="17.8515625" style="432" customWidth="1"/>
    <col min="6" max="6" width="11.8515625" style="432" customWidth="1"/>
    <col min="7" max="7" width="14.7109375" style="432" customWidth="1"/>
    <col min="8" max="8" width="12.28125" style="432" customWidth="1"/>
    <col min="9" max="9" width="16.421875" style="432" customWidth="1"/>
    <col min="10" max="10" width="6.7109375" style="432" customWidth="1"/>
    <col min="11" max="11" width="10.8515625" style="432" customWidth="1"/>
    <col min="12" max="12" width="9.140625" style="432" bestFit="1" customWidth="1"/>
    <col min="13" max="16384" width="11.421875" style="432" customWidth="1"/>
  </cols>
  <sheetData>
    <row r="1" spans="1:9" ht="14.25">
      <c r="A1" s="432" t="s">
        <v>155</v>
      </c>
      <c r="I1" s="433"/>
    </row>
    <row r="2" ht="15.75" customHeight="1"/>
    <row r="3" spans="2:8" s="434" customFormat="1" ht="15.75" customHeight="1">
      <c r="B3" s="435" t="s">
        <v>237</v>
      </c>
      <c r="C3" s="436"/>
      <c r="D3" s="436"/>
      <c r="E3" s="437"/>
      <c r="F3" s="436"/>
      <c r="G3" s="436"/>
      <c r="H3" s="436"/>
    </row>
    <row r="4" ht="15.75" customHeight="1">
      <c r="A4" s="438"/>
    </row>
    <row r="5" spans="1:9" ht="19.5" customHeight="1">
      <c r="A5" s="439" t="s">
        <v>0</v>
      </c>
      <c r="B5" s="440" t="s">
        <v>25</v>
      </c>
      <c r="C5" s="441"/>
      <c r="D5" s="441"/>
      <c r="E5" s="442"/>
      <c r="F5" s="440" t="s">
        <v>49</v>
      </c>
      <c r="G5" s="369"/>
      <c r="H5" s="369"/>
      <c r="I5" s="369"/>
    </row>
    <row r="6" spans="1:9" ht="17.25" customHeight="1">
      <c r="A6" s="443"/>
      <c r="B6" s="444" t="s">
        <v>156</v>
      </c>
      <c r="C6" s="440" t="s">
        <v>17</v>
      </c>
      <c r="D6" s="442"/>
      <c r="E6" s="445" t="s">
        <v>215</v>
      </c>
      <c r="F6" s="444" t="s">
        <v>156</v>
      </c>
      <c r="G6" s="440" t="s">
        <v>17</v>
      </c>
      <c r="H6" s="442"/>
      <c r="I6" s="446" t="s">
        <v>215</v>
      </c>
    </row>
    <row r="7" spans="1:9" ht="15.75" customHeight="1">
      <c r="A7" s="443"/>
      <c r="B7" s="408"/>
      <c r="C7" s="444" t="s">
        <v>157</v>
      </c>
      <c r="D7" s="444" t="s">
        <v>158</v>
      </c>
      <c r="E7" s="407"/>
      <c r="F7" s="408"/>
      <c r="G7" s="444" t="s">
        <v>157</v>
      </c>
      <c r="H7" s="444" t="s">
        <v>158</v>
      </c>
      <c r="I7" s="447"/>
    </row>
    <row r="8" spans="1:9" ht="15.75" customHeight="1">
      <c r="A8" s="443"/>
      <c r="B8" s="373"/>
      <c r="C8" s="373"/>
      <c r="D8" s="373"/>
      <c r="E8" s="413"/>
      <c r="F8" s="373"/>
      <c r="G8" s="373"/>
      <c r="H8" s="373"/>
      <c r="I8" s="448"/>
    </row>
    <row r="9" spans="1:9" ht="20.25" customHeight="1">
      <c r="A9" s="449"/>
      <c r="B9" s="440" t="s">
        <v>5</v>
      </c>
      <c r="C9" s="369"/>
      <c r="D9" s="368"/>
      <c r="E9" s="450" t="s">
        <v>39</v>
      </c>
      <c r="F9" s="440" t="s">
        <v>5</v>
      </c>
      <c r="G9" s="369"/>
      <c r="H9" s="368"/>
      <c r="I9" s="450" t="s">
        <v>39</v>
      </c>
    </row>
    <row r="10" spans="1:9" ht="10.5" customHeight="1">
      <c r="A10" s="451"/>
      <c r="B10" s="452"/>
      <c r="C10" s="452"/>
      <c r="D10" s="452"/>
      <c r="E10" s="453"/>
      <c r="F10" s="452"/>
      <c r="G10" s="452"/>
      <c r="H10" s="452"/>
      <c r="I10" s="453"/>
    </row>
    <row r="11" spans="1:9" ht="13.5" customHeight="1">
      <c r="A11" s="453">
        <v>1970</v>
      </c>
      <c r="B11" s="454">
        <v>26274</v>
      </c>
      <c r="C11" s="454">
        <v>19581</v>
      </c>
      <c r="D11" s="454">
        <v>6693</v>
      </c>
      <c r="E11" s="455">
        <v>208.237</v>
      </c>
      <c r="F11" s="456">
        <v>37602</v>
      </c>
      <c r="G11" s="456">
        <v>34735</v>
      </c>
      <c r="H11" s="456">
        <v>2867</v>
      </c>
      <c r="I11" s="455">
        <v>363.171</v>
      </c>
    </row>
    <row r="12" spans="1:9" ht="13.5" customHeight="1">
      <c r="A12" s="453">
        <v>1975</v>
      </c>
      <c r="B12" s="454">
        <v>132767</v>
      </c>
      <c r="C12" s="454">
        <v>111179</v>
      </c>
      <c r="D12" s="454">
        <v>21588</v>
      </c>
      <c r="E12" s="455">
        <v>1213.48</v>
      </c>
      <c r="F12" s="456">
        <v>143805</v>
      </c>
      <c r="G12" s="456">
        <v>108910</v>
      </c>
      <c r="H12" s="456">
        <v>34895</v>
      </c>
      <c r="I12" s="455">
        <v>1026.663</v>
      </c>
    </row>
    <row r="13" spans="1:18" ht="13.5" customHeight="1">
      <c r="A13" s="453">
        <v>1980</v>
      </c>
      <c r="B13" s="454">
        <v>325881</v>
      </c>
      <c r="C13" s="454">
        <v>261262</v>
      </c>
      <c r="D13" s="454">
        <v>64619</v>
      </c>
      <c r="E13" s="455">
        <v>2936.376</v>
      </c>
      <c r="F13" s="456">
        <v>308987</v>
      </c>
      <c r="G13" s="456">
        <v>244492</v>
      </c>
      <c r="H13" s="456">
        <v>64495</v>
      </c>
      <c r="I13" s="455">
        <v>2866.618</v>
      </c>
      <c r="M13" s="457"/>
      <c r="N13" s="457"/>
      <c r="O13" s="457"/>
      <c r="P13" s="457"/>
      <c r="Q13" s="457"/>
      <c r="R13" s="457"/>
    </row>
    <row r="14" spans="1:18" ht="13.5" customHeight="1">
      <c r="A14" s="453">
        <v>1985</v>
      </c>
      <c r="B14" s="454">
        <v>484074</v>
      </c>
      <c r="C14" s="454">
        <v>335011</v>
      </c>
      <c r="D14" s="454">
        <v>149063</v>
      </c>
      <c r="E14" s="455">
        <v>4109.193</v>
      </c>
      <c r="F14" s="456">
        <v>447046</v>
      </c>
      <c r="G14" s="456">
        <v>399539</v>
      </c>
      <c r="H14" s="456">
        <v>47507</v>
      </c>
      <c r="I14" s="455">
        <v>5020.927</v>
      </c>
      <c r="M14" s="457"/>
      <c r="N14" s="457"/>
      <c r="O14" s="457"/>
      <c r="P14" s="457"/>
      <c r="Q14" s="457"/>
      <c r="R14" s="457"/>
    </row>
    <row r="15" spans="1:18" ht="13.5" customHeight="1">
      <c r="A15" s="453">
        <v>1990</v>
      </c>
      <c r="B15" s="454">
        <v>782623</v>
      </c>
      <c r="C15" s="454">
        <v>636307</v>
      </c>
      <c r="D15" s="454">
        <v>146316</v>
      </c>
      <c r="E15" s="455">
        <v>7744.799</v>
      </c>
      <c r="F15" s="456">
        <v>700314</v>
      </c>
      <c r="G15" s="456">
        <v>618301</v>
      </c>
      <c r="H15" s="456">
        <v>82013</v>
      </c>
      <c r="I15" s="455">
        <v>8577.521</v>
      </c>
      <c r="M15" s="457"/>
      <c r="N15" s="457"/>
      <c r="O15" s="457"/>
      <c r="P15" s="457"/>
      <c r="Q15" s="457"/>
      <c r="R15" s="457"/>
    </row>
    <row r="16" spans="1:18" ht="13.5" customHeight="1">
      <c r="A16" s="453">
        <v>1991</v>
      </c>
      <c r="B16" s="454">
        <v>832709</v>
      </c>
      <c r="C16" s="454">
        <v>710758</v>
      </c>
      <c r="D16" s="454">
        <v>121951</v>
      </c>
      <c r="E16" s="455">
        <v>8574.463</v>
      </c>
      <c r="F16" s="456">
        <v>801356</v>
      </c>
      <c r="G16" s="456">
        <v>654967</v>
      </c>
      <c r="H16" s="456">
        <v>146389</v>
      </c>
      <c r="I16" s="455">
        <v>9278.169</v>
      </c>
      <c r="M16" s="457"/>
      <c r="N16" s="457"/>
      <c r="O16" s="457"/>
      <c r="P16" s="457"/>
      <c r="Q16" s="457"/>
      <c r="R16" s="457"/>
    </row>
    <row r="17" spans="1:18" ht="13.5" customHeight="1">
      <c r="A17" s="453">
        <v>1992</v>
      </c>
      <c r="B17" s="454">
        <v>863251</v>
      </c>
      <c r="C17" s="454">
        <v>723056</v>
      </c>
      <c r="D17" s="454">
        <v>140195</v>
      </c>
      <c r="E17" s="455">
        <v>8938.33</v>
      </c>
      <c r="F17" s="456">
        <v>805580</v>
      </c>
      <c r="G17" s="456">
        <v>684415</v>
      </c>
      <c r="H17" s="456">
        <v>121165</v>
      </c>
      <c r="I17" s="455">
        <v>9787.193</v>
      </c>
      <c r="M17" s="457"/>
      <c r="N17" s="457"/>
      <c r="O17" s="457"/>
      <c r="P17" s="457"/>
      <c r="Q17" s="457"/>
      <c r="R17" s="457"/>
    </row>
    <row r="18" spans="1:18" ht="13.5" customHeight="1">
      <c r="A18" s="453">
        <v>1993</v>
      </c>
      <c r="B18" s="454">
        <v>921798</v>
      </c>
      <c r="C18" s="454">
        <v>781484</v>
      </c>
      <c r="D18" s="454">
        <v>140314</v>
      </c>
      <c r="E18" s="455">
        <v>9980.449</v>
      </c>
      <c r="F18" s="456">
        <v>887458</v>
      </c>
      <c r="G18" s="456">
        <v>760754</v>
      </c>
      <c r="H18" s="456">
        <v>126704</v>
      </c>
      <c r="I18" s="455">
        <v>11245.015</v>
      </c>
      <c r="M18" s="457"/>
      <c r="N18" s="457"/>
      <c r="O18" s="457"/>
      <c r="P18" s="457"/>
      <c r="Q18" s="457"/>
      <c r="R18" s="457"/>
    </row>
    <row r="19" spans="1:18" ht="13.5" customHeight="1">
      <c r="A19" s="458">
        <v>1994</v>
      </c>
      <c r="B19" s="456">
        <v>1023367</v>
      </c>
      <c r="C19" s="456">
        <v>864463</v>
      </c>
      <c r="D19" s="456">
        <v>158904</v>
      </c>
      <c r="E19" s="455">
        <v>11237.127</v>
      </c>
      <c r="F19" s="456">
        <v>953580</v>
      </c>
      <c r="G19" s="456">
        <v>821975</v>
      </c>
      <c r="H19" s="456">
        <v>131605</v>
      </c>
      <c r="I19" s="455">
        <v>12270.421</v>
      </c>
      <c r="M19" s="457"/>
      <c r="N19" s="457"/>
      <c r="O19" s="457"/>
      <c r="P19" s="457"/>
      <c r="Q19" s="457"/>
      <c r="R19" s="457"/>
    </row>
    <row r="20" spans="1:18" ht="13.5" customHeight="1">
      <c r="A20" s="458">
        <v>1995</v>
      </c>
      <c r="B20" s="456">
        <v>1064598</v>
      </c>
      <c r="C20" s="456">
        <v>910788</v>
      </c>
      <c r="D20" s="456">
        <v>153810</v>
      </c>
      <c r="E20" s="455">
        <v>11831.069</v>
      </c>
      <c r="F20" s="456">
        <v>983458</v>
      </c>
      <c r="G20" s="456">
        <v>847498</v>
      </c>
      <c r="H20" s="456">
        <v>135960</v>
      </c>
      <c r="I20" s="455">
        <v>12712.434</v>
      </c>
      <c r="M20" s="457"/>
      <c r="N20" s="457"/>
      <c r="O20" s="457"/>
      <c r="P20" s="457"/>
      <c r="Q20" s="457"/>
      <c r="R20" s="457"/>
    </row>
    <row r="21" spans="1:18" ht="13.5" customHeight="1">
      <c r="A21" s="458">
        <v>1996</v>
      </c>
      <c r="B21" s="456">
        <v>1099078</v>
      </c>
      <c r="C21" s="456">
        <v>957205</v>
      </c>
      <c r="D21" s="456">
        <v>141873</v>
      </c>
      <c r="E21" s="455">
        <v>12588.668</v>
      </c>
      <c r="F21" s="456">
        <v>1027197</v>
      </c>
      <c r="G21" s="456">
        <v>877770</v>
      </c>
      <c r="H21" s="456">
        <v>149427</v>
      </c>
      <c r="I21" s="455">
        <v>13342</v>
      </c>
      <c r="M21" s="457"/>
      <c r="N21" s="457"/>
      <c r="O21" s="457"/>
      <c r="P21" s="457"/>
      <c r="Q21" s="457"/>
      <c r="R21" s="457"/>
    </row>
    <row r="22" spans="1:18" ht="13.5" customHeight="1">
      <c r="A22" s="458">
        <v>1997</v>
      </c>
      <c r="B22" s="456">
        <v>1186244</v>
      </c>
      <c r="C22" s="456">
        <v>1029956</v>
      </c>
      <c r="D22" s="456">
        <v>156288</v>
      </c>
      <c r="E22" s="455">
        <v>13723.542</v>
      </c>
      <c r="F22" s="456">
        <v>1115614</v>
      </c>
      <c r="G22" s="456">
        <v>973143</v>
      </c>
      <c r="H22" s="456">
        <v>142471</v>
      </c>
      <c r="I22" s="455">
        <v>14915</v>
      </c>
      <c r="M22" s="457"/>
      <c r="N22" s="457"/>
      <c r="O22" s="457"/>
      <c r="P22" s="457"/>
      <c r="Q22" s="457"/>
      <c r="R22" s="457"/>
    </row>
    <row r="23" spans="1:18" ht="13.5" customHeight="1">
      <c r="A23" s="458">
        <v>1998</v>
      </c>
      <c r="B23" s="456">
        <v>1261815</v>
      </c>
      <c r="C23" s="456">
        <v>1095577</v>
      </c>
      <c r="D23" s="456">
        <v>166238</v>
      </c>
      <c r="E23" s="455">
        <v>14731</v>
      </c>
      <c r="F23" s="456">
        <v>1168545</v>
      </c>
      <c r="G23" s="456">
        <v>948579</v>
      </c>
      <c r="H23" s="456">
        <v>219966</v>
      </c>
      <c r="I23" s="455">
        <v>14574</v>
      </c>
      <c r="M23" s="457"/>
      <c r="N23" s="457"/>
      <c r="O23" s="457"/>
      <c r="P23" s="457"/>
      <c r="Q23" s="457"/>
      <c r="R23" s="457"/>
    </row>
    <row r="24" spans="1:18" ht="13.5" customHeight="1">
      <c r="A24" s="458">
        <v>1999</v>
      </c>
      <c r="B24" s="456">
        <v>1307538</v>
      </c>
      <c r="C24" s="456">
        <v>1151144</v>
      </c>
      <c r="D24" s="456">
        <v>156394</v>
      </c>
      <c r="E24" s="455">
        <v>16098</v>
      </c>
      <c r="F24" s="456">
        <v>1212082</v>
      </c>
      <c r="G24" s="456">
        <v>1054141</v>
      </c>
      <c r="H24" s="456">
        <v>157941</v>
      </c>
      <c r="I24" s="455">
        <v>16819</v>
      </c>
      <c r="M24" s="457"/>
      <c r="N24" s="457"/>
      <c r="O24" s="457"/>
      <c r="P24" s="457"/>
      <c r="Q24" s="457"/>
      <c r="R24" s="457"/>
    </row>
    <row r="25" spans="1:18" ht="13.5" customHeight="1">
      <c r="A25" s="458">
        <v>2000</v>
      </c>
      <c r="B25" s="456">
        <v>1465369</v>
      </c>
      <c r="C25" s="456">
        <v>1283328</v>
      </c>
      <c r="D25" s="456">
        <v>182041</v>
      </c>
      <c r="E25" s="455">
        <v>18372</v>
      </c>
      <c r="F25" s="456">
        <v>1379714</v>
      </c>
      <c r="G25" s="456">
        <v>1200460</v>
      </c>
      <c r="H25" s="456">
        <v>179254</v>
      </c>
      <c r="I25" s="455">
        <v>18985</v>
      </c>
      <c r="M25" s="457"/>
      <c r="N25" s="457"/>
      <c r="O25" s="457"/>
      <c r="P25" s="457"/>
      <c r="Q25" s="457"/>
      <c r="R25" s="457"/>
    </row>
    <row r="26" spans="1:18" ht="13.5" customHeight="1">
      <c r="A26" s="458">
        <v>2001</v>
      </c>
      <c r="B26" s="456">
        <f aca="true" t="shared" si="0" ref="B26:B32">SUM(C26:D26)</f>
        <v>1582730</v>
      </c>
      <c r="C26" s="456">
        <v>1354084</v>
      </c>
      <c r="D26" s="456">
        <v>228646</v>
      </c>
      <c r="E26" s="455">
        <v>19682</v>
      </c>
      <c r="F26" s="456">
        <f aca="true" t="shared" si="1" ref="F26:F32">SUM(G26:H26)</f>
        <v>1477364</v>
      </c>
      <c r="G26" s="456">
        <v>1298270</v>
      </c>
      <c r="H26" s="456">
        <v>179094</v>
      </c>
      <c r="I26" s="455">
        <v>20812</v>
      </c>
      <c r="M26" s="457"/>
      <c r="N26" s="457"/>
      <c r="O26" s="457"/>
      <c r="P26" s="457"/>
      <c r="Q26" s="457"/>
      <c r="R26" s="457"/>
    </row>
    <row r="27" spans="1:18" ht="13.5" customHeight="1">
      <c r="A27" s="458">
        <v>2002</v>
      </c>
      <c r="B27" s="456">
        <f t="shared" si="0"/>
        <v>1807973</v>
      </c>
      <c r="C27" s="456">
        <v>1554004</v>
      </c>
      <c r="D27" s="456">
        <v>253969</v>
      </c>
      <c r="E27" s="455">
        <v>22867</v>
      </c>
      <c r="F27" s="456">
        <f t="shared" si="1"/>
        <v>1690142</v>
      </c>
      <c r="G27" s="456">
        <v>1474152</v>
      </c>
      <c r="H27" s="456">
        <v>215990</v>
      </c>
      <c r="I27" s="455">
        <v>23828</v>
      </c>
      <c r="M27" s="457"/>
      <c r="N27" s="457"/>
      <c r="O27" s="457"/>
      <c r="P27" s="457"/>
      <c r="Q27" s="457"/>
      <c r="R27" s="457"/>
    </row>
    <row r="28" spans="1:9" ht="13.5" customHeight="1">
      <c r="A28" s="458">
        <v>2003</v>
      </c>
      <c r="B28" s="456">
        <f t="shared" si="0"/>
        <v>2022444</v>
      </c>
      <c r="C28" s="456">
        <v>1745441</v>
      </c>
      <c r="D28" s="456">
        <v>277003</v>
      </c>
      <c r="E28" s="455">
        <v>25621</v>
      </c>
      <c r="F28" s="456">
        <f t="shared" si="1"/>
        <v>1908147</v>
      </c>
      <c r="G28" s="456">
        <v>1626838</v>
      </c>
      <c r="H28" s="456">
        <v>281309</v>
      </c>
      <c r="I28" s="455">
        <v>26329</v>
      </c>
    </row>
    <row r="29" spans="1:9" ht="13.5" customHeight="1">
      <c r="A29" s="458">
        <v>2004</v>
      </c>
      <c r="B29" s="456">
        <f t="shared" si="0"/>
        <v>2315248</v>
      </c>
      <c r="C29" s="456">
        <v>2020802</v>
      </c>
      <c r="D29" s="456">
        <v>294446</v>
      </c>
      <c r="E29" s="455">
        <v>29585.1</v>
      </c>
      <c r="F29" s="456">
        <f t="shared" si="1"/>
        <v>2152418</v>
      </c>
      <c r="G29" s="456">
        <v>1860166</v>
      </c>
      <c r="H29" s="456">
        <v>292252</v>
      </c>
      <c r="I29" s="455">
        <v>30436.1</v>
      </c>
    </row>
    <row r="30" spans="1:9" ht="13.5" customHeight="1">
      <c r="A30" s="458">
        <v>2005</v>
      </c>
      <c r="B30" s="456">
        <f t="shared" si="0"/>
        <v>2670162</v>
      </c>
      <c r="C30" s="456">
        <v>2289529</v>
      </c>
      <c r="D30" s="456">
        <v>380633</v>
      </c>
      <c r="E30" s="455">
        <v>33252</v>
      </c>
      <c r="F30" s="456">
        <f t="shared" si="1"/>
        <v>2453514</v>
      </c>
      <c r="G30" s="456">
        <v>2053080</v>
      </c>
      <c r="H30" s="456">
        <v>400434</v>
      </c>
      <c r="I30" s="455">
        <v>33573</v>
      </c>
    </row>
    <row r="31" spans="1:9" ht="13.5" customHeight="1">
      <c r="A31" s="458">
        <v>2006</v>
      </c>
      <c r="B31" s="456">
        <f t="shared" si="0"/>
        <v>2918976</v>
      </c>
      <c r="C31" s="456">
        <v>2479233</v>
      </c>
      <c r="D31" s="456">
        <v>439743</v>
      </c>
      <c r="E31" s="455">
        <v>35931</v>
      </c>
      <c r="F31" s="456">
        <f t="shared" si="1"/>
        <v>2687408</v>
      </c>
      <c r="G31" s="456">
        <v>2204895</v>
      </c>
      <c r="H31" s="456">
        <v>482513</v>
      </c>
      <c r="I31" s="455">
        <v>35855.8</v>
      </c>
    </row>
    <row r="32" spans="1:9" ht="13.5" customHeight="1">
      <c r="A32" s="458">
        <v>2007</v>
      </c>
      <c r="B32" s="456">
        <f t="shared" si="0"/>
        <v>3232380</v>
      </c>
      <c r="C32" s="456">
        <v>2726241</v>
      </c>
      <c r="D32" s="456">
        <v>506139</v>
      </c>
      <c r="E32" s="455">
        <v>39183</v>
      </c>
      <c r="F32" s="456">
        <f t="shared" si="1"/>
        <v>3001541</v>
      </c>
      <c r="G32" s="456">
        <v>2303834</v>
      </c>
      <c r="H32" s="456">
        <v>697707</v>
      </c>
      <c r="I32" s="455">
        <v>36749</v>
      </c>
    </row>
    <row r="33" spans="1:13" ht="13.5" customHeight="1">
      <c r="A33" s="458">
        <v>2008</v>
      </c>
      <c r="B33" s="456">
        <f>SUM(C33:D33)</f>
        <v>3147810</v>
      </c>
      <c r="C33" s="456">
        <v>2682867</v>
      </c>
      <c r="D33" s="456">
        <v>464943</v>
      </c>
      <c r="E33" s="455">
        <v>38763.5</v>
      </c>
      <c r="F33" s="456">
        <f>SUM(G33:H33)</f>
        <v>2954326</v>
      </c>
      <c r="G33" s="456">
        <v>2300425</v>
      </c>
      <c r="H33" s="456">
        <v>653901</v>
      </c>
      <c r="I33" s="455">
        <v>36817.9</v>
      </c>
      <c r="K33" s="456"/>
      <c r="L33" s="456"/>
      <c r="M33" s="456"/>
    </row>
    <row r="34" spans="1:13" ht="13.5" customHeight="1">
      <c r="A34" s="458">
        <v>2009</v>
      </c>
      <c r="B34" s="456">
        <f>SUM(C34:D34)</f>
        <v>2288931</v>
      </c>
      <c r="C34" s="456">
        <v>2017031</v>
      </c>
      <c r="D34" s="456">
        <v>271900</v>
      </c>
      <c r="E34" s="455">
        <v>28359</v>
      </c>
      <c r="F34" s="456">
        <f>SUM(G34:H34)</f>
        <v>2127844</v>
      </c>
      <c r="G34" s="456">
        <v>1763227</v>
      </c>
      <c r="H34" s="456">
        <v>364617</v>
      </c>
      <c r="I34" s="455">
        <v>28793</v>
      </c>
      <c r="K34" s="456"/>
      <c r="L34" s="456"/>
      <c r="M34" s="456"/>
    </row>
    <row r="35" ht="15.75" customHeight="1">
      <c r="A35" s="459"/>
    </row>
    <row r="36" spans="1:9" ht="20.25" customHeight="1">
      <c r="A36" s="439" t="s">
        <v>0</v>
      </c>
      <c r="B36" s="440" t="s">
        <v>224</v>
      </c>
      <c r="C36" s="369"/>
      <c r="D36" s="369"/>
      <c r="E36" s="369"/>
      <c r="F36" s="369"/>
      <c r="G36" s="369"/>
      <c r="H36" s="369"/>
      <c r="I36" s="369"/>
    </row>
    <row r="37" spans="1:9" ht="16.5" customHeight="1">
      <c r="A37" s="443"/>
      <c r="B37" s="444" t="s">
        <v>156</v>
      </c>
      <c r="C37" s="440" t="s">
        <v>17</v>
      </c>
      <c r="D37" s="442"/>
      <c r="E37" s="460" t="s">
        <v>221</v>
      </c>
      <c r="F37" s="461"/>
      <c r="G37" s="440" t="s">
        <v>159</v>
      </c>
      <c r="H37" s="369"/>
      <c r="I37" s="369"/>
    </row>
    <row r="38" spans="1:9" ht="15.75" customHeight="1">
      <c r="A38" s="443"/>
      <c r="B38" s="408"/>
      <c r="C38" s="444" t="s">
        <v>157</v>
      </c>
      <c r="D38" s="444" t="s">
        <v>158</v>
      </c>
      <c r="E38" s="462" t="s">
        <v>222</v>
      </c>
      <c r="F38" s="463"/>
      <c r="G38" s="444" t="s">
        <v>1</v>
      </c>
      <c r="H38" s="444" t="s">
        <v>86</v>
      </c>
      <c r="I38" s="464" t="s">
        <v>87</v>
      </c>
    </row>
    <row r="39" spans="1:9" ht="12.75">
      <c r="A39" s="443"/>
      <c r="B39" s="373"/>
      <c r="C39" s="373"/>
      <c r="D39" s="373"/>
      <c r="E39" s="465" t="s">
        <v>223</v>
      </c>
      <c r="F39" s="466"/>
      <c r="G39" s="373"/>
      <c r="H39" s="373"/>
      <c r="I39" s="365"/>
    </row>
    <row r="40" spans="1:9" ht="20.25" customHeight="1">
      <c r="A40" s="449"/>
      <c r="B40" s="440" t="s">
        <v>5</v>
      </c>
      <c r="C40" s="369"/>
      <c r="D40" s="368"/>
      <c r="E40" s="450" t="s">
        <v>39</v>
      </c>
      <c r="F40" s="467" t="s">
        <v>160</v>
      </c>
      <c r="G40" s="440" t="s">
        <v>39</v>
      </c>
      <c r="H40" s="441"/>
      <c r="I40" s="441"/>
    </row>
    <row r="41" spans="1:9" ht="12" customHeight="1">
      <c r="A41" s="451"/>
      <c r="B41" s="452"/>
      <c r="C41" s="452"/>
      <c r="D41" s="452"/>
      <c r="E41" s="452"/>
      <c r="F41" s="453"/>
      <c r="G41" s="452"/>
      <c r="H41" s="452"/>
      <c r="I41" s="452"/>
    </row>
    <row r="42" spans="1:9" ht="13.5" customHeight="1">
      <c r="A42" s="458">
        <v>1970</v>
      </c>
      <c r="B42" s="454">
        <f>B11+F11</f>
        <v>63876</v>
      </c>
      <c r="C42" s="454">
        <f>C11+G11</f>
        <v>54316</v>
      </c>
      <c r="D42" s="454">
        <f>D11+H11</f>
        <v>9560</v>
      </c>
      <c r="E42" s="455">
        <v>571</v>
      </c>
      <c r="F42" s="468">
        <f aca="true" t="shared" si="2" ref="F42:F59">(E42/E$44)*100</f>
        <v>9.839738066517318</v>
      </c>
      <c r="G42" s="455">
        <v>94</v>
      </c>
      <c r="H42" s="455">
        <v>427</v>
      </c>
      <c r="I42" s="455">
        <v>22</v>
      </c>
    </row>
    <row r="43" spans="1:9" ht="13.5" customHeight="1">
      <c r="A43" s="458">
        <v>1975</v>
      </c>
      <c r="B43" s="454">
        <f>SUM(B12+F12)</f>
        <v>276572</v>
      </c>
      <c r="C43" s="454">
        <f aca="true" t="shared" si="3" ref="C43:D45">C12+G12</f>
        <v>220089</v>
      </c>
      <c r="D43" s="454">
        <f t="shared" si="3"/>
        <v>56483</v>
      </c>
      <c r="E43" s="455">
        <v>2240</v>
      </c>
      <c r="F43" s="468">
        <f t="shared" si="2"/>
        <v>38.600723763570564</v>
      </c>
      <c r="G43" s="455">
        <v>486</v>
      </c>
      <c r="H43" s="455">
        <v>445</v>
      </c>
      <c r="I43" s="455">
        <v>854</v>
      </c>
    </row>
    <row r="44" spans="1:9" ht="13.5" customHeight="1">
      <c r="A44" s="458">
        <v>1980</v>
      </c>
      <c r="B44" s="454">
        <f>SUM(B13+F13)</f>
        <v>634868</v>
      </c>
      <c r="C44" s="454">
        <f t="shared" si="3"/>
        <v>505754</v>
      </c>
      <c r="D44" s="454">
        <f t="shared" si="3"/>
        <v>129114</v>
      </c>
      <c r="E44" s="455">
        <v>5803</v>
      </c>
      <c r="F44" s="468">
        <f t="shared" si="2"/>
        <v>100</v>
      </c>
      <c r="G44" s="455">
        <v>1299</v>
      </c>
      <c r="H44" s="455">
        <v>825</v>
      </c>
      <c r="I44" s="455">
        <v>1497</v>
      </c>
    </row>
    <row r="45" spans="1:9" ht="13.5" customHeight="1">
      <c r="A45" s="458">
        <v>1985</v>
      </c>
      <c r="B45" s="454">
        <f>SUM(B14+F14)</f>
        <v>931120</v>
      </c>
      <c r="C45" s="454">
        <f t="shared" si="3"/>
        <v>734550</v>
      </c>
      <c r="D45" s="454">
        <f t="shared" si="3"/>
        <v>196570</v>
      </c>
      <c r="E45" s="455">
        <v>9130</v>
      </c>
      <c r="F45" s="468">
        <f t="shared" si="2"/>
        <v>157.3324142684818</v>
      </c>
      <c r="G45" s="455">
        <v>1910</v>
      </c>
      <c r="H45" s="455">
        <v>1154</v>
      </c>
      <c r="I45" s="455">
        <v>2848</v>
      </c>
    </row>
    <row r="46" spans="1:9" ht="13.5" customHeight="1">
      <c r="A46" s="458">
        <v>1990</v>
      </c>
      <c r="B46" s="454">
        <f aca="true" t="shared" si="4" ref="B46:B53">SUM(B15+F15)</f>
        <v>1482937</v>
      </c>
      <c r="C46" s="454">
        <f aca="true" t="shared" si="5" ref="C46:D53">C15+G15</f>
        <v>1254608</v>
      </c>
      <c r="D46" s="454">
        <f t="shared" si="5"/>
        <v>228329</v>
      </c>
      <c r="E46" s="455">
        <v>16322</v>
      </c>
      <c r="F46" s="468">
        <f t="shared" si="2"/>
        <v>281.2683094950887</v>
      </c>
      <c r="G46" s="455">
        <v>4012</v>
      </c>
      <c r="H46" s="455">
        <v>1005</v>
      </c>
      <c r="I46" s="455">
        <v>6683</v>
      </c>
    </row>
    <row r="47" spans="1:9" ht="13.5" customHeight="1">
      <c r="A47" s="458">
        <v>1991</v>
      </c>
      <c r="B47" s="454">
        <f t="shared" si="4"/>
        <v>1634065</v>
      </c>
      <c r="C47" s="454">
        <f t="shared" si="5"/>
        <v>1365725</v>
      </c>
      <c r="D47" s="454">
        <f t="shared" si="5"/>
        <v>268340</v>
      </c>
      <c r="E47" s="455">
        <v>17853</v>
      </c>
      <c r="F47" s="468">
        <f t="shared" si="2"/>
        <v>307.65121488885063</v>
      </c>
      <c r="G47" s="455">
        <v>4724</v>
      </c>
      <c r="H47" s="455">
        <v>985</v>
      </c>
      <c r="I47" s="455">
        <v>7374</v>
      </c>
    </row>
    <row r="48" spans="1:9" ht="13.5" customHeight="1">
      <c r="A48" s="458">
        <v>1992</v>
      </c>
      <c r="B48" s="454">
        <f t="shared" si="4"/>
        <v>1668831</v>
      </c>
      <c r="C48" s="454">
        <f t="shared" si="5"/>
        <v>1407471</v>
      </c>
      <c r="D48" s="454">
        <f t="shared" si="5"/>
        <v>261360</v>
      </c>
      <c r="E48" s="455">
        <v>18726</v>
      </c>
      <c r="F48" s="468">
        <f t="shared" si="2"/>
        <v>322.6951576770636</v>
      </c>
      <c r="G48" s="455">
        <v>5266</v>
      </c>
      <c r="H48" s="455">
        <v>1107</v>
      </c>
      <c r="I48" s="455">
        <v>7399</v>
      </c>
    </row>
    <row r="49" spans="1:9" ht="13.5" customHeight="1">
      <c r="A49" s="458">
        <v>1993</v>
      </c>
      <c r="B49" s="454">
        <f t="shared" si="4"/>
        <v>1809256</v>
      </c>
      <c r="C49" s="454">
        <f t="shared" si="5"/>
        <v>1542238</v>
      </c>
      <c r="D49" s="454">
        <f t="shared" si="5"/>
        <v>267018</v>
      </c>
      <c r="E49" s="455">
        <v>21225</v>
      </c>
      <c r="F49" s="468">
        <f t="shared" si="2"/>
        <v>365.759090125797</v>
      </c>
      <c r="G49" s="455">
        <v>6421</v>
      </c>
      <c r="H49" s="455">
        <v>1160</v>
      </c>
      <c r="I49" s="455">
        <v>8385</v>
      </c>
    </row>
    <row r="50" spans="1:9" ht="13.5" customHeight="1">
      <c r="A50" s="458">
        <v>1994</v>
      </c>
      <c r="B50" s="454">
        <f t="shared" si="4"/>
        <v>1976947</v>
      </c>
      <c r="C50" s="454">
        <f t="shared" si="5"/>
        <v>1686438</v>
      </c>
      <c r="D50" s="454">
        <f t="shared" si="5"/>
        <v>290509</v>
      </c>
      <c r="E50" s="455">
        <v>23508</v>
      </c>
      <c r="F50" s="468">
        <f t="shared" si="2"/>
        <v>405.1008099259004</v>
      </c>
      <c r="G50" s="455">
        <v>7002</v>
      </c>
      <c r="H50" s="455">
        <v>1209</v>
      </c>
      <c r="I50" s="455">
        <v>9499</v>
      </c>
    </row>
    <row r="51" spans="1:9" ht="13.5" customHeight="1">
      <c r="A51" s="458">
        <v>1995</v>
      </c>
      <c r="B51" s="454">
        <f t="shared" si="4"/>
        <v>2048056</v>
      </c>
      <c r="C51" s="454">
        <f t="shared" si="5"/>
        <v>1758286</v>
      </c>
      <c r="D51" s="454">
        <f t="shared" si="5"/>
        <v>289770</v>
      </c>
      <c r="E51" s="455">
        <v>24544</v>
      </c>
      <c r="F51" s="468">
        <f t="shared" si="2"/>
        <v>422.9536446665517</v>
      </c>
      <c r="G51" s="455">
        <v>7339</v>
      </c>
      <c r="H51" s="455">
        <v>1426</v>
      </c>
      <c r="I51" s="455">
        <v>9897</v>
      </c>
    </row>
    <row r="52" spans="1:9" ht="13.5" customHeight="1">
      <c r="A52" s="458">
        <v>1996</v>
      </c>
      <c r="B52" s="454">
        <f t="shared" si="4"/>
        <v>2126275</v>
      </c>
      <c r="C52" s="454">
        <f t="shared" si="5"/>
        <v>1834975</v>
      </c>
      <c r="D52" s="454">
        <f t="shared" si="5"/>
        <v>291300</v>
      </c>
      <c r="E52" s="455">
        <v>25931</v>
      </c>
      <c r="F52" s="468">
        <f t="shared" si="2"/>
        <v>446.85507496122693</v>
      </c>
      <c r="G52" s="455">
        <f>4615.7+3158.2</f>
        <v>7773.9</v>
      </c>
      <c r="H52" s="455">
        <f>715+752.8</f>
        <v>1467.8</v>
      </c>
      <c r="I52" s="455">
        <f>4761.1+5827.5</f>
        <v>10588.6</v>
      </c>
    </row>
    <row r="53" spans="1:9" ht="13.5" customHeight="1">
      <c r="A53" s="458">
        <v>1997</v>
      </c>
      <c r="B53" s="454">
        <f t="shared" si="4"/>
        <v>2301858</v>
      </c>
      <c r="C53" s="454">
        <f t="shared" si="5"/>
        <v>2003099</v>
      </c>
      <c r="D53" s="454">
        <f t="shared" si="5"/>
        <v>298759</v>
      </c>
      <c r="E53" s="455">
        <v>28638</v>
      </c>
      <c r="F53" s="468">
        <f t="shared" si="2"/>
        <v>493.5033603308633</v>
      </c>
      <c r="G53" s="455">
        <f>5050.5+3905.5</f>
        <v>8956</v>
      </c>
      <c r="H53" s="455">
        <f>663.9+889</f>
        <v>1552.9</v>
      </c>
      <c r="I53" s="455">
        <f>5208.9+6127</f>
        <v>11335.9</v>
      </c>
    </row>
    <row r="54" spans="1:9" ht="13.5" customHeight="1">
      <c r="A54" s="458">
        <v>1998</v>
      </c>
      <c r="B54" s="454">
        <f aca="true" t="shared" si="6" ref="B54:B59">SUM(B23+F23)</f>
        <v>2430360</v>
      </c>
      <c r="C54" s="454">
        <f aca="true" t="shared" si="7" ref="C54:E58">C23+G23</f>
        <v>2044156</v>
      </c>
      <c r="D54" s="454">
        <f t="shared" si="7"/>
        <v>386204</v>
      </c>
      <c r="E54" s="455">
        <f t="shared" si="7"/>
        <v>29305</v>
      </c>
      <c r="F54" s="468">
        <f t="shared" si="2"/>
        <v>504.99741513010514</v>
      </c>
      <c r="G54" s="455">
        <f>5384.9+4388.3</f>
        <v>9773.2</v>
      </c>
      <c r="H54" s="455">
        <f>529.7+896.4</f>
        <v>1426.1</v>
      </c>
      <c r="I54" s="455">
        <f>6143.9+5441.3</f>
        <v>11585.2</v>
      </c>
    </row>
    <row r="55" spans="1:9" ht="13.5" customHeight="1">
      <c r="A55" s="458">
        <v>1999</v>
      </c>
      <c r="B55" s="454">
        <f t="shared" si="6"/>
        <v>2519620</v>
      </c>
      <c r="C55" s="454">
        <f t="shared" si="7"/>
        <v>2205285</v>
      </c>
      <c r="D55" s="454">
        <f t="shared" si="7"/>
        <v>314335</v>
      </c>
      <c r="E55" s="455">
        <f t="shared" si="7"/>
        <v>32917</v>
      </c>
      <c r="F55" s="468">
        <f t="shared" si="2"/>
        <v>567.2410821988626</v>
      </c>
      <c r="G55" s="455">
        <v>11176</v>
      </c>
      <c r="H55" s="455">
        <v>1726</v>
      </c>
      <c r="I55" s="455">
        <v>12938</v>
      </c>
    </row>
    <row r="56" spans="1:12" ht="13.5" customHeight="1">
      <c r="A56" s="458">
        <v>2000</v>
      </c>
      <c r="B56" s="454">
        <f t="shared" si="6"/>
        <v>2845083</v>
      </c>
      <c r="C56" s="454">
        <f t="shared" si="7"/>
        <v>2483788</v>
      </c>
      <c r="D56" s="454">
        <f t="shared" si="7"/>
        <v>361295</v>
      </c>
      <c r="E56" s="455">
        <f t="shared" si="7"/>
        <v>37357</v>
      </c>
      <c r="F56" s="468">
        <f t="shared" si="2"/>
        <v>643.7532310873686</v>
      </c>
      <c r="G56" s="455">
        <v>12797</v>
      </c>
      <c r="H56" s="455">
        <v>2221</v>
      </c>
      <c r="I56" s="455">
        <v>14357</v>
      </c>
      <c r="L56" s="457"/>
    </row>
    <row r="57" spans="1:12" ht="13.5" customHeight="1">
      <c r="A57" s="458">
        <v>2001</v>
      </c>
      <c r="B57" s="454">
        <f t="shared" si="6"/>
        <v>3060094</v>
      </c>
      <c r="C57" s="454">
        <f t="shared" si="7"/>
        <v>2652354</v>
      </c>
      <c r="D57" s="454">
        <f t="shared" si="7"/>
        <v>407740</v>
      </c>
      <c r="E57" s="455">
        <f t="shared" si="7"/>
        <v>40494</v>
      </c>
      <c r="F57" s="468">
        <f t="shared" si="2"/>
        <v>697.8114768223332</v>
      </c>
      <c r="G57" s="455">
        <f>7795.2+6313.1</f>
        <v>14108.3</v>
      </c>
      <c r="H57" s="455">
        <v>2595</v>
      </c>
      <c r="I57" s="455">
        <f>7627.6+7823.1</f>
        <v>15450.7</v>
      </c>
      <c r="L57" s="457"/>
    </row>
    <row r="58" spans="1:9" ht="13.5" customHeight="1">
      <c r="A58" s="458">
        <v>2002</v>
      </c>
      <c r="B58" s="454">
        <f t="shared" si="6"/>
        <v>3498115</v>
      </c>
      <c r="C58" s="454">
        <f t="shared" si="7"/>
        <v>3028156</v>
      </c>
      <c r="D58" s="454">
        <f t="shared" si="7"/>
        <v>469959</v>
      </c>
      <c r="E58" s="455">
        <f t="shared" si="7"/>
        <v>46695</v>
      </c>
      <c r="F58" s="468">
        <f t="shared" si="2"/>
        <v>804.6699982767533</v>
      </c>
      <c r="G58" s="455">
        <f>9037.5+7295.1</f>
        <v>16332.6</v>
      </c>
      <c r="H58" s="455">
        <v>2361</v>
      </c>
      <c r="I58" s="455">
        <f>9277.4+9828.8</f>
        <v>19106.199999999997</v>
      </c>
    </row>
    <row r="59" spans="1:9" ht="13.5" customHeight="1">
      <c r="A59" s="458">
        <v>2003</v>
      </c>
      <c r="B59" s="454">
        <f t="shared" si="6"/>
        <v>3930591</v>
      </c>
      <c r="C59" s="454">
        <f aca="true" t="shared" si="8" ref="C59:E60">C28+G28</f>
        <v>3372279</v>
      </c>
      <c r="D59" s="454">
        <f t="shared" si="8"/>
        <v>558312</v>
      </c>
      <c r="E59" s="455">
        <f t="shared" si="8"/>
        <v>51950</v>
      </c>
      <c r="F59" s="468">
        <f t="shared" si="2"/>
        <v>895.2266069274513</v>
      </c>
      <c r="G59" s="455">
        <v>18735</v>
      </c>
      <c r="H59" s="455">
        <v>2462</v>
      </c>
      <c r="I59" s="455">
        <v>21358</v>
      </c>
    </row>
    <row r="60" spans="1:13" ht="13.5" customHeight="1">
      <c r="A60" s="458">
        <v>2004</v>
      </c>
      <c r="B60" s="454">
        <f aca="true" t="shared" si="9" ref="B60:B65">SUM(B29+F29)</f>
        <v>4467666</v>
      </c>
      <c r="C60" s="454">
        <f t="shared" si="8"/>
        <v>3880968</v>
      </c>
      <c r="D60" s="454">
        <f t="shared" si="8"/>
        <v>586698</v>
      </c>
      <c r="E60" s="455">
        <f t="shared" si="8"/>
        <v>60021.2</v>
      </c>
      <c r="F60" s="469">
        <f aca="true" t="shared" si="10" ref="F60:F65">(E60/E$44)*100</f>
        <v>1034.3132862312598</v>
      </c>
      <c r="G60" s="455">
        <v>21412.2</v>
      </c>
      <c r="H60" s="455">
        <f>964.3+1.6+2091.5+159.3</f>
        <v>3216.7000000000003</v>
      </c>
      <c r="I60" s="455">
        <f>12699.2+12228.9</f>
        <v>24928.1</v>
      </c>
      <c r="L60" s="457"/>
      <c r="M60" s="457"/>
    </row>
    <row r="61" spans="1:13" ht="13.5" customHeight="1">
      <c r="A61" s="458">
        <v>2005</v>
      </c>
      <c r="B61" s="454">
        <f t="shared" si="9"/>
        <v>5123676</v>
      </c>
      <c r="C61" s="454">
        <f aca="true" t="shared" si="11" ref="C61:E62">C30+G30</f>
        <v>4342609</v>
      </c>
      <c r="D61" s="454">
        <f t="shared" si="11"/>
        <v>781067</v>
      </c>
      <c r="E61" s="455">
        <f t="shared" si="11"/>
        <v>66825</v>
      </c>
      <c r="F61" s="469">
        <f t="shared" si="10"/>
        <v>1151.5595381699122</v>
      </c>
      <c r="G61" s="455">
        <f>12183.5+11469.2</f>
        <v>23652.7</v>
      </c>
      <c r="H61" s="455">
        <f>897.4+0.3+2016.8+144.5</f>
        <v>3059</v>
      </c>
      <c r="I61" s="455">
        <f>12665.4+15290.8</f>
        <v>27956.199999999997</v>
      </c>
      <c r="L61" s="457"/>
      <c r="M61" s="457"/>
    </row>
    <row r="62" spans="1:9" ht="13.5" customHeight="1">
      <c r="A62" s="458">
        <v>2006</v>
      </c>
      <c r="B62" s="454">
        <f t="shared" si="9"/>
        <v>5606384</v>
      </c>
      <c r="C62" s="454">
        <f t="shared" si="11"/>
        <v>4684128</v>
      </c>
      <c r="D62" s="454">
        <f t="shared" si="11"/>
        <v>922256</v>
      </c>
      <c r="E62" s="455">
        <f t="shared" si="11"/>
        <v>71786.8</v>
      </c>
      <c r="F62" s="469">
        <f t="shared" si="10"/>
        <v>1237.063587799414</v>
      </c>
      <c r="G62" s="455">
        <f>12266.5+12939.8</f>
        <v>25206.3</v>
      </c>
      <c r="H62" s="455">
        <f>814.9+1597.9+0.7+176.3</f>
        <v>2589.8</v>
      </c>
      <c r="I62" s="455">
        <f>17790.5+14215.5</f>
        <v>32006</v>
      </c>
    </row>
    <row r="63" spans="1:9" ht="13.5" customHeight="1">
      <c r="A63" s="458">
        <v>2007</v>
      </c>
      <c r="B63" s="454">
        <f t="shared" si="9"/>
        <v>6233921</v>
      </c>
      <c r="C63" s="454">
        <f aca="true" t="shared" si="12" ref="C63:E64">C32+G32</f>
        <v>5030075</v>
      </c>
      <c r="D63" s="454">
        <f t="shared" si="12"/>
        <v>1203846</v>
      </c>
      <c r="E63" s="455">
        <f t="shared" si="12"/>
        <v>75932</v>
      </c>
      <c r="F63" s="469">
        <f t="shared" si="10"/>
        <v>1308.4956057211787</v>
      </c>
      <c r="G63" s="455">
        <v>25570.6</v>
      </c>
      <c r="H63" s="455">
        <v>2643</v>
      </c>
      <c r="I63" s="455">
        <v>34684.9</v>
      </c>
    </row>
    <row r="64" spans="1:9" ht="13.5" customHeight="1">
      <c r="A64" s="458">
        <v>2008</v>
      </c>
      <c r="B64" s="454">
        <f t="shared" si="9"/>
        <v>6102136</v>
      </c>
      <c r="C64" s="454">
        <f t="shared" si="12"/>
        <v>4983292</v>
      </c>
      <c r="D64" s="454">
        <f t="shared" si="12"/>
        <v>1118844</v>
      </c>
      <c r="E64" s="455">
        <f t="shared" si="12"/>
        <v>75581.4</v>
      </c>
      <c r="F64" s="469">
        <f t="shared" si="10"/>
        <v>1302.4539031535412</v>
      </c>
      <c r="G64" s="455">
        <v>24887.5</v>
      </c>
      <c r="H64" s="455">
        <f>1612.6+1295.7</f>
        <v>2908.3</v>
      </c>
      <c r="I64" s="455">
        <f>20712.3+13521.3</f>
        <v>34233.6</v>
      </c>
    </row>
    <row r="65" spans="1:9" ht="13.5" customHeight="1">
      <c r="A65" s="458">
        <v>2009</v>
      </c>
      <c r="B65" s="454">
        <f t="shared" si="9"/>
        <v>4416775</v>
      </c>
      <c r="C65" s="454">
        <f>C34+G34</f>
        <v>3780258</v>
      </c>
      <c r="D65" s="454">
        <f>D34+H34</f>
        <v>636517</v>
      </c>
      <c r="E65" s="455">
        <f>E34+I34</f>
        <v>57152</v>
      </c>
      <c r="F65" s="469">
        <f t="shared" si="10"/>
        <v>984.8698948819576</v>
      </c>
      <c r="G65" s="455">
        <v>16457</v>
      </c>
      <c r="H65" s="455">
        <v>2309</v>
      </c>
      <c r="I65" s="455">
        <v>26878</v>
      </c>
    </row>
    <row r="66" ht="22.5" customHeight="1">
      <c r="A66" s="451" t="s">
        <v>161</v>
      </c>
    </row>
    <row r="67" ht="12.75">
      <c r="A67" s="470"/>
    </row>
    <row r="68" ht="12.75">
      <c r="A68" s="470"/>
    </row>
    <row r="69" spans="1:9" ht="14.25">
      <c r="A69" s="470"/>
      <c r="I69" s="434">
        <v>9</v>
      </c>
    </row>
    <row r="70" ht="12.75">
      <c r="A70" s="470"/>
    </row>
    <row r="71" ht="12.75">
      <c r="A71" s="470"/>
    </row>
    <row r="72" ht="12.75">
      <c r="A72" s="470"/>
    </row>
    <row r="73" ht="12.75">
      <c r="A73" s="470"/>
    </row>
    <row r="74" ht="12.75">
      <c r="A74" s="470"/>
    </row>
    <row r="75" ht="12.75">
      <c r="A75" s="470"/>
    </row>
    <row r="76" ht="12.75">
      <c r="A76" s="470"/>
    </row>
    <row r="77" ht="12.75">
      <c r="A77" s="470"/>
    </row>
    <row r="78" ht="12.75">
      <c r="A78" s="470"/>
    </row>
    <row r="79" ht="12.75">
      <c r="A79" s="470"/>
    </row>
    <row r="80" ht="12.75">
      <c r="A80" s="470"/>
    </row>
  </sheetData>
  <mergeCells count="30">
    <mergeCell ref="G40:I40"/>
    <mergeCell ref="G6:H6"/>
    <mergeCell ref="F9:H9"/>
    <mergeCell ref="G7:G8"/>
    <mergeCell ref="H7:H8"/>
    <mergeCell ref="I6:I8"/>
    <mergeCell ref="E38:F38"/>
    <mergeCell ref="E39:F39"/>
    <mergeCell ref="I38:I39"/>
    <mergeCell ref="F6:F8"/>
    <mergeCell ref="A36:A40"/>
    <mergeCell ref="B37:B39"/>
    <mergeCell ref="C38:C39"/>
    <mergeCell ref="D38:D39"/>
    <mergeCell ref="B40:D40"/>
    <mergeCell ref="A5:A9"/>
    <mergeCell ref="B6:B8"/>
    <mergeCell ref="C7:C8"/>
    <mergeCell ref="D7:D8"/>
    <mergeCell ref="C6:D6"/>
    <mergeCell ref="B9:D9"/>
    <mergeCell ref="B5:E5"/>
    <mergeCell ref="E6:E8"/>
    <mergeCell ref="G38:G39"/>
    <mergeCell ref="H38:H39"/>
    <mergeCell ref="E37:F37"/>
    <mergeCell ref="F5:I5"/>
    <mergeCell ref="B36:I36"/>
    <mergeCell ref="C37:D37"/>
    <mergeCell ref="G37:I37"/>
  </mergeCells>
  <printOptions/>
  <pageMargins left="0.5905511811023623" right="0.1968503937007874" top="0.2362204724409449" bottom="0.2" header="0.89" footer="0.32"/>
  <pageSetup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9"/>
  <sheetViews>
    <sheetView workbookViewId="0" topLeftCell="A4">
      <selection activeCell="H4" sqref="H4"/>
    </sheetView>
  </sheetViews>
  <sheetFormatPr defaultColWidth="11.421875" defaultRowHeight="12.75"/>
  <cols>
    <col min="1" max="1" width="3.28125" style="390" bestFit="1" customWidth="1"/>
    <col min="2" max="2" width="13.140625" style="390" customWidth="1"/>
    <col min="3" max="3" width="13.140625" style="391" customWidth="1"/>
    <col min="4" max="4" width="15.28125" style="390" customWidth="1"/>
    <col min="5" max="7" width="13.140625" style="391" customWidth="1"/>
    <col min="8" max="9" width="11.421875" style="392" customWidth="1"/>
    <col min="10" max="16384" width="11.421875" style="390" customWidth="1"/>
  </cols>
  <sheetData>
    <row r="1" spans="1:10" ht="15.75" customHeight="1">
      <c r="A1" s="389"/>
      <c r="H1" s="390"/>
      <c r="I1" s="390"/>
      <c r="J1" s="392"/>
    </row>
    <row r="2" spans="8:10" ht="15.75" customHeight="1">
      <c r="H2" s="390"/>
      <c r="I2" s="390"/>
      <c r="J2" s="392"/>
    </row>
    <row r="3" spans="2:10" s="393" customFormat="1" ht="15.75" customHeight="1">
      <c r="B3" s="394"/>
      <c r="E3" s="395"/>
      <c r="F3" s="395"/>
      <c r="G3" s="395"/>
      <c r="J3" s="396"/>
    </row>
    <row r="4" spans="2:10" ht="10.5" customHeight="1">
      <c r="B4" s="397"/>
      <c r="C4" s="397"/>
      <c r="D4" s="397"/>
      <c r="E4" s="397"/>
      <c r="F4" s="397"/>
      <c r="G4" s="397"/>
      <c r="H4" s="390"/>
      <c r="I4" s="390"/>
      <c r="J4" s="392"/>
    </row>
    <row r="5" spans="2:10" ht="12" customHeight="1">
      <c r="B5" s="394" t="s">
        <v>246</v>
      </c>
      <c r="C5" s="393"/>
      <c r="D5" s="393"/>
      <c r="E5" s="395"/>
      <c r="F5" s="395"/>
      <c r="G5" s="395"/>
      <c r="H5" s="390"/>
      <c r="I5" s="390"/>
      <c r="J5" s="392"/>
    </row>
    <row r="6" spans="2:10" ht="15.75" customHeight="1">
      <c r="B6" s="397" t="s">
        <v>245</v>
      </c>
      <c r="C6" s="397"/>
      <c r="D6" s="397"/>
      <c r="E6" s="397"/>
      <c r="F6" s="397"/>
      <c r="G6" s="397"/>
      <c r="H6" s="390"/>
      <c r="I6" s="390"/>
      <c r="J6" s="392"/>
    </row>
    <row r="7" spans="5:10" ht="15.75" customHeight="1">
      <c r="E7" s="398"/>
      <c r="F7" s="398"/>
      <c r="G7" s="398"/>
      <c r="H7" s="390"/>
      <c r="I7" s="390"/>
      <c r="J7" s="392"/>
    </row>
    <row r="8" spans="2:10" ht="20.25" customHeight="1">
      <c r="B8" s="399"/>
      <c r="C8" s="400" t="s">
        <v>88</v>
      </c>
      <c r="D8" s="401"/>
      <c r="E8" s="402" t="s">
        <v>201</v>
      </c>
      <c r="F8" s="403" t="s">
        <v>89</v>
      </c>
      <c r="G8" s="404" t="s">
        <v>90</v>
      </c>
      <c r="H8" s="390"/>
      <c r="I8" s="390"/>
      <c r="J8" s="390" t="s">
        <v>244</v>
      </c>
    </row>
    <row r="9" spans="3:10" ht="13.5" customHeight="1">
      <c r="C9" s="405" t="s">
        <v>16</v>
      </c>
      <c r="D9" s="406" t="s">
        <v>229</v>
      </c>
      <c r="E9" s="407"/>
      <c r="F9" s="408"/>
      <c r="G9" s="409"/>
      <c r="H9" s="390"/>
      <c r="I9" s="390"/>
      <c r="J9" s="392" t="s">
        <v>89</v>
      </c>
    </row>
    <row r="10" spans="2:10" ht="13.5" customHeight="1">
      <c r="B10" s="410" t="s">
        <v>0</v>
      </c>
      <c r="C10" s="408"/>
      <c r="D10" s="407"/>
      <c r="E10" s="407"/>
      <c r="F10" s="408"/>
      <c r="G10" s="409"/>
      <c r="H10" s="390"/>
      <c r="I10" s="390"/>
      <c r="J10" s="392" t="s">
        <v>90</v>
      </c>
    </row>
    <row r="11" spans="2:9" ht="13.5" customHeight="1">
      <c r="B11" s="411"/>
      <c r="C11" s="408"/>
      <c r="D11" s="407"/>
      <c r="E11" s="407"/>
      <c r="F11" s="408"/>
      <c r="G11" s="409"/>
      <c r="H11" s="390"/>
      <c r="I11" s="390"/>
    </row>
    <row r="12" spans="2:10" ht="20.25" customHeight="1">
      <c r="B12" s="412"/>
      <c r="C12" s="373"/>
      <c r="D12" s="413"/>
      <c r="E12" s="413"/>
      <c r="F12" s="373"/>
      <c r="G12" s="365"/>
      <c r="H12" s="390"/>
      <c r="I12" s="390"/>
      <c r="J12" s="414" t="s">
        <v>85</v>
      </c>
    </row>
    <row r="13" spans="8:10" ht="10.5" customHeight="1">
      <c r="H13" s="390"/>
      <c r="I13" s="390"/>
      <c r="J13" s="392"/>
    </row>
    <row r="14" spans="4:10" ht="15.75" customHeight="1">
      <c r="D14" s="415" t="s">
        <v>202</v>
      </c>
      <c r="E14" s="416"/>
      <c r="F14" s="417"/>
      <c r="H14" s="390"/>
      <c r="I14" s="390"/>
      <c r="J14" s="392"/>
    </row>
    <row r="15" spans="5:10" ht="11.25" customHeight="1">
      <c r="E15" s="417"/>
      <c r="F15" s="417"/>
      <c r="H15" s="390"/>
      <c r="I15" s="390"/>
      <c r="J15" s="392"/>
    </row>
    <row r="16" spans="2:13" ht="12" customHeight="1">
      <c r="B16" s="418">
        <v>1970</v>
      </c>
      <c r="C16" s="391">
        <v>46959</v>
      </c>
      <c r="D16" s="419">
        <f aca="true" t="shared" si="0" ref="D16:D32">SUM(C16/J16)*100</f>
        <v>12.546958580261098</v>
      </c>
      <c r="E16" s="391">
        <v>23384</v>
      </c>
      <c r="F16" s="391">
        <v>225790</v>
      </c>
      <c r="G16" s="391">
        <v>78133</v>
      </c>
      <c r="H16" s="390"/>
      <c r="I16" s="390"/>
      <c r="J16" s="392">
        <f aca="true" t="shared" si="1" ref="J16:J29">SUM(C16,E16:G16)</f>
        <v>374266</v>
      </c>
      <c r="K16" s="420"/>
      <c r="L16" s="420"/>
      <c r="M16" s="420"/>
    </row>
    <row r="17" spans="2:13" ht="12" customHeight="1">
      <c r="B17" s="418">
        <v>1975</v>
      </c>
      <c r="C17" s="391">
        <v>48180</v>
      </c>
      <c r="D17" s="419">
        <f t="shared" si="0"/>
        <v>12.193733058986995</v>
      </c>
      <c r="E17" s="391">
        <v>21377</v>
      </c>
      <c r="F17" s="391">
        <v>265083</v>
      </c>
      <c r="G17" s="391">
        <v>60481</v>
      </c>
      <c r="H17" s="390"/>
      <c r="I17" s="390"/>
      <c r="J17" s="392">
        <f t="shared" si="1"/>
        <v>395121</v>
      </c>
      <c r="K17" s="420"/>
      <c r="L17" s="420"/>
      <c r="M17" s="420"/>
    </row>
    <row r="18" spans="2:13" ht="12" customHeight="1">
      <c r="B18" s="418">
        <v>1980</v>
      </c>
      <c r="C18" s="391">
        <v>62393</v>
      </c>
      <c r="D18" s="419">
        <f t="shared" si="0"/>
        <v>14.139159441440544</v>
      </c>
      <c r="E18" s="391">
        <v>26961</v>
      </c>
      <c r="F18" s="391">
        <v>272970</v>
      </c>
      <c r="G18" s="391">
        <v>78954</v>
      </c>
      <c r="H18" s="390"/>
      <c r="I18" s="390"/>
      <c r="J18" s="392">
        <f t="shared" si="1"/>
        <v>441278</v>
      </c>
      <c r="K18" s="420"/>
      <c r="L18" s="420"/>
      <c r="M18" s="420"/>
    </row>
    <row r="19" spans="2:13" ht="12" customHeight="1">
      <c r="B19" s="418">
        <v>1985</v>
      </c>
      <c r="C19" s="391">
        <v>59535</v>
      </c>
      <c r="D19" s="419">
        <f t="shared" si="0"/>
        <v>14.237952088161226</v>
      </c>
      <c r="E19" s="391">
        <v>29827</v>
      </c>
      <c r="F19" s="391">
        <v>244324</v>
      </c>
      <c r="G19" s="391">
        <v>84457</v>
      </c>
      <c r="H19" s="390"/>
      <c r="I19" s="390"/>
      <c r="J19" s="392">
        <f t="shared" si="1"/>
        <v>418143</v>
      </c>
      <c r="K19" s="420"/>
      <c r="L19" s="420"/>
      <c r="M19" s="420"/>
    </row>
    <row r="20" spans="2:13" ht="12" customHeight="1">
      <c r="B20" s="418">
        <v>1990</v>
      </c>
      <c r="C20" s="391">
        <v>61097</v>
      </c>
      <c r="D20" s="419">
        <f t="shared" si="0"/>
        <v>12.697142690887326</v>
      </c>
      <c r="E20" s="391">
        <v>30205</v>
      </c>
      <c r="F20" s="391">
        <v>287876</v>
      </c>
      <c r="G20" s="391">
        <v>102009</v>
      </c>
      <c r="H20" s="390"/>
      <c r="I20" s="390"/>
      <c r="J20" s="392">
        <f t="shared" si="1"/>
        <v>481187</v>
      </c>
      <c r="K20" s="420"/>
      <c r="L20" s="420"/>
      <c r="M20" s="420"/>
    </row>
    <row r="21" spans="2:13" ht="12" customHeight="1">
      <c r="B21" s="418">
        <v>1991</v>
      </c>
      <c r="C21" s="391">
        <v>65204</v>
      </c>
      <c r="D21" s="419">
        <f t="shared" si="0"/>
        <v>13.3332242747948</v>
      </c>
      <c r="E21" s="391">
        <v>30707</v>
      </c>
      <c r="F21" s="391">
        <v>291777</v>
      </c>
      <c r="G21" s="391">
        <v>101346</v>
      </c>
      <c r="H21" s="390"/>
      <c r="I21" s="390"/>
      <c r="J21" s="392">
        <f t="shared" si="1"/>
        <v>489034</v>
      </c>
      <c r="K21" s="420"/>
      <c r="L21" s="420"/>
      <c r="M21" s="420"/>
    </row>
    <row r="22" spans="2:13" ht="12" customHeight="1">
      <c r="B22" s="418">
        <v>1992</v>
      </c>
      <c r="C22" s="391">
        <v>64880</v>
      </c>
      <c r="D22" s="419">
        <f t="shared" si="0"/>
        <v>13.191469462195501</v>
      </c>
      <c r="E22" s="391">
        <v>29940</v>
      </c>
      <c r="F22" s="391">
        <v>293386</v>
      </c>
      <c r="G22" s="391">
        <v>103627</v>
      </c>
      <c r="H22" s="390"/>
      <c r="I22" s="390"/>
      <c r="J22" s="392">
        <f t="shared" si="1"/>
        <v>491833</v>
      </c>
      <c r="K22" s="420"/>
      <c r="L22" s="421"/>
      <c r="M22" s="187"/>
    </row>
    <row r="23" spans="2:13" ht="12" customHeight="1">
      <c r="B23" s="418">
        <v>1993</v>
      </c>
      <c r="C23" s="391">
        <v>65772</v>
      </c>
      <c r="D23" s="419">
        <f t="shared" si="0"/>
        <v>13.7545092380564</v>
      </c>
      <c r="E23" s="391">
        <v>28350</v>
      </c>
      <c r="F23" s="391">
        <v>282209</v>
      </c>
      <c r="G23" s="391">
        <v>101854</v>
      </c>
      <c r="H23" s="390"/>
      <c r="I23" s="390"/>
      <c r="J23" s="392">
        <f t="shared" si="1"/>
        <v>478185</v>
      </c>
      <c r="K23" s="420"/>
      <c r="L23" s="421"/>
      <c r="M23" s="187"/>
    </row>
    <row r="24" spans="2:13" ht="12" customHeight="1">
      <c r="B24" s="418">
        <v>1994</v>
      </c>
      <c r="C24" s="391">
        <v>68438</v>
      </c>
      <c r="D24" s="419">
        <f t="shared" si="0"/>
        <v>13.616575939897494</v>
      </c>
      <c r="E24" s="391">
        <v>30882</v>
      </c>
      <c r="F24" s="391">
        <v>293794</v>
      </c>
      <c r="G24" s="391">
        <v>109494</v>
      </c>
      <c r="H24" s="390"/>
      <c r="I24" s="390"/>
      <c r="J24" s="392">
        <f t="shared" si="1"/>
        <v>502608</v>
      </c>
      <c r="L24" s="422"/>
      <c r="M24" s="187"/>
    </row>
    <row r="25" spans="2:10" ht="12" customHeight="1">
      <c r="B25" s="418">
        <v>1995</v>
      </c>
      <c r="C25" s="391">
        <v>72189</v>
      </c>
      <c r="D25" s="419">
        <f t="shared" si="0"/>
        <v>14.273427212224027</v>
      </c>
      <c r="E25" s="391">
        <v>31193</v>
      </c>
      <c r="F25" s="391">
        <v>294303</v>
      </c>
      <c r="G25" s="391">
        <v>108073</v>
      </c>
      <c r="H25" s="390"/>
      <c r="I25" s="390"/>
      <c r="J25" s="392">
        <f t="shared" si="1"/>
        <v>505758</v>
      </c>
    </row>
    <row r="26" spans="2:10" ht="12" customHeight="1">
      <c r="B26" s="418">
        <v>1996</v>
      </c>
      <c r="C26" s="391">
        <v>70919</v>
      </c>
      <c r="D26" s="419">
        <f t="shared" si="0"/>
        <v>14.157071449104091</v>
      </c>
      <c r="E26" s="391">
        <v>31560</v>
      </c>
      <c r="F26" s="391">
        <v>291939</v>
      </c>
      <c r="G26" s="391">
        <v>106526</v>
      </c>
      <c r="H26" s="390"/>
      <c r="I26" s="390"/>
      <c r="J26" s="392">
        <f t="shared" si="1"/>
        <v>500944</v>
      </c>
    </row>
    <row r="27" spans="2:11" ht="12" customHeight="1">
      <c r="B27" s="418">
        <v>1997</v>
      </c>
      <c r="C27" s="391">
        <f>48076.6+28426</f>
        <v>76502.6</v>
      </c>
      <c r="D27" s="419">
        <f t="shared" si="0"/>
        <v>14.365212505910193</v>
      </c>
      <c r="E27" s="391">
        <v>34014</v>
      </c>
      <c r="F27" s="391">
        <v>310143</v>
      </c>
      <c r="G27" s="391">
        <v>111895</v>
      </c>
      <c r="H27" s="390"/>
      <c r="I27" s="390"/>
      <c r="J27" s="392">
        <f t="shared" si="1"/>
        <v>532554.6</v>
      </c>
      <c r="K27" s="423" t="s">
        <v>11</v>
      </c>
    </row>
    <row r="28" spans="2:11" ht="12" customHeight="1">
      <c r="B28" s="418">
        <v>1998</v>
      </c>
      <c r="C28" s="391">
        <v>76263</v>
      </c>
      <c r="D28" s="419">
        <f t="shared" si="0"/>
        <v>13.965715206574943</v>
      </c>
      <c r="E28" s="391">
        <v>34521</v>
      </c>
      <c r="F28" s="391">
        <v>315500</v>
      </c>
      <c r="G28" s="391">
        <v>119789</v>
      </c>
      <c r="H28" s="390"/>
      <c r="I28" s="390"/>
      <c r="J28" s="392">
        <f t="shared" si="1"/>
        <v>546073</v>
      </c>
      <c r="K28" s="423"/>
    </row>
    <row r="29" spans="2:11" ht="12" customHeight="1">
      <c r="B29" s="418">
        <v>1999</v>
      </c>
      <c r="C29" s="391">
        <v>81036</v>
      </c>
      <c r="D29" s="419">
        <f t="shared" si="0"/>
        <v>15.101385914989015</v>
      </c>
      <c r="E29" s="391">
        <v>36023</v>
      </c>
      <c r="F29" s="391">
        <v>303900</v>
      </c>
      <c r="G29" s="391">
        <v>115654</v>
      </c>
      <c r="H29" s="390"/>
      <c r="I29" s="390"/>
      <c r="J29" s="392">
        <f t="shared" si="1"/>
        <v>536613</v>
      </c>
      <c r="K29" s="423"/>
    </row>
    <row r="30" spans="2:11" ht="12" customHeight="1">
      <c r="B30" s="418">
        <v>2000</v>
      </c>
      <c r="C30" s="391">
        <v>85863</v>
      </c>
      <c r="D30" s="419">
        <v>14.7</v>
      </c>
      <c r="E30" s="391">
        <v>44968</v>
      </c>
      <c r="F30" s="391">
        <v>323400</v>
      </c>
      <c r="G30" s="391">
        <v>130000</v>
      </c>
      <c r="J30" s="424">
        <f>SUM(C30:G30)</f>
        <v>584245.7</v>
      </c>
      <c r="K30" s="423"/>
    </row>
    <row r="31" spans="2:11" ht="12" customHeight="1">
      <c r="B31" s="418">
        <v>2001</v>
      </c>
      <c r="C31" s="391">
        <v>92709</v>
      </c>
      <c r="D31" s="419">
        <f t="shared" si="0"/>
        <v>15.87216528733192</v>
      </c>
      <c r="E31" s="391">
        <v>46134</v>
      </c>
      <c r="F31" s="391">
        <v>315205</v>
      </c>
      <c r="G31" s="391">
        <v>130050</v>
      </c>
      <c r="H31" s="390"/>
      <c r="I31" s="390"/>
      <c r="J31" s="392">
        <f aca="true" t="shared" si="2" ref="J31:J37">SUM(C31,E31:G31)</f>
        <v>584098</v>
      </c>
      <c r="K31" s="423"/>
    </row>
    <row r="32" spans="2:11" ht="12" customHeight="1">
      <c r="B32" s="418">
        <v>2002</v>
      </c>
      <c r="C32" s="391">
        <v>98272</v>
      </c>
      <c r="D32" s="419">
        <f t="shared" si="0"/>
        <v>16.41900652379498</v>
      </c>
      <c r="E32" s="391">
        <f>25847.136+20671.724</f>
        <v>46518.86</v>
      </c>
      <c r="F32" s="391">
        <v>322107</v>
      </c>
      <c r="G32" s="391">
        <v>131628</v>
      </c>
      <c r="J32" s="392">
        <f t="shared" si="2"/>
        <v>598525.86</v>
      </c>
      <c r="K32" s="423"/>
    </row>
    <row r="33" spans="2:11" ht="12" customHeight="1">
      <c r="B33" s="418">
        <v>2003</v>
      </c>
      <c r="C33" s="391">
        <v>106536</v>
      </c>
      <c r="D33" s="419">
        <f aca="true" t="shared" si="3" ref="D33:D38">SUM(C33/J33)*100</f>
        <v>17.015893703371844</v>
      </c>
      <c r="E33" s="391">
        <v>48888</v>
      </c>
      <c r="F33" s="391">
        <v>327798</v>
      </c>
      <c r="G33" s="391">
        <v>142875</v>
      </c>
      <c r="J33" s="392">
        <f t="shared" si="2"/>
        <v>626097</v>
      </c>
      <c r="K33" s="423"/>
    </row>
    <row r="34" spans="2:11" ht="12" customHeight="1">
      <c r="B34" s="418">
        <v>2004</v>
      </c>
      <c r="C34" s="391">
        <v>114501.4</v>
      </c>
      <c r="D34" s="419">
        <f t="shared" si="3"/>
        <v>17.052312280165616</v>
      </c>
      <c r="E34" s="391">
        <v>52285</v>
      </c>
      <c r="F34" s="391">
        <v>352358</v>
      </c>
      <c r="G34" s="391">
        <v>152327</v>
      </c>
      <c r="J34" s="392">
        <f t="shared" si="2"/>
        <v>671471.4</v>
      </c>
      <c r="K34" s="423"/>
    </row>
    <row r="35" spans="2:11" ht="12" customHeight="1">
      <c r="B35" s="418">
        <v>2005</v>
      </c>
      <c r="C35" s="391">
        <v>125894</v>
      </c>
      <c r="D35" s="419">
        <f t="shared" si="3"/>
        <v>17.718497501136486</v>
      </c>
      <c r="E35" s="391">
        <v>54342</v>
      </c>
      <c r="F35" s="391">
        <v>370233</v>
      </c>
      <c r="G35" s="391">
        <v>160054</v>
      </c>
      <c r="J35" s="392">
        <f t="shared" si="2"/>
        <v>710523</v>
      </c>
      <c r="K35" s="423"/>
    </row>
    <row r="36" spans="2:11" ht="12" customHeight="1">
      <c r="B36" s="418">
        <v>2006</v>
      </c>
      <c r="C36" s="391">
        <v>135260</v>
      </c>
      <c r="D36" s="419">
        <f t="shared" si="3"/>
        <v>18.128451187476546</v>
      </c>
      <c r="E36" s="391">
        <v>65099</v>
      </c>
      <c r="F36" s="391">
        <v>378389</v>
      </c>
      <c r="G36" s="391">
        <v>167372</v>
      </c>
      <c r="J36" s="392">
        <f t="shared" si="2"/>
        <v>746120</v>
      </c>
      <c r="K36" s="423"/>
    </row>
    <row r="37" spans="2:11" ht="12" customHeight="1">
      <c r="B37" s="418">
        <v>2007</v>
      </c>
      <c r="C37" s="391">
        <v>140236</v>
      </c>
      <c r="D37" s="419">
        <f t="shared" si="3"/>
        <v>17.547991195722492</v>
      </c>
      <c r="E37" s="391">
        <v>69212</v>
      </c>
      <c r="F37" s="391">
        <v>406812</v>
      </c>
      <c r="G37" s="391">
        <v>182897</v>
      </c>
      <c r="J37" s="392">
        <f t="shared" si="2"/>
        <v>799157</v>
      </c>
      <c r="K37" s="423"/>
    </row>
    <row r="38" spans="2:11" ht="12" customHeight="1">
      <c r="B38" s="418">
        <v>2008</v>
      </c>
      <c r="C38" s="391">
        <v>140562.3</v>
      </c>
      <c r="D38" s="419">
        <f t="shared" si="3"/>
        <v>17.023486722660618</v>
      </c>
      <c r="E38" s="391">
        <v>74647</v>
      </c>
      <c r="F38" s="391">
        <v>421098</v>
      </c>
      <c r="G38" s="391">
        <v>189389</v>
      </c>
      <c r="J38" s="392">
        <f>SUM(C38,E38:G38)</f>
        <v>825696.3</v>
      </c>
      <c r="K38" s="423"/>
    </row>
    <row r="39" spans="2:11" ht="12" customHeight="1">
      <c r="B39" s="418">
        <v>2009</v>
      </c>
      <c r="C39" s="391">
        <v>110604</v>
      </c>
      <c r="D39" s="419">
        <f>SUM(C39/J39)*100</f>
        <v>15.395815440637078</v>
      </c>
      <c r="E39" s="391">
        <v>63036</v>
      </c>
      <c r="F39" s="391">
        <v>386957</v>
      </c>
      <c r="G39" s="391">
        <v>157806</v>
      </c>
      <c r="J39" s="392">
        <f>SUM(C39,E39:G39)</f>
        <v>718403</v>
      </c>
      <c r="K39" s="423"/>
    </row>
    <row r="40" spans="4:10" ht="10.5" customHeight="1">
      <c r="D40" s="419"/>
      <c r="H40" s="390"/>
      <c r="I40" s="390"/>
      <c r="J40" s="392"/>
    </row>
    <row r="41" spans="2:10" ht="15.75" customHeight="1">
      <c r="B41" s="425" t="s">
        <v>91</v>
      </c>
      <c r="C41" s="426"/>
      <c r="D41" s="427"/>
      <c r="E41" s="416"/>
      <c r="F41" s="416"/>
      <c r="G41" s="426"/>
      <c r="H41" s="390"/>
      <c r="I41" s="390"/>
      <c r="J41" s="392"/>
    </row>
    <row r="42" spans="4:10" ht="10.5" customHeight="1">
      <c r="D42" s="419"/>
      <c r="H42" s="390"/>
      <c r="I42" s="390"/>
      <c r="J42" s="392"/>
    </row>
    <row r="43" spans="2:10" ht="12.75" customHeight="1">
      <c r="B43" s="418">
        <v>1971</v>
      </c>
      <c r="C43" s="391">
        <v>111653</v>
      </c>
      <c r="D43" s="419">
        <f aca="true" t="shared" si="4" ref="D43:D59">SUM(C43/J43:J43)*100</f>
        <v>12.059578007117821</v>
      </c>
      <c r="E43" s="391">
        <v>244871</v>
      </c>
      <c r="F43" s="391">
        <v>399847</v>
      </c>
      <c r="G43" s="391">
        <v>169474</v>
      </c>
      <c r="H43" s="390"/>
      <c r="I43" s="390"/>
      <c r="J43" s="392">
        <f aca="true" t="shared" si="5" ref="J43:J59">SUM(C43,E43:G43)</f>
        <v>925845</v>
      </c>
    </row>
    <row r="44" spans="2:10" ht="12.75" customHeight="1">
      <c r="B44" s="418">
        <v>1975</v>
      </c>
      <c r="C44" s="391">
        <v>326217</v>
      </c>
      <c r="D44" s="419">
        <f t="shared" si="4"/>
        <v>15.053068298699698</v>
      </c>
      <c r="E44" s="391">
        <v>464967</v>
      </c>
      <c r="F44" s="391">
        <v>1078661</v>
      </c>
      <c r="G44" s="391">
        <v>297268</v>
      </c>
      <c r="H44" s="390"/>
      <c r="I44" s="390"/>
      <c r="J44" s="392">
        <f t="shared" si="5"/>
        <v>2167113</v>
      </c>
    </row>
    <row r="45" spans="2:10" ht="12.75" customHeight="1">
      <c r="B45" s="418">
        <v>1980</v>
      </c>
      <c r="C45" s="391">
        <v>783383</v>
      </c>
      <c r="D45" s="419">
        <f t="shared" si="4"/>
        <v>19.07638023065534</v>
      </c>
      <c r="E45" s="391">
        <v>698223</v>
      </c>
      <c r="F45" s="391">
        <v>1900707</v>
      </c>
      <c r="G45" s="391">
        <v>724247</v>
      </c>
      <c r="H45" s="390"/>
      <c r="I45" s="390"/>
      <c r="J45" s="392">
        <f t="shared" si="5"/>
        <v>4106560</v>
      </c>
    </row>
    <row r="46" spans="2:10" ht="12.75" customHeight="1">
      <c r="B46" s="418">
        <v>1985</v>
      </c>
      <c r="C46" s="391">
        <v>1158776</v>
      </c>
      <c r="D46" s="419">
        <f t="shared" si="4"/>
        <v>19.13770531386206</v>
      </c>
      <c r="E46" s="391">
        <v>998247</v>
      </c>
      <c r="F46" s="391">
        <v>2654905</v>
      </c>
      <c r="G46" s="391">
        <v>1243009</v>
      </c>
      <c r="H46" s="390"/>
      <c r="I46" s="390"/>
      <c r="J46" s="392">
        <f t="shared" si="5"/>
        <v>6054937</v>
      </c>
    </row>
    <row r="47" spans="2:10" ht="12.75" customHeight="1">
      <c r="B47" s="418">
        <v>1990</v>
      </c>
      <c r="C47" s="391">
        <v>1979531</v>
      </c>
      <c r="D47" s="419">
        <f t="shared" si="4"/>
        <v>23.587259099749367</v>
      </c>
      <c r="E47" s="391">
        <v>1197775</v>
      </c>
      <c r="F47" s="391">
        <v>3665955</v>
      </c>
      <c r="G47" s="391">
        <v>1549113</v>
      </c>
      <c r="H47" s="390"/>
      <c r="I47" s="390"/>
      <c r="J47" s="392">
        <f t="shared" si="5"/>
        <v>8392374</v>
      </c>
    </row>
    <row r="48" spans="2:10" ht="12.75" customHeight="1">
      <c r="B48" s="418">
        <v>1991</v>
      </c>
      <c r="C48" s="391">
        <v>2177836</v>
      </c>
      <c r="D48" s="419">
        <f t="shared" si="4"/>
        <v>24.281436124310694</v>
      </c>
      <c r="E48" s="391">
        <v>1264091</v>
      </c>
      <c r="F48" s="391">
        <v>3765791</v>
      </c>
      <c r="G48" s="391">
        <v>1761422</v>
      </c>
      <c r="H48" s="390"/>
      <c r="I48" s="390"/>
      <c r="J48" s="392">
        <f t="shared" si="5"/>
        <v>8969140</v>
      </c>
    </row>
    <row r="49" spans="2:14" ht="12.75" customHeight="1">
      <c r="B49" s="418">
        <v>1992</v>
      </c>
      <c r="C49" s="391">
        <v>2246204</v>
      </c>
      <c r="D49" s="419">
        <f t="shared" si="4"/>
        <v>23.59514492573982</v>
      </c>
      <c r="E49" s="391">
        <v>1315191</v>
      </c>
      <c r="F49" s="391">
        <v>4122782</v>
      </c>
      <c r="G49" s="391">
        <v>1835595</v>
      </c>
      <c r="H49" s="390"/>
      <c r="I49" s="390"/>
      <c r="J49" s="392">
        <f t="shared" si="5"/>
        <v>9519772</v>
      </c>
      <c r="K49" s="420"/>
      <c r="L49" s="420"/>
      <c r="M49" s="420"/>
      <c r="N49" s="420"/>
    </row>
    <row r="50" spans="2:14" ht="12.75" customHeight="1">
      <c r="B50" s="418">
        <v>1993</v>
      </c>
      <c r="C50" s="391">
        <v>2494595</v>
      </c>
      <c r="D50" s="419">
        <f t="shared" si="4"/>
        <v>25.22420578123453</v>
      </c>
      <c r="E50" s="391">
        <v>1357636</v>
      </c>
      <c r="F50" s="391">
        <v>4161160</v>
      </c>
      <c r="G50" s="391">
        <v>1876296</v>
      </c>
      <c r="H50" s="390"/>
      <c r="I50" s="390"/>
      <c r="J50" s="392">
        <f t="shared" si="5"/>
        <v>9889687</v>
      </c>
      <c r="K50" s="420"/>
      <c r="L50" s="420"/>
      <c r="M50" s="420"/>
      <c r="N50" s="420"/>
    </row>
    <row r="51" spans="2:14" ht="12.75" customHeight="1">
      <c r="B51" s="418">
        <v>1994</v>
      </c>
      <c r="C51" s="391">
        <v>2725718</v>
      </c>
      <c r="D51" s="419">
        <f t="shared" si="4"/>
        <v>24.885831512429</v>
      </c>
      <c r="E51" s="391">
        <v>1480000</v>
      </c>
      <c r="F51" s="391">
        <v>4539000</v>
      </c>
      <c r="G51" s="391">
        <v>2208173</v>
      </c>
      <c r="H51" s="390"/>
      <c r="I51" s="390"/>
      <c r="J51" s="392">
        <f t="shared" si="5"/>
        <v>10952891</v>
      </c>
      <c r="K51" s="420"/>
      <c r="L51" s="420"/>
      <c r="M51" s="428"/>
      <c r="N51" s="428"/>
    </row>
    <row r="52" spans="2:90" ht="12.75" customHeight="1">
      <c r="B52" s="418">
        <v>1995</v>
      </c>
      <c r="C52" s="391">
        <v>2894977</v>
      </c>
      <c r="D52" s="419">
        <f t="shared" si="4"/>
        <v>25.096170241981884</v>
      </c>
      <c r="E52" s="391">
        <v>1524421</v>
      </c>
      <c r="F52" s="391">
        <v>4787000</v>
      </c>
      <c r="G52" s="391">
        <v>2329135</v>
      </c>
      <c r="H52" s="390"/>
      <c r="I52" s="390"/>
      <c r="J52" s="392">
        <f t="shared" si="5"/>
        <v>11535533</v>
      </c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</row>
    <row r="53" spans="2:90" ht="12.75" customHeight="1">
      <c r="B53" s="418">
        <v>1996</v>
      </c>
      <c r="C53" s="391">
        <v>3060192</v>
      </c>
      <c r="D53" s="419">
        <f t="shared" si="4"/>
        <v>25.101523550477967</v>
      </c>
      <c r="E53" s="391">
        <v>1543405</v>
      </c>
      <c r="F53" s="391">
        <v>4933754</v>
      </c>
      <c r="G53" s="391">
        <v>2653909</v>
      </c>
      <c r="H53" s="390"/>
      <c r="I53" s="390"/>
      <c r="J53" s="392">
        <f t="shared" si="5"/>
        <v>12191260</v>
      </c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</row>
    <row r="54" spans="2:90" ht="12.75" customHeight="1">
      <c r="B54" s="418">
        <v>1997</v>
      </c>
      <c r="C54" s="391">
        <v>3352425</v>
      </c>
      <c r="D54" s="419">
        <f t="shared" si="4"/>
        <v>24.8876097909639</v>
      </c>
      <c r="E54" s="391">
        <v>1703219</v>
      </c>
      <c r="F54" s="391">
        <v>5445424</v>
      </c>
      <c r="G54" s="391">
        <v>2969189</v>
      </c>
      <c r="H54" s="390"/>
      <c r="I54" s="390"/>
      <c r="J54" s="392">
        <f t="shared" si="5"/>
        <v>13470257</v>
      </c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/>
    </row>
    <row r="55" spans="2:90" ht="12.75" customHeight="1">
      <c r="B55" s="418">
        <v>1998</v>
      </c>
      <c r="C55" s="391">
        <v>3566147</v>
      </c>
      <c r="D55" s="419">
        <f t="shared" si="4"/>
        <v>24.334260899470756</v>
      </c>
      <c r="E55" s="391">
        <v>1812441</v>
      </c>
      <c r="F55" s="391">
        <v>6010502</v>
      </c>
      <c r="G55" s="391">
        <v>3265750</v>
      </c>
      <c r="H55" s="390"/>
      <c r="I55" s="390"/>
      <c r="J55" s="392">
        <f t="shared" si="5"/>
        <v>14654840</v>
      </c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</row>
    <row r="56" spans="2:90" ht="12.75" customHeight="1">
      <c r="B56" s="418">
        <v>1999</v>
      </c>
      <c r="C56" s="391">
        <v>3750386</v>
      </c>
      <c r="D56" s="419">
        <f t="shared" si="4"/>
        <v>23.60130560312215</v>
      </c>
      <c r="E56" s="391">
        <v>2180955</v>
      </c>
      <c r="F56" s="391">
        <v>6345000</v>
      </c>
      <c r="G56" s="391">
        <v>3614246</v>
      </c>
      <c r="H56" s="390"/>
      <c r="I56" s="390"/>
      <c r="J56" s="392">
        <f t="shared" si="5"/>
        <v>15890587</v>
      </c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</row>
    <row r="57" spans="2:90" ht="12.75" customHeight="1">
      <c r="B57" s="418">
        <v>2000</v>
      </c>
      <c r="C57" s="391">
        <v>4281064</v>
      </c>
      <c r="D57" s="419">
        <f t="shared" si="4"/>
        <v>24.638057327718325</v>
      </c>
      <c r="E57" s="391">
        <v>2712420</v>
      </c>
      <c r="F57" s="391">
        <v>6300000</v>
      </c>
      <c r="G57" s="391">
        <v>4082334</v>
      </c>
      <c r="J57" s="392">
        <f t="shared" si="5"/>
        <v>17375818</v>
      </c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</row>
    <row r="58" spans="2:90" ht="12.75" customHeight="1">
      <c r="B58" s="418">
        <v>2001</v>
      </c>
      <c r="C58" s="391">
        <v>4683970</v>
      </c>
      <c r="D58" s="419">
        <f t="shared" si="4"/>
        <v>26.147766754844305</v>
      </c>
      <c r="E58" s="391">
        <v>2915169</v>
      </c>
      <c r="F58" s="391">
        <v>6096146</v>
      </c>
      <c r="G58" s="391">
        <v>4218176</v>
      </c>
      <c r="H58" s="390"/>
      <c r="I58" s="390"/>
      <c r="J58" s="392">
        <f t="shared" si="5"/>
        <v>17913461</v>
      </c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</row>
    <row r="59" spans="2:90" ht="12.75" customHeight="1">
      <c r="B59" s="418">
        <v>2002</v>
      </c>
      <c r="C59" s="391">
        <v>5400562</v>
      </c>
      <c r="D59" s="419">
        <f t="shared" si="4"/>
        <v>27.37962343652637</v>
      </c>
      <c r="E59" s="391">
        <v>3031587</v>
      </c>
      <c r="F59" s="391">
        <v>6515449</v>
      </c>
      <c r="G59" s="391">
        <v>4777151</v>
      </c>
      <c r="J59" s="392">
        <f t="shared" si="5"/>
        <v>19724749</v>
      </c>
      <c r="K59" s="420"/>
      <c r="L59" s="429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</row>
    <row r="60" spans="2:90" ht="12.75" customHeight="1">
      <c r="B60" s="418">
        <v>2003</v>
      </c>
      <c r="C60" s="391">
        <v>6140039</v>
      </c>
      <c r="D60" s="419">
        <f aca="true" t="shared" si="6" ref="D60:D66">SUM(C60/J60:J60)*100</f>
        <v>28.059633379911723</v>
      </c>
      <c r="E60" s="391">
        <v>3189853</v>
      </c>
      <c r="F60" s="391">
        <v>7106778</v>
      </c>
      <c r="G60" s="391">
        <v>5445437</v>
      </c>
      <c r="J60" s="392">
        <f aca="true" t="shared" si="7" ref="J60:J66">SUM(C60,E60:G60)</f>
        <v>21882107</v>
      </c>
      <c r="K60" s="420"/>
      <c r="L60" s="429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</row>
    <row r="61" spans="2:90" ht="12.75" customHeight="1">
      <c r="B61" s="418">
        <v>2004</v>
      </c>
      <c r="C61" s="391">
        <f>6084815+926249</f>
        <v>7011064</v>
      </c>
      <c r="D61" s="419">
        <f t="shared" si="6"/>
        <v>28.242289806431103</v>
      </c>
      <c r="E61" s="391">
        <v>3469104</v>
      </c>
      <c r="F61" s="391">
        <v>8280787</v>
      </c>
      <c r="G61" s="391">
        <v>6063746</v>
      </c>
      <c r="J61" s="392">
        <f t="shared" si="7"/>
        <v>24824701</v>
      </c>
      <c r="K61" s="420"/>
      <c r="L61" s="429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0"/>
      <c r="BU61" s="420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</row>
    <row r="62" spans="2:90" ht="12.75" customHeight="1">
      <c r="B62" s="418">
        <v>2005</v>
      </c>
      <c r="C62" s="391">
        <v>8095317</v>
      </c>
      <c r="D62" s="419">
        <f t="shared" si="6"/>
        <v>29.324826918752976</v>
      </c>
      <c r="E62" s="391">
        <v>3735574</v>
      </c>
      <c r="F62" s="391">
        <v>9286757</v>
      </c>
      <c r="G62" s="391">
        <v>6488029</v>
      </c>
      <c r="J62" s="392">
        <f t="shared" si="7"/>
        <v>27605677</v>
      </c>
      <c r="K62" s="420"/>
      <c r="L62" s="429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0"/>
      <c r="BF62" s="420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0"/>
      <c r="CK62" s="420"/>
      <c r="CL62" s="420"/>
    </row>
    <row r="63" spans="2:90" ht="12.75" customHeight="1">
      <c r="B63" s="418">
        <v>2006</v>
      </c>
      <c r="C63" s="391">
        <v>8882262</v>
      </c>
      <c r="D63" s="419">
        <f t="shared" si="6"/>
        <v>29.64808078566632</v>
      </c>
      <c r="E63" s="391">
        <v>4444212</v>
      </c>
      <c r="F63" s="391">
        <v>9613350</v>
      </c>
      <c r="G63" s="391">
        <v>7019154</v>
      </c>
      <c r="J63" s="392">
        <f t="shared" si="7"/>
        <v>29958978</v>
      </c>
      <c r="K63" s="420"/>
      <c r="L63" s="429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0"/>
      <c r="BF63" s="420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0"/>
      <c r="BU63" s="420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0"/>
      <c r="CK63" s="420"/>
      <c r="CL63" s="420"/>
    </row>
    <row r="64" spans="2:90" ht="12.75" customHeight="1">
      <c r="B64" s="418">
        <v>2007</v>
      </c>
      <c r="C64" s="391">
        <v>9917180</v>
      </c>
      <c r="D64" s="419">
        <f t="shared" si="6"/>
        <v>29.34431833057205</v>
      </c>
      <c r="E64" s="391">
        <v>4912177</v>
      </c>
      <c r="F64" s="391">
        <v>10790604</v>
      </c>
      <c r="G64" s="391">
        <v>8175951</v>
      </c>
      <c r="J64" s="392">
        <f t="shared" si="7"/>
        <v>33795912</v>
      </c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0"/>
      <c r="CK64" s="420"/>
      <c r="CL64" s="420"/>
    </row>
    <row r="65" spans="2:90" ht="12.75" customHeight="1">
      <c r="B65" s="418">
        <v>2008</v>
      </c>
      <c r="C65" s="391">
        <f>5031230+4737537</f>
        <v>9768767</v>
      </c>
      <c r="D65" s="419">
        <f t="shared" si="6"/>
        <v>28.115895628335892</v>
      </c>
      <c r="E65" s="391">
        <v>5529159</v>
      </c>
      <c r="F65" s="391">
        <v>10783825</v>
      </c>
      <c r="G65" s="391">
        <v>8662890</v>
      </c>
      <c r="J65" s="392">
        <f t="shared" si="7"/>
        <v>34744641</v>
      </c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0"/>
      <c r="AN65" s="420"/>
      <c r="AO65" s="420"/>
      <c r="AP65" s="420"/>
      <c r="AQ65" s="420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0"/>
      <c r="BU65" s="420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0"/>
      <c r="CK65" s="420"/>
      <c r="CL65" s="420"/>
    </row>
    <row r="66" spans="2:90" ht="12.75" customHeight="1">
      <c r="B66" s="418">
        <v>2009</v>
      </c>
      <c r="C66" s="391">
        <f>6019334+1011967</f>
        <v>7031301</v>
      </c>
      <c r="D66" s="419">
        <f t="shared" si="6"/>
        <v>24.543104517106208</v>
      </c>
      <c r="E66" s="391">
        <v>4564554</v>
      </c>
      <c r="F66" s="391">
        <v>9743290</v>
      </c>
      <c r="G66" s="391">
        <v>7309639</v>
      </c>
      <c r="J66" s="392">
        <f t="shared" si="7"/>
        <v>28648784</v>
      </c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0"/>
      <c r="CL66" s="420"/>
    </row>
    <row r="67" ht="9" customHeight="1"/>
    <row r="68" spans="2:14" ht="15.75" customHeight="1">
      <c r="B68" s="430" t="s">
        <v>92</v>
      </c>
      <c r="C68" s="431"/>
      <c r="J68" s="418"/>
      <c r="K68" s="428"/>
      <c r="L68" s="428"/>
      <c r="M68" s="428"/>
      <c r="N68" s="428"/>
    </row>
    <row r="69" spans="10:14" ht="12.75">
      <c r="J69" s="418"/>
      <c r="K69" s="428"/>
      <c r="L69" s="428"/>
      <c r="M69" s="428"/>
      <c r="N69" s="428"/>
    </row>
    <row r="70" ht="14.25">
      <c r="A70" s="393">
        <v>10</v>
      </c>
    </row>
    <row r="82" spans="10:14" ht="12.75">
      <c r="J82" s="428">
        <f aca="true" t="shared" si="8" ref="J82:J97">B45</f>
        <v>1980</v>
      </c>
      <c r="K82" s="428">
        <f aca="true" t="shared" si="9" ref="K82:K97">C45/C$45*100</f>
        <v>100</v>
      </c>
      <c r="L82" s="428">
        <f aca="true" t="shared" si="10" ref="L82:L97">E45/E$45*100</f>
        <v>100</v>
      </c>
      <c r="M82" s="428">
        <f aca="true" t="shared" si="11" ref="M82:M97">F45/F$45*100</f>
        <v>100</v>
      </c>
      <c r="N82" s="428">
        <f aca="true" t="shared" si="12" ref="N82:N97">G45/G$45*100</f>
        <v>100</v>
      </c>
    </row>
    <row r="83" spans="10:14" ht="12.75">
      <c r="J83" s="428">
        <f t="shared" si="8"/>
        <v>1985</v>
      </c>
      <c r="K83" s="428">
        <f t="shared" si="9"/>
        <v>147.91947233983888</v>
      </c>
      <c r="L83" s="428">
        <f t="shared" si="10"/>
        <v>142.96965296187608</v>
      </c>
      <c r="M83" s="428">
        <f t="shared" si="11"/>
        <v>139.67986649178437</v>
      </c>
      <c r="N83" s="428">
        <f t="shared" si="12"/>
        <v>171.62777339774965</v>
      </c>
    </row>
    <row r="84" spans="10:14" ht="12.75">
      <c r="J84" s="428">
        <f t="shared" si="8"/>
        <v>1990</v>
      </c>
      <c r="K84" s="428">
        <f t="shared" si="9"/>
        <v>252.6900634810814</v>
      </c>
      <c r="L84" s="428">
        <f t="shared" si="10"/>
        <v>171.546196558979</v>
      </c>
      <c r="M84" s="428">
        <f t="shared" si="11"/>
        <v>192.87323085567633</v>
      </c>
      <c r="N84" s="428">
        <f t="shared" si="12"/>
        <v>213.89291222469683</v>
      </c>
    </row>
    <row r="85" spans="10:14" ht="12.75">
      <c r="J85" s="428">
        <f t="shared" si="8"/>
        <v>1991</v>
      </c>
      <c r="K85" s="428">
        <f t="shared" si="9"/>
        <v>278.0039903852904</v>
      </c>
      <c r="L85" s="428">
        <f t="shared" si="10"/>
        <v>181.0440217523628</v>
      </c>
      <c r="M85" s="428">
        <f t="shared" si="11"/>
        <v>198.12580266185162</v>
      </c>
      <c r="N85" s="428">
        <f t="shared" si="12"/>
        <v>243.20735881543177</v>
      </c>
    </row>
    <row r="86" spans="10:14" ht="12.75">
      <c r="J86" s="428">
        <f t="shared" si="8"/>
        <v>1992</v>
      </c>
      <c r="K86" s="428">
        <f t="shared" si="9"/>
        <v>286.73126682606085</v>
      </c>
      <c r="L86" s="428">
        <f t="shared" si="10"/>
        <v>188.36260048723688</v>
      </c>
      <c r="M86" s="428">
        <f t="shared" si="11"/>
        <v>216.9078137766631</v>
      </c>
      <c r="N86" s="428">
        <f t="shared" si="12"/>
        <v>253.4487543614264</v>
      </c>
    </row>
    <row r="87" spans="10:14" ht="12.75">
      <c r="J87" s="428">
        <f t="shared" si="8"/>
        <v>1993</v>
      </c>
      <c r="K87" s="428">
        <f t="shared" si="9"/>
        <v>318.43874579867065</v>
      </c>
      <c r="L87" s="428">
        <f t="shared" si="10"/>
        <v>194.4416039001866</v>
      </c>
      <c r="M87" s="428">
        <f t="shared" si="11"/>
        <v>218.92695717961792</v>
      </c>
      <c r="N87" s="428">
        <f t="shared" si="12"/>
        <v>259.0685222030606</v>
      </c>
    </row>
    <row r="88" spans="10:14" ht="12.75">
      <c r="J88" s="428">
        <f t="shared" si="8"/>
        <v>1994</v>
      </c>
      <c r="K88" s="428">
        <f t="shared" si="9"/>
        <v>347.9419390004634</v>
      </c>
      <c r="L88" s="428">
        <f t="shared" si="10"/>
        <v>211.96666394547302</v>
      </c>
      <c r="M88" s="428">
        <f t="shared" si="11"/>
        <v>238.80587591880285</v>
      </c>
      <c r="N88" s="428">
        <f t="shared" si="12"/>
        <v>304.8922536096111</v>
      </c>
    </row>
    <row r="89" spans="10:14" ht="12.75">
      <c r="J89" s="428">
        <f t="shared" si="8"/>
        <v>1995</v>
      </c>
      <c r="K89" s="428">
        <f t="shared" si="9"/>
        <v>369.54810099274556</v>
      </c>
      <c r="L89" s="428">
        <f t="shared" si="10"/>
        <v>218.32867149893374</v>
      </c>
      <c r="M89" s="428">
        <f t="shared" si="11"/>
        <v>251.85365235146713</v>
      </c>
      <c r="N89" s="428">
        <f t="shared" si="12"/>
        <v>321.59401419681404</v>
      </c>
    </row>
    <row r="90" spans="10:14" ht="12.75">
      <c r="J90" s="428">
        <f t="shared" si="8"/>
        <v>1996</v>
      </c>
      <c r="K90" s="428">
        <f t="shared" si="9"/>
        <v>390.6380403965876</v>
      </c>
      <c r="L90" s="428">
        <f t="shared" si="10"/>
        <v>221.04757362619108</v>
      </c>
      <c r="M90" s="428">
        <f t="shared" si="11"/>
        <v>259.5746740554962</v>
      </c>
      <c r="N90" s="428">
        <f t="shared" si="12"/>
        <v>366.43700284571423</v>
      </c>
    </row>
    <row r="91" spans="10:14" ht="12.75">
      <c r="J91" s="428">
        <f t="shared" si="8"/>
        <v>1997</v>
      </c>
      <c r="K91" s="428">
        <f t="shared" si="9"/>
        <v>427.94201559135183</v>
      </c>
      <c r="L91" s="428">
        <f t="shared" si="10"/>
        <v>243.93624959361122</v>
      </c>
      <c r="M91" s="428">
        <f t="shared" si="11"/>
        <v>286.49465698816283</v>
      </c>
      <c r="N91" s="428">
        <f t="shared" si="12"/>
        <v>409.9691127474467</v>
      </c>
    </row>
    <row r="92" spans="10:14" ht="12.75">
      <c r="J92" s="428">
        <f t="shared" si="8"/>
        <v>1998</v>
      </c>
      <c r="K92" s="428">
        <f t="shared" si="9"/>
        <v>455.2239453753783</v>
      </c>
      <c r="L92" s="428">
        <f t="shared" si="10"/>
        <v>259.57910295134934</v>
      </c>
      <c r="M92" s="428">
        <f t="shared" si="11"/>
        <v>316.2245417100058</v>
      </c>
      <c r="N92" s="428">
        <f t="shared" si="12"/>
        <v>450.91660717959485</v>
      </c>
    </row>
    <row r="93" spans="10:14" ht="12.75">
      <c r="J93" s="428">
        <f t="shared" si="8"/>
        <v>1999</v>
      </c>
      <c r="K93" s="428">
        <f t="shared" si="9"/>
        <v>478.7423265503591</v>
      </c>
      <c r="L93" s="428">
        <f t="shared" si="10"/>
        <v>312.35794294945885</v>
      </c>
      <c r="M93" s="428">
        <f t="shared" si="11"/>
        <v>333.82315106957566</v>
      </c>
      <c r="N93" s="428">
        <f t="shared" si="12"/>
        <v>499.0349977286755</v>
      </c>
    </row>
    <row r="94" spans="10:14" ht="12.75">
      <c r="J94" s="428">
        <f t="shared" si="8"/>
        <v>2000</v>
      </c>
      <c r="K94" s="428">
        <f t="shared" si="9"/>
        <v>546.4841590894875</v>
      </c>
      <c r="L94" s="428">
        <f t="shared" si="10"/>
        <v>388.47474231012154</v>
      </c>
      <c r="M94" s="428">
        <f t="shared" si="11"/>
        <v>331.45561099106806</v>
      </c>
      <c r="N94" s="428">
        <f t="shared" si="12"/>
        <v>563.6659868801667</v>
      </c>
    </row>
    <row r="95" spans="10:14" ht="12.75">
      <c r="J95" s="428">
        <f t="shared" si="8"/>
        <v>2001</v>
      </c>
      <c r="K95" s="428">
        <f t="shared" si="9"/>
        <v>597.9157066211546</v>
      </c>
      <c r="L95" s="428">
        <f t="shared" si="10"/>
        <v>417.5125998427436</v>
      </c>
      <c r="M95" s="428">
        <f t="shared" si="11"/>
        <v>320.73044398742155</v>
      </c>
      <c r="N95" s="428">
        <f t="shared" si="12"/>
        <v>582.4222951562106</v>
      </c>
    </row>
    <row r="96" spans="10:14" ht="12.75">
      <c r="J96" s="428">
        <f t="shared" si="8"/>
        <v>2002</v>
      </c>
      <c r="K96" s="428">
        <f t="shared" si="9"/>
        <v>689.389736565639</v>
      </c>
      <c r="L96" s="428">
        <f t="shared" si="10"/>
        <v>434.18606949355717</v>
      </c>
      <c r="M96" s="428">
        <f t="shared" si="11"/>
        <v>342.7908141549434</v>
      </c>
      <c r="N96" s="428">
        <f t="shared" si="12"/>
        <v>659.6024560681645</v>
      </c>
    </row>
    <row r="97" spans="10:14" ht="12.75">
      <c r="J97" s="428">
        <f t="shared" si="8"/>
        <v>2003</v>
      </c>
      <c r="K97" s="428">
        <f t="shared" si="9"/>
        <v>783.7850706487121</v>
      </c>
      <c r="L97" s="428">
        <f t="shared" si="10"/>
        <v>456.8530397881479</v>
      </c>
      <c r="M97" s="428">
        <f t="shared" si="11"/>
        <v>373.90181653458427</v>
      </c>
      <c r="N97" s="428">
        <f t="shared" si="12"/>
        <v>751.8756722499369</v>
      </c>
    </row>
    <row r="98" spans="10:14" ht="12.75">
      <c r="J98" s="428">
        <f>B61</f>
        <v>2004</v>
      </c>
      <c r="K98" s="428">
        <f>C61/C$45*100</f>
        <v>894.9727017308264</v>
      </c>
      <c r="L98" s="428">
        <f aca="true" t="shared" si="13" ref="L98:N99">E61/E$45*100</f>
        <v>496.84756875668666</v>
      </c>
      <c r="M98" s="428">
        <f t="shared" si="13"/>
        <v>435.66878009077675</v>
      </c>
      <c r="N98" s="428">
        <f t="shared" si="13"/>
        <v>837.2483420711442</v>
      </c>
    </row>
    <row r="99" spans="10:14" ht="12.75">
      <c r="J99" s="428">
        <f>B62</f>
        <v>2005</v>
      </c>
      <c r="K99" s="428">
        <f>C62/C$45*100</f>
        <v>1033.3792027654417</v>
      </c>
      <c r="L99" s="428">
        <f t="shared" si="13"/>
        <v>535.0115937171936</v>
      </c>
      <c r="M99" s="428">
        <f t="shared" si="13"/>
        <v>488.594875485806</v>
      </c>
      <c r="N99" s="428">
        <f t="shared" si="13"/>
        <v>895.830980314727</v>
      </c>
    </row>
  </sheetData>
  <mergeCells count="8">
    <mergeCell ref="C9:C12"/>
    <mergeCell ref="F8:F12"/>
    <mergeCell ref="G8:G12"/>
    <mergeCell ref="B4:G4"/>
    <mergeCell ref="E8:E12"/>
    <mergeCell ref="D9:D12"/>
    <mergeCell ref="C8:D8"/>
    <mergeCell ref="B6:G6"/>
  </mergeCells>
  <printOptions/>
  <pageMargins left="0.72" right="0.82" top="0.48" bottom="0.31" header="0.22" footer="0.1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Schiffahrt und Außenhandel des Hafens Hamb. 1970 b. 1994 (Sonderbericht)</dc:title>
  <dc:subject/>
  <dc:creator>STALA</dc:creator>
  <cp:keywords/>
  <dc:description/>
  <cp:lastModifiedBy>foersmon</cp:lastModifiedBy>
  <cp:lastPrinted>2010-10-07T06:15:33Z</cp:lastPrinted>
  <dcterms:created xsi:type="dcterms:W3CDTF">2000-05-22T11:36:06Z</dcterms:created>
  <dcterms:modified xsi:type="dcterms:W3CDTF">2010-10-07T09:27:17Z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