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-15" yWindow="-15" windowWidth="19290" windowHeight="10890" tabRatio="640"/>
  </bookViews>
  <sheets>
    <sheet name="A I 3 - j11_HH_endg." sheetId="11" r:id="rId1"/>
    <sheet name="V0_2" sheetId="2" r:id="rId2"/>
    <sheet name="V0_3" sheetId="45" r:id="rId3"/>
    <sheet name="Bezirke_1" sheetId="5" r:id="rId4"/>
    <sheet name="Mitte_1" sheetId="10" r:id="rId5"/>
    <sheet name="Altona_1" sheetId="30" r:id="rId6"/>
    <sheet name="Eimsbuettel_1" sheetId="31" r:id="rId7"/>
    <sheet name="Nord_1" sheetId="32" r:id="rId8"/>
    <sheet name="Wandsbek_1" sheetId="33" r:id="rId9"/>
    <sheet name="Bergedorf_1" sheetId="34" r:id="rId10"/>
    <sheet name="Harburg_1" sheetId="35" r:id="rId11"/>
    <sheet name="Land_1" sheetId="44" r:id="rId12"/>
    <sheet name="Tabelle1" sheetId="46" r:id="rId13"/>
  </sheets>
  <definedNames>
    <definedName name="_xlnm.Print_Titles" localSheetId="5">Altona_1!$1:$7</definedName>
    <definedName name="_xlnm.Print_Titles" localSheetId="9">Bergedorf_1!$1:$7</definedName>
    <definedName name="_xlnm.Print_Titles" localSheetId="6">Eimsbuettel_1!$1:$7</definedName>
    <definedName name="_xlnm.Print_Titles" localSheetId="10">Harburg_1!$1:$7</definedName>
    <definedName name="_xlnm.Print_Titles" localSheetId="11">Land_1!$1:$7</definedName>
    <definedName name="_xlnm.Print_Titles" localSheetId="4">Mitte_1!$1:$7</definedName>
    <definedName name="_xlnm.Print_Titles" localSheetId="7">Nord_1!$1:$7</definedName>
    <definedName name="_xlnm.Print_Titles" localSheetId="8">Wandsbek_1!$1:$7</definedName>
  </definedNames>
  <calcPr calcId="145621"/>
</workbook>
</file>

<file path=xl/calcChain.xml><?xml version="1.0" encoding="utf-8"?>
<calcChain xmlns="http://schemas.openxmlformats.org/spreadsheetml/2006/main">
  <c r="E115" i="44" l="1"/>
  <c r="D115" i="44"/>
  <c r="C115" i="44"/>
  <c r="E109" i="44"/>
  <c r="D109" i="44"/>
  <c r="C109" i="44"/>
  <c r="E103" i="44"/>
  <c r="D103" i="44"/>
  <c r="C103" i="44"/>
  <c r="E97" i="44"/>
  <c r="D97" i="44"/>
  <c r="C97" i="44"/>
  <c r="E91" i="44"/>
  <c r="D91" i="44"/>
  <c r="C91" i="44"/>
  <c r="E85" i="44"/>
  <c r="D85" i="44"/>
  <c r="C85" i="44"/>
  <c r="E79" i="44"/>
  <c r="D79" i="44"/>
  <c r="C79" i="44"/>
  <c r="E73" i="44"/>
  <c r="D73" i="44"/>
  <c r="C73" i="44"/>
  <c r="E67" i="44"/>
  <c r="D67" i="44"/>
  <c r="C67" i="44"/>
  <c r="E61" i="44"/>
  <c r="D61" i="44"/>
  <c r="C61" i="44"/>
  <c r="E55" i="44"/>
  <c r="D55" i="44"/>
  <c r="C55" i="44"/>
  <c r="E49" i="44"/>
  <c r="D49" i="44"/>
  <c r="C49" i="44"/>
  <c r="E43" i="44"/>
  <c r="D43" i="44"/>
  <c r="C43" i="44"/>
  <c r="E37" i="44"/>
  <c r="D37" i="44"/>
  <c r="C37" i="44"/>
  <c r="E31" i="44"/>
  <c r="D31" i="44"/>
  <c r="C31" i="44"/>
  <c r="E25" i="44"/>
  <c r="D25" i="44"/>
  <c r="C25" i="44"/>
  <c r="E19" i="44"/>
  <c r="D19" i="44"/>
  <c r="C19" i="44"/>
  <c r="E13" i="44"/>
  <c r="D13" i="44"/>
  <c r="C13" i="44"/>
  <c r="E115" i="35"/>
  <c r="D115" i="35"/>
  <c r="C115" i="35"/>
  <c r="E109" i="35"/>
  <c r="D109" i="35"/>
  <c r="C109" i="35"/>
  <c r="E103" i="35"/>
  <c r="D103" i="35"/>
  <c r="C103" i="35"/>
  <c r="E97" i="35"/>
  <c r="D97" i="35"/>
  <c r="C97" i="35"/>
  <c r="E91" i="35"/>
  <c r="D91" i="35"/>
  <c r="C91" i="35"/>
  <c r="E85" i="35"/>
  <c r="D85" i="35"/>
  <c r="C85" i="35"/>
  <c r="E79" i="35"/>
  <c r="D79" i="35"/>
  <c r="C79" i="35"/>
  <c r="E73" i="35"/>
  <c r="D73" i="35"/>
  <c r="C73" i="35"/>
  <c r="E67" i="35"/>
  <c r="D67" i="35"/>
  <c r="C67" i="35"/>
  <c r="E61" i="35"/>
  <c r="D61" i="35"/>
  <c r="C61" i="35"/>
  <c r="E55" i="35"/>
  <c r="D55" i="35"/>
  <c r="C55" i="35"/>
  <c r="E49" i="35"/>
  <c r="D49" i="35"/>
  <c r="C49" i="35"/>
  <c r="E43" i="35"/>
  <c r="D43" i="35"/>
  <c r="C43" i="35"/>
  <c r="E37" i="35"/>
  <c r="D37" i="35"/>
  <c r="C37" i="35"/>
  <c r="E31" i="35"/>
  <c r="D31" i="35"/>
  <c r="C31" i="35"/>
  <c r="E25" i="35"/>
  <c r="D25" i="35"/>
  <c r="C25" i="35"/>
  <c r="E19" i="35"/>
  <c r="D19" i="35"/>
  <c r="C19" i="35"/>
  <c r="E13" i="35"/>
  <c r="D13" i="35"/>
  <c r="C13" i="35"/>
  <c r="E115" i="34"/>
  <c r="D115" i="34"/>
  <c r="C115" i="34"/>
  <c r="E109" i="34"/>
  <c r="D109" i="34"/>
  <c r="C109" i="34"/>
  <c r="E103" i="34"/>
  <c r="D103" i="34"/>
  <c r="C103" i="34"/>
  <c r="E97" i="34"/>
  <c r="D97" i="34"/>
  <c r="C97" i="34"/>
  <c r="E91" i="34"/>
  <c r="D91" i="34"/>
  <c r="C91" i="34"/>
  <c r="E85" i="34"/>
  <c r="D85" i="34"/>
  <c r="C85" i="34"/>
  <c r="E79" i="34"/>
  <c r="D79" i="34"/>
  <c r="C79" i="34"/>
  <c r="E73" i="34"/>
  <c r="D73" i="34"/>
  <c r="C73" i="34"/>
  <c r="E67" i="34"/>
  <c r="D67" i="34"/>
  <c r="C67" i="34"/>
  <c r="E61" i="34"/>
  <c r="D61" i="34"/>
  <c r="C61" i="34"/>
  <c r="E55" i="34"/>
  <c r="D55" i="34"/>
  <c r="C55" i="34"/>
  <c r="E49" i="34"/>
  <c r="D49" i="34"/>
  <c r="C49" i="34"/>
  <c r="E43" i="34"/>
  <c r="D43" i="34"/>
  <c r="C43" i="34"/>
  <c r="E37" i="34"/>
  <c r="D37" i="34"/>
  <c r="C37" i="34"/>
  <c r="E31" i="34"/>
  <c r="D31" i="34"/>
  <c r="C31" i="34"/>
  <c r="E25" i="34"/>
  <c r="D25" i="34"/>
  <c r="C25" i="34"/>
  <c r="E19" i="34"/>
  <c r="D19" i="34"/>
  <c r="C19" i="34"/>
  <c r="E13" i="34"/>
  <c r="D13" i="34"/>
  <c r="C13" i="34"/>
  <c r="E115" i="33"/>
  <c r="D115" i="33"/>
  <c r="C115" i="33"/>
  <c r="E109" i="33"/>
  <c r="D109" i="33"/>
  <c r="C109" i="33"/>
  <c r="E103" i="33"/>
  <c r="D103" i="33"/>
  <c r="C103" i="33"/>
  <c r="E97" i="33"/>
  <c r="D97" i="33"/>
  <c r="C97" i="33"/>
  <c r="E91" i="33"/>
  <c r="D91" i="33"/>
  <c r="C91" i="33"/>
  <c r="E85" i="33"/>
  <c r="D85" i="33"/>
  <c r="C85" i="33"/>
  <c r="E79" i="33"/>
  <c r="D79" i="33"/>
  <c r="C79" i="33"/>
  <c r="E73" i="33"/>
  <c r="D73" i="33"/>
  <c r="C73" i="33"/>
  <c r="E67" i="33"/>
  <c r="D67" i="33"/>
  <c r="C67" i="33"/>
  <c r="E61" i="33"/>
  <c r="D61" i="33"/>
  <c r="C61" i="33"/>
  <c r="E55" i="33"/>
  <c r="D55" i="33"/>
  <c r="C55" i="33"/>
  <c r="E49" i="33"/>
  <c r="D49" i="33"/>
  <c r="C49" i="33"/>
  <c r="E43" i="33"/>
  <c r="D43" i="33"/>
  <c r="C43" i="33"/>
  <c r="E37" i="33"/>
  <c r="D37" i="33"/>
  <c r="C37" i="33"/>
  <c r="E31" i="33"/>
  <c r="D31" i="33"/>
  <c r="C31" i="33"/>
  <c r="E25" i="33"/>
  <c r="D25" i="33"/>
  <c r="C25" i="33"/>
  <c r="E19" i="33"/>
  <c r="D19" i="33"/>
  <c r="C19" i="33"/>
  <c r="E13" i="33"/>
  <c r="D13" i="33"/>
  <c r="C13" i="33"/>
  <c r="E115" i="32"/>
  <c r="D115" i="32"/>
  <c r="C115" i="32"/>
  <c r="E109" i="32"/>
  <c r="D109" i="32"/>
  <c r="C109" i="32"/>
  <c r="E103" i="32"/>
  <c r="D103" i="32"/>
  <c r="C103" i="32"/>
  <c r="E97" i="32"/>
  <c r="D97" i="32"/>
  <c r="C97" i="32"/>
  <c r="E91" i="32"/>
  <c r="D91" i="32"/>
  <c r="C91" i="32"/>
  <c r="E85" i="32"/>
  <c r="D85" i="32"/>
  <c r="C85" i="32"/>
  <c r="E79" i="32"/>
  <c r="D79" i="32"/>
  <c r="C79" i="32"/>
  <c r="E73" i="32"/>
  <c r="D73" i="32"/>
  <c r="C73" i="32"/>
  <c r="E67" i="32"/>
  <c r="D67" i="32"/>
  <c r="C67" i="32"/>
  <c r="E61" i="32"/>
  <c r="D61" i="32"/>
  <c r="C61" i="32"/>
  <c r="E55" i="32"/>
  <c r="D55" i="32"/>
  <c r="C55" i="32"/>
  <c r="E49" i="32"/>
  <c r="D49" i="32"/>
  <c r="C49" i="32"/>
  <c r="E43" i="32"/>
  <c r="D43" i="32"/>
  <c r="C43" i="32"/>
  <c r="E37" i="32"/>
  <c r="D37" i="32"/>
  <c r="C37" i="32"/>
  <c r="E31" i="32"/>
  <c r="D31" i="32"/>
  <c r="C31" i="32"/>
  <c r="E25" i="32"/>
  <c r="D25" i="32"/>
  <c r="C25" i="32"/>
  <c r="E19" i="32"/>
  <c r="D19" i="32"/>
  <c r="C19" i="32"/>
  <c r="E13" i="32"/>
  <c r="D13" i="32"/>
  <c r="C13" i="32"/>
  <c r="E115" i="31"/>
  <c r="D115" i="31"/>
  <c r="C115" i="31"/>
  <c r="E109" i="31"/>
  <c r="D109" i="31"/>
  <c r="C109" i="31"/>
  <c r="E103" i="31"/>
  <c r="D103" i="31"/>
  <c r="C103" i="31"/>
  <c r="E97" i="31"/>
  <c r="D97" i="31"/>
  <c r="C97" i="31"/>
  <c r="E91" i="31"/>
  <c r="D91" i="31"/>
  <c r="C91" i="31"/>
  <c r="E85" i="31"/>
  <c r="D85" i="31"/>
  <c r="C85" i="31"/>
  <c r="E79" i="31"/>
  <c r="D79" i="31"/>
  <c r="C79" i="31"/>
  <c r="E73" i="31"/>
  <c r="D73" i="31"/>
  <c r="C73" i="31"/>
  <c r="E67" i="31"/>
  <c r="D67" i="31"/>
  <c r="C67" i="31"/>
  <c r="E61" i="31"/>
  <c r="D61" i="31"/>
  <c r="C61" i="31"/>
  <c r="E55" i="31"/>
  <c r="D55" i="31"/>
  <c r="C55" i="31"/>
  <c r="E49" i="31"/>
  <c r="D49" i="31"/>
  <c r="C49" i="31"/>
  <c r="E43" i="31"/>
  <c r="D43" i="31"/>
  <c r="C43" i="31"/>
  <c r="E37" i="31"/>
  <c r="D37" i="31"/>
  <c r="C37" i="31"/>
  <c r="E31" i="31"/>
  <c r="D31" i="31"/>
  <c r="C31" i="31"/>
  <c r="E25" i="31"/>
  <c r="D25" i="31"/>
  <c r="C25" i="31"/>
  <c r="E19" i="31"/>
  <c r="D19" i="31"/>
  <c r="C19" i="31"/>
  <c r="E13" i="31"/>
  <c r="D13" i="31"/>
  <c r="C13" i="31"/>
  <c r="E115" i="30"/>
  <c r="D115" i="30"/>
  <c r="C115" i="30"/>
  <c r="E109" i="30"/>
  <c r="D109" i="30"/>
  <c r="C109" i="30"/>
  <c r="E103" i="30"/>
  <c r="D103" i="30"/>
  <c r="C103" i="30"/>
  <c r="E97" i="30"/>
  <c r="D97" i="30"/>
  <c r="C97" i="30"/>
  <c r="E91" i="30"/>
  <c r="D91" i="30"/>
  <c r="C91" i="30"/>
  <c r="E85" i="30"/>
  <c r="D85" i="30"/>
  <c r="C85" i="30"/>
  <c r="E79" i="30"/>
  <c r="D79" i="30"/>
  <c r="C79" i="30"/>
  <c r="E73" i="30"/>
  <c r="D73" i="30"/>
  <c r="C73" i="30"/>
  <c r="E67" i="30"/>
  <c r="D67" i="30"/>
  <c r="C67" i="30"/>
  <c r="E61" i="30"/>
  <c r="D61" i="30"/>
  <c r="C61" i="30"/>
  <c r="E55" i="30"/>
  <c r="D55" i="30"/>
  <c r="C55" i="30"/>
  <c r="E49" i="30"/>
  <c r="D49" i="30"/>
  <c r="C49" i="30"/>
  <c r="E43" i="30"/>
  <c r="D43" i="30"/>
  <c r="C43" i="30"/>
  <c r="E37" i="30"/>
  <c r="D37" i="30"/>
  <c r="C37" i="30"/>
  <c r="E31" i="30"/>
  <c r="D31" i="30"/>
  <c r="C31" i="30"/>
  <c r="E25" i="30"/>
  <c r="D25" i="30"/>
  <c r="C25" i="30"/>
  <c r="E19" i="30"/>
  <c r="D19" i="30"/>
  <c r="C19" i="30"/>
  <c r="E13" i="30"/>
  <c r="D13" i="30"/>
  <c r="C13" i="30"/>
  <c r="E115" i="10"/>
  <c r="D115" i="10"/>
  <c r="C115" i="10"/>
  <c r="E109" i="10"/>
  <c r="D109" i="10"/>
  <c r="C109" i="10"/>
  <c r="E103" i="10"/>
  <c r="D103" i="10"/>
  <c r="C103" i="10"/>
  <c r="E97" i="10"/>
  <c r="D97" i="10"/>
  <c r="C97" i="10"/>
  <c r="E91" i="10"/>
  <c r="D91" i="10"/>
  <c r="C91" i="10"/>
  <c r="E85" i="10"/>
  <c r="D85" i="10"/>
  <c r="C85" i="10"/>
  <c r="E79" i="10"/>
  <c r="D79" i="10"/>
  <c r="C79" i="10"/>
  <c r="E73" i="10"/>
  <c r="D73" i="10"/>
  <c r="C73" i="10"/>
  <c r="E67" i="10"/>
  <c r="D67" i="10"/>
  <c r="C67" i="10"/>
  <c r="E61" i="10"/>
  <c r="D61" i="10"/>
  <c r="C61" i="10"/>
  <c r="E55" i="10"/>
  <c r="D55" i="10"/>
  <c r="C55" i="10"/>
  <c r="E49" i="10"/>
  <c r="D49" i="10"/>
  <c r="C49" i="10"/>
  <c r="E43" i="10"/>
  <c r="D43" i="10"/>
  <c r="C43" i="10"/>
  <c r="E37" i="10"/>
  <c r="D37" i="10"/>
  <c r="C37" i="10"/>
  <c r="E31" i="10"/>
  <c r="D31" i="10"/>
  <c r="C31" i="10"/>
  <c r="E25" i="10"/>
  <c r="D25" i="10"/>
  <c r="C25" i="10"/>
  <c r="E19" i="10"/>
  <c r="D19" i="10"/>
  <c r="C19" i="10"/>
  <c r="E13" i="10"/>
  <c r="D13" i="10"/>
  <c r="C13" i="10"/>
  <c r="B116" i="10" l="1"/>
  <c r="B116" i="44" l="1"/>
  <c r="B114" i="44"/>
  <c r="B113" i="44"/>
  <c r="B112" i="44"/>
  <c r="B111" i="44"/>
  <c r="B110" i="44"/>
  <c r="B108" i="44"/>
  <c r="B107" i="44"/>
  <c r="B106" i="44"/>
  <c r="B105" i="44"/>
  <c r="B104" i="44"/>
  <c r="B102" i="44"/>
  <c r="B101" i="44"/>
  <c r="B100" i="44"/>
  <c r="B99" i="44"/>
  <c r="B98" i="44"/>
  <c r="B96" i="44"/>
  <c r="B95" i="44"/>
  <c r="B94" i="44"/>
  <c r="B93" i="44"/>
  <c r="B92" i="44"/>
  <c r="B90" i="44"/>
  <c r="B89" i="44"/>
  <c r="B88" i="44"/>
  <c r="B87" i="44"/>
  <c r="B86" i="44"/>
  <c r="B84" i="44"/>
  <c r="B83" i="44"/>
  <c r="B82" i="44"/>
  <c r="B81" i="44"/>
  <c r="B80" i="44"/>
  <c r="B78" i="44"/>
  <c r="B77" i="44"/>
  <c r="B76" i="44"/>
  <c r="B75" i="44"/>
  <c r="B74" i="44"/>
  <c r="B72" i="44"/>
  <c r="B71" i="44"/>
  <c r="B70" i="44"/>
  <c r="B69" i="44"/>
  <c r="B68" i="44"/>
  <c r="B66" i="44"/>
  <c r="B65" i="44"/>
  <c r="B64" i="44"/>
  <c r="B63" i="44"/>
  <c r="B62" i="44"/>
  <c r="B60" i="44"/>
  <c r="B59" i="44"/>
  <c r="B58" i="44"/>
  <c r="B57" i="44"/>
  <c r="B56" i="44"/>
  <c r="B54" i="44"/>
  <c r="B53" i="44"/>
  <c r="B52" i="44"/>
  <c r="B51" i="44"/>
  <c r="B50" i="44"/>
  <c r="B48" i="44"/>
  <c r="B47" i="44"/>
  <c r="B46" i="44"/>
  <c r="B45" i="44"/>
  <c r="B44" i="44"/>
  <c r="B42" i="44"/>
  <c r="B41" i="44"/>
  <c r="B40" i="44"/>
  <c r="B39" i="44"/>
  <c r="B38" i="44"/>
  <c r="B36" i="44"/>
  <c r="B35" i="44"/>
  <c r="B34" i="44"/>
  <c r="B33" i="44"/>
  <c r="B32" i="44"/>
  <c r="B30" i="44"/>
  <c r="B29" i="44"/>
  <c r="B28" i="44"/>
  <c r="B27" i="44"/>
  <c r="B26" i="44"/>
  <c r="B24" i="44"/>
  <c r="B23" i="44"/>
  <c r="B22" i="44"/>
  <c r="B21" i="44"/>
  <c r="B20" i="44"/>
  <c r="B18" i="44"/>
  <c r="B17" i="44"/>
  <c r="B16" i="44"/>
  <c r="B15" i="44"/>
  <c r="B14" i="44"/>
  <c r="B12" i="44"/>
  <c r="B11" i="44"/>
  <c r="B10" i="44"/>
  <c r="B9" i="44"/>
  <c r="B116" i="35"/>
  <c r="B114" i="35"/>
  <c r="B113" i="35"/>
  <c r="B112" i="35"/>
  <c r="B111" i="35"/>
  <c r="B110" i="35"/>
  <c r="B108" i="35"/>
  <c r="B107" i="35"/>
  <c r="B106" i="35"/>
  <c r="B105" i="35"/>
  <c r="B104" i="35"/>
  <c r="B102" i="35"/>
  <c r="B101" i="35"/>
  <c r="B100" i="35"/>
  <c r="B99" i="35"/>
  <c r="B98" i="35"/>
  <c r="B96" i="35"/>
  <c r="B95" i="35"/>
  <c r="B94" i="35"/>
  <c r="B93" i="35"/>
  <c r="B92" i="35"/>
  <c r="B90" i="35"/>
  <c r="B89" i="35"/>
  <c r="B88" i="35"/>
  <c r="B87" i="35"/>
  <c r="B86" i="35"/>
  <c r="B84" i="35"/>
  <c r="B83" i="35"/>
  <c r="B82" i="35"/>
  <c r="B81" i="35"/>
  <c r="B80" i="35"/>
  <c r="B78" i="35"/>
  <c r="B77" i="35"/>
  <c r="B76" i="35"/>
  <c r="B75" i="35"/>
  <c r="B74" i="35"/>
  <c r="B72" i="35"/>
  <c r="B71" i="35"/>
  <c r="B70" i="35"/>
  <c r="B69" i="35"/>
  <c r="B68" i="35"/>
  <c r="B66" i="35"/>
  <c r="B65" i="35"/>
  <c r="B64" i="35"/>
  <c r="B63" i="35"/>
  <c r="B62" i="35"/>
  <c r="B60" i="35"/>
  <c r="B59" i="35"/>
  <c r="B58" i="35"/>
  <c r="B57" i="35"/>
  <c r="B56" i="35"/>
  <c r="B54" i="35"/>
  <c r="B53" i="35"/>
  <c r="B52" i="35"/>
  <c r="B51" i="35"/>
  <c r="B50" i="35"/>
  <c r="B48" i="35"/>
  <c r="B47" i="35"/>
  <c r="B46" i="35"/>
  <c r="B45" i="35"/>
  <c r="B44" i="35"/>
  <c r="B42" i="35"/>
  <c r="B41" i="35"/>
  <c r="B40" i="35"/>
  <c r="B39" i="35"/>
  <c r="B38" i="35"/>
  <c r="B36" i="35"/>
  <c r="B35" i="35"/>
  <c r="B34" i="35"/>
  <c r="B33" i="35"/>
  <c r="B32" i="35"/>
  <c r="B30" i="35"/>
  <c r="B29" i="35"/>
  <c r="B28" i="35"/>
  <c r="B27" i="35"/>
  <c r="B26" i="35"/>
  <c r="B24" i="35"/>
  <c r="B23" i="35"/>
  <c r="B22" i="35"/>
  <c r="B21" i="35"/>
  <c r="B20" i="35"/>
  <c r="B18" i="35"/>
  <c r="B17" i="35"/>
  <c r="B16" i="35"/>
  <c r="B15" i="35"/>
  <c r="B14" i="35"/>
  <c r="B12" i="35"/>
  <c r="B11" i="35"/>
  <c r="B10" i="35"/>
  <c r="B9" i="35"/>
  <c r="B116" i="34"/>
  <c r="B114" i="34"/>
  <c r="B113" i="34"/>
  <c r="B112" i="34"/>
  <c r="B111" i="34"/>
  <c r="B110" i="34"/>
  <c r="B108" i="34"/>
  <c r="B107" i="34"/>
  <c r="B106" i="34"/>
  <c r="B105" i="34"/>
  <c r="B104" i="34"/>
  <c r="B102" i="34"/>
  <c r="B101" i="34"/>
  <c r="B100" i="34"/>
  <c r="B99" i="34"/>
  <c r="B98" i="34"/>
  <c r="B96" i="34"/>
  <c r="B95" i="34"/>
  <c r="B94" i="34"/>
  <c r="B93" i="34"/>
  <c r="B92" i="34"/>
  <c r="B90" i="34"/>
  <c r="B89" i="34"/>
  <c r="B88" i="34"/>
  <c r="B87" i="34"/>
  <c r="B86" i="34"/>
  <c r="B84" i="34"/>
  <c r="B83" i="34"/>
  <c r="B82" i="34"/>
  <c r="B81" i="34"/>
  <c r="B80" i="34"/>
  <c r="B78" i="34"/>
  <c r="B77" i="34"/>
  <c r="B76" i="34"/>
  <c r="B75" i="34"/>
  <c r="B74" i="34"/>
  <c r="B72" i="34"/>
  <c r="B71" i="34"/>
  <c r="B70" i="34"/>
  <c r="B69" i="34"/>
  <c r="B68" i="34"/>
  <c r="B66" i="34"/>
  <c r="B65" i="34"/>
  <c r="B64" i="34"/>
  <c r="B63" i="34"/>
  <c r="B62" i="34"/>
  <c r="B60" i="34"/>
  <c r="B59" i="34"/>
  <c r="B58" i="34"/>
  <c r="B57" i="34"/>
  <c r="B56" i="34"/>
  <c r="B54" i="34"/>
  <c r="B53" i="34"/>
  <c r="B52" i="34"/>
  <c r="B51" i="34"/>
  <c r="B50" i="34"/>
  <c r="B48" i="34"/>
  <c r="B47" i="34"/>
  <c r="B46" i="34"/>
  <c r="B45" i="34"/>
  <c r="B44" i="34"/>
  <c r="B42" i="34"/>
  <c r="B41" i="34"/>
  <c r="B40" i="34"/>
  <c r="B39" i="34"/>
  <c r="B38" i="34"/>
  <c r="B36" i="34"/>
  <c r="B35" i="34"/>
  <c r="B34" i="34"/>
  <c r="B33" i="34"/>
  <c r="B32" i="34"/>
  <c r="B30" i="34"/>
  <c r="B29" i="34"/>
  <c r="B28" i="34"/>
  <c r="B27" i="34"/>
  <c r="B26" i="34"/>
  <c r="B24" i="34"/>
  <c r="B23" i="34"/>
  <c r="B22" i="34"/>
  <c r="B21" i="34"/>
  <c r="B20" i="34"/>
  <c r="B18" i="34"/>
  <c r="B17" i="34"/>
  <c r="B16" i="34"/>
  <c r="B15" i="34"/>
  <c r="B14" i="34"/>
  <c r="B12" i="34"/>
  <c r="B11" i="34"/>
  <c r="B10" i="34"/>
  <c r="B9" i="34"/>
  <c r="B116" i="33"/>
  <c r="B114" i="33"/>
  <c r="B113" i="33"/>
  <c r="B112" i="33"/>
  <c r="B111" i="33"/>
  <c r="B110" i="33"/>
  <c r="B108" i="33"/>
  <c r="B107" i="33"/>
  <c r="B106" i="33"/>
  <c r="B105" i="33"/>
  <c r="B104" i="33"/>
  <c r="B102" i="33"/>
  <c r="B101" i="33"/>
  <c r="B100" i="33"/>
  <c r="B99" i="33"/>
  <c r="B98" i="33"/>
  <c r="B96" i="33"/>
  <c r="B95" i="33"/>
  <c r="B94" i="33"/>
  <c r="B93" i="33"/>
  <c r="B92" i="33"/>
  <c r="B90" i="33"/>
  <c r="B89" i="33"/>
  <c r="B88" i="33"/>
  <c r="B87" i="33"/>
  <c r="B86" i="33"/>
  <c r="B84" i="33"/>
  <c r="B83" i="33"/>
  <c r="B82" i="33"/>
  <c r="B81" i="33"/>
  <c r="B80" i="33"/>
  <c r="B78" i="33"/>
  <c r="B77" i="33"/>
  <c r="B76" i="33"/>
  <c r="B75" i="33"/>
  <c r="B74" i="33"/>
  <c r="B72" i="33"/>
  <c r="B71" i="33"/>
  <c r="B70" i="33"/>
  <c r="B69" i="33"/>
  <c r="B68" i="33"/>
  <c r="B66" i="33"/>
  <c r="B65" i="33"/>
  <c r="B64" i="33"/>
  <c r="B63" i="33"/>
  <c r="B62" i="33"/>
  <c r="B60" i="33"/>
  <c r="B59" i="33"/>
  <c r="B58" i="33"/>
  <c r="B57" i="33"/>
  <c r="B56" i="33"/>
  <c r="B54" i="33"/>
  <c r="B53" i="33"/>
  <c r="B52" i="33"/>
  <c r="B51" i="33"/>
  <c r="B50" i="33"/>
  <c r="B48" i="33"/>
  <c r="B47" i="33"/>
  <c r="B46" i="33"/>
  <c r="B45" i="33"/>
  <c r="B44" i="33"/>
  <c r="B42" i="33"/>
  <c r="B41" i="33"/>
  <c r="B40" i="33"/>
  <c r="B39" i="33"/>
  <c r="B38" i="33"/>
  <c r="B36" i="33"/>
  <c r="B35" i="33"/>
  <c r="B34" i="33"/>
  <c r="B33" i="33"/>
  <c r="B32" i="33"/>
  <c r="B30" i="33"/>
  <c r="B29" i="33"/>
  <c r="B28" i="33"/>
  <c r="B27" i="33"/>
  <c r="B26" i="33"/>
  <c r="B24" i="33"/>
  <c r="B23" i="33"/>
  <c r="B22" i="33"/>
  <c r="B21" i="33"/>
  <c r="B20" i="33"/>
  <c r="B18" i="33"/>
  <c r="B17" i="33"/>
  <c r="B16" i="33"/>
  <c r="B15" i="33"/>
  <c r="B14" i="33"/>
  <c r="B12" i="33"/>
  <c r="B11" i="33"/>
  <c r="B10" i="33"/>
  <c r="B9" i="33"/>
  <c r="B116" i="32"/>
  <c r="B114" i="32"/>
  <c r="B113" i="32"/>
  <c r="B112" i="32"/>
  <c r="B111" i="32"/>
  <c r="B110" i="32"/>
  <c r="B108" i="32"/>
  <c r="B107" i="32"/>
  <c r="B106" i="32"/>
  <c r="B105" i="32"/>
  <c r="B104" i="32"/>
  <c r="B102" i="32"/>
  <c r="B101" i="32"/>
  <c r="B100" i="32"/>
  <c r="B99" i="32"/>
  <c r="B98" i="32"/>
  <c r="B96" i="32"/>
  <c r="B95" i="32"/>
  <c r="B94" i="32"/>
  <c r="B93" i="32"/>
  <c r="B92" i="32"/>
  <c r="B90" i="32"/>
  <c r="B89" i="32"/>
  <c r="B88" i="32"/>
  <c r="B87" i="32"/>
  <c r="B86" i="32"/>
  <c r="B84" i="32"/>
  <c r="B83" i="32"/>
  <c r="B82" i="32"/>
  <c r="B81" i="32"/>
  <c r="B80" i="32"/>
  <c r="B78" i="32"/>
  <c r="B77" i="32"/>
  <c r="B76" i="32"/>
  <c r="B75" i="32"/>
  <c r="B74" i="32"/>
  <c r="B72" i="32"/>
  <c r="B71" i="32"/>
  <c r="B70" i="32"/>
  <c r="B69" i="32"/>
  <c r="B68" i="32"/>
  <c r="B66" i="32"/>
  <c r="B65" i="32"/>
  <c r="B64" i="32"/>
  <c r="B63" i="32"/>
  <c r="B62" i="32"/>
  <c r="B60" i="32"/>
  <c r="B59" i="32"/>
  <c r="B58" i="32"/>
  <c r="B57" i="32"/>
  <c r="B56" i="32"/>
  <c r="B54" i="32"/>
  <c r="B53" i="32"/>
  <c r="B52" i="32"/>
  <c r="B51" i="32"/>
  <c r="B50" i="32"/>
  <c r="B48" i="32"/>
  <c r="B47" i="32"/>
  <c r="B46" i="32"/>
  <c r="B45" i="32"/>
  <c r="B44" i="32"/>
  <c r="B42" i="32"/>
  <c r="B41" i="32"/>
  <c r="B40" i="32"/>
  <c r="B39" i="32"/>
  <c r="B38" i="32"/>
  <c r="B36" i="32"/>
  <c r="B35" i="32"/>
  <c r="B34" i="32"/>
  <c r="B33" i="32"/>
  <c r="B32" i="32"/>
  <c r="B30" i="32"/>
  <c r="B29" i="32"/>
  <c r="B28" i="32"/>
  <c r="B27" i="32"/>
  <c r="B26" i="32"/>
  <c r="B24" i="32"/>
  <c r="B23" i="32"/>
  <c r="B22" i="32"/>
  <c r="B21" i="32"/>
  <c r="B20" i="32"/>
  <c r="B18" i="32"/>
  <c r="B17" i="32"/>
  <c r="B16" i="32"/>
  <c r="B15" i="32"/>
  <c r="B14" i="32"/>
  <c r="B12" i="32"/>
  <c r="B11" i="32"/>
  <c r="B10" i="32"/>
  <c r="B9" i="32"/>
  <c r="B116" i="31"/>
  <c r="B114" i="31"/>
  <c r="B113" i="31"/>
  <c r="B112" i="31"/>
  <c r="B111" i="31"/>
  <c r="B110" i="31"/>
  <c r="B108" i="31"/>
  <c r="B107" i="31"/>
  <c r="B106" i="31"/>
  <c r="B105" i="31"/>
  <c r="B104" i="31"/>
  <c r="B102" i="31"/>
  <c r="B101" i="31"/>
  <c r="B100" i="31"/>
  <c r="B99" i="31"/>
  <c r="B98" i="31"/>
  <c r="B96" i="31"/>
  <c r="B95" i="31"/>
  <c r="B94" i="31"/>
  <c r="B93" i="31"/>
  <c r="B92" i="31"/>
  <c r="B90" i="31"/>
  <c r="B89" i="31"/>
  <c r="B88" i="31"/>
  <c r="B87" i="31"/>
  <c r="B86" i="31"/>
  <c r="B84" i="31"/>
  <c r="B83" i="31"/>
  <c r="B82" i="31"/>
  <c r="B81" i="31"/>
  <c r="B80" i="31"/>
  <c r="B78" i="31"/>
  <c r="B77" i="31"/>
  <c r="B76" i="31"/>
  <c r="B75" i="31"/>
  <c r="B74" i="31"/>
  <c r="B72" i="31"/>
  <c r="B71" i="31"/>
  <c r="B70" i="31"/>
  <c r="B69" i="31"/>
  <c r="B68" i="31"/>
  <c r="B66" i="31"/>
  <c r="B65" i="31"/>
  <c r="B64" i="31"/>
  <c r="B63" i="31"/>
  <c r="B62" i="31"/>
  <c r="B60" i="31"/>
  <c r="B59" i="31"/>
  <c r="B58" i="31"/>
  <c r="B57" i="31"/>
  <c r="B56" i="31"/>
  <c r="B54" i="31"/>
  <c r="B53" i="31"/>
  <c r="B52" i="31"/>
  <c r="B51" i="31"/>
  <c r="B50" i="31"/>
  <c r="B48" i="31"/>
  <c r="B47" i="31"/>
  <c r="B46" i="31"/>
  <c r="B45" i="31"/>
  <c r="B44" i="31"/>
  <c r="B42" i="31"/>
  <c r="B41" i="31"/>
  <c r="B40" i="31"/>
  <c r="B39" i="31"/>
  <c r="B38" i="31"/>
  <c r="B36" i="31"/>
  <c r="B35" i="31"/>
  <c r="B34" i="31"/>
  <c r="B33" i="31"/>
  <c r="B32" i="31"/>
  <c r="B30" i="31"/>
  <c r="B29" i="31"/>
  <c r="B28" i="31"/>
  <c r="B27" i="31"/>
  <c r="B26" i="31"/>
  <c r="B24" i="31"/>
  <c r="B23" i="31"/>
  <c r="B22" i="31"/>
  <c r="B21" i="31"/>
  <c r="B20" i="31"/>
  <c r="B18" i="31"/>
  <c r="B17" i="31"/>
  <c r="B16" i="31"/>
  <c r="B15" i="31"/>
  <c r="B14" i="31"/>
  <c r="B12" i="31"/>
  <c r="B11" i="31"/>
  <c r="B10" i="31"/>
  <c r="B9" i="31"/>
  <c r="B116" i="30"/>
  <c r="B114" i="30"/>
  <c r="B113" i="30"/>
  <c r="B112" i="30"/>
  <c r="B111" i="30"/>
  <c r="B110" i="30"/>
  <c r="B108" i="30"/>
  <c r="B107" i="30"/>
  <c r="B106" i="30"/>
  <c r="B105" i="30"/>
  <c r="B104" i="30"/>
  <c r="B102" i="30"/>
  <c r="B101" i="30"/>
  <c r="B100" i="30"/>
  <c r="B99" i="30"/>
  <c r="B98" i="30"/>
  <c r="B96" i="30"/>
  <c r="B95" i="30"/>
  <c r="B94" i="30"/>
  <c r="B93" i="30"/>
  <c r="B92" i="30"/>
  <c r="B90" i="30"/>
  <c r="B89" i="30"/>
  <c r="B88" i="30"/>
  <c r="B87" i="30"/>
  <c r="B86" i="30"/>
  <c r="B84" i="30"/>
  <c r="B83" i="30"/>
  <c r="B82" i="30"/>
  <c r="B81" i="30"/>
  <c r="B80" i="30"/>
  <c r="B78" i="30"/>
  <c r="B77" i="30"/>
  <c r="B76" i="30"/>
  <c r="B75" i="30"/>
  <c r="B74" i="30"/>
  <c r="B72" i="30"/>
  <c r="B71" i="30"/>
  <c r="B70" i="30"/>
  <c r="B69" i="30"/>
  <c r="B68" i="30"/>
  <c r="B66" i="30"/>
  <c r="B65" i="30"/>
  <c r="B64" i="30"/>
  <c r="B63" i="30"/>
  <c r="B62" i="30"/>
  <c r="B60" i="30"/>
  <c r="B59" i="30"/>
  <c r="B58" i="30"/>
  <c r="B57" i="30"/>
  <c r="B56" i="30"/>
  <c r="B54" i="30"/>
  <c r="B53" i="30"/>
  <c r="B52" i="30"/>
  <c r="B51" i="30"/>
  <c r="B50" i="30"/>
  <c r="B48" i="30"/>
  <c r="B47" i="30"/>
  <c r="B46" i="30"/>
  <c r="B45" i="30"/>
  <c r="B44" i="30"/>
  <c r="B42" i="30"/>
  <c r="B41" i="30"/>
  <c r="B40" i="30"/>
  <c r="B39" i="30"/>
  <c r="B38" i="30"/>
  <c r="B36" i="30"/>
  <c r="B35" i="30"/>
  <c r="B34" i="30"/>
  <c r="B33" i="30"/>
  <c r="B32" i="30"/>
  <c r="B30" i="30"/>
  <c r="B29" i="30"/>
  <c r="B28" i="30"/>
  <c r="B27" i="30"/>
  <c r="B26" i="30"/>
  <c r="B24" i="30"/>
  <c r="B23" i="30"/>
  <c r="B22" i="30"/>
  <c r="B21" i="30"/>
  <c r="B20" i="30"/>
  <c r="B18" i="30"/>
  <c r="B17" i="30"/>
  <c r="B16" i="30"/>
  <c r="B15" i="30"/>
  <c r="B14" i="30"/>
  <c r="B12" i="30"/>
  <c r="B11" i="30"/>
  <c r="B10" i="30"/>
  <c r="B9" i="30"/>
  <c r="B114" i="10" l="1"/>
  <c r="B113" i="10"/>
  <c r="B112" i="10"/>
  <c r="B111" i="10"/>
  <c r="B110" i="10"/>
  <c r="B108" i="10"/>
  <c r="B107" i="10"/>
  <c r="B106" i="10"/>
  <c r="B105" i="10"/>
  <c r="B104" i="10"/>
  <c r="B102" i="10"/>
  <c r="B101" i="10"/>
  <c r="B100" i="10"/>
  <c r="B99" i="10"/>
  <c r="B98" i="10"/>
  <c r="B96" i="10"/>
  <c r="B95" i="10"/>
  <c r="B94" i="10"/>
  <c r="B93" i="10"/>
  <c r="B92" i="10"/>
  <c r="B90" i="10"/>
  <c r="B89" i="10"/>
  <c r="B88" i="10"/>
  <c r="B87" i="10"/>
  <c r="B86" i="10"/>
  <c r="B84" i="10"/>
  <c r="B83" i="10"/>
  <c r="B82" i="10"/>
  <c r="B81" i="10"/>
  <c r="B80" i="10"/>
  <c r="B78" i="10"/>
  <c r="B77" i="10"/>
  <c r="B76" i="10"/>
  <c r="B75" i="10"/>
  <c r="B74" i="10"/>
  <c r="B72" i="10"/>
  <c r="B71" i="10"/>
  <c r="B70" i="10"/>
  <c r="B69" i="10"/>
  <c r="B68" i="10"/>
  <c r="B66" i="10"/>
  <c r="B65" i="10"/>
  <c r="B64" i="10"/>
  <c r="B63" i="10"/>
  <c r="B62" i="10"/>
  <c r="B60" i="10"/>
  <c r="B59" i="10"/>
  <c r="B58" i="10"/>
  <c r="B57" i="10"/>
  <c r="B56" i="10"/>
  <c r="B54" i="10"/>
  <c r="B53" i="10"/>
  <c r="B52" i="10"/>
  <c r="B51" i="10"/>
  <c r="B50" i="10"/>
  <c r="B48" i="10"/>
  <c r="B47" i="10"/>
  <c r="B46" i="10"/>
  <c r="B45" i="10"/>
  <c r="B44" i="10"/>
  <c r="B42" i="10"/>
  <c r="B41" i="10"/>
  <c r="B40" i="10"/>
  <c r="B39" i="10"/>
  <c r="B38" i="10"/>
  <c r="B36" i="10"/>
  <c r="B35" i="10"/>
  <c r="B34" i="10"/>
  <c r="B33" i="10"/>
  <c r="B32" i="10"/>
  <c r="B30" i="10"/>
  <c r="B29" i="10"/>
  <c r="B28" i="10"/>
  <c r="B27" i="10"/>
  <c r="B26" i="10"/>
  <c r="B24" i="10"/>
  <c r="B23" i="10"/>
  <c r="B22" i="10"/>
  <c r="B21" i="10"/>
  <c r="B20" i="10"/>
  <c r="B18" i="10"/>
  <c r="B17" i="10"/>
  <c r="B16" i="10"/>
  <c r="B15" i="10"/>
  <c r="B14" i="10"/>
  <c r="B12" i="10" l="1"/>
  <c r="B11" i="10"/>
  <c r="B10" i="10"/>
  <c r="B9" i="10"/>
</calcChain>
</file>

<file path=xl/sharedStrings.xml><?xml version="1.0" encoding="utf-8"?>
<sst xmlns="http://schemas.openxmlformats.org/spreadsheetml/2006/main" count="1044" uniqueCount="170">
  <si>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</si>
  <si>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</si>
  <si>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</si>
  <si>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</si>
  <si>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</si>
  <si>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</si>
  <si>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</si>
  <si>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</si>
  <si>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</si>
  <si>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</si>
  <si>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</si>
  <si>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</si>
  <si>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</si>
  <si>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</si>
  <si>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</si>
  <si>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</si>
  <si>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</si>
  <si>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</si>
  <si>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</si>
  <si>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</si>
  <si>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</si>
  <si>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</si>
  <si>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November</t>
  </si>
  <si>
    <t>Dezember</t>
  </si>
  <si>
    <t>Statistisches Amt</t>
  </si>
  <si>
    <t>für Hamburg und Schleswig-Holstein</t>
  </si>
  <si>
    <t>STATISTISCHER BERICHT</t>
  </si>
  <si>
    <t>Statistisches Amt für Hamburg und Schleswig-Holstein</t>
  </si>
  <si>
    <t>Auskunft zu dieser Veröffentlichung:</t>
  </si>
  <si>
    <t>u. dgl.</t>
  </si>
  <si>
    <t>Bevölkerung</t>
  </si>
  <si>
    <t>Unter 1</t>
  </si>
  <si>
    <t>1 - 2</t>
  </si>
  <si>
    <t>2 - 3</t>
  </si>
  <si>
    <t>3 - 4</t>
  </si>
  <si>
    <t>4 - 5</t>
  </si>
  <si>
    <t>Zusammen</t>
  </si>
  <si>
    <t>5 - 6</t>
  </si>
  <si>
    <t>6 - 7</t>
  </si>
  <si>
    <t>7 - 8</t>
  </si>
  <si>
    <t>8 - 9</t>
  </si>
  <si>
    <t>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</si>
  <si>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</si>
  <si>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</si>
  <si>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</si>
  <si>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</si>
  <si>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</si>
  <si>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</si>
  <si>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</si>
  <si>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</si>
  <si>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</si>
  <si>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</si>
  <si>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</si>
  <si>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</si>
  <si>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</si>
  <si>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</si>
  <si>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24 - 25</t>
  </si>
  <si>
    <t>25 - 26</t>
  </si>
  <si>
    <t>26 - 27</t>
  </si>
  <si>
    <t>27 - 28</t>
  </si>
  <si>
    <t>28 - 29</t>
  </si>
  <si>
    <t>29 - 30</t>
  </si>
  <si>
    <t>30 - 31</t>
  </si>
  <si>
    <t>31 - 32</t>
  </si>
  <si>
    <t>32 - 33</t>
  </si>
  <si>
    <t>33 - 34</t>
  </si>
  <si>
    <t>34 - 35</t>
  </si>
  <si>
    <t>35 - 36</t>
  </si>
  <si>
    <t>36 - 37</t>
  </si>
  <si>
    <t>37 - 38</t>
  </si>
  <si>
    <t>38 - 39</t>
  </si>
  <si>
    <t>39 - 40</t>
  </si>
  <si>
    <t>40 - 41</t>
  </si>
  <si>
    <t>41 - 42</t>
  </si>
  <si>
    <t>42 - 43</t>
  </si>
  <si>
    <t>43 - 44</t>
  </si>
  <si>
    <t>44 - 45</t>
  </si>
  <si>
    <t>45 - 46</t>
  </si>
  <si>
    <t>46 - 47</t>
  </si>
  <si>
    <t>47 - 48</t>
  </si>
  <si>
    <t>48 - 49</t>
  </si>
  <si>
    <t>49 - 50</t>
  </si>
  <si>
    <t>50 - 51</t>
  </si>
  <si>
    <t>51 - 52</t>
  </si>
  <si>
    <t>52 - 53</t>
  </si>
  <si>
    <t>53 - 54</t>
  </si>
  <si>
    <t>54 - 55</t>
  </si>
  <si>
    <t>55 - 56</t>
  </si>
  <si>
    <t>56 - 57</t>
  </si>
  <si>
    <t>57 - 58</t>
  </si>
  <si>
    <t>58 - 59</t>
  </si>
  <si>
    <t>59 - 60</t>
  </si>
  <si>
    <t>60 - 61</t>
  </si>
  <si>
    <t>61 - 62</t>
  </si>
  <si>
    <t>62 - 63</t>
  </si>
  <si>
    <t>63 - 64</t>
  </si>
  <si>
    <t>64 - 65</t>
  </si>
  <si>
    <t>65 - 66</t>
  </si>
  <si>
    <t>66 - 67</t>
  </si>
  <si>
    <t>67 - 68</t>
  </si>
  <si>
    <t>68 - 69</t>
  </si>
  <si>
    <t>69 - 70</t>
  </si>
  <si>
    <t>70 - 71</t>
  </si>
  <si>
    <t>71 - 72</t>
  </si>
  <si>
    <t>72 - 73</t>
  </si>
  <si>
    <t>73 - 74</t>
  </si>
  <si>
    <t>74 - 75</t>
  </si>
  <si>
    <t>75 - 76</t>
  </si>
  <si>
    <t>76 - 77</t>
  </si>
  <si>
    <t>77 - 78</t>
  </si>
  <si>
    <t>78 - 79</t>
  </si>
  <si>
    <t>79 - 80</t>
  </si>
  <si>
    <t>80 - 81</t>
  </si>
  <si>
    <t>85 - 86</t>
  </si>
  <si>
    <t>86 - 87</t>
  </si>
  <si>
    <t>87 - 88</t>
  </si>
  <si>
    <t>88 - 89</t>
  </si>
  <si>
    <t>89 - 90</t>
  </si>
  <si>
    <t>90 und älter</t>
  </si>
  <si>
    <t>u. früher</t>
  </si>
  <si>
    <t xml:space="preserve">Insgesamt </t>
  </si>
  <si>
    <t>82 - 83</t>
  </si>
  <si>
    <t>84 - 85</t>
  </si>
  <si>
    <t>81 - 82</t>
  </si>
  <si>
    <t>83 - 84</t>
  </si>
  <si>
    <t>Isolde Schlüter</t>
  </si>
  <si>
    <t>nach Alter und Geschlecht</t>
  </si>
  <si>
    <t>Die Bevölkerung in Hamburg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</si>
  <si>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</si>
  <si>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</si>
  <si>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</si>
  <si>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</si>
  <si>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</si>
  <si>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</si>
  <si>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</si>
  <si>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Hamburg</t>
  </si>
  <si>
    <t>Hamburg Nord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</si>
  <si>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</si>
  <si>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</si>
  <si>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</si>
  <si>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</si>
  <si>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</si>
  <si>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</si>
  <si>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</si>
  <si>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</si>
  <si>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</si>
  <si>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</si>
  <si>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</si>
  <si>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</si>
  <si>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</si>
  <si>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</si>
  <si>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040/42831-1754</t>
  </si>
  <si>
    <t>Isolde.Schlueter@statistik-nord.de</t>
  </si>
  <si>
    <t xml:space="preserve">2. Bevölkerung in den Bezirken nach Alter und Geburtsjahren </t>
  </si>
  <si>
    <t>Bezirk</t>
  </si>
  <si>
    <t>insgesamt</t>
  </si>
  <si>
    <t>männlich</t>
  </si>
  <si>
    <t>weiblich</t>
  </si>
  <si>
    <t>Geburtsjahr</t>
  </si>
  <si>
    <t>Alter von…bis
unter … Jahren</t>
  </si>
  <si>
    <t xml:space="preserve"> – Personen insgesamt –</t>
  </si>
  <si>
    <t>Fortschreibung auf Basis des Zensus 2011</t>
  </si>
  <si>
    <t>Kennziffer: A I 3 - j 11 HH</t>
  </si>
  <si>
    <t>1. Bevölkerung in Hamburg nach Bezirken 2011</t>
  </si>
  <si>
    <t>Bevölkerung am 31.12.2011</t>
  </si>
  <si>
    <r>
      <t>Durchschnitts-bevölkerung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 
2011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</si>
  <si>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Ergebnis des Zensus 2011</t>
    </r>
  </si>
  <si>
    <t xml:space="preserve"> - Endgültige Ergebnisse -</t>
  </si>
  <si>
    <t>Herausgegeben am: 9. Februar 2015</t>
  </si>
  <si>
    <t xml:space="preserve">© Statistisches Amt für Hamburg und Schleswig-Holstein, Hamburg 2015
Auszugsweise Vervielfältigung und Verbreitung mit Quellenangabe gestattet.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</si>
</sst>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#"/>
    <numFmt numFmtId="165" formatCode="#\ ###\ ##0\ \ \ \ ;\-\ #\ ###\ ##0\ \ \ \ ;\-\ \ \ \ "/>
    <numFmt numFmtId="166" formatCode="####\ ;"/>
  </numFmts>
  <fonts count="4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vertAlign val="superscript"/>
      <sz val="9"/>
      <color theme="1"/>
      <name val="Arial"/>
      <family val="2"/>
    </font>
    <font>
      <b/>
      <sz val="18"/>
      <color theme="1"/>
      <name val="Arial"/>
      <family val="2"/>
    </font>
    <font>
      <sz val="28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theme="3"/>
      </top>
      <bottom style="thin">
        <color theme="3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</borders>
  <cellStyleXfs count="55">
    <xf numFmtId="0" fontId="0" fillId="0" borderId="0"/>
    <xf numFmtId="0" fontId="20" fillId="2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5" applyNumberFormat="0" applyAlignment="0" applyProtection="0"/>
    <xf numFmtId="0" fontId="30" fillId="6" borderId="6" applyNumberFormat="0" applyAlignment="0" applyProtection="0"/>
    <xf numFmtId="0" fontId="31" fillId="6" borderId="5" applyNumberFormat="0" applyAlignment="0" applyProtection="0"/>
    <xf numFmtId="0" fontId="32" fillId="0" borderId="7" applyNumberFormat="0" applyFill="0" applyAlignment="0" applyProtection="0"/>
    <xf numFmtId="0" fontId="33" fillId="7" borderId="8" applyNumberFormat="0" applyAlignment="0" applyProtection="0"/>
    <xf numFmtId="0" fontId="22" fillId="8" borderId="9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6" fillId="32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2" fillId="0" borderId="0" applyFill="0" applyAlignment="0"/>
    <xf numFmtId="0" fontId="38" fillId="0" borderId="0"/>
    <xf numFmtId="0" fontId="39" fillId="0" borderId="0"/>
    <xf numFmtId="0" fontId="3" fillId="0" borderId="0"/>
    <xf numFmtId="0" fontId="2" fillId="0" borderId="0"/>
    <xf numFmtId="0" fontId="41" fillId="0" borderId="0" applyNumberFormat="0" applyFill="0" applyBorder="0" applyAlignment="0" applyProtection="0"/>
  </cellStyleXfs>
  <cellXfs count="114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1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horizontal="left"/>
    </xf>
    <xf numFmtId="0" fontId="14" fillId="33" borderId="11" xfId="0" quotePrefix="1" applyFont="1" applyFill="1" applyBorder="1" applyAlignment="1">
      <alignment horizontal="center" vertical="center" wrapText="1"/>
    </xf>
    <xf numFmtId="0" fontId="14" fillId="0" borderId="15" xfId="0" applyFont="1" applyBorder="1" applyAlignment="1"/>
    <xf numFmtId="164" fontId="12" fillId="0" borderId="0" xfId="0" applyNumberFormat="1" applyFont="1" applyProtection="1">
      <protection locked="0"/>
    </xf>
    <xf numFmtId="164" fontId="38" fillId="0" borderId="0" xfId="50" applyNumberFormat="1" applyFont="1" applyProtection="1">
      <protection locked="0"/>
    </xf>
    <xf numFmtId="0" fontId="40" fillId="0" borderId="16" xfId="0" applyFont="1" applyBorder="1" applyAlignment="1"/>
    <xf numFmtId="0" fontId="12" fillId="33" borderId="2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164" fontId="12" fillId="0" borderId="0" xfId="0" applyNumberFormat="1" applyFont="1" applyAlignment="1"/>
    <xf numFmtId="0" fontId="10" fillId="0" borderId="0" xfId="0" applyFont="1"/>
    <xf numFmtId="164" fontId="10" fillId="0" borderId="0" xfId="0" applyNumberFormat="1" applyFont="1"/>
    <xf numFmtId="0" fontId="0" fillId="0" borderId="0" xfId="0" applyAlignment="1">
      <alignment wrapText="1"/>
    </xf>
    <xf numFmtId="0" fontId="0" fillId="0" borderId="0" xfId="0" applyFill="1"/>
    <xf numFmtId="164" fontId="14" fillId="0" borderId="0" xfId="0" applyNumberFormat="1" applyFont="1" applyProtection="1">
      <protection hidden="1"/>
    </xf>
    <xf numFmtId="0" fontId="14" fillId="0" borderId="14" xfId="0" applyFont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2" fillId="0" borderId="0" xfId="54" applyFont="1" applyAlignment="1">
      <alignment horizontal="left"/>
    </xf>
    <xf numFmtId="0" fontId="0" fillId="0" borderId="0" xfId="0" applyAlignment="1"/>
    <xf numFmtId="0" fontId="16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/>
    <xf numFmtId="0" fontId="0" fillId="0" borderId="0" xfId="0" applyAlignment="1">
      <alignment vertical="top" wrapText="1"/>
    </xf>
    <xf numFmtId="0" fontId="12" fillId="0" borderId="2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top" indent="1"/>
    </xf>
    <xf numFmtId="0" fontId="14" fillId="0" borderId="0" xfId="0" applyFont="1" applyBorder="1" applyAlignment="1">
      <alignment horizontal="left" vertical="top" indent="1"/>
    </xf>
    <xf numFmtId="49" fontId="14" fillId="0" borderId="0" xfId="0" applyNumberFormat="1" applyFont="1" applyBorder="1" applyAlignment="1" applyProtection="1">
      <alignment horizontal="left" indent="1"/>
      <protection hidden="1"/>
    </xf>
    <xf numFmtId="0" fontId="0" fillId="0" borderId="0" xfId="0" applyBorder="1"/>
    <xf numFmtId="49" fontId="40" fillId="0" borderId="13" xfId="0" applyNumberFormat="1" applyFont="1" applyBorder="1" applyAlignment="1" applyProtection="1">
      <alignment horizontal="left" indent="1"/>
      <protection hidden="1"/>
    </xf>
    <xf numFmtId="0" fontId="12" fillId="0" borderId="14" xfId="0" applyFont="1" applyBorder="1" applyAlignment="1">
      <alignment horizontal="center" vertical="top"/>
    </xf>
    <xf numFmtId="0" fontId="12" fillId="0" borderId="15" xfId="0" applyFont="1" applyBorder="1" applyAlignment="1">
      <alignment horizontal="center"/>
    </xf>
    <xf numFmtId="0" fontId="37" fillId="0" borderId="0" xfId="0" applyFont="1" applyBorder="1" applyAlignment="1">
      <alignment horizontal="left" vertical="top" indent="1"/>
    </xf>
    <xf numFmtId="0" fontId="40" fillId="0" borderId="0" xfId="0" applyFont="1" applyBorder="1" applyAlignment="1">
      <alignment horizontal="left" vertical="top" indent="1"/>
    </xf>
    <xf numFmtId="49" fontId="40" fillId="0" borderId="0" xfId="0" applyNumberFormat="1" applyFont="1" applyBorder="1" applyAlignment="1" applyProtection="1">
      <alignment horizontal="left" indent="1"/>
      <protection hidden="1"/>
    </xf>
    <xf numFmtId="164" fontId="0" fillId="0" borderId="0" xfId="0" applyNumberFormat="1" applyFont="1"/>
    <xf numFmtId="164" fontId="14" fillId="0" borderId="24" xfId="0" applyNumberFormat="1" applyFont="1" applyBorder="1" applyProtection="1">
      <protection hidden="1"/>
    </xf>
    <xf numFmtId="164" fontId="14" fillId="0" borderId="0" xfId="0" applyNumberFormat="1" applyFont="1" applyBorder="1" applyProtection="1">
      <protection hidden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165" fontId="12" fillId="0" borderId="0" xfId="0" applyNumberFormat="1" applyFont="1" applyProtection="1">
      <protection locked="0"/>
    </xf>
    <xf numFmtId="165" fontId="37" fillId="0" borderId="13" xfId="0" applyNumberFormat="1" applyFont="1" applyBorder="1" applyAlignment="1" applyProtection="1">
      <alignment horizontal="right"/>
      <protection locked="0"/>
    </xf>
    <xf numFmtId="166" fontId="12" fillId="0" borderId="15" xfId="0" applyNumberFormat="1" applyFont="1" applyBorder="1" applyAlignment="1">
      <alignment horizontal="center" vertical="top"/>
    </xf>
    <xf numFmtId="165" fontId="14" fillId="0" borderId="0" xfId="0" applyNumberFormat="1" applyFont="1" applyProtection="1">
      <protection hidden="1"/>
    </xf>
    <xf numFmtId="166" fontId="37" fillId="0" borderId="15" xfId="0" applyNumberFormat="1" applyFont="1" applyBorder="1" applyAlignment="1">
      <alignment horizontal="center" vertical="top"/>
    </xf>
    <xf numFmtId="166" fontId="40" fillId="0" borderId="15" xfId="0" applyNumberFormat="1" applyFont="1" applyBorder="1" applyAlignment="1" applyProtection="1">
      <alignment horizontal="center"/>
      <protection hidden="1"/>
    </xf>
    <xf numFmtId="166" fontId="40" fillId="0" borderId="15" xfId="0" applyNumberFormat="1" applyFont="1" applyBorder="1" applyAlignment="1" applyProtection="1">
      <alignment horizontal="center" vertical="center"/>
      <protection hidden="1"/>
    </xf>
    <xf numFmtId="166" fontId="40" fillId="0" borderId="16" xfId="0" applyNumberFormat="1" applyFont="1" applyBorder="1" applyAlignment="1" applyProtection="1">
      <alignment horizontal="center"/>
      <protection hidden="1"/>
    </xf>
    <xf numFmtId="165" fontId="14" fillId="0" borderId="13" xfId="0" applyNumberFormat="1" applyFont="1" applyBorder="1" applyProtection="1">
      <protection hidden="1"/>
    </xf>
    <xf numFmtId="165" fontId="0" fillId="0" borderId="0" xfId="0" applyNumberFormat="1" applyFont="1"/>
    <xf numFmtId="165" fontId="10" fillId="0" borderId="23" xfId="0" applyNumberFormat="1" applyFont="1" applyBorder="1"/>
    <xf numFmtId="165" fontId="10" fillId="0" borderId="13" xfId="0" applyNumberFormat="1" applyFont="1" applyBorder="1"/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17" fillId="0" borderId="0" xfId="0" applyFont="1"/>
    <xf numFmtId="0" fontId="19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4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2" fillId="0" borderId="0" xfId="54" applyFont="1" applyAlignment="1">
      <alignment horizontal="left" wrapText="1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14" fillId="33" borderId="12" xfId="0" quotePrefix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33" borderId="1" xfId="0" applyFont="1" applyFill="1" applyBorder="1" applyAlignment="1">
      <alignment horizontal="center" vertical="center"/>
    </xf>
    <xf numFmtId="0" fontId="12" fillId="33" borderId="17" xfId="0" applyFont="1" applyFill="1" applyBorder="1" applyAlignment="1"/>
    <xf numFmtId="0" fontId="0" fillId="0" borderId="0" xfId="0" applyFont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/>
    </xf>
    <xf numFmtId="0" fontId="45" fillId="0" borderId="0" xfId="0" applyFont="1" applyAlignment="1">
      <alignment horizontal="right"/>
    </xf>
    <xf numFmtId="0" fontId="45" fillId="0" borderId="0" xfId="0" applyFont="1" applyAlignment="1"/>
    <xf numFmtId="0" fontId="45" fillId="0" borderId="0" xfId="0" applyFont="1"/>
    <xf numFmtId="0" fontId="4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65" fontId="14" fillId="0" borderId="0" xfId="50" applyNumberFormat="1" applyFont="1" applyProtection="1">
      <protection locked="0"/>
    </xf>
    <xf numFmtId="165" fontId="40" fillId="0" borderId="13" xfId="50" applyNumberFormat="1" applyFont="1" applyBorder="1" applyProtection="1">
      <protection locked="0"/>
    </xf>
    <xf numFmtId="165" fontId="14" fillId="0" borderId="0" xfId="0" applyNumberFormat="1" applyFont="1" applyAlignment="1" applyProtection="1">
      <alignment horizontal="right"/>
      <protection hidden="1"/>
    </xf>
  </cellXfs>
  <cellStyles count="5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4" xfId="51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6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2F2F2"/>
      <color rgb="FF1E4B7D"/>
      <color rgb="FFFFCC32"/>
      <color rgb="FF66CC66"/>
      <color rgb="FF666866"/>
      <color rgb="FFE10019"/>
      <color rgb="FFEBEBEB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2600</xdr:rowOff>
    </xdr:from>
    <xdr:to>
      <xdr:col>6</xdr:col>
      <xdr:colOff>845362</xdr:colOff>
      <xdr:row>3</xdr:row>
      <xdr:rowOff>247649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260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28576</xdr:colOff>
      <xdr:row>29</xdr:row>
      <xdr:rowOff>133352</xdr:rowOff>
    </xdr:from>
    <xdr:to>
      <xdr:col>6</xdr:col>
      <xdr:colOff>835991</xdr:colOff>
      <xdr:row>49</xdr:row>
      <xdr:rowOff>133199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6477002"/>
          <a:ext cx="6065215" cy="32383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38101</xdr:rowOff>
    </xdr:from>
    <xdr:to>
      <xdr:col>0</xdr:col>
      <xdr:colOff>5534024</xdr:colOff>
      <xdr:row>20</xdr:row>
      <xdr:rowOff>114301</xdr:rowOff>
    </xdr:to>
    <xdr:sp macro="" textlink="">
      <xdr:nvSpPr>
        <xdr:cNvPr id="3" name="Textfeld 2"/>
        <xdr:cNvSpPr txBox="1"/>
      </xdr:nvSpPr>
      <xdr:spPr>
        <a:xfrm>
          <a:off x="0" y="38101"/>
          <a:ext cx="5534024" cy="3314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r>
            <a:rPr lang="de-DE" sz="10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</a:p>
        <a:p>
          <a:endParaRPr lang="de-DE" sz="1000" b="1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Bevölkerungsbewegung und die Fortschreibung des Bevölkerungsbestandes in der Fassung vom 20. April 2013 (BGBl. I S. 826).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 b="1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 b="1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 algn="l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werden durch Fortschreibung des fest-gestellten Zensusergebnisses vom  9. Mai 2011 mit den Zu- und Fortzügen (Statistik der räumlichen  Bevölkerungsbewegung), den Geburten und Sterbefällen (Statistik der natürlichen Bevölkerungsbewegung) sowie den Familienstandsänderungen und Staatsangehörigkeitswechseln ermittelt.</a:t>
          </a:r>
        </a:p>
        <a:p>
          <a:pPr marL="0" indent="0" algn="l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l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Basis der vorliegenden Fortschreibung sind für die Bevölkerungsfortschreibung bezüglich demografischer Merkmale optimierte Ausgangsdaten aus dem Zensus 2011.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Bundeszahlen veröffentlicht das Statistische Bundesamt in seiner Fachserie 1 „Bevölkerung und Erwerbstätigkeit“, Reihe 1 „Gebiet und Bevölkerung“.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solde.Schlueter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3:G25"/>
  <sheetViews>
    <sheetView tabSelected="1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74" width="12.140625" customWidth="1"/>
  </cols>
  <sheetData>
    <row r="3" spans="1:7" ht="20.45" x14ac:dyDescent="0.35">
      <c r="A3" s="74" t="s">
        <v>24</v>
      </c>
      <c r="B3" s="74"/>
      <c r="C3" s="74"/>
      <c r="D3" s="74"/>
    </row>
    <row r="4" spans="1:7" ht="20.25" x14ac:dyDescent="0.3">
      <c r="A4" s="74" t="s">
        <v>25</v>
      </c>
      <c r="B4" s="74"/>
      <c r="C4" s="74"/>
      <c r="D4" s="74"/>
    </row>
    <row r="11" spans="1:7" ht="15" x14ac:dyDescent="0.25">
      <c r="A11" s="1"/>
      <c r="F11" s="2"/>
      <c r="G11" s="3"/>
    </row>
    <row r="13" spans="1:7" ht="13.15" x14ac:dyDescent="0.25">
      <c r="A13" s="5"/>
    </row>
    <row r="15" spans="1:7" ht="22.9" x14ac:dyDescent="0.25">
      <c r="D15" s="75" t="s">
        <v>26</v>
      </c>
      <c r="E15" s="75"/>
      <c r="F15" s="75"/>
      <c r="G15" s="75"/>
    </row>
    <row r="16" spans="1:7" ht="15" x14ac:dyDescent="0.25">
      <c r="D16" s="76" t="s">
        <v>162</v>
      </c>
      <c r="E16" s="76"/>
      <c r="F16" s="76"/>
      <c r="G16" s="76"/>
    </row>
    <row r="18" spans="1:7" ht="34.5" customHeight="1" x14ac:dyDescent="0.45">
      <c r="A18" s="106" t="s">
        <v>127</v>
      </c>
      <c r="B18" s="107"/>
      <c r="C18" s="107"/>
      <c r="D18" s="107"/>
      <c r="E18" s="107"/>
      <c r="F18" s="107"/>
      <c r="G18" s="107"/>
    </row>
    <row r="19" spans="1:7" s="11" customFormat="1" ht="34.5" customHeight="1" x14ac:dyDescent="0.45">
      <c r="A19" s="108"/>
      <c r="B19" s="109"/>
      <c r="C19" s="109"/>
      <c r="D19" s="109"/>
      <c r="E19" s="109"/>
      <c r="F19" s="109"/>
      <c r="G19" s="109" t="s">
        <v>126</v>
      </c>
    </row>
    <row r="20" spans="1:7" ht="34.5" customHeight="1" x14ac:dyDescent="0.45">
      <c r="A20" s="108"/>
      <c r="B20" s="106">
        <v>2011</v>
      </c>
      <c r="C20" s="106"/>
      <c r="D20" s="106"/>
      <c r="E20" s="106"/>
      <c r="F20" s="106"/>
      <c r="G20" s="106"/>
    </row>
    <row r="21" spans="1:7" s="11" customFormat="1" ht="34.5" customHeight="1" x14ac:dyDescent="0.35">
      <c r="B21" s="79" t="s">
        <v>167</v>
      </c>
      <c r="C21" s="79"/>
      <c r="D21" s="79"/>
      <c r="E21" s="79"/>
      <c r="F21" s="79"/>
      <c r="G21" s="79"/>
    </row>
    <row r="22" spans="1:7" ht="16.899999999999999" x14ac:dyDescent="0.3">
      <c r="A22" s="9"/>
      <c r="B22" s="77" t="s">
        <v>161</v>
      </c>
      <c r="C22" s="78"/>
      <c r="D22" s="78"/>
      <c r="E22" s="78"/>
      <c r="F22" s="78"/>
      <c r="G22" s="78"/>
    </row>
    <row r="23" spans="1:7" s="11" customFormat="1" ht="16.5" x14ac:dyDescent="0.25">
      <c r="A23" s="9"/>
      <c r="B23" s="70"/>
      <c r="C23" s="71"/>
      <c r="D23" s="71"/>
      <c r="E23" s="71"/>
      <c r="F23" s="71"/>
      <c r="G23" s="71"/>
    </row>
    <row r="24" spans="1:7" ht="15" x14ac:dyDescent="0.2">
      <c r="E24" s="110" t="s">
        <v>168</v>
      </c>
      <c r="F24" s="110"/>
      <c r="G24" s="110"/>
    </row>
    <row r="25" spans="1:7" ht="16.5" x14ac:dyDescent="0.25">
      <c r="A25" s="73"/>
      <c r="B25" s="73"/>
      <c r="C25" s="73"/>
      <c r="D25" s="73"/>
      <c r="E25" s="73"/>
      <c r="F25" s="73"/>
      <c r="G25" s="73"/>
    </row>
  </sheetData>
  <mergeCells count="10">
    <mergeCell ref="E24:G24"/>
    <mergeCell ref="A25:G25"/>
    <mergeCell ref="A3:D3"/>
    <mergeCell ref="A4:D4"/>
    <mergeCell ref="D15:G15"/>
    <mergeCell ref="D16:G16"/>
    <mergeCell ref="B20:G20"/>
    <mergeCell ref="A18:G18"/>
    <mergeCell ref="B22:G22"/>
    <mergeCell ref="B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 xml:space="preserve">&amp;C&amp;8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zoomScaleNormal="100" workbookViewId="0">
      <selection activeCell="E23" sqref="E23"/>
    </sheetView>
  </sheetViews>
  <sheetFormatPr baseColWidth="10" defaultColWidth="11.28515625" defaultRowHeight="12.75" x14ac:dyDescent="0.2"/>
  <cols>
    <col min="1" max="1" width="22" style="11" customWidth="1"/>
    <col min="2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7" t="s">
        <v>153</v>
      </c>
      <c r="B1" s="97"/>
      <c r="C1" s="98"/>
      <c r="D1" s="98"/>
      <c r="E1" s="98"/>
    </row>
    <row r="2" spans="1:8" s="10" customFormat="1" ht="14.1" customHeight="1" x14ac:dyDescent="0.2">
      <c r="A2" s="101" t="s">
        <v>160</v>
      </c>
      <c r="B2" s="101"/>
      <c r="C2" s="101"/>
      <c r="D2" s="101"/>
      <c r="E2" s="101"/>
    </row>
    <row r="3" spans="1:8" s="10" customFormat="1" ht="14.1" customHeight="1" x14ac:dyDescent="0.25">
      <c r="A3" s="97" t="s">
        <v>133</v>
      </c>
      <c r="B3" s="97"/>
      <c r="C3" s="97"/>
      <c r="D3" s="97"/>
      <c r="E3" s="97"/>
    </row>
    <row r="4" spans="1:8" s="10" customFormat="1" ht="14.1" customHeight="1" x14ac:dyDescent="0.25">
      <c r="A4" s="28"/>
      <c r="B4" s="28"/>
      <c r="C4" s="28"/>
      <c r="D4" s="28"/>
      <c r="E4" s="28"/>
    </row>
    <row r="5" spans="1:8" ht="28.35" customHeight="1" x14ac:dyDescent="0.2">
      <c r="A5" s="104" t="s">
        <v>159</v>
      </c>
      <c r="B5" s="102" t="s">
        <v>158</v>
      </c>
      <c r="C5" s="99" t="s">
        <v>30</v>
      </c>
      <c r="D5" s="99" t="s">
        <v>22</v>
      </c>
      <c r="E5" s="100" t="s">
        <v>23</v>
      </c>
    </row>
    <row r="6" spans="1:8" ht="28.35" customHeight="1" x14ac:dyDescent="0.2">
      <c r="A6" s="105"/>
      <c r="B6" s="103"/>
      <c r="C6" s="18" t="s">
        <v>155</v>
      </c>
      <c r="D6" s="18" t="s">
        <v>156</v>
      </c>
      <c r="E6" s="19" t="s">
        <v>157</v>
      </c>
    </row>
    <row r="7" spans="1:8" ht="14.1" customHeight="1" x14ac:dyDescent="0.25">
      <c r="A7" s="41"/>
      <c r="B7" s="47"/>
      <c r="C7" s="20"/>
      <c r="D7" s="20"/>
      <c r="E7" s="20"/>
    </row>
    <row r="8" spans="1:8" ht="14.1" customHeight="1" x14ac:dyDescent="0.25">
      <c r="A8" s="42" t="s">
        <v>31</v>
      </c>
      <c r="B8" s="59">
        <v>2011</v>
      </c>
      <c r="C8" s="60">
        <v>1077</v>
      </c>
      <c r="D8" s="60">
        <v>555</v>
      </c>
      <c r="E8" s="60">
        <v>522</v>
      </c>
    </row>
    <row r="9" spans="1:8" ht="14.1" customHeight="1" x14ac:dyDescent="0.25">
      <c r="A9" s="42" t="s">
        <v>32</v>
      </c>
      <c r="B9" s="59">
        <f>$B$8-1</f>
        <v>2010</v>
      </c>
      <c r="C9" s="60">
        <v>1140</v>
      </c>
      <c r="D9" s="60">
        <v>559</v>
      </c>
      <c r="E9" s="60">
        <v>581</v>
      </c>
    </row>
    <row r="10" spans="1:8" ht="14.1" customHeight="1" x14ac:dyDescent="0.25">
      <c r="A10" s="42" t="s">
        <v>33</v>
      </c>
      <c r="B10" s="59">
        <f>$B$8-2</f>
        <v>2009</v>
      </c>
      <c r="C10" s="60">
        <v>1121</v>
      </c>
      <c r="D10" s="60">
        <v>576</v>
      </c>
      <c r="E10" s="60">
        <v>545</v>
      </c>
    </row>
    <row r="11" spans="1:8" ht="14.1" customHeight="1" x14ac:dyDescent="0.25">
      <c r="A11" s="42" t="s">
        <v>34</v>
      </c>
      <c r="B11" s="59">
        <f>$B$8-3</f>
        <v>2008</v>
      </c>
      <c r="C11" s="60">
        <v>1109</v>
      </c>
      <c r="D11" s="60">
        <v>570</v>
      </c>
      <c r="E11" s="60">
        <v>539</v>
      </c>
      <c r="H11" s="23"/>
    </row>
    <row r="12" spans="1:8" ht="14.1" customHeight="1" x14ac:dyDescent="0.25">
      <c r="A12" s="42" t="s">
        <v>35</v>
      </c>
      <c r="B12" s="59">
        <f>$B$8-4</f>
        <v>2007</v>
      </c>
      <c r="C12" s="60">
        <v>1157</v>
      </c>
      <c r="D12" s="60">
        <v>591</v>
      </c>
      <c r="E12" s="60">
        <v>566</v>
      </c>
    </row>
    <row r="13" spans="1:8" ht="14.1" customHeight="1" x14ac:dyDescent="0.25">
      <c r="A13" s="49" t="s">
        <v>36</v>
      </c>
      <c r="B13" s="61"/>
      <c r="C13" s="60">
        <f>SUM(C8:C12)</f>
        <v>5604</v>
      </c>
      <c r="D13" s="60">
        <f>SUM(D8:D12)</f>
        <v>2851</v>
      </c>
      <c r="E13" s="60">
        <f>SUM(E8:E12)</f>
        <v>2753</v>
      </c>
    </row>
    <row r="14" spans="1:8" ht="14.1" customHeight="1" x14ac:dyDescent="0.25">
      <c r="A14" s="43" t="s">
        <v>37</v>
      </c>
      <c r="B14" s="59">
        <f>$B$8-5</f>
        <v>2006</v>
      </c>
      <c r="C14" s="60">
        <v>1102</v>
      </c>
      <c r="D14" s="60">
        <v>575</v>
      </c>
      <c r="E14" s="60">
        <v>527</v>
      </c>
    </row>
    <row r="15" spans="1:8" ht="14.1" customHeight="1" x14ac:dyDescent="0.25">
      <c r="A15" s="43" t="s">
        <v>38</v>
      </c>
      <c r="B15" s="59">
        <f>$B$8-6</f>
        <v>2005</v>
      </c>
      <c r="C15" s="60">
        <v>1113</v>
      </c>
      <c r="D15" s="60">
        <v>596</v>
      </c>
      <c r="E15" s="60">
        <v>517</v>
      </c>
    </row>
    <row r="16" spans="1:8" ht="14.1" customHeight="1" x14ac:dyDescent="0.25">
      <c r="A16" s="43" t="s">
        <v>39</v>
      </c>
      <c r="B16" s="59">
        <f>$B$8-7</f>
        <v>2004</v>
      </c>
      <c r="C16" s="60">
        <v>1172</v>
      </c>
      <c r="D16" s="60">
        <v>598</v>
      </c>
      <c r="E16" s="60">
        <v>574</v>
      </c>
    </row>
    <row r="17" spans="1:7" ht="14.1" customHeight="1" x14ac:dyDescent="0.25">
      <c r="A17" s="43" t="s">
        <v>40</v>
      </c>
      <c r="B17" s="59">
        <f>$B$8-8</f>
        <v>2003</v>
      </c>
      <c r="C17" s="60">
        <v>1187</v>
      </c>
      <c r="D17" s="60">
        <v>614</v>
      </c>
      <c r="E17" s="60">
        <v>573</v>
      </c>
    </row>
    <row r="18" spans="1:7" ht="14.1" customHeight="1" x14ac:dyDescent="0.25">
      <c r="A18" s="43" t="s">
        <v>41</v>
      </c>
      <c r="B18" s="59">
        <f>$B$8-9</f>
        <v>2002</v>
      </c>
      <c r="C18" s="60">
        <v>1193</v>
      </c>
      <c r="D18" s="60">
        <v>606</v>
      </c>
      <c r="E18" s="60">
        <v>587</v>
      </c>
    </row>
    <row r="19" spans="1:7" ht="14.1" customHeight="1" x14ac:dyDescent="0.25">
      <c r="A19" s="50" t="s">
        <v>36</v>
      </c>
      <c r="B19" s="61"/>
      <c r="C19" s="60">
        <f>SUM(C14:C18)</f>
        <v>5767</v>
      </c>
      <c r="D19" s="60">
        <f>SUM(D14:D18)</f>
        <v>2989</v>
      </c>
      <c r="E19" s="60">
        <f>SUM(E14:E18)</f>
        <v>2778</v>
      </c>
    </row>
    <row r="20" spans="1:7" ht="14.1" customHeight="1" x14ac:dyDescent="0.25">
      <c r="A20" s="43" t="s">
        <v>42</v>
      </c>
      <c r="B20" s="59">
        <f>$B$8-10</f>
        <v>2001</v>
      </c>
      <c r="C20" s="60">
        <v>1252</v>
      </c>
      <c r="D20" s="60">
        <v>637</v>
      </c>
      <c r="E20" s="60">
        <v>615</v>
      </c>
    </row>
    <row r="21" spans="1:7" ht="14.1" customHeight="1" x14ac:dyDescent="0.25">
      <c r="A21" s="43" t="s">
        <v>43</v>
      </c>
      <c r="B21" s="59">
        <f>$B$8-11</f>
        <v>2000</v>
      </c>
      <c r="C21" s="60">
        <v>1192</v>
      </c>
      <c r="D21" s="60">
        <v>598</v>
      </c>
      <c r="E21" s="60">
        <v>594</v>
      </c>
    </row>
    <row r="22" spans="1:7" ht="14.1" customHeight="1" x14ac:dyDescent="0.2">
      <c r="A22" s="43" t="s">
        <v>44</v>
      </c>
      <c r="B22" s="59">
        <f>$B$8-12</f>
        <v>1999</v>
      </c>
      <c r="C22" s="60">
        <v>1286</v>
      </c>
      <c r="D22" s="60">
        <v>679</v>
      </c>
      <c r="E22" s="60">
        <v>607</v>
      </c>
    </row>
    <row r="23" spans="1:7" ht="14.1" customHeight="1" x14ac:dyDescent="0.2">
      <c r="A23" s="43" t="s">
        <v>45</v>
      </c>
      <c r="B23" s="59">
        <f>$B$8-13</f>
        <v>1998</v>
      </c>
      <c r="C23" s="60">
        <v>1294</v>
      </c>
      <c r="D23" s="60">
        <v>703</v>
      </c>
      <c r="E23" s="113">
        <v>591</v>
      </c>
      <c r="F23" s="12"/>
      <c r="G23" s="12"/>
    </row>
    <row r="24" spans="1:7" ht="14.1" customHeight="1" x14ac:dyDescent="0.2">
      <c r="A24" s="43" t="s">
        <v>46</v>
      </c>
      <c r="B24" s="59">
        <f>$B$8-14</f>
        <v>1997</v>
      </c>
      <c r="C24" s="60">
        <v>1354</v>
      </c>
      <c r="D24" s="60">
        <v>722</v>
      </c>
      <c r="E24" s="60">
        <v>632</v>
      </c>
    </row>
    <row r="25" spans="1:7" ht="14.1" customHeight="1" x14ac:dyDescent="0.25">
      <c r="A25" s="50" t="s">
        <v>36</v>
      </c>
      <c r="B25" s="61"/>
      <c r="C25" s="60">
        <f>SUM(C20:C24)</f>
        <v>6378</v>
      </c>
      <c r="D25" s="60">
        <f>SUM(D20:D24)</f>
        <v>3339</v>
      </c>
      <c r="E25" s="60">
        <f>SUM(E20:E24)</f>
        <v>3039</v>
      </c>
    </row>
    <row r="26" spans="1:7" ht="14.1" customHeight="1" x14ac:dyDescent="0.25">
      <c r="A26" s="43" t="s">
        <v>47</v>
      </c>
      <c r="B26" s="59">
        <f>$B$8-15</f>
        <v>1996</v>
      </c>
      <c r="C26" s="60">
        <v>1403</v>
      </c>
      <c r="D26" s="60">
        <v>759</v>
      </c>
      <c r="E26" s="60">
        <v>644</v>
      </c>
    </row>
    <row r="27" spans="1:7" ht="14.1" customHeight="1" x14ac:dyDescent="0.25">
      <c r="A27" s="43" t="s">
        <v>48</v>
      </c>
      <c r="B27" s="59">
        <f>$B$8-16</f>
        <v>1995</v>
      </c>
      <c r="C27" s="60">
        <v>1352</v>
      </c>
      <c r="D27" s="60">
        <v>714</v>
      </c>
      <c r="E27" s="60">
        <v>638</v>
      </c>
    </row>
    <row r="28" spans="1:7" ht="14.1" customHeight="1" x14ac:dyDescent="0.25">
      <c r="A28" s="43" t="s">
        <v>49</v>
      </c>
      <c r="B28" s="59">
        <f>$B$8-17</f>
        <v>1994</v>
      </c>
      <c r="C28" s="60">
        <v>1315</v>
      </c>
      <c r="D28" s="60">
        <v>685</v>
      </c>
      <c r="E28" s="60">
        <v>630</v>
      </c>
    </row>
    <row r="29" spans="1:7" ht="14.1" customHeight="1" x14ac:dyDescent="0.25">
      <c r="A29" s="43" t="s">
        <v>50</v>
      </c>
      <c r="B29" s="59">
        <f>$B$8-18</f>
        <v>1993</v>
      </c>
      <c r="C29" s="60">
        <v>1440</v>
      </c>
      <c r="D29" s="60">
        <v>738</v>
      </c>
      <c r="E29" s="60">
        <v>702</v>
      </c>
    </row>
    <row r="30" spans="1:7" ht="14.1" customHeight="1" x14ac:dyDescent="0.25">
      <c r="A30" s="42" t="s">
        <v>51</v>
      </c>
      <c r="B30" s="59">
        <f>$B$8-19</f>
        <v>1992</v>
      </c>
      <c r="C30" s="60">
        <v>1442</v>
      </c>
      <c r="D30" s="60">
        <v>736</v>
      </c>
      <c r="E30" s="60">
        <v>706</v>
      </c>
    </row>
    <row r="31" spans="1:7" ht="14.1" customHeight="1" x14ac:dyDescent="0.25">
      <c r="A31" s="50" t="s">
        <v>36</v>
      </c>
      <c r="B31" s="61"/>
      <c r="C31" s="60">
        <f>SUM(C26:C30)</f>
        <v>6952</v>
      </c>
      <c r="D31" s="60">
        <f>SUM(D26:D30)</f>
        <v>3632</v>
      </c>
      <c r="E31" s="60">
        <f>SUM(E26:E30)</f>
        <v>3320</v>
      </c>
    </row>
    <row r="32" spans="1:7" ht="14.1" customHeight="1" x14ac:dyDescent="0.25">
      <c r="A32" s="43" t="s">
        <v>52</v>
      </c>
      <c r="B32" s="59">
        <f>$B$8-20</f>
        <v>1991</v>
      </c>
      <c r="C32" s="60">
        <v>1437</v>
      </c>
      <c r="D32" s="60">
        <v>742</v>
      </c>
      <c r="E32" s="60">
        <v>695</v>
      </c>
    </row>
    <row r="33" spans="1:5" ht="14.1" customHeight="1" x14ac:dyDescent="0.25">
      <c r="A33" s="43" t="s">
        <v>53</v>
      </c>
      <c r="B33" s="59">
        <f>$B$8-21</f>
        <v>1990</v>
      </c>
      <c r="C33" s="60">
        <v>1483</v>
      </c>
      <c r="D33" s="60">
        <v>754</v>
      </c>
      <c r="E33" s="60">
        <v>729</v>
      </c>
    </row>
    <row r="34" spans="1:5" ht="14.1" customHeight="1" x14ac:dyDescent="0.25">
      <c r="A34" s="43" t="s">
        <v>54</v>
      </c>
      <c r="B34" s="59">
        <f>$B$8-22</f>
        <v>1989</v>
      </c>
      <c r="C34" s="60">
        <v>1498</v>
      </c>
      <c r="D34" s="60">
        <v>770</v>
      </c>
      <c r="E34" s="60">
        <v>728</v>
      </c>
    </row>
    <row r="35" spans="1:5" ht="14.1" customHeight="1" x14ac:dyDescent="0.25">
      <c r="A35" s="43" t="s">
        <v>55</v>
      </c>
      <c r="B35" s="59">
        <f>$B$8-23</f>
        <v>1988</v>
      </c>
      <c r="C35" s="60">
        <v>1586</v>
      </c>
      <c r="D35" s="60">
        <v>775</v>
      </c>
      <c r="E35" s="60">
        <v>811</v>
      </c>
    </row>
    <row r="36" spans="1:5" ht="14.1" customHeight="1" x14ac:dyDescent="0.2">
      <c r="A36" s="43" t="s">
        <v>56</v>
      </c>
      <c r="B36" s="59">
        <f>$B$8-24</f>
        <v>1987</v>
      </c>
      <c r="C36" s="60">
        <v>1589</v>
      </c>
      <c r="D36" s="60">
        <v>810</v>
      </c>
      <c r="E36" s="60">
        <v>779</v>
      </c>
    </row>
    <row r="37" spans="1:5" ht="14.1" customHeight="1" x14ac:dyDescent="0.2">
      <c r="A37" s="50" t="s">
        <v>36</v>
      </c>
      <c r="B37" s="61"/>
      <c r="C37" s="60">
        <f>SUM(C32:C36)</f>
        <v>7593</v>
      </c>
      <c r="D37" s="60">
        <f>SUM(D32:D36)</f>
        <v>3851</v>
      </c>
      <c r="E37" s="60">
        <f>SUM(E32:E36)</f>
        <v>3742</v>
      </c>
    </row>
    <row r="38" spans="1:5" ht="14.1" customHeight="1" x14ac:dyDescent="0.2">
      <c r="A38" s="43" t="s">
        <v>57</v>
      </c>
      <c r="B38" s="59">
        <f>$B$8-25</f>
        <v>1986</v>
      </c>
      <c r="C38" s="60">
        <v>1531</v>
      </c>
      <c r="D38" s="60">
        <v>779</v>
      </c>
      <c r="E38" s="60">
        <v>752</v>
      </c>
    </row>
    <row r="39" spans="1:5" ht="14.1" customHeight="1" x14ac:dyDescent="0.2">
      <c r="A39" s="43" t="s">
        <v>58</v>
      </c>
      <c r="B39" s="59">
        <f>$B$8-26</f>
        <v>1985</v>
      </c>
      <c r="C39" s="60">
        <v>1529</v>
      </c>
      <c r="D39" s="60">
        <v>741</v>
      </c>
      <c r="E39" s="60">
        <v>788</v>
      </c>
    </row>
    <row r="40" spans="1:5" ht="14.1" customHeight="1" x14ac:dyDescent="0.2">
      <c r="A40" s="43" t="s">
        <v>59</v>
      </c>
      <c r="B40" s="59">
        <f>$B$8-27</f>
        <v>1984</v>
      </c>
      <c r="C40" s="60">
        <v>1522</v>
      </c>
      <c r="D40" s="60">
        <v>755</v>
      </c>
      <c r="E40" s="60">
        <v>767</v>
      </c>
    </row>
    <row r="41" spans="1:5" ht="14.1" customHeight="1" x14ac:dyDescent="0.2">
      <c r="A41" s="43" t="s">
        <v>60</v>
      </c>
      <c r="B41" s="59">
        <f>$B$8-28</f>
        <v>1983</v>
      </c>
      <c r="C41" s="60">
        <v>1505</v>
      </c>
      <c r="D41" s="60">
        <v>720</v>
      </c>
      <c r="E41" s="60">
        <v>785</v>
      </c>
    </row>
    <row r="42" spans="1:5" ht="14.1" customHeight="1" x14ac:dyDescent="0.2">
      <c r="A42" s="43" t="s">
        <v>61</v>
      </c>
      <c r="B42" s="59">
        <f>$B$8-29</f>
        <v>1982</v>
      </c>
      <c r="C42" s="60">
        <v>1552</v>
      </c>
      <c r="D42" s="60">
        <v>788</v>
      </c>
      <c r="E42" s="60">
        <v>764</v>
      </c>
    </row>
    <row r="43" spans="1:5" ht="14.1" customHeight="1" x14ac:dyDescent="0.2">
      <c r="A43" s="50" t="s">
        <v>36</v>
      </c>
      <c r="B43" s="61"/>
      <c r="C43" s="60">
        <f>SUM(C38:C42)</f>
        <v>7639</v>
      </c>
      <c r="D43" s="60">
        <f>SUM(D38:D42)</f>
        <v>3783</v>
      </c>
      <c r="E43" s="60">
        <f>SUM(E38:E42)</f>
        <v>3856</v>
      </c>
    </row>
    <row r="44" spans="1:5" ht="14.1" customHeight="1" x14ac:dyDescent="0.2">
      <c r="A44" s="43" t="s">
        <v>62</v>
      </c>
      <c r="B44" s="59">
        <f>$B$8-30</f>
        <v>1981</v>
      </c>
      <c r="C44" s="60">
        <v>1589</v>
      </c>
      <c r="D44" s="60">
        <v>747</v>
      </c>
      <c r="E44" s="60">
        <v>842</v>
      </c>
    </row>
    <row r="45" spans="1:5" ht="14.1" customHeight="1" x14ac:dyDescent="0.2">
      <c r="A45" s="43" t="s">
        <v>63</v>
      </c>
      <c r="B45" s="59">
        <f>$B$8-31</f>
        <v>1980</v>
      </c>
      <c r="C45" s="60">
        <v>1572</v>
      </c>
      <c r="D45" s="60">
        <v>775</v>
      </c>
      <c r="E45" s="60">
        <v>797</v>
      </c>
    </row>
    <row r="46" spans="1:5" ht="14.1" customHeight="1" x14ac:dyDescent="0.2">
      <c r="A46" s="43" t="s">
        <v>64</v>
      </c>
      <c r="B46" s="59">
        <f>$B$8-32</f>
        <v>1979</v>
      </c>
      <c r="C46" s="60">
        <v>1530</v>
      </c>
      <c r="D46" s="60">
        <v>766</v>
      </c>
      <c r="E46" s="60">
        <v>764</v>
      </c>
    </row>
    <row r="47" spans="1:5" ht="14.1" customHeight="1" x14ac:dyDescent="0.2">
      <c r="A47" s="43" t="s">
        <v>65</v>
      </c>
      <c r="B47" s="59">
        <f>$B$8-33</f>
        <v>1978</v>
      </c>
      <c r="C47" s="60">
        <v>1508</v>
      </c>
      <c r="D47" s="60">
        <v>752</v>
      </c>
      <c r="E47" s="60">
        <v>756</v>
      </c>
    </row>
    <row r="48" spans="1:5" ht="14.1" customHeight="1" x14ac:dyDescent="0.2">
      <c r="A48" s="43" t="s">
        <v>66</v>
      </c>
      <c r="B48" s="59">
        <f>$B$8-34</f>
        <v>1977</v>
      </c>
      <c r="C48" s="60">
        <v>1474</v>
      </c>
      <c r="D48" s="60">
        <v>744</v>
      </c>
      <c r="E48" s="60">
        <v>730</v>
      </c>
    </row>
    <row r="49" spans="1:5" ht="14.1" customHeight="1" x14ac:dyDescent="0.2">
      <c r="A49" s="50" t="s">
        <v>36</v>
      </c>
      <c r="B49" s="61"/>
      <c r="C49" s="60">
        <f>SUM(C44:C48)</f>
        <v>7673</v>
      </c>
      <c r="D49" s="60">
        <f>SUM(D44:D48)</f>
        <v>3784</v>
      </c>
      <c r="E49" s="60">
        <f>SUM(E44:E48)</f>
        <v>3889</v>
      </c>
    </row>
    <row r="50" spans="1:5" ht="14.1" customHeight="1" x14ac:dyDescent="0.2">
      <c r="A50" s="43" t="s">
        <v>67</v>
      </c>
      <c r="B50" s="59">
        <f>$B$8-35</f>
        <v>1976</v>
      </c>
      <c r="C50" s="60">
        <v>1505</v>
      </c>
      <c r="D50" s="60">
        <v>730</v>
      </c>
      <c r="E50" s="60">
        <v>775</v>
      </c>
    </row>
    <row r="51" spans="1:5" ht="14.1" customHeight="1" x14ac:dyDescent="0.2">
      <c r="A51" s="43" t="s">
        <v>68</v>
      </c>
      <c r="B51" s="59">
        <f>$B$8-36</f>
        <v>1975</v>
      </c>
      <c r="C51" s="60">
        <v>1450</v>
      </c>
      <c r="D51" s="60">
        <v>704</v>
      </c>
      <c r="E51" s="60">
        <v>746</v>
      </c>
    </row>
    <row r="52" spans="1:5" ht="14.1" customHeight="1" x14ac:dyDescent="0.2">
      <c r="A52" s="43" t="s">
        <v>69</v>
      </c>
      <c r="B52" s="59">
        <f>$B$8-37</f>
        <v>1974</v>
      </c>
      <c r="C52" s="60">
        <v>1460</v>
      </c>
      <c r="D52" s="60">
        <v>726</v>
      </c>
      <c r="E52" s="60">
        <v>734</v>
      </c>
    </row>
    <row r="53" spans="1:5" ht="14.1" customHeight="1" x14ac:dyDescent="0.2">
      <c r="A53" s="43" t="s">
        <v>70</v>
      </c>
      <c r="B53" s="59">
        <f>$B$8-38</f>
        <v>1973</v>
      </c>
      <c r="C53" s="60">
        <v>1381</v>
      </c>
      <c r="D53" s="60">
        <v>688</v>
      </c>
      <c r="E53" s="60">
        <v>693</v>
      </c>
    </row>
    <row r="54" spans="1:5" ht="14.1" customHeight="1" x14ac:dyDescent="0.2">
      <c r="A54" s="42" t="s">
        <v>71</v>
      </c>
      <c r="B54" s="59">
        <f>$B$8-39</f>
        <v>1972</v>
      </c>
      <c r="C54" s="60">
        <v>1509</v>
      </c>
      <c r="D54" s="60">
        <v>731</v>
      </c>
      <c r="E54" s="60">
        <v>778</v>
      </c>
    </row>
    <row r="55" spans="1:5" ht="14.1" customHeight="1" x14ac:dyDescent="0.2">
      <c r="A55" s="49" t="s">
        <v>36</v>
      </c>
      <c r="B55" s="61"/>
      <c r="C55" s="60">
        <f>SUM(C50:C54)</f>
        <v>7305</v>
      </c>
      <c r="D55" s="60">
        <f>SUM(D50:D54)</f>
        <v>3579</v>
      </c>
      <c r="E55" s="60">
        <f>SUM(E50:E54)</f>
        <v>3726</v>
      </c>
    </row>
    <row r="56" spans="1:5" ht="14.1" customHeight="1" x14ac:dyDescent="0.2">
      <c r="A56" s="42" t="s">
        <v>72</v>
      </c>
      <c r="B56" s="59">
        <f>$B$8-40</f>
        <v>1971</v>
      </c>
      <c r="C56" s="60">
        <v>1704</v>
      </c>
      <c r="D56" s="60">
        <v>846</v>
      </c>
      <c r="E56" s="60">
        <v>858</v>
      </c>
    </row>
    <row r="57" spans="1:5" ht="14.1" customHeight="1" x14ac:dyDescent="0.2">
      <c r="A57" s="42" t="s">
        <v>73</v>
      </c>
      <c r="B57" s="59">
        <f>$B$8-41</f>
        <v>1970</v>
      </c>
      <c r="C57" s="60">
        <v>1677</v>
      </c>
      <c r="D57" s="60">
        <v>859</v>
      </c>
      <c r="E57" s="60">
        <v>818</v>
      </c>
    </row>
    <row r="58" spans="1:5" ht="14.1" customHeight="1" x14ac:dyDescent="0.2">
      <c r="A58" s="42" t="s">
        <v>74</v>
      </c>
      <c r="B58" s="59">
        <f>$B$8-42</f>
        <v>1969</v>
      </c>
      <c r="C58" s="60">
        <v>1748</v>
      </c>
      <c r="D58" s="60">
        <v>885</v>
      </c>
      <c r="E58" s="60">
        <v>863</v>
      </c>
    </row>
    <row r="59" spans="1:5" ht="14.1" customHeight="1" x14ac:dyDescent="0.2">
      <c r="A59" s="42" t="s">
        <v>75</v>
      </c>
      <c r="B59" s="59">
        <f>$B$8-43</f>
        <v>1968</v>
      </c>
      <c r="C59" s="60">
        <v>1933</v>
      </c>
      <c r="D59" s="60">
        <v>978</v>
      </c>
      <c r="E59" s="60">
        <v>955</v>
      </c>
    </row>
    <row r="60" spans="1:5" ht="14.1" customHeight="1" x14ac:dyDescent="0.2">
      <c r="A60" s="42" t="s">
        <v>76</v>
      </c>
      <c r="B60" s="59">
        <f>$B$8-44</f>
        <v>1967</v>
      </c>
      <c r="C60" s="60">
        <v>2009</v>
      </c>
      <c r="D60" s="60">
        <v>963</v>
      </c>
      <c r="E60" s="60">
        <v>1046</v>
      </c>
    </row>
    <row r="61" spans="1:5" ht="14.1" customHeight="1" x14ac:dyDescent="0.2">
      <c r="A61" s="50" t="s">
        <v>36</v>
      </c>
      <c r="B61" s="61"/>
      <c r="C61" s="60">
        <f>SUM(C56:C60)</f>
        <v>9071</v>
      </c>
      <c r="D61" s="60">
        <f>SUM(D56:D60)</f>
        <v>4531</v>
      </c>
      <c r="E61" s="60">
        <f>SUM(E56:E60)</f>
        <v>4540</v>
      </c>
    </row>
    <row r="62" spans="1:5" ht="14.1" customHeight="1" x14ac:dyDescent="0.2">
      <c r="A62" s="43" t="s">
        <v>77</v>
      </c>
      <c r="B62" s="59">
        <f>$B$8-45</f>
        <v>1966</v>
      </c>
      <c r="C62" s="60">
        <v>2188</v>
      </c>
      <c r="D62" s="60">
        <v>1069</v>
      </c>
      <c r="E62" s="60">
        <v>1119</v>
      </c>
    </row>
    <row r="63" spans="1:5" ht="14.1" customHeight="1" x14ac:dyDescent="0.2">
      <c r="A63" s="43" t="s">
        <v>78</v>
      </c>
      <c r="B63" s="59">
        <f>$B$8-46</f>
        <v>1965</v>
      </c>
      <c r="C63" s="60">
        <v>2025</v>
      </c>
      <c r="D63" s="60">
        <v>980</v>
      </c>
      <c r="E63" s="60">
        <v>1045</v>
      </c>
    </row>
    <row r="64" spans="1:5" ht="14.1" customHeight="1" x14ac:dyDescent="0.2">
      <c r="A64" s="43" t="s">
        <v>79</v>
      </c>
      <c r="B64" s="59">
        <f>$B$8-47</f>
        <v>1964</v>
      </c>
      <c r="C64" s="60">
        <v>2092</v>
      </c>
      <c r="D64" s="60">
        <v>987</v>
      </c>
      <c r="E64" s="60">
        <v>1105</v>
      </c>
    </row>
    <row r="65" spans="1:5" ht="14.1" customHeight="1" x14ac:dyDescent="0.2">
      <c r="A65" s="43" t="s">
        <v>80</v>
      </c>
      <c r="B65" s="59">
        <f>$B$8-48</f>
        <v>1963</v>
      </c>
      <c r="C65" s="60">
        <v>2138</v>
      </c>
      <c r="D65" s="60">
        <v>1086</v>
      </c>
      <c r="E65" s="60">
        <v>1052</v>
      </c>
    </row>
    <row r="66" spans="1:5" ht="14.1" customHeight="1" x14ac:dyDescent="0.2">
      <c r="A66" s="43" t="s">
        <v>81</v>
      </c>
      <c r="B66" s="59">
        <f>$B$8-49</f>
        <v>1962</v>
      </c>
      <c r="C66" s="60">
        <v>2064</v>
      </c>
      <c r="D66" s="60">
        <v>1010</v>
      </c>
      <c r="E66" s="60">
        <v>1054</v>
      </c>
    </row>
    <row r="67" spans="1:5" ht="14.1" customHeight="1" x14ac:dyDescent="0.2">
      <c r="A67" s="50" t="s">
        <v>36</v>
      </c>
      <c r="B67" s="61"/>
      <c r="C67" s="60">
        <f>SUM(C62:C66)</f>
        <v>10507</v>
      </c>
      <c r="D67" s="60">
        <f>SUM(D62:D66)</f>
        <v>5132</v>
      </c>
      <c r="E67" s="60">
        <f>SUM(E62:E66)</f>
        <v>5375</v>
      </c>
    </row>
    <row r="68" spans="1:5" ht="14.1" customHeight="1" x14ac:dyDescent="0.2">
      <c r="A68" s="43" t="s">
        <v>82</v>
      </c>
      <c r="B68" s="59">
        <f>$B$8-50</f>
        <v>1961</v>
      </c>
      <c r="C68" s="60">
        <v>1916</v>
      </c>
      <c r="D68" s="60">
        <v>959</v>
      </c>
      <c r="E68" s="60">
        <v>957</v>
      </c>
    </row>
    <row r="69" spans="1:5" ht="14.1" customHeight="1" x14ac:dyDescent="0.2">
      <c r="A69" s="43" t="s">
        <v>83</v>
      </c>
      <c r="B69" s="59">
        <f>$B$8-51</f>
        <v>1960</v>
      </c>
      <c r="C69" s="60">
        <v>1972</v>
      </c>
      <c r="D69" s="60">
        <v>1003</v>
      </c>
      <c r="E69" s="60">
        <v>969</v>
      </c>
    </row>
    <row r="70" spans="1:5" ht="14.1" customHeight="1" x14ac:dyDescent="0.2">
      <c r="A70" s="43" t="s">
        <v>84</v>
      </c>
      <c r="B70" s="59">
        <f>$B$8-52</f>
        <v>1959</v>
      </c>
      <c r="C70" s="60">
        <v>1804</v>
      </c>
      <c r="D70" s="60">
        <v>908</v>
      </c>
      <c r="E70" s="60">
        <v>896</v>
      </c>
    </row>
    <row r="71" spans="1:5" ht="14.1" customHeight="1" x14ac:dyDescent="0.2">
      <c r="A71" s="43" t="s">
        <v>85</v>
      </c>
      <c r="B71" s="59">
        <f>$B$8-53</f>
        <v>1958</v>
      </c>
      <c r="C71" s="60">
        <v>1728</v>
      </c>
      <c r="D71" s="60">
        <v>880</v>
      </c>
      <c r="E71" s="60">
        <v>848</v>
      </c>
    </row>
    <row r="72" spans="1:5" ht="14.1" customHeight="1" x14ac:dyDescent="0.2">
      <c r="A72" s="43" t="s">
        <v>86</v>
      </c>
      <c r="B72" s="59">
        <f>$B$8-54</f>
        <v>1957</v>
      </c>
      <c r="C72" s="60">
        <v>1604</v>
      </c>
      <c r="D72" s="60">
        <v>796</v>
      </c>
      <c r="E72" s="60">
        <v>808</v>
      </c>
    </row>
    <row r="73" spans="1:5" ht="14.1" customHeight="1" x14ac:dyDescent="0.2">
      <c r="A73" s="50" t="s">
        <v>36</v>
      </c>
      <c r="B73" s="61"/>
      <c r="C73" s="60">
        <f>SUM(C68:C72)</f>
        <v>9024</v>
      </c>
      <c r="D73" s="60">
        <f>SUM(D68:D72)</f>
        <v>4546</v>
      </c>
      <c r="E73" s="60">
        <f>SUM(E68:E72)</f>
        <v>4478</v>
      </c>
    </row>
    <row r="74" spans="1:5" ht="14.1" customHeight="1" x14ac:dyDescent="0.2">
      <c r="A74" s="43" t="s">
        <v>87</v>
      </c>
      <c r="B74" s="59">
        <f>$B$8-55</f>
        <v>1956</v>
      </c>
      <c r="C74" s="60">
        <v>1531</v>
      </c>
      <c r="D74" s="60">
        <v>702</v>
      </c>
      <c r="E74" s="60">
        <v>829</v>
      </c>
    </row>
    <row r="75" spans="1:5" ht="14.1" customHeight="1" x14ac:dyDescent="0.2">
      <c r="A75" s="43" t="s">
        <v>88</v>
      </c>
      <c r="B75" s="59">
        <f>$B$8-56</f>
        <v>1955</v>
      </c>
      <c r="C75" s="60">
        <v>1448</v>
      </c>
      <c r="D75" s="60">
        <v>701</v>
      </c>
      <c r="E75" s="60">
        <v>747</v>
      </c>
    </row>
    <row r="76" spans="1:5" ht="13.15" customHeight="1" x14ac:dyDescent="0.2">
      <c r="A76" s="43" t="s">
        <v>89</v>
      </c>
      <c r="B76" s="59">
        <f>$B$8-57</f>
        <v>1954</v>
      </c>
      <c r="C76" s="60">
        <v>1411</v>
      </c>
      <c r="D76" s="60">
        <v>676</v>
      </c>
      <c r="E76" s="60">
        <v>735</v>
      </c>
    </row>
    <row r="77" spans="1:5" ht="14.1" customHeight="1" x14ac:dyDescent="0.2">
      <c r="A77" s="42" t="s">
        <v>90</v>
      </c>
      <c r="B77" s="59">
        <f>$B$8-58</f>
        <v>1953</v>
      </c>
      <c r="C77" s="60">
        <v>1294</v>
      </c>
      <c r="D77" s="60">
        <v>616</v>
      </c>
      <c r="E77" s="60">
        <v>678</v>
      </c>
    </row>
    <row r="78" spans="1:5" x14ac:dyDescent="0.2">
      <c r="A78" s="43" t="s">
        <v>91</v>
      </c>
      <c r="B78" s="59">
        <f>$B$8-59</f>
        <v>1952</v>
      </c>
      <c r="C78" s="60">
        <v>1302</v>
      </c>
      <c r="D78" s="60">
        <v>634</v>
      </c>
      <c r="E78" s="60">
        <v>668</v>
      </c>
    </row>
    <row r="79" spans="1:5" x14ac:dyDescent="0.2">
      <c r="A79" s="50" t="s">
        <v>36</v>
      </c>
      <c r="B79" s="61"/>
      <c r="C79" s="60">
        <f>SUM(C74:C78)</f>
        <v>6986</v>
      </c>
      <c r="D79" s="60">
        <f>SUM(D74:D78)</f>
        <v>3329</v>
      </c>
      <c r="E79" s="60">
        <f>SUM(E74:E78)</f>
        <v>3657</v>
      </c>
    </row>
    <row r="80" spans="1:5" x14ac:dyDescent="0.2">
      <c r="A80" s="43" t="s">
        <v>92</v>
      </c>
      <c r="B80" s="59">
        <f>$B$8-60</f>
        <v>1951</v>
      </c>
      <c r="C80" s="60">
        <v>1274</v>
      </c>
      <c r="D80" s="60">
        <v>617</v>
      </c>
      <c r="E80" s="60">
        <v>657</v>
      </c>
    </row>
    <row r="81" spans="1:5" x14ac:dyDescent="0.2">
      <c r="A81" s="43" t="s">
        <v>93</v>
      </c>
      <c r="B81" s="59">
        <f>$B$8-61</f>
        <v>1950</v>
      </c>
      <c r="C81" s="60">
        <v>1387</v>
      </c>
      <c r="D81" s="60">
        <v>680</v>
      </c>
      <c r="E81" s="60">
        <v>707</v>
      </c>
    </row>
    <row r="82" spans="1:5" x14ac:dyDescent="0.2">
      <c r="A82" s="43" t="s">
        <v>94</v>
      </c>
      <c r="B82" s="59">
        <f>$B$8-62</f>
        <v>1949</v>
      </c>
      <c r="C82" s="60">
        <v>1321</v>
      </c>
      <c r="D82" s="60">
        <v>657</v>
      </c>
      <c r="E82" s="60">
        <v>664</v>
      </c>
    </row>
    <row r="83" spans="1:5" x14ac:dyDescent="0.2">
      <c r="A83" s="43" t="s">
        <v>95</v>
      </c>
      <c r="B83" s="59">
        <f>$B$8-63</f>
        <v>1948</v>
      </c>
      <c r="C83" s="60">
        <v>1251</v>
      </c>
      <c r="D83" s="60">
        <v>608</v>
      </c>
      <c r="E83" s="60">
        <v>643</v>
      </c>
    </row>
    <row r="84" spans="1:5" x14ac:dyDescent="0.2">
      <c r="A84" s="43" t="s">
        <v>96</v>
      </c>
      <c r="B84" s="59">
        <f>$B$8-64</f>
        <v>1947</v>
      </c>
      <c r="C84" s="60">
        <v>1100</v>
      </c>
      <c r="D84" s="60">
        <v>527</v>
      </c>
      <c r="E84" s="60">
        <v>573</v>
      </c>
    </row>
    <row r="85" spans="1:5" x14ac:dyDescent="0.2">
      <c r="A85" s="50" t="s">
        <v>36</v>
      </c>
      <c r="B85" s="61"/>
      <c r="C85" s="60">
        <f>SUM(C80:C84)</f>
        <v>6333</v>
      </c>
      <c r="D85" s="60">
        <f>SUM(D80:D84)</f>
        <v>3089</v>
      </c>
      <c r="E85" s="60">
        <f>SUM(E80:E84)</f>
        <v>3244</v>
      </c>
    </row>
    <row r="86" spans="1:5" x14ac:dyDescent="0.2">
      <c r="A86" s="43" t="s">
        <v>97</v>
      </c>
      <c r="B86" s="59">
        <f>$B$8-65</f>
        <v>1946</v>
      </c>
      <c r="C86" s="60">
        <v>1046</v>
      </c>
      <c r="D86" s="60">
        <v>549</v>
      </c>
      <c r="E86" s="60">
        <v>497</v>
      </c>
    </row>
    <row r="87" spans="1:5" x14ac:dyDescent="0.2">
      <c r="A87" s="43" t="s">
        <v>98</v>
      </c>
      <c r="B87" s="59">
        <f>$B$8-66</f>
        <v>1945</v>
      </c>
      <c r="C87" s="60">
        <v>921</v>
      </c>
      <c r="D87" s="60">
        <v>450</v>
      </c>
      <c r="E87" s="60">
        <v>471</v>
      </c>
    </row>
    <row r="88" spans="1:5" x14ac:dyDescent="0.2">
      <c r="A88" s="43" t="s">
        <v>99</v>
      </c>
      <c r="B88" s="59">
        <f>$B$8-67</f>
        <v>1944</v>
      </c>
      <c r="C88" s="60">
        <v>1152</v>
      </c>
      <c r="D88" s="60">
        <v>541</v>
      </c>
      <c r="E88" s="60">
        <v>611</v>
      </c>
    </row>
    <row r="89" spans="1:5" x14ac:dyDescent="0.2">
      <c r="A89" s="43" t="s">
        <v>100</v>
      </c>
      <c r="B89" s="59">
        <f>$B$8-68</f>
        <v>1943</v>
      </c>
      <c r="C89" s="60">
        <v>1281</v>
      </c>
      <c r="D89" s="60">
        <v>598</v>
      </c>
      <c r="E89" s="60">
        <v>683</v>
      </c>
    </row>
    <row r="90" spans="1:5" x14ac:dyDescent="0.2">
      <c r="A90" s="43" t="s">
        <v>101</v>
      </c>
      <c r="B90" s="59">
        <f>$B$8-69</f>
        <v>1942</v>
      </c>
      <c r="C90" s="60">
        <v>1173</v>
      </c>
      <c r="D90" s="60">
        <v>564</v>
      </c>
      <c r="E90" s="60">
        <v>609</v>
      </c>
    </row>
    <row r="91" spans="1:5" x14ac:dyDescent="0.2">
      <c r="A91" s="50" t="s">
        <v>36</v>
      </c>
      <c r="B91" s="61"/>
      <c r="C91" s="60">
        <f>SUM(C86:C90)</f>
        <v>5573</v>
      </c>
      <c r="D91" s="60">
        <f>SUM(D86:D90)</f>
        <v>2702</v>
      </c>
      <c r="E91" s="60">
        <f>SUM(E86:E90)</f>
        <v>2871</v>
      </c>
    </row>
    <row r="92" spans="1:5" x14ac:dyDescent="0.2">
      <c r="A92" s="43" t="s">
        <v>102</v>
      </c>
      <c r="B92" s="59">
        <f>$B$8-70</f>
        <v>1941</v>
      </c>
      <c r="C92" s="60">
        <v>1428</v>
      </c>
      <c r="D92" s="60">
        <v>686</v>
      </c>
      <c r="E92" s="60">
        <v>742</v>
      </c>
    </row>
    <row r="93" spans="1:5" x14ac:dyDescent="0.2">
      <c r="A93" s="43" t="s">
        <v>103</v>
      </c>
      <c r="B93" s="59">
        <f>$B$8-71</f>
        <v>1940</v>
      </c>
      <c r="C93" s="60">
        <v>1456</v>
      </c>
      <c r="D93" s="60">
        <v>659</v>
      </c>
      <c r="E93" s="60">
        <v>797</v>
      </c>
    </row>
    <row r="94" spans="1:5" x14ac:dyDescent="0.2">
      <c r="A94" s="43" t="s">
        <v>104</v>
      </c>
      <c r="B94" s="59">
        <f>$B$8-72</f>
        <v>1939</v>
      </c>
      <c r="C94" s="60">
        <v>1403</v>
      </c>
      <c r="D94" s="60">
        <v>634</v>
      </c>
      <c r="E94" s="60">
        <v>769</v>
      </c>
    </row>
    <row r="95" spans="1:5" x14ac:dyDescent="0.2">
      <c r="A95" s="43" t="s">
        <v>105</v>
      </c>
      <c r="B95" s="59">
        <f>$B$8-73</f>
        <v>1938</v>
      </c>
      <c r="C95" s="60">
        <v>1305</v>
      </c>
      <c r="D95" s="60">
        <v>586</v>
      </c>
      <c r="E95" s="60">
        <v>719</v>
      </c>
    </row>
    <row r="96" spans="1:5" x14ac:dyDescent="0.2">
      <c r="A96" s="43" t="s">
        <v>106</v>
      </c>
      <c r="B96" s="59">
        <f>$B$8-74</f>
        <v>1937</v>
      </c>
      <c r="C96" s="60">
        <v>1312</v>
      </c>
      <c r="D96" s="60">
        <v>599</v>
      </c>
      <c r="E96" s="60">
        <v>713</v>
      </c>
    </row>
    <row r="97" spans="1:5" x14ac:dyDescent="0.2">
      <c r="A97" s="50" t="s">
        <v>36</v>
      </c>
      <c r="B97" s="61"/>
      <c r="C97" s="60">
        <f>SUM(C92:C96)</f>
        <v>6904</v>
      </c>
      <c r="D97" s="60">
        <f>SUM(D92:D96)</f>
        <v>3164</v>
      </c>
      <c r="E97" s="60">
        <f>SUM(E92:E96)</f>
        <v>3740</v>
      </c>
    </row>
    <row r="98" spans="1:5" x14ac:dyDescent="0.2">
      <c r="A98" s="43" t="s">
        <v>107</v>
      </c>
      <c r="B98" s="59">
        <f>$B$8-75</f>
        <v>1936</v>
      </c>
      <c r="C98" s="60">
        <v>1127</v>
      </c>
      <c r="D98" s="60">
        <v>493</v>
      </c>
      <c r="E98" s="60">
        <v>634</v>
      </c>
    </row>
    <row r="99" spans="1:5" x14ac:dyDescent="0.2">
      <c r="A99" s="43" t="s">
        <v>108</v>
      </c>
      <c r="B99" s="59">
        <f>$B$8-76</f>
        <v>1935</v>
      </c>
      <c r="C99" s="60">
        <v>1140</v>
      </c>
      <c r="D99" s="60">
        <v>508</v>
      </c>
      <c r="E99" s="60">
        <v>632</v>
      </c>
    </row>
    <row r="100" spans="1:5" x14ac:dyDescent="0.2">
      <c r="A100" s="43" t="s">
        <v>109</v>
      </c>
      <c r="B100" s="59">
        <f>$B$8-77</f>
        <v>1934</v>
      </c>
      <c r="C100" s="60">
        <v>961</v>
      </c>
      <c r="D100" s="60">
        <v>397</v>
      </c>
      <c r="E100" s="60">
        <v>564</v>
      </c>
    </row>
    <row r="101" spans="1:5" x14ac:dyDescent="0.2">
      <c r="A101" s="43" t="s">
        <v>110</v>
      </c>
      <c r="B101" s="59">
        <f>$B$8-78</f>
        <v>1933</v>
      </c>
      <c r="C101" s="60">
        <v>710</v>
      </c>
      <c r="D101" s="60">
        <v>296</v>
      </c>
      <c r="E101" s="60">
        <v>414</v>
      </c>
    </row>
    <row r="102" spans="1:5" x14ac:dyDescent="0.2">
      <c r="A102" s="44" t="s">
        <v>111</v>
      </c>
      <c r="B102" s="59">
        <f>$B$8-79</f>
        <v>1932</v>
      </c>
      <c r="C102" s="60">
        <v>606</v>
      </c>
      <c r="D102" s="60">
        <v>219</v>
      </c>
      <c r="E102" s="60">
        <v>387</v>
      </c>
    </row>
    <row r="103" spans="1:5" x14ac:dyDescent="0.2">
      <c r="A103" s="51" t="s">
        <v>36</v>
      </c>
      <c r="B103" s="62"/>
      <c r="C103" s="60">
        <f>SUM(C98:C102)</f>
        <v>4544</v>
      </c>
      <c r="D103" s="60">
        <f>SUM(D98:D102)</f>
        <v>1913</v>
      </c>
      <c r="E103" s="60">
        <f>SUM(E98:E102)</f>
        <v>2631</v>
      </c>
    </row>
    <row r="104" spans="1:5" x14ac:dyDescent="0.2">
      <c r="A104" s="44" t="s">
        <v>112</v>
      </c>
      <c r="B104" s="59">
        <f>$B$8-80</f>
        <v>1931</v>
      </c>
      <c r="C104" s="60">
        <v>601</v>
      </c>
      <c r="D104" s="60">
        <v>237</v>
      </c>
      <c r="E104" s="60">
        <v>364</v>
      </c>
    </row>
    <row r="105" spans="1:5" x14ac:dyDescent="0.2">
      <c r="A105" s="44" t="s">
        <v>123</v>
      </c>
      <c r="B105" s="59">
        <f>$B$8-81</f>
        <v>1930</v>
      </c>
      <c r="C105" s="60">
        <v>668</v>
      </c>
      <c r="D105" s="60">
        <v>251</v>
      </c>
      <c r="E105" s="60">
        <v>417</v>
      </c>
    </row>
    <row r="106" spans="1:5" s="24" customFormat="1" x14ac:dyDescent="0.2">
      <c r="A106" s="44" t="s">
        <v>121</v>
      </c>
      <c r="B106" s="59">
        <f>$B$8-82</f>
        <v>1929</v>
      </c>
      <c r="C106" s="60">
        <v>606</v>
      </c>
      <c r="D106" s="60">
        <v>268</v>
      </c>
      <c r="E106" s="60">
        <v>338</v>
      </c>
    </row>
    <row r="107" spans="1:5" x14ac:dyDescent="0.2">
      <c r="A107" s="44" t="s">
        <v>124</v>
      </c>
      <c r="B107" s="59">
        <f>$B$8-83</f>
        <v>1928</v>
      </c>
      <c r="C107" s="60">
        <v>574</v>
      </c>
      <c r="D107" s="60">
        <v>223</v>
      </c>
      <c r="E107" s="60">
        <v>351</v>
      </c>
    </row>
    <row r="108" spans="1:5" x14ac:dyDescent="0.2">
      <c r="A108" s="44" t="s">
        <v>122</v>
      </c>
      <c r="B108" s="59">
        <f>$B$8-84</f>
        <v>1927</v>
      </c>
      <c r="C108" s="60">
        <v>505</v>
      </c>
      <c r="D108" s="60">
        <v>179</v>
      </c>
      <c r="E108" s="60">
        <v>326</v>
      </c>
    </row>
    <row r="109" spans="1:5" x14ac:dyDescent="0.2">
      <c r="A109" s="51" t="s">
        <v>36</v>
      </c>
      <c r="B109" s="62"/>
      <c r="C109" s="60">
        <f>SUM(C104:C108)</f>
        <v>2954</v>
      </c>
      <c r="D109" s="60">
        <f>SUM(D104:D108)</f>
        <v>1158</v>
      </c>
      <c r="E109" s="60">
        <f>SUM(E104:E108)</f>
        <v>1796</v>
      </c>
    </row>
    <row r="110" spans="1:5" x14ac:dyDescent="0.2">
      <c r="A110" s="44" t="s">
        <v>113</v>
      </c>
      <c r="B110" s="59">
        <f>$B$8-85</f>
        <v>1926</v>
      </c>
      <c r="C110" s="60">
        <v>454</v>
      </c>
      <c r="D110" s="60">
        <v>143</v>
      </c>
      <c r="E110" s="60">
        <v>311</v>
      </c>
    </row>
    <row r="111" spans="1:5" x14ac:dyDescent="0.2">
      <c r="A111" s="44" t="s">
        <v>114</v>
      </c>
      <c r="B111" s="59">
        <f>$B$8-86</f>
        <v>1925</v>
      </c>
      <c r="C111" s="60">
        <v>392</v>
      </c>
      <c r="D111" s="60">
        <v>127</v>
      </c>
      <c r="E111" s="60">
        <v>265</v>
      </c>
    </row>
    <row r="112" spans="1:5" x14ac:dyDescent="0.2">
      <c r="A112" s="44" t="s">
        <v>115</v>
      </c>
      <c r="B112" s="59">
        <f>$B$8-87</f>
        <v>1924</v>
      </c>
      <c r="C112" s="60">
        <v>332</v>
      </c>
      <c r="D112" s="60">
        <v>85</v>
      </c>
      <c r="E112" s="60">
        <v>247</v>
      </c>
    </row>
    <row r="113" spans="1:5" x14ac:dyDescent="0.2">
      <c r="A113" s="44" t="s">
        <v>116</v>
      </c>
      <c r="B113" s="59">
        <f>$B$8-88</f>
        <v>1923</v>
      </c>
      <c r="C113" s="60">
        <v>303</v>
      </c>
      <c r="D113" s="60">
        <v>81</v>
      </c>
      <c r="E113" s="60">
        <v>222</v>
      </c>
    </row>
    <row r="114" spans="1:5" x14ac:dyDescent="0.2">
      <c r="A114" s="44" t="s">
        <v>117</v>
      </c>
      <c r="B114" s="59">
        <f>$B$8-89</f>
        <v>1922</v>
      </c>
      <c r="C114" s="60">
        <v>230</v>
      </c>
      <c r="D114" s="60">
        <v>76</v>
      </c>
      <c r="E114" s="60">
        <v>154</v>
      </c>
    </row>
    <row r="115" spans="1:5" x14ac:dyDescent="0.2">
      <c r="A115" s="51" t="s">
        <v>36</v>
      </c>
      <c r="B115" s="63"/>
      <c r="C115" s="60">
        <f>SUM(C110:C114)</f>
        <v>1711</v>
      </c>
      <c r="D115" s="60">
        <f>SUM(D110:D114)</f>
        <v>512</v>
      </c>
      <c r="E115" s="60">
        <f>SUM(E110:E114)</f>
        <v>1199</v>
      </c>
    </row>
    <row r="116" spans="1:5" x14ac:dyDescent="0.2">
      <c r="A116" s="44" t="s">
        <v>118</v>
      </c>
      <c r="B116" s="59">
        <f>$B$8-90</f>
        <v>1921</v>
      </c>
      <c r="C116" s="60">
        <v>780</v>
      </c>
      <c r="D116" s="60">
        <v>153</v>
      </c>
      <c r="E116" s="60">
        <v>627</v>
      </c>
    </row>
    <row r="117" spans="1:5" x14ac:dyDescent="0.2">
      <c r="A117" s="45"/>
      <c r="B117" s="48" t="s">
        <v>119</v>
      </c>
      <c r="C117" s="52"/>
      <c r="D117" s="52"/>
      <c r="E117" s="52"/>
    </row>
    <row r="118" spans="1:5" x14ac:dyDescent="0.2">
      <c r="A118" s="46" t="s">
        <v>120</v>
      </c>
      <c r="B118" s="64"/>
      <c r="C118" s="65">
        <v>119298</v>
      </c>
      <c r="D118" s="65">
        <v>58037</v>
      </c>
      <c r="E118" s="65">
        <v>61261</v>
      </c>
    </row>
    <row r="119" spans="1:5" x14ac:dyDescent="0.2">
      <c r="A119" s="21"/>
      <c r="C119" s="22"/>
      <c r="D119" s="22"/>
      <c r="E119" s="22"/>
    </row>
    <row r="120" spans="1:5" x14ac:dyDescent="0.2">
      <c r="A120" s="21"/>
      <c r="B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11 HH</oddFooter>
  </headerFooter>
  <rowBreaks count="2" manualBreakCount="2">
    <brk id="49" max="16383" man="1"/>
    <brk id="7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zoomScaleNormal="100" workbookViewId="0">
      <selection activeCell="E23" sqref="E23"/>
    </sheetView>
  </sheetViews>
  <sheetFormatPr baseColWidth="10" defaultColWidth="11.28515625" defaultRowHeight="12.75" x14ac:dyDescent="0.2"/>
  <cols>
    <col min="1" max="1" width="22" style="11" customWidth="1"/>
    <col min="2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7" t="s">
        <v>153</v>
      </c>
      <c r="B1" s="97"/>
      <c r="C1" s="98"/>
      <c r="D1" s="98"/>
      <c r="E1" s="98"/>
    </row>
    <row r="2" spans="1:8" s="10" customFormat="1" ht="14.1" customHeight="1" x14ac:dyDescent="0.2">
      <c r="A2" s="101" t="s">
        <v>160</v>
      </c>
      <c r="B2" s="101"/>
      <c r="C2" s="101"/>
      <c r="D2" s="101"/>
      <c r="E2" s="101"/>
    </row>
    <row r="3" spans="1:8" s="10" customFormat="1" ht="14.1" customHeight="1" x14ac:dyDescent="0.25">
      <c r="A3" s="97" t="s">
        <v>134</v>
      </c>
      <c r="B3" s="97"/>
      <c r="C3" s="97"/>
      <c r="D3" s="97"/>
      <c r="E3" s="97"/>
    </row>
    <row r="4" spans="1:8" s="10" customFormat="1" ht="14.1" customHeight="1" x14ac:dyDescent="0.25">
      <c r="A4" s="28"/>
      <c r="B4" s="28"/>
      <c r="C4" s="28"/>
      <c r="D4" s="28"/>
      <c r="E4" s="28"/>
    </row>
    <row r="5" spans="1:8" ht="28.35" customHeight="1" x14ac:dyDescent="0.2">
      <c r="A5" s="104" t="s">
        <v>159</v>
      </c>
      <c r="B5" s="102" t="s">
        <v>158</v>
      </c>
      <c r="C5" s="99" t="s">
        <v>30</v>
      </c>
      <c r="D5" s="99" t="s">
        <v>22</v>
      </c>
      <c r="E5" s="100" t="s">
        <v>23</v>
      </c>
    </row>
    <row r="6" spans="1:8" ht="28.35" customHeight="1" x14ac:dyDescent="0.2">
      <c r="A6" s="105"/>
      <c r="B6" s="103"/>
      <c r="C6" s="18" t="s">
        <v>155</v>
      </c>
      <c r="D6" s="18" t="s">
        <v>156</v>
      </c>
      <c r="E6" s="19" t="s">
        <v>157</v>
      </c>
    </row>
    <row r="7" spans="1:8" ht="14.1" customHeight="1" x14ac:dyDescent="0.25">
      <c r="A7" s="41"/>
      <c r="B7" s="47"/>
      <c r="C7" s="20"/>
      <c r="D7" s="20"/>
      <c r="E7" s="20"/>
    </row>
    <row r="8" spans="1:8" ht="14.1" customHeight="1" x14ac:dyDescent="0.25">
      <c r="A8" s="42" t="s">
        <v>31</v>
      </c>
      <c r="B8" s="59">
        <v>2011</v>
      </c>
      <c r="C8" s="60">
        <v>1431</v>
      </c>
      <c r="D8" s="60">
        <v>707</v>
      </c>
      <c r="E8" s="60">
        <v>724</v>
      </c>
    </row>
    <row r="9" spans="1:8" ht="14.1" customHeight="1" x14ac:dyDescent="0.25">
      <c r="A9" s="42" t="s">
        <v>32</v>
      </c>
      <c r="B9" s="59">
        <f>$B$8-1</f>
        <v>2010</v>
      </c>
      <c r="C9" s="60">
        <v>1418</v>
      </c>
      <c r="D9" s="60">
        <v>750</v>
      </c>
      <c r="E9" s="60">
        <v>668</v>
      </c>
    </row>
    <row r="10" spans="1:8" ht="14.1" customHeight="1" x14ac:dyDescent="0.25">
      <c r="A10" s="42" t="s">
        <v>33</v>
      </c>
      <c r="B10" s="59">
        <f>$B$8-2</f>
        <v>2009</v>
      </c>
      <c r="C10" s="60">
        <v>1394</v>
      </c>
      <c r="D10" s="60">
        <v>715</v>
      </c>
      <c r="E10" s="60">
        <v>679</v>
      </c>
    </row>
    <row r="11" spans="1:8" ht="14.1" customHeight="1" x14ac:dyDescent="0.25">
      <c r="A11" s="42" t="s">
        <v>34</v>
      </c>
      <c r="B11" s="59">
        <f>$B$8-3</f>
        <v>2008</v>
      </c>
      <c r="C11" s="60">
        <v>1459</v>
      </c>
      <c r="D11" s="60">
        <v>753</v>
      </c>
      <c r="E11" s="60">
        <v>706</v>
      </c>
      <c r="H11" s="23"/>
    </row>
    <row r="12" spans="1:8" ht="14.1" customHeight="1" x14ac:dyDescent="0.25">
      <c r="A12" s="42" t="s">
        <v>35</v>
      </c>
      <c r="B12" s="59">
        <f>$B$8-4</f>
        <v>2007</v>
      </c>
      <c r="C12" s="60">
        <v>1450</v>
      </c>
      <c r="D12" s="60">
        <v>732</v>
      </c>
      <c r="E12" s="60">
        <v>718</v>
      </c>
    </row>
    <row r="13" spans="1:8" ht="14.1" customHeight="1" x14ac:dyDescent="0.25">
      <c r="A13" s="49" t="s">
        <v>36</v>
      </c>
      <c r="B13" s="61"/>
      <c r="C13" s="60">
        <f>SUM(C8:C12)</f>
        <v>7152</v>
      </c>
      <c r="D13" s="60">
        <f>SUM(D8:D12)</f>
        <v>3657</v>
      </c>
      <c r="E13" s="60">
        <f>SUM(E8:E12)</f>
        <v>3495</v>
      </c>
    </row>
    <row r="14" spans="1:8" ht="14.1" customHeight="1" x14ac:dyDescent="0.25">
      <c r="A14" s="43" t="s">
        <v>37</v>
      </c>
      <c r="B14" s="59">
        <f>$B$8-5</f>
        <v>2006</v>
      </c>
      <c r="C14" s="60">
        <v>1396</v>
      </c>
      <c r="D14" s="60">
        <v>692</v>
      </c>
      <c r="E14" s="60">
        <v>704</v>
      </c>
    </row>
    <row r="15" spans="1:8" ht="14.1" customHeight="1" x14ac:dyDescent="0.25">
      <c r="A15" s="43" t="s">
        <v>38</v>
      </c>
      <c r="B15" s="59">
        <f>$B$8-6</f>
        <v>2005</v>
      </c>
      <c r="C15" s="60">
        <v>1341</v>
      </c>
      <c r="D15" s="60">
        <v>671</v>
      </c>
      <c r="E15" s="60">
        <v>670</v>
      </c>
    </row>
    <row r="16" spans="1:8" ht="14.1" customHeight="1" x14ac:dyDescent="0.25">
      <c r="A16" s="43" t="s">
        <v>39</v>
      </c>
      <c r="B16" s="59">
        <f>$B$8-7</f>
        <v>2004</v>
      </c>
      <c r="C16" s="60">
        <v>1422</v>
      </c>
      <c r="D16" s="60">
        <v>703</v>
      </c>
      <c r="E16" s="60">
        <v>719</v>
      </c>
    </row>
    <row r="17" spans="1:7" ht="14.1" customHeight="1" x14ac:dyDescent="0.25">
      <c r="A17" s="43" t="s">
        <v>40</v>
      </c>
      <c r="B17" s="59">
        <f>$B$8-8</f>
        <v>2003</v>
      </c>
      <c r="C17" s="60">
        <v>1357</v>
      </c>
      <c r="D17" s="60">
        <v>697</v>
      </c>
      <c r="E17" s="60">
        <v>660</v>
      </c>
    </row>
    <row r="18" spans="1:7" ht="14.1" customHeight="1" x14ac:dyDescent="0.25">
      <c r="A18" s="43" t="s">
        <v>41</v>
      </c>
      <c r="B18" s="59">
        <f>$B$8-9</f>
        <v>2002</v>
      </c>
      <c r="C18" s="60">
        <v>1388</v>
      </c>
      <c r="D18" s="60">
        <v>689</v>
      </c>
      <c r="E18" s="60">
        <v>699</v>
      </c>
    </row>
    <row r="19" spans="1:7" ht="14.1" customHeight="1" x14ac:dyDescent="0.25">
      <c r="A19" s="50" t="s">
        <v>36</v>
      </c>
      <c r="B19" s="61"/>
      <c r="C19" s="60">
        <f>SUM(C14:C18)</f>
        <v>6904</v>
      </c>
      <c r="D19" s="60">
        <f>SUM(D14:D18)</f>
        <v>3452</v>
      </c>
      <c r="E19" s="60">
        <f>SUM(E14:E18)</f>
        <v>3452</v>
      </c>
    </row>
    <row r="20" spans="1:7" ht="14.1" customHeight="1" x14ac:dyDescent="0.25">
      <c r="A20" s="43" t="s">
        <v>42</v>
      </c>
      <c r="B20" s="59">
        <f>$B$8-10</f>
        <v>2001</v>
      </c>
      <c r="C20" s="60">
        <v>1373</v>
      </c>
      <c r="D20" s="60">
        <v>698</v>
      </c>
      <c r="E20" s="60">
        <v>675</v>
      </c>
    </row>
    <row r="21" spans="1:7" ht="14.1" customHeight="1" x14ac:dyDescent="0.25">
      <c r="A21" s="43" t="s">
        <v>43</v>
      </c>
      <c r="B21" s="59">
        <f>$B$8-11</f>
        <v>2000</v>
      </c>
      <c r="C21" s="60">
        <v>1486</v>
      </c>
      <c r="D21" s="60">
        <v>772</v>
      </c>
      <c r="E21" s="60">
        <v>714</v>
      </c>
    </row>
    <row r="22" spans="1:7" ht="14.1" customHeight="1" x14ac:dyDescent="0.2">
      <c r="A22" s="43" t="s">
        <v>44</v>
      </c>
      <c r="B22" s="59">
        <f>$B$8-12</f>
        <v>1999</v>
      </c>
      <c r="C22" s="60">
        <v>1401</v>
      </c>
      <c r="D22" s="60">
        <v>714</v>
      </c>
      <c r="E22" s="60">
        <v>687</v>
      </c>
    </row>
    <row r="23" spans="1:7" ht="14.1" customHeight="1" x14ac:dyDescent="0.2">
      <c r="A23" s="43" t="s">
        <v>45</v>
      </c>
      <c r="B23" s="59">
        <f>$B$8-13</f>
        <v>1998</v>
      </c>
      <c r="C23" s="60">
        <v>1423</v>
      </c>
      <c r="D23" s="60">
        <v>729</v>
      </c>
      <c r="E23" s="113">
        <v>694</v>
      </c>
      <c r="F23" s="12"/>
      <c r="G23" s="12"/>
    </row>
    <row r="24" spans="1:7" ht="14.1" customHeight="1" x14ac:dyDescent="0.2">
      <c r="A24" s="43" t="s">
        <v>46</v>
      </c>
      <c r="B24" s="59">
        <f>$B$8-14</f>
        <v>1997</v>
      </c>
      <c r="C24" s="60">
        <v>1476</v>
      </c>
      <c r="D24" s="60">
        <v>720</v>
      </c>
      <c r="E24" s="60">
        <v>756</v>
      </c>
    </row>
    <row r="25" spans="1:7" ht="14.1" customHeight="1" x14ac:dyDescent="0.25">
      <c r="A25" s="50" t="s">
        <v>36</v>
      </c>
      <c r="B25" s="61"/>
      <c r="C25" s="60">
        <f>SUM(C20:C24)</f>
        <v>7159</v>
      </c>
      <c r="D25" s="60">
        <f>SUM(D20:D24)</f>
        <v>3633</v>
      </c>
      <c r="E25" s="60">
        <f>SUM(E20:E24)</f>
        <v>3526</v>
      </c>
    </row>
    <row r="26" spans="1:7" ht="14.1" customHeight="1" x14ac:dyDescent="0.25">
      <c r="A26" s="43" t="s">
        <v>47</v>
      </c>
      <c r="B26" s="59">
        <f>$B$8-15</f>
        <v>1996</v>
      </c>
      <c r="C26" s="60">
        <v>1487</v>
      </c>
      <c r="D26" s="60">
        <v>747</v>
      </c>
      <c r="E26" s="60">
        <v>740</v>
      </c>
    </row>
    <row r="27" spans="1:7" ht="14.1" customHeight="1" x14ac:dyDescent="0.25">
      <c r="A27" s="43" t="s">
        <v>48</v>
      </c>
      <c r="B27" s="59">
        <f>$B$8-16</f>
        <v>1995</v>
      </c>
      <c r="C27" s="60">
        <v>1436</v>
      </c>
      <c r="D27" s="60">
        <v>725</v>
      </c>
      <c r="E27" s="60">
        <v>711</v>
      </c>
    </row>
    <row r="28" spans="1:7" ht="14.1" customHeight="1" x14ac:dyDescent="0.25">
      <c r="A28" s="43" t="s">
        <v>49</v>
      </c>
      <c r="B28" s="59">
        <f>$B$8-17</f>
        <v>1994</v>
      </c>
      <c r="C28" s="60">
        <v>1552</v>
      </c>
      <c r="D28" s="60">
        <v>820</v>
      </c>
      <c r="E28" s="60">
        <v>732</v>
      </c>
    </row>
    <row r="29" spans="1:7" ht="14.1" customHeight="1" x14ac:dyDescent="0.25">
      <c r="A29" s="43" t="s">
        <v>50</v>
      </c>
      <c r="B29" s="59">
        <f>$B$8-18</f>
        <v>1993</v>
      </c>
      <c r="C29" s="60">
        <v>1595</v>
      </c>
      <c r="D29" s="60">
        <v>812</v>
      </c>
      <c r="E29" s="60">
        <v>783</v>
      </c>
    </row>
    <row r="30" spans="1:7" ht="14.1" customHeight="1" x14ac:dyDescent="0.25">
      <c r="A30" s="42" t="s">
        <v>51</v>
      </c>
      <c r="B30" s="59">
        <f>$B$8-19</f>
        <v>1992</v>
      </c>
      <c r="C30" s="60">
        <v>1729</v>
      </c>
      <c r="D30" s="60">
        <v>852</v>
      </c>
      <c r="E30" s="60">
        <v>877</v>
      </c>
    </row>
    <row r="31" spans="1:7" ht="14.1" customHeight="1" x14ac:dyDescent="0.25">
      <c r="A31" s="50" t="s">
        <v>36</v>
      </c>
      <c r="B31" s="61"/>
      <c r="C31" s="60">
        <f>SUM(C26:C30)</f>
        <v>7799</v>
      </c>
      <c r="D31" s="60">
        <f>SUM(D26:D30)</f>
        <v>3956</v>
      </c>
      <c r="E31" s="60">
        <f>SUM(E26:E30)</f>
        <v>3843</v>
      </c>
    </row>
    <row r="32" spans="1:7" ht="14.1" customHeight="1" x14ac:dyDescent="0.25">
      <c r="A32" s="43" t="s">
        <v>52</v>
      </c>
      <c r="B32" s="59">
        <f>$B$8-20</f>
        <v>1991</v>
      </c>
      <c r="C32" s="60">
        <v>1870</v>
      </c>
      <c r="D32" s="60">
        <v>921</v>
      </c>
      <c r="E32" s="60">
        <v>949</v>
      </c>
    </row>
    <row r="33" spans="1:5" ht="14.1" customHeight="1" x14ac:dyDescent="0.25">
      <c r="A33" s="43" t="s">
        <v>53</v>
      </c>
      <c r="B33" s="59">
        <f>$B$8-21</f>
        <v>1990</v>
      </c>
      <c r="C33" s="60">
        <v>2178</v>
      </c>
      <c r="D33" s="60">
        <v>1108</v>
      </c>
      <c r="E33" s="60">
        <v>1070</v>
      </c>
    </row>
    <row r="34" spans="1:5" ht="14.1" customHeight="1" x14ac:dyDescent="0.25">
      <c r="A34" s="43" t="s">
        <v>54</v>
      </c>
      <c r="B34" s="59">
        <f>$B$8-22</f>
        <v>1989</v>
      </c>
      <c r="C34" s="60">
        <v>2279</v>
      </c>
      <c r="D34" s="60">
        <v>1176</v>
      </c>
      <c r="E34" s="60">
        <v>1103</v>
      </c>
    </row>
    <row r="35" spans="1:5" ht="14.1" customHeight="1" x14ac:dyDescent="0.25">
      <c r="A35" s="43" t="s">
        <v>55</v>
      </c>
      <c r="B35" s="59">
        <f>$B$8-23</f>
        <v>1988</v>
      </c>
      <c r="C35" s="60">
        <v>2390</v>
      </c>
      <c r="D35" s="60">
        <v>1243</v>
      </c>
      <c r="E35" s="60">
        <v>1147</v>
      </c>
    </row>
    <row r="36" spans="1:5" ht="14.1" customHeight="1" x14ac:dyDescent="0.2">
      <c r="A36" s="43" t="s">
        <v>56</v>
      </c>
      <c r="B36" s="59">
        <f>$B$8-24</f>
        <v>1987</v>
      </c>
      <c r="C36" s="60">
        <v>2433</v>
      </c>
      <c r="D36" s="60">
        <v>1266</v>
      </c>
      <c r="E36" s="60">
        <v>1167</v>
      </c>
    </row>
    <row r="37" spans="1:5" ht="14.1" customHeight="1" x14ac:dyDescent="0.2">
      <c r="A37" s="50" t="s">
        <v>36</v>
      </c>
      <c r="B37" s="61"/>
      <c r="C37" s="60">
        <f>SUM(C32:C36)</f>
        <v>11150</v>
      </c>
      <c r="D37" s="60">
        <f>SUM(D32:D36)</f>
        <v>5714</v>
      </c>
      <c r="E37" s="60">
        <f>SUM(E32:E36)</f>
        <v>5436</v>
      </c>
    </row>
    <row r="38" spans="1:5" ht="14.1" customHeight="1" x14ac:dyDescent="0.2">
      <c r="A38" s="43" t="s">
        <v>57</v>
      </c>
      <c r="B38" s="59">
        <f>$B$8-25</f>
        <v>1986</v>
      </c>
      <c r="C38" s="60">
        <v>2315</v>
      </c>
      <c r="D38" s="60">
        <v>1219</v>
      </c>
      <c r="E38" s="60">
        <v>1096</v>
      </c>
    </row>
    <row r="39" spans="1:5" ht="14.1" customHeight="1" x14ac:dyDescent="0.2">
      <c r="A39" s="43" t="s">
        <v>58</v>
      </c>
      <c r="B39" s="59">
        <f>$B$8-26</f>
        <v>1985</v>
      </c>
      <c r="C39" s="60">
        <v>2235</v>
      </c>
      <c r="D39" s="60">
        <v>1143</v>
      </c>
      <c r="E39" s="60">
        <v>1092</v>
      </c>
    </row>
    <row r="40" spans="1:5" ht="14.1" customHeight="1" x14ac:dyDescent="0.2">
      <c r="A40" s="43" t="s">
        <v>59</v>
      </c>
      <c r="B40" s="59">
        <f>$B$8-27</f>
        <v>1984</v>
      </c>
      <c r="C40" s="60">
        <v>2245</v>
      </c>
      <c r="D40" s="60">
        <v>1165</v>
      </c>
      <c r="E40" s="60">
        <v>1080</v>
      </c>
    </row>
    <row r="41" spans="1:5" ht="14.1" customHeight="1" x14ac:dyDescent="0.2">
      <c r="A41" s="43" t="s">
        <v>60</v>
      </c>
      <c r="B41" s="59">
        <f>$B$8-28</f>
        <v>1983</v>
      </c>
      <c r="C41" s="60">
        <v>2150</v>
      </c>
      <c r="D41" s="60">
        <v>1166</v>
      </c>
      <c r="E41" s="60">
        <v>984</v>
      </c>
    </row>
    <row r="42" spans="1:5" ht="14.1" customHeight="1" x14ac:dyDescent="0.2">
      <c r="A42" s="43" t="s">
        <v>61</v>
      </c>
      <c r="B42" s="59">
        <f>$B$8-29</f>
        <v>1982</v>
      </c>
      <c r="C42" s="60">
        <v>2224</v>
      </c>
      <c r="D42" s="60">
        <v>1155</v>
      </c>
      <c r="E42" s="60">
        <v>1069</v>
      </c>
    </row>
    <row r="43" spans="1:5" ht="14.1" customHeight="1" x14ac:dyDescent="0.2">
      <c r="A43" s="50" t="s">
        <v>36</v>
      </c>
      <c r="B43" s="61"/>
      <c r="C43" s="60">
        <f>SUM(C38:C42)</f>
        <v>11169</v>
      </c>
      <c r="D43" s="60">
        <f>SUM(D38:D42)</f>
        <v>5848</v>
      </c>
      <c r="E43" s="60">
        <f>SUM(E38:E42)</f>
        <v>5321</v>
      </c>
    </row>
    <row r="44" spans="1:5" ht="14.1" customHeight="1" x14ac:dyDescent="0.2">
      <c r="A44" s="43" t="s">
        <v>62</v>
      </c>
      <c r="B44" s="59">
        <f>$B$8-30</f>
        <v>1981</v>
      </c>
      <c r="C44" s="60">
        <v>2206</v>
      </c>
      <c r="D44" s="60">
        <v>1162</v>
      </c>
      <c r="E44" s="60">
        <v>1044</v>
      </c>
    </row>
    <row r="45" spans="1:5" ht="14.1" customHeight="1" x14ac:dyDescent="0.2">
      <c r="A45" s="43" t="s">
        <v>63</v>
      </c>
      <c r="B45" s="59">
        <f>$B$8-31</f>
        <v>1980</v>
      </c>
      <c r="C45" s="60">
        <v>2070</v>
      </c>
      <c r="D45" s="60">
        <v>1036</v>
      </c>
      <c r="E45" s="60">
        <v>1034</v>
      </c>
    </row>
    <row r="46" spans="1:5" ht="14.1" customHeight="1" x14ac:dyDescent="0.2">
      <c r="A46" s="43" t="s">
        <v>64</v>
      </c>
      <c r="B46" s="59">
        <f>$B$8-32</f>
        <v>1979</v>
      </c>
      <c r="C46" s="60">
        <v>1978</v>
      </c>
      <c r="D46" s="60">
        <v>1020</v>
      </c>
      <c r="E46" s="60">
        <v>958</v>
      </c>
    </row>
    <row r="47" spans="1:5" ht="14.1" customHeight="1" x14ac:dyDescent="0.2">
      <c r="A47" s="43" t="s">
        <v>65</v>
      </c>
      <c r="B47" s="59">
        <f>$B$8-33</f>
        <v>1978</v>
      </c>
      <c r="C47" s="60">
        <v>1926</v>
      </c>
      <c r="D47" s="60">
        <v>1008</v>
      </c>
      <c r="E47" s="60">
        <v>918</v>
      </c>
    </row>
    <row r="48" spans="1:5" ht="14.1" customHeight="1" x14ac:dyDescent="0.2">
      <c r="A48" s="43" t="s">
        <v>66</v>
      </c>
      <c r="B48" s="59">
        <f>$B$8-34</f>
        <v>1977</v>
      </c>
      <c r="C48" s="60">
        <v>1894</v>
      </c>
      <c r="D48" s="60">
        <v>973</v>
      </c>
      <c r="E48" s="60">
        <v>921</v>
      </c>
    </row>
    <row r="49" spans="1:5" ht="14.1" customHeight="1" x14ac:dyDescent="0.2">
      <c r="A49" s="50" t="s">
        <v>36</v>
      </c>
      <c r="B49" s="61"/>
      <c r="C49" s="60">
        <f>SUM(C44:C48)</f>
        <v>10074</v>
      </c>
      <c r="D49" s="60">
        <f>SUM(D44:D48)</f>
        <v>5199</v>
      </c>
      <c r="E49" s="60">
        <f>SUM(E44:E48)</f>
        <v>4875</v>
      </c>
    </row>
    <row r="50" spans="1:5" ht="14.1" customHeight="1" x14ac:dyDescent="0.2">
      <c r="A50" s="43" t="s">
        <v>67</v>
      </c>
      <c r="B50" s="59">
        <f>$B$8-35</f>
        <v>1976</v>
      </c>
      <c r="C50" s="60">
        <v>1943</v>
      </c>
      <c r="D50" s="60">
        <v>1013</v>
      </c>
      <c r="E50" s="60">
        <v>930</v>
      </c>
    </row>
    <row r="51" spans="1:5" ht="14.1" customHeight="1" x14ac:dyDescent="0.2">
      <c r="A51" s="43" t="s">
        <v>68</v>
      </c>
      <c r="B51" s="59">
        <f>$B$8-36</f>
        <v>1975</v>
      </c>
      <c r="C51" s="60">
        <v>1713</v>
      </c>
      <c r="D51" s="60">
        <v>888</v>
      </c>
      <c r="E51" s="60">
        <v>825</v>
      </c>
    </row>
    <row r="52" spans="1:5" ht="14.1" customHeight="1" x14ac:dyDescent="0.2">
      <c r="A52" s="43" t="s">
        <v>69</v>
      </c>
      <c r="B52" s="59">
        <f>$B$8-37</f>
        <v>1974</v>
      </c>
      <c r="C52" s="60">
        <v>1674</v>
      </c>
      <c r="D52" s="60">
        <v>835</v>
      </c>
      <c r="E52" s="60">
        <v>839</v>
      </c>
    </row>
    <row r="53" spans="1:5" ht="14.1" customHeight="1" x14ac:dyDescent="0.2">
      <c r="A53" s="43" t="s">
        <v>70</v>
      </c>
      <c r="B53" s="59">
        <f>$B$8-38</f>
        <v>1973</v>
      </c>
      <c r="C53" s="60">
        <v>1683</v>
      </c>
      <c r="D53" s="60">
        <v>850</v>
      </c>
      <c r="E53" s="60">
        <v>833</v>
      </c>
    </row>
    <row r="54" spans="1:5" ht="14.1" customHeight="1" x14ac:dyDescent="0.2">
      <c r="A54" s="42" t="s">
        <v>71</v>
      </c>
      <c r="B54" s="59">
        <f>$B$8-39</f>
        <v>1972</v>
      </c>
      <c r="C54" s="60">
        <v>1740</v>
      </c>
      <c r="D54" s="60">
        <v>921</v>
      </c>
      <c r="E54" s="60">
        <v>819</v>
      </c>
    </row>
    <row r="55" spans="1:5" ht="14.1" customHeight="1" x14ac:dyDescent="0.2">
      <c r="A55" s="49" t="s">
        <v>36</v>
      </c>
      <c r="B55" s="61"/>
      <c r="C55" s="60">
        <f>SUM(C50:C54)</f>
        <v>8753</v>
      </c>
      <c r="D55" s="60">
        <f>SUM(D50:D54)</f>
        <v>4507</v>
      </c>
      <c r="E55" s="60">
        <f>SUM(E50:E54)</f>
        <v>4246</v>
      </c>
    </row>
    <row r="56" spans="1:5" ht="14.1" customHeight="1" x14ac:dyDescent="0.2">
      <c r="A56" s="42" t="s">
        <v>72</v>
      </c>
      <c r="B56" s="59">
        <f>$B$8-40</f>
        <v>1971</v>
      </c>
      <c r="C56" s="60">
        <v>1855</v>
      </c>
      <c r="D56" s="60">
        <v>926</v>
      </c>
      <c r="E56" s="60">
        <v>929</v>
      </c>
    </row>
    <row r="57" spans="1:5" ht="14.1" customHeight="1" x14ac:dyDescent="0.2">
      <c r="A57" s="42" t="s">
        <v>73</v>
      </c>
      <c r="B57" s="59">
        <f>$B$8-41</f>
        <v>1970</v>
      </c>
      <c r="C57" s="60">
        <v>1987</v>
      </c>
      <c r="D57" s="60">
        <v>992</v>
      </c>
      <c r="E57" s="60">
        <v>995</v>
      </c>
    </row>
    <row r="58" spans="1:5" ht="14.1" customHeight="1" x14ac:dyDescent="0.2">
      <c r="A58" s="42" t="s">
        <v>74</v>
      </c>
      <c r="B58" s="59">
        <f>$B$8-42</f>
        <v>1969</v>
      </c>
      <c r="C58" s="60">
        <v>2106</v>
      </c>
      <c r="D58" s="60">
        <v>1065</v>
      </c>
      <c r="E58" s="60">
        <v>1041</v>
      </c>
    </row>
    <row r="59" spans="1:5" ht="14.1" customHeight="1" x14ac:dyDescent="0.2">
      <c r="A59" s="42" t="s">
        <v>75</v>
      </c>
      <c r="B59" s="59">
        <f>$B$8-43</f>
        <v>1968</v>
      </c>
      <c r="C59" s="60">
        <v>2219</v>
      </c>
      <c r="D59" s="60">
        <v>1143</v>
      </c>
      <c r="E59" s="60">
        <v>1076</v>
      </c>
    </row>
    <row r="60" spans="1:5" ht="14.1" customHeight="1" x14ac:dyDescent="0.2">
      <c r="A60" s="42" t="s">
        <v>76</v>
      </c>
      <c r="B60" s="59">
        <f>$B$8-44</f>
        <v>1967</v>
      </c>
      <c r="C60" s="60">
        <v>2252</v>
      </c>
      <c r="D60" s="60">
        <v>1164</v>
      </c>
      <c r="E60" s="60">
        <v>1088</v>
      </c>
    </row>
    <row r="61" spans="1:5" ht="14.1" customHeight="1" x14ac:dyDescent="0.2">
      <c r="A61" s="50" t="s">
        <v>36</v>
      </c>
      <c r="B61" s="61"/>
      <c r="C61" s="60">
        <f>SUM(C56:C60)</f>
        <v>10419</v>
      </c>
      <c r="D61" s="60">
        <f>SUM(D56:D60)</f>
        <v>5290</v>
      </c>
      <c r="E61" s="60">
        <f>SUM(E56:E60)</f>
        <v>5129</v>
      </c>
    </row>
    <row r="62" spans="1:5" ht="14.1" customHeight="1" x14ac:dyDescent="0.2">
      <c r="A62" s="43" t="s">
        <v>77</v>
      </c>
      <c r="B62" s="59">
        <f>$B$8-45</f>
        <v>1966</v>
      </c>
      <c r="C62" s="60">
        <v>2353</v>
      </c>
      <c r="D62" s="60">
        <v>1200</v>
      </c>
      <c r="E62" s="60">
        <v>1153</v>
      </c>
    </row>
    <row r="63" spans="1:5" ht="14.1" customHeight="1" x14ac:dyDescent="0.2">
      <c r="A63" s="43" t="s">
        <v>78</v>
      </c>
      <c r="B63" s="59">
        <f>$B$8-46</f>
        <v>1965</v>
      </c>
      <c r="C63" s="60">
        <v>2306</v>
      </c>
      <c r="D63" s="60">
        <v>1155</v>
      </c>
      <c r="E63" s="60">
        <v>1151</v>
      </c>
    </row>
    <row r="64" spans="1:5" ht="14.1" customHeight="1" x14ac:dyDescent="0.2">
      <c r="A64" s="43" t="s">
        <v>79</v>
      </c>
      <c r="B64" s="59">
        <f>$B$8-47</f>
        <v>1964</v>
      </c>
      <c r="C64" s="60">
        <v>2397</v>
      </c>
      <c r="D64" s="60">
        <v>1216</v>
      </c>
      <c r="E64" s="60">
        <v>1181</v>
      </c>
    </row>
    <row r="65" spans="1:5" ht="14.1" customHeight="1" x14ac:dyDescent="0.2">
      <c r="A65" s="43" t="s">
        <v>80</v>
      </c>
      <c r="B65" s="59">
        <f>$B$8-48</f>
        <v>1963</v>
      </c>
      <c r="C65" s="60">
        <v>2426</v>
      </c>
      <c r="D65" s="60">
        <v>1200</v>
      </c>
      <c r="E65" s="60">
        <v>1226</v>
      </c>
    </row>
    <row r="66" spans="1:5" ht="14.1" customHeight="1" x14ac:dyDescent="0.2">
      <c r="A66" s="43" t="s">
        <v>81</v>
      </c>
      <c r="B66" s="59">
        <f>$B$8-49</f>
        <v>1962</v>
      </c>
      <c r="C66" s="60">
        <v>2270</v>
      </c>
      <c r="D66" s="60">
        <v>1118</v>
      </c>
      <c r="E66" s="60">
        <v>1152</v>
      </c>
    </row>
    <row r="67" spans="1:5" ht="14.1" customHeight="1" x14ac:dyDescent="0.2">
      <c r="A67" s="50" t="s">
        <v>36</v>
      </c>
      <c r="B67" s="61"/>
      <c r="C67" s="60">
        <f>SUM(C62:C66)</f>
        <v>11752</v>
      </c>
      <c r="D67" s="60">
        <f>SUM(D62:D66)</f>
        <v>5889</v>
      </c>
      <c r="E67" s="60">
        <f>SUM(E62:E66)</f>
        <v>5863</v>
      </c>
    </row>
    <row r="68" spans="1:5" ht="14.1" customHeight="1" x14ac:dyDescent="0.2">
      <c r="A68" s="43" t="s">
        <v>82</v>
      </c>
      <c r="B68" s="59">
        <f>$B$8-50</f>
        <v>1961</v>
      </c>
      <c r="C68" s="60">
        <v>2313</v>
      </c>
      <c r="D68" s="60">
        <v>1190</v>
      </c>
      <c r="E68" s="60">
        <v>1123</v>
      </c>
    </row>
    <row r="69" spans="1:5" ht="14.1" customHeight="1" x14ac:dyDescent="0.2">
      <c r="A69" s="43" t="s">
        <v>83</v>
      </c>
      <c r="B69" s="59">
        <f>$B$8-51</f>
        <v>1960</v>
      </c>
      <c r="C69" s="60">
        <v>2100</v>
      </c>
      <c r="D69" s="60">
        <v>1063</v>
      </c>
      <c r="E69" s="60">
        <v>1037</v>
      </c>
    </row>
    <row r="70" spans="1:5" ht="14.1" customHeight="1" x14ac:dyDescent="0.2">
      <c r="A70" s="43" t="s">
        <v>84</v>
      </c>
      <c r="B70" s="59">
        <f>$B$8-52</f>
        <v>1959</v>
      </c>
      <c r="C70" s="60">
        <v>1988</v>
      </c>
      <c r="D70" s="60">
        <v>986</v>
      </c>
      <c r="E70" s="60">
        <v>1002</v>
      </c>
    </row>
    <row r="71" spans="1:5" ht="14.1" customHeight="1" x14ac:dyDescent="0.2">
      <c r="A71" s="43" t="s">
        <v>85</v>
      </c>
      <c r="B71" s="59">
        <f>$B$8-53</f>
        <v>1958</v>
      </c>
      <c r="C71" s="60">
        <v>1911</v>
      </c>
      <c r="D71" s="60">
        <v>930</v>
      </c>
      <c r="E71" s="60">
        <v>981</v>
      </c>
    </row>
    <row r="72" spans="1:5" ht="14.1" customHeight="1" x14ac:dyDescent="0.2">
      <c r="A72" s="43" t="s">
        <v>86</v>
      </c>
      <c r="B72" s="59">
        <f>$B$8-54</f>
        <v>1957</v>
      </c>
      <c r="C72" s="60">
        <v>1867</v>
      </c>
      <c r="D72" s="60">
        <v>930</v>
      </c>
      <c r="E72" s="60">
        <v>937</v>
      </c>
    </row>
    <row r="73" spans="1:5" ht="14.1" customHeight="1" x14ac:dyDescent="0.2">
      <c r="A73" s="50" t="s">
        <v>36</v>
      </c>
      <c r="B73" s="61"/>
      <c r="C73" s="60">
        <f>SUM(C68:C72)</f>
        <v>10179</v>
      </c>
      <c r="D73" s="60">
        <f>SUM(D68:D72)</f>
        <v>5099</v>
      </c>
      <c r="E73" s="60">
        <f>SUM(E68:E72)</f>
        <v>5080</v>
      </c>
    </row>
    <row r="74" spans="1:5" ht="14.1" customHeight="1" x14ac:dyDescent="0.2">
      <c r="A74" s="43" t="s">
        <v>87</v>
      </c>
      <c r="B74" s="59">
        <f>$B$8-55</f>
        <v>1956</v>
      </c>
      <c r="C74" s="60">
        <v>1783</v>
      </c>
      <c r="D74" s="60">
        <v>878</v>
      </c>
      <c r="E74" s="60">
        <v>905</v>
      </c>
    </row>
    <row r="75" spans="1:5" ht="14.1" customHeight="1" x14ac:dyDescent="0.2">
      <c r="A75" s="43" t="s">
        <v>88</v>
      </c>
      <c r="B75" s="59">
        <f>$B$8-56</f>
        <v>1955</v>
      </c>
      <c r="C75" s="60">
        <v>1709</v>
      </c>
      <c r="D75" s="60">
        <v>886</v>
      </c>
      <c r="E75" s="60">
        <v>823</v>
      </c>
    </row>
    <row r="76" spans="1:5" ht="13.15" customHeight="1" x14ac:dyDescent="0.2">
      <c r="A76" s="43" t="s">
        <v>89</v>
      </c>
      <c r="B76" s="59">
        <f>$B$8-57</f>
        <v>1954</v>
      </c>
      <c r="C76" s="60">
        <v>1682</v>
      </c>
      <c r="D76" s="60">
        <v>837</v>
      </c>
      <c r="E76" s="60">
        <v>845</v>
      </c>
    </row>
    <row r="77" spans="1:5" ht="14.1" customHeight="1" x14ac:dyDescent="0.2">
      <c r="A77" s="42" t="s">
        <v>90</v>
      </c>
      <c r="B77" s="59">
        <f>$B$8-58</f>
        <v>1953</v>
      </c>
      <c r="C77" s="60">
        <v>1581</v>
      </c>
      <c r="D77" s="60">
        <v>798</v>
      </c>
      <c r="E77" s="60">
        <v>783</v>
      </c>
    </row>
    <row r="78" spans="1:5" x14ac:dyDescent="0.2">
      <c r="A78" s="43" t="s">
        <v>91</v>
      </c>
      <c r="B78" s="59">
        <f>$B$8-59</f>
        <v>1952</v>
      </c>
      <c r="C78" s="60">
        <v>1613</v>
      </c>
      <c r="D78" s="60">
        <v>806</v>
      </c>
      <c r="E78" s="60">
        <v>807</v>
      </c>
    </row>
    <row r="79" spans="1:5" x14ac:dyDescent="0.2">
      <c r="A79" s="50" t="s">
        <v>36</v>
      </c>
      <c r="B79" s="61"/>
      <c r="C79" s="60">
        <f>SUM(C74:C78)</f>
        <v>8368</v>
      </c>
      <c r="D79" s="60">
        <f>SUM(D74:D78)</f>
        <v>4205</v>
      </c>
      <c r="E79" s="60">
        <f>SUM(E74:E78)</f>
        <v>4163</v>
      </c>
    </row>
    <row r="80" spans="1:5" x14ac:dyDescent="0.2">
      <c r="A80" s="43" t="s">
        <v>92</v>
      </c>
      <c r="B80" s="59">
        <f>$B$8-60</f>
        <v>1951</v>
      </c>
      <c r="C80" s="60">
        <v>1560</v>
      </c>
      <c r="D80" s="60">
        <v>765</v>
      </c>
      <c r="E80" s="60">
        <v>795</v>
      </c>
    </row>
    <row r="81" spans="1:5" x14ac:dyDescent="0.2">
      <c r="A81" s="43" t="s">
        <v>93</v>
      </c>
      <c r="B81" s="59">
        <f>$B$8-61</f>
        <v>1950</v>
      </c>
      <c r="C81" s="60">
        <v>1576</v>
      </c>
      <c r="D81" s="60">
        <v>746</v>
      </c>
      <c r="E81" s="60">
        <v>830</v>
      </c>
    </row>
    <row r="82" spans="1:5" x14ac:dyDescent="0.2">
      <c r="A82" s="43" t="s">
        <v>94</v>
      </c>
      <c r="B82" s="59">
        <f>$B$8-62</f>
        <v>1949</v>
      </c>
      <c r="C82" s="60">
        <v>1576</v>
      </c>
      <c r="D82" s="60">
        <v>777</v>
      </c>
      <c r="E82" s="60">
        <v>799</v>
      </c>
    </row>
    <row r="83" spans="1:5" x14ac:dyDescent="0.2">
      <c r="A83" s="43" t="s">
        <v>95</v>
      </c>
      <c r="B83" s="59">
        <f>$B$8-63</f>
        <v>1948</v>
      </c>
      <c r="C83" s="60">
        <v>1550</v>
      </c>
      <c r="D83" s="60">
        <v>756</v>
      </c>
      <c r="E83" s="60">
        <v>794</v>
      </c>
    </row>
    <row r="84" spans="1:5" x14ac:dyDescent="0.2">
      <c r="A84" s="43" t="s">
        <v>96</v>
      </c>
      <c r="B84" s="59">
        <f>$B$8-64</f>
        <v>1947</v>
      </c>
      <c r="C84" s="60">
        <v>1412</v>
      </c>
      <c r="D84" s="60">
        <v>693</v>
      </c>
      <c r="E84" s="60">
        <v>719</v>
      </c>
    </row>
    <row r="85" spans="1:5" x14ac:dyDescent="0.2">
      <c r="A85" s="50" t="s">
        <v>36</v>
      </c>
      <c r="B85" s="61"/>
      <c r="C85" s="60">
        <f>SUM(C80:C84)</f>
        <v>7674</v>
      </c>
      <c r="D85" s="60">
        <f>SUM(D80:D84)</f>
        <v>3737</v>
      </c>
      <c r="E85" s="60">
        <f>SUM(E80:E84)</f>
        <v>3937</v>
      </c>
    </row>
    <row r="86" spans="1:5" x14ac:dyDescent="0.2">
      <c r="A86" s="43" t="s">
        <v>97</v>
      </c>
      <c r="B86" s="59">
        <f>$B$8-65</f>
        <v>1946</v>
      </c>
      <c r="C86" s="60">
        <v>1252</v>
      </c>
      <c r="D86" s="60">
        <v>596</v>
      </c>
      <c r="E86" s="60">
        <v>656</v>
      </c>
    </row>
    <row r="87" spans="1:5" x14ac:dyDescent="0.2">
      <c r="A87" s="43" t="s">
        <v>98</v>
      </c>
      <c r="B87" s="59">
        <f>$B$8-66</f>
        <v>1945</v>
      </c>
      <c r="C87" s="60">
        <v>1133</v>
      </c>
      <c r="D87" s="60">
        <v>546</v>
      </c>
      <c r="E87" s="60">
        <v>587</v>
      </c>
    </row>
    <row r="88" spans="1:5" x14ac:dyDescent="0.2">
      <c r="A88" s="43" t="s">
        <v>99</v>
      </c>
      <c r="B88" s="59">
        <f>$B$8-67</f>
        <v>1944</v>
      </c>
      <c r="C88" s="60">
        <v>1477</v>
      </c>
      <c r="D88" s="60">
        <v>703</v>
      </c>
      <c r="E88" s="60">
        <v>774</v>
      </c>
    </row>
    <row r="89" spans="1:5" x14ac:dyDescent="0.2">
      <c r="A89" s="43" t="s">
        <v>100</v>
      </c>
      <c r="B89" s="59">
        <f>$B$8-68</f>
        <v>1943</v>
      </c>
      <c r="C89" s="60">
        <v>1542</v>
      </c>
      <c r="D89" s="60">
        <v>747</v>
      </c>
      <c r="E89" s="60">
        <v>795</v>
      </c>
    </row>
    <row r="90" spans="1:5" x14ac:dyDescent="0.2">
      <c r="A90" s="43" t="s">
        <v>101</v>
      </c>
      <c r="B90" s="59">
        <f>$B$8-69</f>
        <v>1942</v>
      </c>
      <c r="C90" s="60">
        <v>1585</v>
      </c>
      <c r="D90" s="60">
        <v>753</v>
      </c>
      <c r="E90" s="60">
        <v>832</v>
      </c>
    </row>
    <row r="91" spans="1:5" x14ac:dyDescent="0.2">
      <c r="A91" s="50" t="s">
        <v>36</v>
      </c>
      <c r="B91" s="61"/>
      <c r="C91" s="60">
        <f>SUM(C86:C90)</f>
        <v>6989</v>
      </c>
      <c r="D91" s="60">
        <f>SUM(D86:D90)</f>
        <v>3345</v>
      </c>
      <c r="E91" s="60">
        <f>SUM(E86:E90)</f>
        <v>3644</v>
      </c>
    </row>
    <row r="92" spans="1:5" x14ac:dyDescent="0.2">
      <c r="A92" s="43" t="s">
        <v>102</v>
      </c>
      <c r="B92" s="59">
        <f>$B$8-70</f>
        <v>1941</v>
      </c>
      <c r="C92" s="60">
        <v>1780</v>
      </c>
      <c r="D92" s="60">
        <v>857</v>
      </c>
      <c r="E92" s="60">
        <v>923</v>
      </c>
    </row>
    <row r="93" spans="1:5" x14ac:dyDescent="0.2">
      <c r="A93" s="43" t="s">
        <v>103</v>
      </c>
      <c r="B93" s="59">
        <f>$B$8-71</f>
        <v>1940</v>
      </c>
      <c r="C93" s="60">
        <v>1857</v>
      </c>
      <c r="D93" s="60">
        <v>872</v>
      </c>
      <c r="E93" s="60">
        <v>985</v>
      </c>
    </row>
    <row r="94" spans="1:5" x14ac:dyDescent="0.2">
      <c r="A94" s="43" t="s">
        <v>104</v>
      </c>
      <c r="B94" s="59">
        <f>$B$8-72</f>
        <v>1939</v>
      </c>
      <c r="C94" s="60">
        <v>1858</v>
      </c>
      <c r="D94" s="60">
        <v>803</v>
      </c>
      <c r="E94" s="60">
        <v>1055</v>
      </c>
    </row>
    <row r="95" spans="1:5" x14ac:dyDescent="0.2">
      <c r="A95" s="43" t="s">
        <v>105</v>
      </c>
      <c r="B95" s="59">
        <f>$B$8-73</f>
        <v>1938</v>
      </c>
      <c r="C95" s="60">
        <v>1687</v>
      </c>
      <c r="D95" s="60">
        <v>781</v>
      </c>
      <c r="E95" s="60">
        <v>906</v>
      </c>
    </row>
    <row r="96" spans="1:5" x14ac:dyDescent="0.2">
      <c r="A96" s="43" t="s">
        <v>106</v>
      </c>
      <c r="B96" s="59">
        <f>$B$8-74</f>
        <v>1937</v>
      </c>
      <c r="C96" s="60">
        <v>1611</v>
      </c>
      <c r="D96" s="60">
        <v>786</v>
      </c>
      <c r="E96" s="60">
        <v>825</v>
      </c>
    </row>
    <row r="97" spans="1:5" x14ac:dyDescent="0.2">
      <c r="A97" s="50" t="s">
        <v>36</v>
      </c>
      <c r="B97" s="61"/>
      <c r="C97" s="60">
        <f>SUM(C92:C96)</f>
        <v>8793</v>
      </c>
      <c r="D97" s="60">
        <f>SUM(D92:D96)</f>
        <v>4099</v>
      </c>
      <c r="E97" s="60">
        <f>SUM(E92:E96)</f>
        <v>4694</v>
      </c>
    </row>
    <row r="98" spans="1:5" x14ac:dyDescent="0.2">
      <c r="A98" s="43" t="s">
        <v>107</v>
      </c>
      <c r="B98" s="59">
        <f>$B$8-75</f>
        <v>1936</v>
      </c>
      <c r="C98" s="60">
        <v>1538</v>
      </c>
      <c r="D98" s="60">
        <v>745</v>
      </c>
      <c r="E98" s="60">
        <v>793</v>
      </c>
    </row>
    <row r="99" spans="1:5" x14ac:dyDescent="0.2">
      <c r="A99" s="43" t="s">
        <v>108</v>
      </c>
      <c r="B99" s="59">
        <f>$B$8-76</f>
        <v>1935</v>
      </c>
      <c r="C99" s="60">
        <v>1403</v>
      </c>
      <c r="D99" s="60">
        <v>610</v>
      </c>
      <c r="E99" s="60">
        <v>793</v>
      </c>
    </row>
    <row r="100" spans="1:5" x14ac:dyDescent="0.2">
      <c r="A100" s="43" t="s">
        <v>109</v>
      </c>
      <c r="B100" s="59">
        <f>$B$8-77</f>
        <v>1934</v>
      </c>
      <c r="C100" s="60">
        <v>1227</v>
      </c>
      <c r="D100" s="60">
        <v>499</v>
      </c>
      <c r="E100" s="60">
        <v>728</v>
      </c>
    </row>
    <row r="101" spans="1:5" x14ac:dyDescent="0.2">
      <c r="A101" s="43" t="s">
        <v>110</v>
      </c>
      <c r="B101" s="59">
        <f>$B$8-78</f>
        <v>1933</v>
      </c>
      <c r="C101" s="60">
        <v>914</v>
      </c>
      <c r="D101" s="60">
        <v>377</v>
      </c>
      <c r="E101" s="60">
        <v>537</v>
      </c>
    </row>
    <row r="102" spans="1:5" x14ac:dyDescent="0.2">
      <c r="A102" s="44" t="s">
        <v>111</v>
      </c>
      <c r="B102" s="59">
        <f>$B$8-79</f>
        <v>1932</v>
      </c>
      <c r="C102" s="60">
        <v>858</v>
      </c>
      <c r="D102" s="60">
        <v>327</v>
      </c>
      <c r="E102" s="60">
        <v>531</v>
      </c>
    </row>
    <row r="103" spans="1:5" x14ac:dyDescent="0.2">
      <c r="A103" s="51" t="s">
        <v>36</v>
      </c>
      <c r="B103" s="62"/>
      <c r="C103" s="60">
        <f>SUM(C98:C102)</f>
        <v>5940</v>
      </c>
      <c r="D103" s="60">
        <f>SUM(D98:D102)</f>
        <v>2558</v>
      </c>
      <c r="E103" s="60">
        <f>SUM(E98:E102)</f>
        <v>3382</v>
      </c>
    </row>
    <row r="104" spans="1:5" x14ac:dyDescent="0.2">
      <c r="A104" s="44" t="s">
        <v>112</v>
      </c>
      <c r="B104" s="59">
        <f>$B$8-80</f>
        <v>1931</v>
      </c>
      <c r="C104" s="60">
        <v>883</v>
      </c>
      <c r="D104" s="60">
        <v>347</v>
      </c>
      <c r="E104" s="60">
        <v>536</v>
      </c>
    </row>
    <row r="105" spans="1:5" x14ac:dyDescent="0.2">
      <c r="A105" s="44" t="s">
        <v>123</v>
      </c>
      <c r="B105" s="59">
        <f>$B$8-81</f>
        <v>1930</v>
      </c>
      <c r="C105" s="60">
        <v>942</v>
      </c>
      <c r="D105" s="60">
        <v>355</v>
      </c>
      <c r="E105" s="60">
        <v>587</v>
      </c>
    </row>
    <row r="106" spans="1:5" s="24" customFormat="1" x14ac:dyDescent="0.2">
      <c r="A106" s="44" t="s">
        <v>121</v>
      </c>
      <c r="B106" s="59">
        <f>$B$8-82</f>
        <v>1929</v>
      </c>
      <c r="C106" s="60">
        <v>888</v>
      </c>
      <c r="D106" s="60">
        <v>326</v>
      </c>
      <c r="E106" s="60">
        <v>562</v>
      </c>
    </row>
    <row r="107" spans="1:5" x14ac:dyDescent="0.2">
      <c r="A107" s="44" t="s">
        <v>124</v>
      </c>
      <c r="B107" s="59">
        <f>$B$8-83</f>
        <v>1928</v>
      </c>
      <c r="C107" s="60">
        <v>877</v>
      </c>
      <c r="D107" s="60">
        <v>320</v>
      </c>
      <c r="E107" s="60">
        <v>557</v>
      </c>
    </row>
    <row r="108" spans="1:5" x14ac:dyDescent="0.2">
      <c r="A108" s="44" t="s">
        <v>122</v>
      </c>
      <c r="B108" s="59">
        <f>$B$8-84</f>
        <v>1927</v>
      </c>
      <c r="C108" s="60">
        <v>751</v>
      </c>
      <c r="D108" s="60">
        <v>273</v>
      </c>
      <c r="E108" s="60">
        <v>478</v>
      </c>
    </row>
    <row r="109" spans="1:5" x14ac:dyDescent="0.2">
      <c r="A109" s="51" t="s">
        <v>36</v>
      </c>
      <c r="B109" s="62"/>
      <c r="C109" s="60">
        <f>SUM(C104:C108)</f>
        <v>4341</v>
      </c>
      <c r="D109" s="60">
        <f>SUM(D104:D108)</f>
        <v>1621</v>
      </c>
      <c r="E109" s="60">
        <f>SUM(E104:E108)</f>
        <v>2720</v>
      </c>
    </row>
    <row r="110" spans="1:5" x14ac:dyDescent="0.2">
      <c r="A110" s="44" t="s">
        <v>113</v>
      </c>
      <c r="B110" s="59">
        <f>$B$8-85</f>
        <v>1926</v>
      </c>
      <c r="C110" s="60">
        <v>663</v>
      </c>
      <c r="D110" s="60">
        <v>225</v>
      </c>
      <c r="E110" s="60">
        <v>438</v>
      </c>
    </row>
    <row r="111" spans="1:5" x14ac:dyDescent="0.2">
      <c r="A111" s="44" t="s">
        <v>114</v>
      </c>
      <c r="B111" s="59">
        <f>$B$8-86</f>
        <v>1925</v>
      </c>
      <c r="C111" s="60">
        <v>583</v>
      </c>
      <c r="D111" s="60">
        <v>189</v>
      </c>
      <c r="E111" s="60">
        <v>394</v>
      </c>
    </row>
    <row r="112" spans="1:5" x14ac:dyDescent="0.2">
      <c r="A112" s="44" t="s">
        <v>115</v>
      </c>
      <c r="B112" s="59">
        <f>$B$8-87</f>
        <v>1924</v>
      </c>
      <c r="C112" s="60">
        <v>478</v>
      </c>
      <c r="D112" s="60">
        <v>141</v>
      </c>
      <c r="E112" s="60">
        <v>337</v>
      </c>
    </row>
    <row r="113" spans="1:5" x14ac:dyDescent="0.2">
      <c r="A113" s="44" t="s">
        <v>116</v>
      </c>
      <c r="B113" s="59">
        <f>$B$8-88</f>
        <v>1923</v>
      </c>
      <c r="C113" s="60">
        <v>401</v>
      </c>
      <c r="D113" s="60">
        <v>120</v>
      </c>
      <c r="E113" s="60">
        <v>281</v>
      </c>
    </row>
    <row r="114" spans="1:5" x14ac:dyDescent="0.2">
      <c r="A114" s="44" t="s">
        <v>117</v>
      </c>
      <c r="B114" s="59">
        <f>$B$8-89</f>
        <v>1922</v>
      </c>
      <c r="C114" s="60">
        <v>391</v>
      </c>
      <c r="D114" s="60">
        <v>110</v>
      </c>
      <c r="E114" s="60">
        <v>281</v>
      </c>
    </row>
    <row r="115" spans="1:5" x14ac:dyDescent="0.2">
      <c r="A115" s="51" t="s">
        <v>36</v>
      </c>
      <c r="B115" s="63"/>
      <c r="C115" s="60">
        <f>SUM(C110:C114)</f>
        <v>2516</v>
      </c>
      <c r="D115" s="60">
        <f>SUM(D110:D114)</f>
        <v>785</v>
      </c>
      <c r="E115" s="60">
        <f>SUM(E110:E114)</f>
        <v>1731</v>
      </c>
    </row>
    <row r="116" spans="1:5" x14ac:dyDescent="0.2">
      <c r="A116" s="44" t="s">
        <v>118</v>
      </c>
      <c r="B116" s="59">
        <f>$B$8-90</f>
        <v>1921</v>
      </c>
      <c r="C116" s="60">
        <v>1170</v>
      </c>
      <c r="D116" s="60">
        <v>233</v>
      </c>
      <c r="E116" s="60">
        <v>937</v>
      </c>
    </row>
    <row r="117" spans="1:5" x14ac:dyDescent="0.2">
      <c r="A117" s="45"/>
      <c r="B117" s="48" t="s">
        <v>119</v>
      </c>
      <c r="C117" s="52"/>
      <c r="D117" s="52"/>
      <c r="E117" s="52"/>
    </row>
    <row r="118" spans="1:5" x14ac:dyDescent="0.2">
      <c r="A118" s="46" t="s">
        <v>120</v>
      </c>
      <c r="B118" s="64"/>
      <c r="C118" s="65">
        <v>148301</v>
      </c>
      <c r="D118" s="65">
        <v>72827</v>
      </c>
      <c r="E118" s="65">
        <v>75474</v>
      </c>
    </row>
    <row r="119" spans="1:5" x14ac:dyDescent="0.2">
      <c r="A119" s="21"/>
      <c r="C119" s="22"/>
      <c r="D119" s="22"/>
      <c r="E119" s="22"/>
    </row>
    <row r="120" spans="1:5" x14ac:dyDescent="0.2">
      <c r="A120" s="21"/>
      <c r="B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11 HH</oddFooter>
  </headerFooter>
  <rowBreaks count="2" manualBreakCount="2">
    <brk id="49" max="16383" man="1"/>
    <brk id="7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zoomScaleNormal="100" workbookViewId="0">
      <selection sqref="A1:E1"/>
    </sheetView>
  </sheetViews>
  <sheetFormatPr baseColWidth="10" defaultColWidth="11.28515625" defaultRowHeight="12.75" x14ac:dyDescent="0.2"/>
  <cols>
    <col min="1" max="1" width="22" style="11" customWidth="1"/>
    <col min="2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7" t="s">
        <v>153</v>
      </c>
      <c r="B1" s="97"/>
      <c r="C1" s="98"/>
      <c r="D1" s="98"/>
      <c r="E1" s="98"/>
    </row>
    <row r="2" spans="1:8" s="10" customFormat="1" ht="14.1" customHeight="1" x14ac:dyDescent="0.2">
      <c r="A2" s="101" t="s">
        <v>160</v>
      </c>
      <c r="B2" s="101"/>
      <c r="C2" s="101"/>
      <c r="D2" s="101"/>
      <c r="E2" s="101"/>
    </row>
    <row r="3" spans="1:8" s="10" customFormat="1" ht="14.1" customHeight="1" x14ac:dyDescent="0.25">
      <c r="A3" s="97" t="s">
        <v>135</v>
      </c>
      <c r="B3" s="97"/>
      <c r="C3" s="97"/>
      <c r="D3" s="97"/>
      <c r="E3" s="97"/>
    </row>
    <row r="4" spans="1:8" s="10" customFormat="1" ht="14.1" customHeight="1" x14ac:dyDescent="0.25">
      <c r="A4" s="28"/>
      <c r="B4" s="28"/>
      <c r="C4" s="28"/>
      <c r="D4" s="28"/>
      <c r="E4" s="28"/>
    </row>
    <row r="5" spans="1:8" ht="28.35" customHeight="1" x14ac:dyDescent="0.2">
      <c r="A5" s="104" t="s">
        <v>159</v>
      </c>
      <c r="B5" s="102" t="s">
        <v>158</v>
      </c>
      <c r="C5" s="99" t="s">
        <v>30</v>
      </c>
      <c r="D5" s="99" t="s">
        <v>22</v>
      </c>
      <c r="E5" s="100" t="s">
        <v>23</v>
      </c>
    </row>
    <row r="6" spans="1:8" ht="28.35" customHeight="1" x14ac:dyDescent="0.2">
      <c r="A6" s="105"/>
      <c r="B6" s="103"/>
      <c r="C6" s="18" t="s">
        <v>155</v>
      </c>
      <c r="D6" s="18" t="s">
        <v>156</v>
      </c>
      <c r="E6" s="19" t="s">
        <v>157</v>
      </c>
    </row>
    <row r="7" spans="1:8" ht="14.1" customHeight="1" x14ac:dyDescent="0.25">
      <c r="A7" s="41"/>
      <c r="B7" s="47"/>
      <c r="C7" s="20"/>
      <c r="D7" s="20"/>
      <c r="E7" s="20"/>
    </row>
    <row r="8" spans="1:8" ht="14.1" customHeight="1" x14ac:dyDescent="0.25">
      <c r="A8" s="42" t="s">
        <v>31</v>
      </c>
      <c r="B8" s="59">
        <v>2011</v>
      </c>
      <c r="C8" s="60">
        <v>16520</v>
      </c>
      <c r="D8" s="60">
        <v>8460</v>
      </c>
      <c r="E8" s="60">
        <v>8060</v>
      </c>
    </row>
    <row r="9" spans="1:8" ht="14.1" customHeight="1" x14ac:dyDescent="0.25">
      <c r="A9" s="42" t="s">
        <v>32</v>
      </c>
      <c r="B9" s="59">
        <f>$B$8-1</f>
        <v>2010</v>
      </c>
      <c r="C9" s="60">
        <v>16502</v>
      </c>
      <c r="D9" s="60">
        <v>8485</v>
      </c>
      <c r="E9" s="60">
        <v>8017</v>
      </c>
    </row>
    <row r="10" spans="1:8" ht="14.1" customHeight="1" x14ac:dyDescent="0.25">
      <c r="A10" s="42" t="s">
        <v>33</v>
      </c>
      <c r="B10" s="59">
        <f>$B$8-2</f>
        <v>2009</v>
      </c>
      <c r="C10" s="60">
        <v>15919</v>
      </c>
      <c r="D10" s="60">
        <v>8301</v>
      </c>
      <c r="E10" s="60">
        <v>7618</v>
      </c>
    </row>
    <row r="11" spans="1:8" ht="14.1" customHeight="1" x14ac:dyDescent="0.25">
      <c r="A11" s="42" t="s">
        <v>34</v>
      </c>
      <c r="B11" s="59">
        <f>$B$8-3</f>
        <v>2008</v>
      </c>
      <c r="C11" s="60">
        <v>15905</v>
      </c>
      <c r="D11" s="60">
        <v>8162</v>
      </c>
      <c r="E11" s="60">
        <v>7743</v>
      </c>
      <c r="H11" s="23"/>
    </row>
    <row r="12" spans="1:8" ht="14.1" customHeight="1" x14ac:dyDescent="0.25">
      <c r="A12" s="42" t="s">
        <v>35</v>
      </c>
      <c r="B12" s="59">
        <f>$B$8-4</f>
        <v>2007</v>
      </c>
      <c r="C12" s="60">
        <v>15697</v>
      </c>
      <c r="D12" s="60">
        <v>8160</v>
      </c>
      <c r="E12" s="60">
        <v>7537</v>
      </c>
    </row>
    <row r="13" spans="1:8" ht="14.1" customHeight="1" x14ac:dyDescent="0.25">
      <c r="A13" s="49" t="s">
        <v>36</v>
      </c>
      <c r="B13" s="61"/>
      <c r="C13" s="60">
        <f>SUM(C8:C12)</f>
        <v>80543</v>
      </c>
      <c r="D13" s="60">
        <f>SUM(D8:D12)</f>
        <v>41568</v>
      </c>
      <c r="E13" s="60">
        <f>SUM(E8:E12)</f>
        <v>38975</v>
      </c>
    </row>
    <row r="14" spans="1:8" ht="14.1" customHeight="1" x14ac:dyDescent="0.25">
      <c r="A14" s="43" t="s">
        <v>37</v>
      </c>
      <c r="B14" s="59">
        <f>$B$8-5</f>
        <v>2006</v>
      </c>
      <c r="C14" s="60">
        <v>15074</v>
      </c>
      <c r="D14" s="60">
        <v>7830</v>
      </c>
      <c r="E14" s="60">
        <v>7244</v>
      </c>
    </row>
    <row r="15" spans="1:8" ht="14.1" customHeight="1" x14ac:dyDescent="0.25">
      <c r="A15" s="43" t="s">
        <v>38</v>
      </c>
      <c r="B15" s="59">
        <f>$B$8-6</f>
        <v>2005</v>
      </c>
      <c r="C15" s="60">
        <v>14994</v>
      </c>
      <c r="D15" s="60">
        <v>7682</v>
      </c>
      <c r="E15" s="60">
        <v>7312</v>
      </c>
    </row>
    <row r="16" spans="1:8" ht="14.1" customHeight="1" x14ac:dyDescent="0.25">
      <c r="A16" s="43" t="s">
        <v>39</v>
      </c>
      <c r="B16" s="59">
        <f>$B$8-7</f>
        <v>2004</v>
      </c>
      <c r="C16" s="60">
        <v>14699</v>
      </c>
      <c r="D16" s="60">
        <v>7570</v>
      </c>
      <c r="E16" s="60">
        <v>7129</v>
      </c>
    </row>
    <row r="17" spans="1:7" ht="14.1" customHeight="1" x14ac:dyDescent="0.25">
      <c r="A17" s="43" t="s">
        <v>40</v>
      </c>
      <c r="B17" s="59">
        <f>$B$8-8</f>
        <v>2003</v>
      </c>
      <c r="C17" s="60">
        <v>14356</v>
      </c>
      <c r="D17" s="60">
        <v>7393</v>
      </c>
      <c r="E17" s="60">
        <v>6963</v>
      </c>
    </row>
    <row r="18" spans="1:7" ht="14.1" customHeight="1" x14ac:dyDescent="0.25">
      <c r="A18" s="43" t="s">
        <v>41</v>
      </c>
      <c r="B18" s="59">
        <f>$B$8-9</f>
        <v>2002</v>
      </c>
      <c r="C18" s="60">
        <v>14134</v>
      </c>
      <c r="D18" s="60">
        <v>7239</v>
      </c>
      <c r="E18" s="60">
        <v>6895</v>
      </c>
    </row>
    <row r="19" spans="1:7" ht="14.1" customHeight="1" x14ac:dyDescent="0.25">
      <c r="A19" s="50" t="s">
        <v>36</v>
      </c>
      <c r="B19" s="61"/>
      <c r="C19" s="60">
        <f>SUM(C14:C18)</f>
        <v>73257</v>
      </c>
      <c r="D19" s="60">
        <f>SUM(D14:D18)</f>
        <v>37714</v>
      </c>
      <c r="E19" s="60">
        <f>SUM(E14:E18)</f>
        <v>35543</v>
      </c>
    </row>
    <row r="20" spans="1:7" ht="14.1" customHeight="1" x14ac:dyDescent="0.25">
      <c r="A20" s="43" t="s">
        <v>42</v>
      </c>
      <c r="B20" s="59">
        <f>$B$8-10</f>
        <v>2001</v>
      </c>
      <c r="C20" s="60">
        <v>14352</v>
      </c>
      <c r="D20" s="60">
        <v>7350</v>
      </c>
      <c r="E20" s="60">
        <v>7002</v>
      </c>
    </row>
    <row r="21" spans="1:7" ht="14.1" customHeight="1" x14ac:dyDescent="0.25">
      <c r="A21" s="43" t="s">
        <v>43</v>
      </c>
      <c r="B21" s="59">
        <f>$B$8-11</f>
        <v>2000</v>
      </c>
      <c r="C21" s="60">
        <v>14749</v>
      </c>
      <c r="D21" s="60">
        <v>7649</v>
      </c>
      <c r="E21" s="60">
        <v>7100</v>
      </c>
    </row>
    <row r="22" spans="1:7" ht="14.1" customHeight="1" x14ac:dyDescent="0.2">
      <c r="A22" s="43" t="s">
        <v>44</v>
      </c>
      <c r="B22" s="59">
        <f>$B$8-12</f>
        <v>1999</v>
      </c>
      <c r="C22" s="60">
        <v>14385</v>
      </c>
      <c r="D22" s="60">
        <v>7435</v>
      </c>
      <c r="E22" s="60">
        <v>6950</v>
      </c>
    </row>
    <row r="23" spans="1:7" ht="14.1" customHeight="1" x14ac:dyDescent="0.2">
      <c r="A23" s="43" t="s">
        <v>45</v>
      </c>
      <c r="B23" s="59">
        <f>$B$8-13</f>
        <v>1998</v>
      </c>
      <c r="C23" s="60">
        <v>14522</v>
      </c>
      <c r="D23" s="60">
        <v>7423</v>
      </c>
      <c r="E23" s="113">
        <v>7099</v>
      </c>
      <c r="F23" s="12"/>
      <c r="G23" s="12"/>
    </row>
    <row r="24" spans="1:7" ht="14.1" customHeight="1" x14ac:dyDescent="0.2">
      <c r="A24" s="43" t="s">
        <v>46</v>
      </c>
      <c r="B24" s="59">
        <f>$B$8-14</f>
        <v>1997</v>
      </c>
      <c r="C24" s="60">
        <v>14883</v>
      </c>
      <c r="D24" s="60">
        <v>7665</v>
      </c>
      <c r="E24" s="60">
        <v>7218</v>
      </c>
    </row>
    <row r="25" spans="1:7" ht="14.1" customHeight="1" x14ac:dyDescent="0.25">
      <c r="A25" s="50" t="s">
        <v>36</v>
      </c>
      <c r="B25" s="61"/>
      <c r="C25" s="60">
        <f>SUM(C20:C24)</f>
        <v>72891</v>
      </c>
      <c r="D25" s="60">
        <f>SUM(D20:D24)</f>
        <v>37522</v>
      </c>
      <c r="E25" s="60">
        <f>SUM(E20:E24)</f>
        <v>35369</v>
      </c>
    </row>
    <row r="26" spans="1:7" ht="14.1" customHeight="1" x14ac:dyDescent="0.25">
      <c r="A26" s="43" t="s">
        <v>47</v>
      </c>
      <c r="B26" s="59">
        <f>$B$8-15</f>
        <v>1996</v>
      </c>
      <c r="C26" s="60">
        <v>14814</v>
      </c>
      <c r="D26" s="60">
        <v>7663</v>
      </c>
      <c r="E26" s="60">
        <v>7151</v>
      </c>
    </row>
    <row r="27" spans="1:7" ht="14.1" customHeight="1" x14ac:dyDescent="0.25">
      <c r="A27" s="43" t="s">
        <v>48</v>
      </c>
      <c r="B27" s="59">
        <f>$B$8-16</f>
        <v>1995</v>
      </c>
      <c r="C27" s="60">
        <v>14404</v>
      </c>
      <c r="D27" s="60">
        <v>7509</v>
      </c>
      <c r="E27" s="60">
        <v>6895</v>
      </c>
    </row>
    <row r="28" spans="1:7" ht="14.1" customHeight="1" x14ac:dyDescent="0.25">
      <c r="A28" s="43" t="s">
        <v>49</v>
      </c>
      <c r="B28" s="59">
        <f>$B$8-17</f>
        <v>1994</v>
      </c>
      <c r="C28" s="60">
        <v>15059</v>
      </c>
      <c r="D28" s="60">
        <v>7796</v>
      </c>
      <c r="E28" s="60">
        <v>7263</v>
      </c>
    </row>
    <row r="29" spans="1:7" ht="14.1" customHeight="1" x14ac:dyDescent="0.25">
      <c r="A29" s="43" t="s">
        <v>50</v>
      </c>
      <c r="B29" s="59">
        <f>$B$8-18</f>
        <v>1993</v>
      </c>
      <c r="C29" s="60">
        <v>15240</v>
      </c>
      <c r="D29" s="60">
        <v>7658</v>
      </c>
      <c r="E29" s="60">
        <v>7582</v>
      </c>
    </row>
    <row r="30" spans="1:7" ht="14.1" customHeight="1" x14ac:dyDescent="0.25">
      <c r="A30" s="42" t="s">
        <v>51</v>
      </c>
      <c r="B30" s="59">
        <f>$B$8-19</f>
        <v>1992</v>
      </c>
      <c r="C30" s="60">
        <v>16250</v>
      </c>
      <c r="D30" s="60">
        <v>8069</v>
      </c>
      <c r="E30" s="60">
        <v>8181</v>
      </c>
    </row>
    <row r="31" spans="1:7" ht="14.1" customHeight="1" x14ac:dyDescent="0.25">
      <c r="A31" s="50" t="s">
        <v>36</v>
      </c>
      <c r="B31" s="61"/>
      <c r="C31" s="60">
        <f>SUM(C26:C30)</f>
        <v>75767</v>
      </c>
      <c r="D31" s="60">
        <f>SUM(D26:D30)</f>
        <v>38695</v>
      </c>
      <c r="E31" s="60">
        <f>SUM(E26:E30)</f>
        <v>37072</v>
      </c>
    </row>
    <row r="32" spans="1:7" ht="14.1" customHeight="1" x14ac:dyDescent="0.25">
      <c r="A32" s="43" t="s">
        <v>52</v>
      </c>
      <c r="B32" s="59">
        <f>$B$8-20</f>
        <v>1991</v>
      </c>
      <c r="C32" s="60">
        <v>17957</v>
      </c>
      <c r="D32" s="60">
        <v>8762</v>
      </c>
      <c r="E32" s="60">
        <v>9195</v>
      </c>
    </row>
    <row r="33" spans="1:5" ht="14.1" customHeight="1" x14ac:dyDescent="0.25">
      <c r="A33" s="43" t="s">
        <v>53</v>
      </c>
      <c r="B33" s="59">
        <f>$B$8-21</f>
        <v>1990</v>
      </c>
      <c r="C33" s="60">
        <v>20898</v>
      </c>
      <c r="D33" s="60">
        <v>10143</v>
      </c>
      <c r="E33" s="60">
        <v>10755</v>
      </c>
    </row>
    <row r="34" spans="1:5" ht="14.1" customHeight="1" x14ac:dyDescent="0.25">
      <c r="A34" s="43" t="s">
        <v>54</v>
      </c>
      <c r="B34" s="59">
        <f>$B$8-22</f>
        <v>1989</v>
      </c>
      <c r="C34" s="60">
        <v>21847</v>
      </c>
      <c r="D34" s="60">
        <v>10424</v>
      </c>
      <c r="E34" s="60">
        <v>11423</v>
      </c>
    </row>
    <row r="35" spans="1:5" ht="14.1" customHeight="1" x14ac:dyDescent="0.25">
      <c r="A35" s="43" t="s">
        <v>55</v>
      </c>
      <c r="B35" s="59">
        <f>$B$8-23</f>
        <v>1988</v>
      </c>
      <c r="C35" s="60">
        <v>24098</v>
      </c>
      <c r="D35" s="60">
        <v>11458</v>
      </c>
      <c r="E35" s="60">
        <v>12640</v>
      </c>
    </row>
    <row r="36" spans="1:5" ht="14.1" customHeight="1" x14ac:dyDescent="0.2">
      <c r="A36" s="43" t="s">
        <v>56</v>
      </c>
      <c r="B36" s="59">
        <f>$B$8-24</f>
        <v>1987</v>
      </c>
      <c r="C36" s="60">
        <v>24719</v>
      </c>
      <c r="D36" s="60">
        <v>11769</v>
      </c>
      <c r="E36" s="60">
        <v>12950</v>
      </c>
    </row>
    <row r="37" spans="1:5" ht="14.1" customHeight="1" x14ac:dyDescent="0.2">
      <c r="A37" s="50" t="s">
        <v>36</v>
      </c>
      <c r="B37" s="61"/>
      <c r="C37" s="60">
        <f>SUM(C32:C36)</f>
        <v>109519</v>
      </c>
      <c r="D37" s="60">
        <f>SUM(D32:D36)</f>
        <v>52556</v>
      </c>
      <c r="E37" s="60">
        <f>SUM(E32:E36)</f>
        <v>56963</v>
      </c>
    </row>
    <row r="38" spans="1:5" ht="14.1" customHeight="1" x14ac:dyDescent="0.2">
      <c r="A38" s="43" t="s">
        <v>57</v>
      </c>
      <c r="B38" s="59">
        <f>$B$8-25</f>
        <v>1986</v>
      </c>
      <c r="C38" s="60">
        <v>25519</v>
      </c>
      <c r="D38" s="60">
        <v>12139</v>
      </c>
      <c r="E38" s="60">
        <v>13380</v>
      </c>
    </row>
    <row r="39" spans="1:5" ht="14.1" customHeight="1" x14ac:dyDescent="0.2">
      <c r="A39" s="43" t="s">
        <v>58</v>
      </c>
      <c r="B39" s="59">
        <f>$B$8-26</f>
        <v>1985</v>
      </c>
      <c r="C39" s="60">
        <v>25923</v>
      </c>
      <c r="D39" s="60">
        <v>12127</v>
      </c>
      <c r="E39" s="60">
        <v>13796</v>
      </c>
    </row>
    <row r="40" spans="1:5" ht="14.1" customHeight="1" x14ac:dyDescent="0.2">
      <c r="A40" s="43" t="s">
        <v>59</v>
      </c>
      <c r="B40" s="59">
        <f>$B$8-27</f>
        <v>1984</v>
      </c>
      <c r="C40" s="60">
        <v>26906</v>
      </c>
      <c r="D40" s="60">
        <v>12875</v>
      </c>
      <c r="E40" s="60">
        <v>14031</v>
      </c>
    </row>
    <row r="41" spans="1:5" ht="14.1" customHeight="1" x14ac:dyDescent="0.2">
      <c r="A41" s="43" t="s">
        <v>60</v>
      </c>
      <c r="B41" s="59">
        <f>$B$8-28</f>
        <v>1983</v>
      </c>
      <c r="C41" s="60">
        <v>27885</v>
      </c>
      <c r="D41" s="60">
        <v>13285</v>
      </c>
      <c r="E41" s="60">
        <v>14600</v>
      </c>
    </row>
    <row r="42" spans="1:5" ht="14.1" customHeight="1" x14ac:dyDescent="0.2">
      <c r="A42" s="43" t="s">
        <v>61</v>
      </c>
      <c r="B42" s="59">
        <f>$B$8-29</f>
        <v>1982</v>
      </c>
      <c r="C42" s="60">
        <v>29042</v>
      </c>
      <c r="D42" s="60">
        <v>14013</v>
      </c>
      <c r="E42" s="60">
        <v>15029</v>
      </c>
    </row>
    <row r="43" spans="1:5" ht="14.1" customHeight="1" x14ac:dyDescent="0.2">
      <c r="A43" s="50" t="s">
        <v>36</v>
      </c>
      <c r="B43" s="61"/>
      <c r="C43" s="60">
        <f>SUM(C38:C42)</f>
        <v>135275</v>
      </c>
      <c r="D43" s="60">
        <f>SUM(D38:D42)</f>
        <v>64439</v>
      </c>
      <c r="E43" s="60">
        <f>SUM(E38:E42)</f>
        <v>70836</v>
      </c>
    </row>
    <row r="44" spans="1:5" ht="14.1" customHeight="1" x14ac:dyDescent="0.2">
      <c r="A44" s="43" t="s">
        <v>62</v>
      </c>
      <c r="B44" s="59">
        <f>$B$8-30</f>
        <v>1981</v>
      </c>
      <c r="C44" s="60">
        <v>29463</v>
      </c>
      <c r="D44" s="60">
        <v>14152</v>
      </c>
      <c r="E44" s="60">
        <v>15311</v>
      </c>
    </row>
    <row r="45" spans="1:5" ht="14.1" customHeight="1" x14ac:dyDescent="0.2">
      <c r="A45" s="43" t="s">
        <v>63</v>
      </c>
      <c r="B45" s="59">
        <f>$B$8-31</f>
        <v>1980</v>
      </c>
      <c r="C45" s="60">
        <v>29156</v>
      </c>
      <c r="D45" s="60">
        <v>14232</v>
      </c>
      <c r="E45" s="60">
        <v>14924</v>
      </c>
    </row>
    <row r="46" spans="1:5" ht="14.1" customHeight="1" x14ac:dyDescent="0.2">
      <c r="A46" s="43" t="s">
        <v>64</v>
      </c>
      <c r="B46" s="59">
        <f>$B$8-32</f>
        <v>1979</v>
      </c>
      <c r="C46" s="60">
        <v>27526</v>
      </c>
      <c r="D46" s="60">
        <v>13665</v>
      </c>
      <c r="E46" s="60">
        <v>13861</v>
      </c>
    </row>
    <row r="47" spans="1:5" ht="14.1" customHeight="1" x14ac:dyDescent="0.2">
      <c r="A47" s="43" t="s">
        <v>65</v>
      </c>
      <c r="B47" s="59">
        <f>$B$8-33</f>
        <v>1978</v>
      </c>
      <c r="C47" s="60">
        <v>26692</v>
      </c>
      <c r="D47" s="60">
        <v>13445</v>
      </c>
      <c r="E47" s="60">
        <v>13247</v>
      </c>
    </row>
    <row r="48" spans="1:5" ht="14.1" customHeight="1" x14ac:dyDescent="0.2">
      <c r="A48" s="43" t="s">
        <v>66</v>
      </c>
      <c r="B48" s="59">
        <f>$B$8-34</f>
        <v>1977</v>
      </c>
      <c r="C48" s="60">
        <v>26101</v>
      </c>
      <c r="D48" s="60">
        <v>13257</v>
      </c>
      <c r="E48" s="60">
        <v>12844</v>
      </c>
    </row>
    <row r="49" spans="1:5" ht="14.1" customHeight="1" x14ac:dyDescent="0.2">
      <c r="A49" s="50" t="s">
        <v>36</v>
      </c>
      <c r="B49" s="61"/>
      <c r="C49" s="60">
        <f>SUM(C44:C48)</f>
        <v>138938</v>
      </c>
      <c r="D49" s="60">
        <f>SUM(D44:D48)</f>
        <v>68751</v>
      </c>
      <c r="E49" s="60">
        <f>SUM(E44:E48)</f>
        <v>70187</v>
      </c>
    </row>
    <row r="50" spans="1:5" ht="14.1" customHeight="1" x14ac:dyDescent="0.2">
      <c r="A50" s="43" t="s">
        <v>67</v>
      </c>
      <c r="B50" s="59">
        <f>$B$8-35</f>
        <v>1976</v>
      </c>
      <c r="C50" s="60">
        <v>25643</v>
      </c>
      <c r="D50" s="60">
        <v>12887</v>
      </c>
      <c r="E50" s="60">
        <v>12756</v>
      </c>
    </row>
    <row r="51" spans="1:5" ht="14.1" customHeight="1" x14ac:dyDescent="0.2">
      <c r="A51" s="43" t="s">
        <v>68</v>
      </c>
      <c r="B51" s="59">
        <f>$B$8-36</f>
        <v>1975</v>
      </c>
      <c r="C51" s="60">
        <v>24270</v>
      </c>
      <c r="D51" s="60">
        <v>12332</v>
      </c>
      <c r="E51" s="60">
        <v>11938</v>
      </c>
    </row>
    <row r="52" spans="1:5" ht="14.1" customHeight="1" x14ac:dyDescent="0.2">
      <c r="A52" s="43" t="s">
        <v>69</v>
      </c>
      <c r="B52" s="59">
        <f>$B$8-37</f>
        <v>1974</v>
      </c>
      <c r="C52" s="60">
        <v>24004</v>
      </c>
      <c r="D52" s="60">
        <v>12295</v>
      </c>
      <c r="E52" s="60">
        <v>11709</v>
      </c>
    </row>
    <row r="53" spans="1:5" ht="14.1" customHeight="1" x14ac:dyDescent="0.2">
      <c r="A53" s="43" t="s">
        <v>70</v>
      </c>
      <c r="B53" s="59">
        <f>$B$8-38</f>
        <v>1973</v>
      </c>
      <c r="C53" s="60">
        <v>23228</v>
      </c>
      <c r="D53" s="60">
        <v>11590</v>
      </c>
      <c r="E53" s="60">
        <v>11638</v>
      </c>
    </row>
    <row r="54" spans="1:5" ht="14.1" customHeight="1" x14ac:dyDescent="0.2">
      <c r="A54" s="42" t="s">
        <v>71</v>
      </c>
      <c r="B54" s="59">
        <f>$B$8-39</f>
        <v>1972</v>
      </c>
      <c r="C54" s="60">
        <v>24276</v>
      </c>
      <c r="D54" s="60">
        <v>12392</v>
      </c>
      <c r="E54" s="60">
        <v>11884</v>
      </c>
    </row>
    <row r="55" spans="1:5" ht="14.1" customHeight="1" x14ac:dyDescent="0.2">
      <c r="A55" s="49" t="s">
        <v>36</v>
      </c>
      <c r="B55" s="61"/>
      <c r="C55" s="60">
        <f>SUM(C50:C54)</f>
        <v>121421</v>
      </c>
      <c r="D55" s="60">
        <f>SUM(D50:D54)</f>
        <v>61496</v>
      </c>
      <c r="E55" s="60">
        <f>SUM(E50:E54)</f>
        <v>59925</v>
      </c>
    </row>
    <row r="56" spans="1:5" ht="14.1" customHeight="1" x14ac:dyDescent="0.2">
      <c r="A56" s="42" t="s">
        <v>72</v>
      </c>
      <c r="B56" s="59">
        <f>$B$8-40</f>
        <v>1971</v>
      </c>
      <c r="C56" s="60">
        <v>25796</v>
      </c>
      <c r="D56" s="60">
        <v>13209</v>
      </c>
      <c r="E56" s="60">
        <v>12587</v>
      </c>
    </row>
    <row r="57" spans="1:5" ht="14.1" customHeight="1" x14ac:dyDescent="0.2">
      <c r="A57" s="42" t="s">
        <v>73</v>
      </c>
      <c r="B57" s="59">
        <f>$B$8-41</f>
        <v>1970</v>
      </c>
      <c r="C57" s="60">
        <v>26192</v>
      </c>
      <c r="D57" s="60">
        <v>13426</v>
      </c>
      <c r="E57" s="60">
        <v>12766</v>
      </c>
    </row>
    <row r="58" spans="1:5" ht="14.1" customHeight="1" x14ac:dyDescent="0.2">
      <c r="A58" s="42" t="s">
        <v>74</v>
      </c>
      <c r="B58" s="59">
        <f>$B$8-42</f>
        <v>1969</v>
      </c>
      <c r="C58" s="60">
        <v>27494</v>
      </c>
      <c r="D58" s="60">
        <v>14185</v>
      </c>
      <c r="E58" s="60">
        <v>13309</v>
      </c>
    </row>
    <row r="59" spans="1:5" ht="14.1" customHeight="1" x14ac:dyDescent="0.2">
      <c r="A59" s="42" t="s">
        <v>75</v>
      </c>
      <c r="B59" s="59">
        <f>$B$8-43</f>
        <v>1968</v>
      </c>
      <c r="C59" s="60">
        <v>29253</v>
      </c>
      <c r="D59" s="60">
        <v>15062</v>
      </c>
      <c r="E59" s="60">
        <v>14191</v>
      </c>
    </row>
    <row r="60" spans="1:5" ht="14.1" customHeight="1" x14ac:dyDescent="0.2">
      <c r="A60" s="42" t="s">
        <v>76</v>
      </c>
      <c r="B60" s="59">
        <f>$B$8-44</f>
        <v>1967</v>
      </c>
      <c r="C60" s="60">
        <v>29670</v>
      </c>
      <c r="D60" s="60">
        <v>15248</v>
      </c>
      <c r="E60" s="60">
        <v>14422</v>
      </c>
    </row>
    <row r="61" spans="1:5" ht="14.1" customHeight="1" x14ac:dyDescent="0.2">
      <c r="A61" s="50" t="s">
        <v>36</v>
      </c>
      <c r="B61" s="61"/>
      <c r="C61" s="60">
        <f>SUM(C56:C60)</f>
        <v>138405</v>
      </c>
      <c r="D61" s="60">
        <f>SUM(D56:D60)</f>
        <v>71130</v>
      </c>
      <c r="E61" s="60">
        <f>SUM(E56:E60)</f>
        <v>67275</v>
      </c>
    </row>
    <row r="62" spans="1:5" ht="14.1" customHeight="1" x14ac:dyDescent="0.2">
      <c r="A62" s="43" t="s">
        <v>77</v>
      </c>
      <c r="B62" s="59">
        <f>$B$8-45</f>
        <v>1966</v>
      </c>
      <c r="C62" s="60">
        <v>29787</v>
      </c>
      <c r="D62" s="60">
        <v>15218</v>
      </c>
      <c r="E62" s="60">
        <v>14569</v>
      </c>
    </row>
    <row r="63" spans="1:5" ht="14.1" customHeight="1" x14ac:dyDescent="0.2">
      <c r="A63" s="43" t="s">
        <v>78</v>
      </c>
      <c r="B63" s="59">
        <f>$B$8-46</f>
        <v>1965</v>
      </c>
      <c r="C63" s="60">
        <v>28925</v>
      </c>
      <c r="D63" s="60">
        <v>14787</v>
      </c>
      <c r="E63" s="60">
        <v>14138</v>
      </c>
    </row>
    <row r="64" spans="1:5" ht="14.1" customHeight="1" x14ac:dyDescent="0.2">
      <c r="A64" s="43" t="s">
        <v>79</v>
      </c>
      <c r="B64" s="59">
        <f>$B$8-47</f>
        <v>1964</v>
      </c>
      <c r="C64" s="60">
        <v>29279</v>
      </c>
      <c r="D64" s="60">
        <v>14996</v>
      </c>
      <c r="E64" s="60">
        <v>14283</v>
      </c>
    </row>
    <row r="65" spans="1:5" ht="14.1" customHeight="1" x14ac:dyDescent="0.2">
      <c r="A65" s="43" t="s">
        <v>80</v>
      </c>
      <c r="B65" s="59">
        <f>$B$8-48</f>
        <v>1963</v>
      </c>
      <c r="C65" s="60">
        <v>28167</v>
      </c>
      <c r="D65" s="60">
        <v>14294</v>
      </c>
      <c r="E65" s="60">
        <v>13873</v>
      </c>
    </row>
    <row r="66" spans="1:5" ht="14.1" customHeight="1" x14ac:dyDescent="0.2">
      <c r="A66" s="43" t="s">
        <v>81</v>
      </c>
      <c r="B66" s="59">
        <f>$B$8-49</f>
        <v>1962</v>
      </c>
      <c r="C66" s="60">
        <v>26262</v>
      </c>
      <c r="D66" s="60">
        <v>13165</v>
      </c>
      <c r="E66" s="60">
        <v>13097</v>
      </c>
    </row>
    <row r="67" spans="1:5" ht="14.1" customHeight="1" x14ac:dyDescent="0.2">
      <c r="A67" s="50" t="s">
        <v>36</v>
      </c>
      <c r="B67" s="61"/>
      <c r="C67" s="60">
        <f>SUM(C62:C66)</f>
        <v>142420</v>
      </c>
      <c r="D67" s="60">
        <f>SUM(D62:D66)</f>
        <v>72460</v>
      </c>
      <c r="E67" s="60">
        <f>SUM(E62:E66)</f>
        <v>69960</v>
      </c>
    </row>
    <row r="68" spans="1:5" ht="14.1" customHeight="1" x14ac:dyDescent="0.2">
      <c r="A68" s="43" t="s">
        <v>82</v>
      </c>
      <c r="B68" s="59">
        <f>$B$8-50</f>
        <v>1961</v>
      </c>
      <c r="C68" s="60">
        <v>25228</v>
      </c>
      <c r="D68" s="60">
        <v>12640</v>
      </c>
      <c r="E68" s="60">
        <v>12588</v>
      </c>
    </row>
    <row r="69" spans="1:5" ht="14.1" customHeight="1" x14ac:dyDescent="0.2">
      <c r="A69" s="43" t="s">
        <v>83</v>
      </c>
      <c r="B69" s="59">
        <f>$B$8-51</f>
        <v>1960</v>
      </c>
      <c r="C69" s="60">
        <v>24540</v>
      </c>
      <c r="D69" s="60">
        <v>12391</v>
      </c>
      <c r="E69" s="60">
        <v>12149</v>
      </c>
    </row>
    <row r="70" spans="1:5" ht="14.1" customHeight="1" x14ac:dyDescent="0.2">
      <c r="A70" s="43" t="s">
        <v>84</v>
      </c>
      <c r="B70" s="59">
        <f>$B$8-52</f>
        <v>1959</v>
      </c>
      <c r="C70" s="60">
        <v>23400</v>
      </c>
      <c r="D70" s="60">
        <v>11761</v>
      </c>
      <c r="E70" s="60">
        <v>11639</v>
      </c>
    </row>
    <row r="71" spans="1:5" ht="14.1" customHeight="1" x14ac:dyDescent="0.2">
      <c r="A71" s="43" t="s">
        <v>85</v>
      </c>
      <c r="B71" s="59">
        <f>$B$8-53</f>
        <v>1958</v>
      </c>
      <c r="C71" s="60">
        <v>22270</v>
      </c>
      <c r="D71" s="60">
        <v>11082</v>
      </c>
      <c r="E71" s="60">
        <v>11188</v>
      </c>
    </row>
    <row r="72" spans="1:5" ht="14.1" customHeight="1" x14ac:dyDescent="0.2">
      <c r="A72" s="43" t="s">
        <v>86</v>
      </c>
      <c r="B72" s="59">
        <f>$B$8-54</f>
        <v>1957</v>
      </c>
      <c r="C72" s="60">
        <v>21280</v>
      </c>
      <c r="D72" s="60">
        <v>10574</v>
      </c>
      <c r="E72" s="60">
        <v>10706</v>
      </c>
    </row>
    <row r="73" spans="1:5" ht="14.1" customHeight="1" x14ac:dyDescent="0.2">
      <c r="A73" s="50" t="s">
        <v>36</v>
      </c>
      <c r="B73" s="61"/>
      <c r="C73" s="60">
        <f>SUM(C68:C72)</f>
        <v>116718</v>
      </c>
      <c r="D73" s="60">
        <f>SUM(D68:D72)</f>
        <v>58448</v>
      </c>
      <c r="E73" s="60">
        <f>SUM(E68:E72)</f>
        <v>58270</v>
      </c>
    </row>
    <row r="74" spans="1:5" ht="14.1" customHeight="1" x14ac:dyDescent="0.2">
      <c r="A74" s="43" t="s">
        <v>87</v>
      </c>
      <c r="B74" s="59">
        <f>$B$8-55</f>
        <v>1956</v>
      </c>
      <c r="C74" s="60">
        <v>20311</v>
      </c>
      <c r="D74" s="60">
        <v>9996</v>
      </c>
      <c r="E74" s="60">
        <v>10315</v>
      </c>
    </row>
    <row r="75" spans="1:5" ht="14.1" customHeight="1" x14ac:dyDescent="0.2">
      <c r="A75" s="43" t="s">
        <v>88</v>
      </c>
      <c r="B75" s="59">
        <f>$B$8-56</f>
        <v>1955</v>
      </c>
      <c r="C75" s="60">
        <v>19359</v>
      </c>
      <c r="D75" s="60">
        <v>9567</v>
      </c>
      <c r="E75" s="60">
        <v>9792</v>
      </c>
    </row>
    <row r="76" spans="1:5" ht="13.15" customHeight="1" x14ac:dyDescent="0.2">
      <c r="A76" s="43" t="s">
        <v>89</v>
      </c>
      <c r="B76" s="59">
        <f>$B$8-57</f>
        <v>1954</v>
      </c>
      <c r="C76" s="60">
        <v>18911</v>
      </c>
      <c r="D76" s="60">
        <v>9193</v>
      </c>
      <c r="E76" s="60">
        <v>9718</v>
      </c>
    </row>
    <row r="77" spans="1:5" ht="14.1" customHeight="1" x14ac:dyDescent="0.2">
      <c r="A77" s="42" t="s">
        <v>90</v>
      </c>
      <c r="B77" s="59">
        <f>$B$8-58</f>
        <v>1953</v>
      </c>
      <c r="C77" s="60">
        <v>17976</v>
      </c>
      <c r="D77" s="60">
        <v>8686</v>
      </c>
      <c r="E77" s="60">
        <v>9290</v>
      </c>
    </row>
    <row r="78" spans="1:5" x14ac:dyDescent="0.2">
      <c r="A78" s="43" t="s">
        <v>91</v>
      </c>
      <c r="B78" s="59">
        <f>$B$8-59</f>
        <v>1952</v>
      </c>
      <c r="C78" s="60">
        <v>18315</v>
      </c>
      <c r="D78" s="60">
        <v>8852</v>
      </c>
      <c r="E78" s="60">
        <v>9463</v>
      </c>
    </row>
    <row r="79" spans="1:5" x14ac:dyDescent="0.2">
      <c r="A79" s="50" t="s">
        <v>36</v>
      </c>
      <c r="B79" s="61"/>
      <c r="C79" s="60">
        <f>SUM(C74:C78)</f>
        <v>94872</v>
      </c>
      <c r="D79" s="60">
        <f>SUM(D74:D78)</f>
        <v>46294</v>
      </c>
      <c r="E79" s="60">
        <f>SUM(E74:E78)</f>
        <v>48578</v>
      </c>
    </row>
    <row r="80" spans="1:5" x14ac:dyDescent="0.2">
      <c r="A80" s="43" t="s">
        <v>92</v>
      </c>
      <c r="B80" s="59">
        <f>$B$8-60</f>
        <v>1951</v>
      </c>
      <c r="C80" s="60">
        <v>18049</v>
      </c>
      <c r="D80" s="60">
        <v>8621</v>
      </c>
      <c r="E80" s="60">
        <v>9428</v>
      </c>
    </row>
    <row r="81" spans="1:5" x14ac:dyDescent="0.2">
      <c r="A81" s="43" t="s">
        <v>93</v>
      </c>
      <c r="B81" s="59">
        <f>$B$8-61</f>
        <v>1950</v>
      </c>
      <c r="C81" s="60">
        <v>18643</v>
      </c>
      <c r="D81" s="60">
        <v>8878</v>
      </c>
      <c r="E81" s="60">
        <v>9765</v>
      </c>
    </row>
    <row r="82" spans="1:5" x14ac:dyDescent="0.2">
      <c r="A82" s="43" t="s">
        <v>94</v>
      </c>
      <c r="B82" s="59">
        <f>$B$8-62</f>
        <v>1949</v>
      </c>
      <c r="C82" s="60">
        <v>18652</v>
      </c>
      <c r="D82" s="60">
        <v>8979</v>
      </c>
      <c r="E82" s="60">
        <v>9673</v>
      </c>
    </row>
    <row r="83" spans="1:5" x14ac:dyDescent="0.2">
      <c r="A83" s="43" t="s">
        <v>95</v>
      </c>
      <c r="B83" s="59">
        <f>$B$8-63</f>
        <v>1948</v>
      </c>
      <c r="C83" s="60">
        <v>18085</v>
      </c>
      <c r="D83" s="60">
        <v>8747</v>
      </c>
      <c r="E83" s="60">
        <v>9338</v>
      </c>
    </row>
    <row r="84" spans="1:5" x14ac:dyDescent="0.2">
      <c r="A84" s="43" t="s">
        <v>96</v>
      </c>
      <c r="B84" s="59">
        <f>$B$8-64</f>
        <v>1947</v>
      </c>
      <c r="C84" s="60">
        <v>17329</v>
      </c>
      <c r="D84" s="60">
        <v>8464</v>
      </c>
      <c r="E84" s="60">
        <v>8865</v>
      </c>
    </row>
    <row r="85" spans="1:5" x14ac:dyDescent="0.2">
      <c r="A85" s="50" t="s">
        <v>36</v>
      </c>
      <c r="B85" s="61"/>
      <c r="C85" s="60">
        <f>SUM(C80:C84)</f>
        <v>90758</v>
      </c>
      <c r="D85" s="60">
        <f>SUM(D80:D84)</f>
        <v>43689</v>
      </c>
      <c r="E85" s="60">
        <f>SUM(E80:E84)</f>
        <v>47069</v>
      </c>
    </row>
    <row r="86" spans="1:5" x14ac:dyDescent="0.2">
      <c r="A86" s="43" t="s">
        <v>97</v>
      </c>
      <c r="B86" s="59">
        <f>$B$8-65</f>
        <v>1946</v>
      </c>
      <c r="C86" s="60">
        <v>16115</v>
      </c>
      <c r="D86" s="60">
        <v>7810</v>
      </c>
      <c r="E86" s="60">
        <v>8305</v>
      </c>
    </row>
    <row r="87" spans="1:5" x14ac:dyDescent="0.2">
      <c r="A87" s="43" t="s">
        <v>98</v>
      </c>
      <c r="B87" s="59">
        <f>$B$8-66</f>
        <v>1945</v>
      </c>
      <c r="C87" s="60">
        <v>14286</v>
      </c>
      <c r="D87" s="60">
        <v>6812</v>
      </c>
      <c r="E87" s="60">
        <v>7474</v>
      </c>
    </row>
    <row r="88" spans="1:5" x14ac:dyDescent="0.2">
      <c r="A88" s="43" t="s">
        <v>99</v>
      </c>
      <c r="B88" s="59">
        <f>$B$8-67</f>
        <v>1944</v>
      </c>
      <c r="C88" s="60">
        <v>17991</v>
      </c>
      <c r="D88" s="60">
        <v>8577</v>
      </c>
      <c r="E88" s="60">
        <v>9414</v>
      </c>
    </row>
    <row r="89" spans="1:5" x14ac:dyDescent="0.2">
      <c r="A89" s="43" t="s">
        <v>100</v>
      </c>
      <c r="B89" s="59">
        <f>$B$8-68</f>
        <v>1943</v>
      </c>
      <c r="C89" s="60">
        <v>18073</v>
      </c>
      <c r="D89" s="60">
        <v>8662</v>
      </c>
      <c r="E89" s="60">
        <v>9411</v>
      </c>
    </row>
    <row r="90" spans="1:5" x14ac:dyDescent="0.2">
      <c r="A90" s="43" t="s">
        <v>101</v>
      </c>
      <c r="B90" s="59">
        <f>$B$8-69</f>
        <v>1942</v>
      </c>
      <c r="C90" s="60">
        <v>17508</v>
      </c>
      <c r="D90" s="60">
        <v>8361</v>
      </c>
      <c r="E90" s="60">
        <v>9147</v>
      </c>
    </row>
    <row r="91" spans="1:5" x14ac:dyDescent="0.2">
      <c r="A91" s="50" t="s">
        <v>36</v>
      </c>
      <c r="B91" s="61"/>
      <c r="C91" s="60">
        <f>SUM(C86:C90)</f>
        <v>83973</v>
      </c>
      <c r="D91" s="60">
        <f>SUM(D86:D90)</f>
        <v>40222</v>
      </c>
      <c r="E91" s="60">
        <f>SUM(E86:E90)</f>
        <v>43751</v>
      </c>
    </row>
    <row r="92" spans="1:5" x14ac:dyDescent="0.2">
      <c r="A92" s="43" t="s">
        <v>102</v>
      </c>
      <c r="B92" s="59">
        <f>$B$8-70</f>
        <v>1941</v>
      </c>
      <c r="C92" s="60">
        <v>19970</v>
      </c>
      <c r="D92" s="60">
        <v>9547</v>
      </c>
      <c r="E92" s="60">
        <v>10423</v>
      </c>
    </row>
    <row r="93" spans="1:5" x14ac:dyDescent="0.2">
      <c r="A93" s="43" t="s">
        <v>103</v>
      </c>
      <c r="B93" s="59">
        <f>$B$8-71</f>
        <v>1940</v>
      </c>
      <c r="C93" s="60">
        <v>20185</v>
      </c>
      <c r="D93" s="60">
        <v>9330</v>
      </c>
      <c r="E93" s="60">
        <v>10855</v>
      </c>
    </row>
    <row r="94" spans="1:5" x14ac:dyDescent="0.2">
      <c r="A94" s="43" t="s">
        <v>104</v>
      </c>
      <c r="B94" s="59">
        <f>$B$8-72</f>
        <v>1939</v>
      </c>
      <c r="C94" s="60">
        <v>19392</v>
      </c>
      <c r="D94" s="60">
        <v>8760</v>
      </c>
      <c r="E94" s="60">
        <v>10632</v>
      </c>
    </row>
    <row r="95" spans="1:5" x14ac:dyDescent="0.2">
      <c r="A95" s="43" t="s">
        <v>105</v>
      </c>
      <c r="B95" s="59">
        <f>$B$8-73</f>
        <v>1938</v>
      </c>
      <c r="C95" s="60">
        <v>18111</v>
      </c>
      <c r="D95" s="60">
        <v>8136</v>
      </c>
      <c r="E95" s="60">
        <v>9975</v>
      </c>
    </row>
    <row r="96" spans="1:5" x14ac:dyDescent="0.2">
      <c r="A96" s="43" t="s">
        <v>106</v>
      </c>
      <c r="B96" s="59">
        <f>$B$8-74</f>
        <v>1937</v>
      </c>
      <c r="C96" s="60">
        <v>16970</v>
      </c>
      <c r="D96" s="60">
        <v>7757</v>
      </c>
      <c r="E96" s="60">
        <v>9213</v>
      </c>
    </row>
    <row r="97" spans="1:5" x14ac:dyDescent="0.2">
      <c r="A97" s="50" t="s">
        <v>36</v>
      </c>
      <c r="B97" s="61"/>
      <c r="C97" s="60">
        <f>SUM(C92:C96)</f>
        <v>94628</v>
      </c>
      <c r="D97" s="60">
        <f>SUM(D92:D96)</f>
        <v>43530</v>
      </c>
      <c r="E97" s="60">
        <f>SUM(E92:E96)</f>
        <v>51098</v>
      </c>
    </row>
    <row r="98" spans="1:5" x14ac:dyDescent="0.2">
      <c r="A98" s="43" t="s">
        <v>107</v>
      </c>
      <c r="B98" s="59">
        <f>$B$8-75</f>
        <v>1936</v>
      </c>
      <c r="C98" s="60">
        <v>16041</v>
      </c>
      <c r="D98" s="60">
        <v>7071</v>
      </c>
      <c r="E98" s="60">
        <v>8970</v>
      </c>
    </row>
    <row r="99" spans="1:5" x14ac:dyDescent="0.2">
      <c r="A99" s="43" t="s">
        <v>108</v>
      </c>
      <c r="B99" s="59">
        <f>$B$8-76</f>
        <v>1935</v>
      </c>
      <c r="C99" s="60">
        <v>15423</v>
      </c>
      <c r="D99" s="60">
        <v>6619</v>
      </c>
      <c r="E99" s="60">
        <v>8804</v>
      </c>
    </row>
    <row r="100" spans="1:5" x14ac:dyDescent="0.2">
      <c r="A100" s="43" t="s">
        <v>109</v>
      </c>
      <c r="B100" s="59">
        <f>$B$8-77</f>
        <v>1934</v>
      </c>
      <c r="C100" s="60">
        <v>13135</v>
      </c>
      <c r="D100" s="60">
        <v>5440</v>
      </c>
      <c r="E100" s="60">
        <v>7695</v>
      </c>
    </row>
    <row r="101" spans="1:5" x14ac:dyDescent="0.2">
      <c r="A101" s="43" t="s">
        <v>110</v>
      </c>
      <c r="B101" s="59">
        <f>$B$8-78</f>
        <v>1933</v>
      </c>
      <c r="C101" s="60">
        <v>9876</v>
      </c>
      <c r="D101" s="60">
        <v>4082</v>
      </c>
      <c r="E101" s="60">
        <v>5794</v>
      </c>
    </row>
    <row r="102" spans="1:5" x14ac:dyDescent="0.2">
      <c r="A102" s="44" t="s">
        <v>111</v>
      </c>
      <c r="B102" s="59">
        <f>$B$8-79</f>
        <v>1932</v>
      </c>
      <c r="C102" s="60">
        <v>9245</v>
      </c>
      <c r="D102" s="60">
        <v>3693</v>
      </c>
      <c r="E102" s="60">
        <v>5552</v>
      </c>
    </row>
    <row r="103" spans="1:5" x14ac:dyDescent="0.2">
      <c r="A103" s="51" t="s">
        <v>36</v>
      </c>
      <c r="B103" s="62"/>
      <c r="C103" s="60">
        <f>SUM(C98:C102)</f>
        <v>63720</v>
      </c>
      <c r="D103" s="60">
        <f>SUM(D98:D102)</f>
        <v>26905</v>
      </c>
      <c r="E103" s="60">
        <f>SUM(E98:E102)</f>
        <v>36815</v>
      </c>
    </row>
    <row r="104" spans="1:5" x14ac:dyDescent="0.2">
      <c r="A104" s="44" t="s">
        <v>112</v>
      </c>
      <c r="B104" s="59">
        <f>$B$8-80</f>
        <v>1931</v>
      </c>
      <c r="C104" s="60">
        <v>9272</v>
      </c>
      <c r="D104" s="60">
        <v>3546</v>
      </c>
      <c r="E104" s="60">
        <v>5726</v>
      </c>
    </row>
    <row r="105" spans="1:5" x14ac:dyDescent="0.2">
      <c r="A105" s="44" t="s">
        <v>123</v>
      </c>
      <c r="B105" s="59">
        <f>$B$8-81</f>
        <v>1930</v>
      </c>
      <c r="C105" s="60">
        <v>9453</v>
      </c>
      <c r="D105" s="60">
        <v>3549</v>
      </c>
      <c r="E105" s="60">
        <v>5904</v>
      </c>
    </row>
    <row r="106" spans="1:5" s="24" customFormat="1" x14ac:dyDescent="0.2">
      <c r="A106" s="44" t="s">
        <v>121</v>
      </c>
      <c r="B106" s="59">
        <f>$B$8-82</f>
        <v>1929</v>
      </c>
      <c r="C106" s="60">
        <v>8902</v>
      </c>
      <c r="D106" s="60">
        <v>3309</v>
      </c>
      <c r="E106" s="60">
        <v>5593</v>
      </c>
    </row>
    <row r="107" spans="1:5" x14ac:dyDescent="0.2">
      <c r="A107" s="44" t="s">
        <v>124</v>
      </c>
      <c r="B107" s="59">
        <f>$B$8-83</f>
        <v>1928</v>
      </c>
      <c r="C107" s="60">
        <v>8557</v>
      </c>
      <c r="D107" s="60">
        <v>3037</v>
      </c>
      <c r="E107" s="60">
        <v>5520</v>
      </c>
    </row>
    <row r="108" spans="1:5" x14ac:dyDescent="0.2">
      <c r="A108" s="44" t="s">
        <v>122</v>
      </c>
      <c r="B108" s="59">
        <f>$B$8-84</f>
        <v>1927</v>
      </c>
      <c r="C108" s="60">
        <v>7422</v>
      </c>
      <c r="D108" s="60">
        <v>2469</v>
      </c>
      <c r="E108" s="60">
        <v>4953</v>
      </c>
    </row>
    <row r="109" spans="1:5" x14ac:dyDescent="0.2">
      <c r="A109" s="51" t="s">
        <v>36</v>
      </c>
      <c r="B109" s="62"/>
      <c r="C109" s="60">
        <f>SUM(C104:C108)</f>
        <v>43606</v>
      </c>
      <c r="D109" s="60">
        <f>SUM(D104:D108)</f>
        <v>15910</v>
      </c>
      <c r="E109" s="60">
        <f>SUM(E104:E108)</f>
        <v>27696</v>
      </c>
    </row>
    <row r="110" spans="1:5" x14ac:dyDescent="0.2">
      <c r="A110" s="44" t="s">
        <v>113</v>
      </c>
      <c r="B110" s="59">
        <f>$B$8-85</f>
        <v>1926</v>
      </c>
      <c r="C110" s="60">
        <v>6855</v>
      </c>
      <c r="D110" s="60">
        <v>2155</v>
      </c>
      <c r="E110" s="60">
        <v>4700</v>
      </c>
    </row>
    <row r="111" spans="1:5" x14ac:dyDescent="0.2">
      <c r="A111" s="44" t="s">
        <v>114</v>
      </c>
      <c r="B111" s="59">
        <f>$B$8-86</f>
        <v>1925</v>
      </c>
      <c r="C111" s="60">
        <v>6399</v>
      </c>
      <c r="D111" s="60">
        <v>1876</v>
      </c>
      <c r="E111" s="60">
        <v>4523</v>
      </c>
    </row>
    <row r="112" spans="1:5" x14ac:dyDescent="0.2">
      <c r="A112" s="44" t="s">
        <v>115</v>
      </c>
      <c r="B112" s="59">
        <f>$B$8-87</f>
        <v>1924</v>
      </c>
      <c r="C112" s="60">
        <v>5475</v>
      </c>
      <c r="D112" s="60">
        <v>1430</v>
      </c>
      <c r="E112" s="60">
        <v>4045</v>
      </c>
    </row>
    <row r="113" spans="1:5" x14ac:dyDescent="0.2">
      <c r="A113" s="44" t="s">
        <v>116</v>
      </c>
      <c r="B113" s="59">
        <f>$B$8-88</f>
        <v>1923</v>
      </c>
      <c r="C113" s="60">
        <v>4769</v>
      </c>
      <c r="D113" s="60">
        <v>1233</v>
      </c>
      <c r="E113" s="60">
        <v>3536</v>
      </c>
    </row>
    <row r="114" spans="1:5" x14ac:dyDescent="0.2">
      <c r="A114" s="44" t="s">
        <v>117</v>
      </c>
      <c r="B114" s="59">
        <f>$B$8-89</f>
        <v>1922</v>
      </c>
      <c r="C114" s="60">
        <v>4234</v>
      </c>
      <c r="D114" s="60">
        <v>1138</v>
      </c>
      <c r="E114" s="60">
        <v>3096</v>
      </c>
    </row>
    <row r="115" spans="1:5" x14ac:dyDescent="0.2">
      <c r="A115" s="51" t="s">
        <v>36</v>
      </c>
      <c r="B115" s="63"/>
      <c r="C115" s="60">
        <f>SUM(C110:C114)</f>
        <v>27732</v>
      </c>
      <c r="D115" s="60">
        <f>SUM(D110:D114)</f>
        <v>7832</v>
      </c>
      <c r="E115" s="60">
        <f>SUM(E110:E114)</f>
        <v>19900</v>
      </c>
    </row>
    <row r="116" spans="1:5" x14ac:dyDescent="0.2">
      <c r="A116" s="44" t="s">
        <v>118</v>
      </c>
      <c r="B116" s="59">
        <f>$B$8-90</f>
        <v>1921</v>
      </c>
      <c r="C116" s="60">
        <v>13744</v>
      </c>
      <c r="D116" s="60">
        <v>2903</v>
      </c>
      <c r="E116" s="60">
        <v>10841</v>
      </c>
    </row>
    <row r="117" spans="1:5" x14ac:dyDescent="0.2">
      <c r="A117" s="45"/>
      <c r="B117" s="48" t="s">
        <v>119</v>
      </c>
      <c r="C117" s="52"/>
      <c r="D117" s="52"/>
      <c r="E117" s="52"/>
    </row>
    <row r="118" spans="1:5" x14ac:dyDescent="0.2">
      <c r="A118" s="46" t="s">
        <v>120</v>
      </c>
      <c r="B118" s="64"/>
      <c r="C118" s="65">
        <v>1718187</v>
      </c>
      <c r="D118" s="65">
        <v>832064</v>
      </c>
      <c r="E118" s="65">
        <v>886123</v>
      </c>
    </row>
    <row r="119" spans="1:5" x14ac:dyDescent="0.2">
      <c r="A119" s="21"/>
      <c r="C119" s="22"/>
      <c r="D119" s="22"/>
      <c r="E119" s="22"/>
    </row>
    <row r="120" spans="1:5" x14ac:dyDescent="0.2">
      <c r="A120" s="21"/>
      <c r="B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11 HH</oddFooter>
  </headerFooter>
  <rowBreaks count="2" manualBreakCount="2">
    <brk id="49" max="16383" man="1"/>
    <brk id="7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175"/>
  <sheetViews>
    <sheetView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1" customWidth="1"/>
    <col min="3" max="7" width="14.28515625" style="11" customWidth="1"/>
    <col min="8" max="8" width="10.7109375" style="11" customWidth="1"/>
    <col min="9" max="26" width="12.140625" style="11" customWidth="1"/>
    <col min="27" max="16384" width="10.85546875" style="11"/>
  </cols>
  <sheetData>
    <row r="1" spans="1:7" s="12" customFormat="1" ht="15.6" x14ac:dyDescent="0.3">
      <c r="A1" s="85" t="s">
        <v>0</v>
      </c>
      <c r="B1" s="85"/>
      <c r="C1" s="85"/>
      <c r="D1" s="85"/>
      <c r="E1" s="85"/>
      <c r="F1" s="85"/>
      <c r="G1" s="85"/>
    </row>
    <row r="2" spans="1:7" s="12" customFormat="1" ht="13.15" x14ac:dyDescent="0.25"/>
    <row r="3" spans="1:7" s="12" customFormat="1" ht="13.15" x14ac:dyDescent="0.25"/>
    <row r="4" spans="1:7" s="12" customFormat="1" ht="15.6" x14ac:dyDescent="0.3">
      <c r="A4" s="86" t="s">
        <v>1</v>
      </c>
      <c r="B4" s="72"/>
      <c r="C4" s="72"/>
      <c r="D4" s="72"/>
      <c r="E4" s="72"/>
      <c r="F4" s="72"/>
      <c r="G4" s="72"/>
    </row>
    <row r="5" spans="1:7" s="12" customFormat="1" ht="13.15" x14ac:dyDescent="0.25">
      <c r="A5" s="80"/>
      <c r="B5" s="80"/>
      <c r="C5" s="80"/>
      <c r="D5" s="80"/>
      <c r="E5" s="80"/>
      <c r="F5" s="80"/>
      <c r="G5" s="80"/>
    </row>
    <row r="6" spans="1:7" s="12" customFormat="1" ht="13.15" x14ac:dyDescent="0.25">
      <c r="A6" s="30" t="s">
        <v>137</v>
      </c>
      <c r="B6" s="32"/>
      <c r="C6" s="32"/>
      <c r="D6" s="32"/>
      <c r="E6" s="32"/>
      <c r="F6" s="32"/>
      <c r="G6" s="32"/>
    </row>
    <row r="7" spans="1:7" s="12" customFormat="1" ht="5.85" customHeight="1" x14ac:dyDescent="0.25">
      <c r="A7" s="30"/>
      <c r="B7" s="32"/>
      <c r="C7" s="32"/>
      <c r="D7" s="32"/>
      <c r="E7" s="32"/>
      <c r="F7" s="32"/>
      <c r="G7" s="32"/>
    </row>
    <row r="8" spans="1:7" s="12" customFormat="1" x14ac:dyDescent="0.2">
      <c r="A8" s="82" t="s">
        <v>27</v>
      </c>
      <c r="B8" s="81"/>
      <c r="C8" s="81"/>
      <c r="D8" s="81"/>
      <c r="E8" s="81"/>
      <c r="F8" s="81"/>
      <c r="G8" s="81"/>
    </row>
    <row r="9" spans="1:7" s="12" customFormat="1" x14ac:dyDescent="0.2">
      <c r="A9" s="81" t="s">
        <v>4</v>
      </c>
      <c r="B9" s="81"/>
      <c r="C9" s="81"/>
      <c r="D9" s="81"/>
      <c r="E9" s="81"/>
      <c r="F9" s="81"/>
      <c r="G9" s="81"/>
    </row>
    <row r="10" spans="1:7" s="12" customFormat="1" ht="5.85" customHeight="1" x14ac:dyDescent="0.25">
      <c r="A10" s="32"/>
      <c r="B10" s="32"/>
      <c r="C10" s="32"/>
      <c r="D10" s="32"/>
      <c r="E10" s="32"/>
      <c r="F10" s="32"/>
      <c r="G10" s="32"/>
    </row>
    <row r="11" spans="1:7" s="12" customFormat="1" x14ac:dyDescent="0.2">
      <c r="A11" s="87" t="s">
        <v>2</v>
      </c>
      <c r="B11" s="87"/>
      <c r="C11" s="87"/>
      <c r="D11" s="87"/>
      <c r="E11" s="87"/>
      <c r="F11" s="87"/>
      <c r="G11" s="87"/>
    </row>
    <row r="12" spans="1:7" s="12" customFormat="1" ht="13.15" x14ac:dyDescent="0.25">
      <c r="A12" s="81" t="s">
        <v>3</v>
      </c>
      <c r="B12" s="81"/>
      <c r="C12" s="81"/>
      <c r="D12" s="81"/>
      <c r="E12" s="81"/>
      <c r="F12" s="81"/>
      <c r="G12" s="81"/>
    </row>
    <row r="13" spans="1:7" s="12" customFormat="1" ht="13.15" x14ac:dyDescent="0.25">
      <c r="A13" s="32"/>
      <c r="B13" s="32"/>
      <c r="C13" s="32"/>
      <c r="D13" s="32"/>
      <c r="E13" s="32"/>
      <c r="F13" s="32"/>
      <c r="G13" s="32"/>
    </row>
    <row r="14" spans="1:7" s="12" customFormat="1" ht="13.15" x14ac:dyDescent="0.25">
      <c r="A14" s="32"/>
      <c r="B14" s="32"/>
      <c r="C14" s="32"/>
      <c r="D14" s="32"/>
      <c r="E14" s="32"/>
      <c r="F14" s="32"/>
      <c r="G14" s="32"/>
    </row>
    <row r="15" spans="1:7" s="12" customFormat="1" ht="12.75" customHeight="1" x14ac:dyDescent="0.2">
      <c r="A15" s="82" t="s">
        <v>28</v>
      </c>
      <c r="B15" s="81"/>
      <c r="C15" s="81"/>
      <c r="D15" s="31"/>
      <c r="E15" s="31"/>
      <c r="F15" s="31"/>
      <c r="G15" s="31"/>
    </row>
    <row r="16" spans="1:7" s="12" customFormat="1" ht="5.85" customHeight="1" x14ac:dyDescent="0.25">
      <c r="A16" s="31"/>
      <c r="B16" s="33"/>
      <c r="C16" s="33"/>
      <c r="D16" s="31"/>
      <c r="E16" s="31"/>
      <c r="F16" s="31"/>
      <c r="G16" s="31"/>
    </row>
    <row r="17" spans="1:7" s="12" customFormat="1" ht="12.75" customHeight="1" x14ac:dyDescent="0.2">
      <c r="A17" s="83" t="s">
        <v>125</v>
      </c>
      <c r="B17" s="81"/>
      <c r="C17" s="81"/>
      <c r="D17" s="33"/>
      <c r="E17" s="33"/>
      <c r="F17" s="33"/>
      <c r="G17" s="33"/>
    </row>
    <row r="18" spans="1:7" s="12" customFormat="1" ht="12.75" customHeight="1" x14ac:dyDescent="0.25">
      <c r="A18" s="33" t="s">
        <v>138</v>
      </c>
      <c r="B18" s="83" t="s">
        <v>151</v>
      </c>
      <c r="C18" s="81"/>
      <c r="D18" s="33"/>
      <c r="E18" s="33"/>
      <c r="F18" s="33"/>
      <c r="G18" s="33"/>
    </row>
    <row r="19" spans="1:7" s="12" customFormat="1" ht="12.75" customHeight="1" x14ac:dyDescent="0.25">
      <c r="A19" s="33" t="s">
        <v>139</v>
      </c>
      <c r="B19" s="84" t="s">
        <v>152</v>
      </c>
      <c r="C19" s="84"/>
      <c r="D19" s="84"/>
      <c r="E19" s="33"/>
      <c r="F19" s="33"/>
      <c r="G19" s="33"/>
    </row>
    <row r="20" spans="1:7" s="12" customFormat="1" ht="13.15" x14ac:dyDescent="0.25">
      <c r="A20" s="33"/>
      <c r="B20" s="33"/>
      <c r="C20" s="33"/>
      <c r="D20" s="33"/>
      <c r="E20" s="33"/>
      <c r="F20" s="33"/>
      <c r="G20" s="33"/>
    </row>
    <row r="21" spans="1:7" s="12" customFormat="1" ht="12.75" customHeight="1" x14ac:dyDescent="0.25">
      <c r="A21" s="82" t="s">
        <v>140</v>
      </c>
      <c r="B21" s="81"/>
      <c r="C21" s="31"/>
      <c r="D21" s="31"/>
      <c r="E21" s="31"/>
      <c r="F21" s="31"/>
      <c r="G21" s="31"/>
    </row>
    <row r="22" spans="1:7" s="12" customFormat="1" ht="5.85" customHeight="1" x14ac:dyDescent="0.25">
      <c r="A22" s="31"/>
      <c r="B22" s="33"/>
      <c r="C22" s="31"/>
      <c r="D22" s="31"/>
      <c r="E22" s="31"/>
      <c r="F22" s="31"/>
      <c r="G22" s="31"/>
    </row>
    <row r="23" spans="1:7" s="12" customFormat="1" ht="12.75" customHeight="1" x14ac:dyDescent="0.25">
      <c r="A23" s="33" t="s">
        <v>141</v>
      </c>
      <c r="B23" s="81" t="s">
        <v>142</v>
      </c>
      <c r="C23" s="81"/>
      <c r="D23" s="33"/>
      <c r="E23" s="56"/>
      <c r="F23" s="56"/>
      <c r="G23" s="56"/>
    </row>
    <row r="24" spans="1:7" s="12" customFormat="1" ht="12.75" customHeight="1" x14ac:dyDescent="0.2">
      <c r="A24" s="33" t="s">
        <v>143</v>
      </c>
      <c r="B24" s="81" t="s">
        <v>144</v>
      </c>
      <c r="C24" s="81"/>
      <c r="D24" s="33"/>
      <c r="E24" s="33"/>
      <c r="F24" s="33"/>
      <c r="G24" s="33"/>
    </row>
    <row r="25" spans="1:7" s="12" customFormat="1" ht="12.75" customHeight="1" x14ac:dyDescent="0.25">
      <c r="A25" s="33"/>
      <c r="B25" s="81" t="s">
        <v>145</v>
      </c>
      <c r="C25" s="81"/>
      <c r="D25" s="33"/>
      <c r="E25" s="33"/>
      <c r="F25" s="33"/>
      <c r="G25" s="33"/>
    </row>
    <row r="26" spans="1:7" s="12" customFormat="1" ht="13.15" x14ac:dyDescent="0.25">
      <c r="A26" s="32"/>
      <c r="B26" s="32"/>
      <c r="C26" s="32"/>
      <c r="D26" s="32"/>
      <c r="E26" s="32"/>
      <c r="F26" s="32"/>
      <c r="G26" s="32"/>
    </row>
    <row r="27" spans="1:7" s="12" customFormat="1" ht="13.15" x14ac:dyDescent="0.25">
      <c r="A27" s="32" t="s">
        <v>146</v>
      </c>
      <c r="B27" s="34" t="s">
        <v>147</v>
      </c>
      <c r="C27" s="32"/>
      <c r="D27" s="32"/>
      <c r="E27" s="32"/>
      <c r="F27" s="32"/>
      <c r="G27" s="32"/>
    </row>
    <row r="28" spans="1:7" s="12" customFormat="1" ht="13.15" x14ac:dyDescent="0.25">
      <c r="A28" s="32"/>
      <c r="B28" s="32"/>
      <c r="C28" s="32"/>
      <c r="D28" s="32"/>
      <c r="E28" s="32"/>
      <c r="F28" s="32"/>
      <c r="G28" s="32"/>
    </row>
    <row r="29" spans="1:7" s="12" customFormat="1" ht="27.75" customHeight="1" x14ac:dyDescent="0.2">
      <c r="A29" s="83" t="s">
        <v>169</v>
      </c>
      <c r="B29" s="81"/>
      <c r="C29" s="81"/>
      <c r="D29" s="81"/>
      <c r="E29" s="81"/>
      <c r="F29" s="81"/>
      <c r="G29" s="81"/>
    </row>
    <row r="30" spans="1:7" s="12" customFormat="1" ht="41.85" customHeight="1" x14ac:dyDescent="0.2">
      <c r="A30" s="81" t="s">
        <v>148</v>
      </c>
      <c r="B30" s="81"/>
      <c r="C30" s="81"/>
      <c r="D30" s="81"/>
      <c r="E30" s="81"/>
      <c r="F30" s="81"/>
      <c r="G30" s="81"/>
    </row>
    <row r="31" spans="1:7" s="12" customFormat="1" ht="13.15" x14ac:dyDescent="0.25">
      <c r="A31" s="32"/>
      <c r="B31" s="32"/>
      <c r="C31" s="32"/>
      <c r="D31" s="32"/>
      <c r="E31" s="32"/>
      <c r="F31" s="32"/>
      <c r="G31" s="32"/>
    </row>
    <row r="32" spans="1:7" s="12" customFormat="1" ht="13.15" x14ac:dyDescent="0.25">
      <c r="A32" s="32"/>
      <c r="B32" s="32"/>
      <c r="C32" s="32"/>
      <c r="D32" s="32"/>
      <c r="E32" s="32"/>
      <c r="F32" s="32"/>
      <c r="G32" s="32"/>
    </row>
    <row r="33" spans="1:7" s="12" customFormat="1" ht="13.15" x14ac:dyDescent="0.25">
      <c r="A33" s="32"/>
      <c r="B33" s="32"/>
      <c r="C33" s="32"/>
      <c r="D33" s="32"/>
      <c r="E33" s="32"/>
      <c r="F33" s="32"/>
      <c r="G33" s="32"/>
    </row>
    <row r="34" spans="1:7" s="12" customFormat="1" ht="13.15" x14ac:dyDescent="0.25">
      <c r="A34" s="32"/>
      <c r="B34" s="32"/>
      <c r="C34" s="32"/>
      <c r="D34" s="32"/>
      <c r="E34" s="32"/>
      <c r="F34" s="32"/>
      <c r="G34" s="32"/>
    </row>
    <row r="35" spans="1:7" s="12" customFormat="1" ht="13.15" x14ac:dyDescent="0.25">
      <c r="A35" s="32"/>
      <c r="B35" s="32"/>
      <c r="C35" s="32"/>
      <c r="D35" s="32"/>
      <c r="E35" s="32"/>
      <c r="F35" s="32"/>
      <c r="G35" s="32"/>
    </row>
    <row r="36" spans="1:7" s="12" customFormat="1" ht="13.15" x14ac:dyDescent="0.25">
      <c r="A36" s="32"/>
      <c r="B36" s="32"/>
      <c r="C36" s="32"/>
      <c r="D36" s="32"/>
      <c r="E36" s="32"/>
      <c r="F36" s="32"/>
      <c r="G36" s="32"/>
    </row>
    <row r="37" spans="1:7" s="12" customFormat="1" ht="13.15" x14ac:dyDescent="0.25">
      <c r="A37" s="32"/>
      <c r="B37" s="32"/>
      <c r="C37" s="32"/>
      <c r="D37" s="32"/>
      <c r="E37" s="32"/>
      <c r="F37" s="32"/>
      <c r="G37" s="32"/>
    </row>
    <row r="38" spans="1:7" s="12" customFormat="1" x14ac:dyDescent="0.2">
      <c r="A38" s="32"/>
      <c r="B38" s="32"/>
      <c r="C38" s="32"/>
      <c r="D38" s="32"/>
      <c r="E38" s="32"/>
      <c r="F38" s="32"/>
      <c r="G38" s="32"/>
    </row>
    <row r="39" spans="1:7" s="12" customFormat="1" x14ac:dyDescent="0.2">
      <c r="A39" s="32"/>
      <c r="B39" s="32"/>
      <c r="C39" s="32"/>
      <c r="D39" s="32"/>
      <c r="E39" s="32"/>
      <c r="F39" s="32"/>
      <c r="G39" s="32"/>
    </row>
    <row r="40" spans="1:7" s="12" customFormat="1" x14ac:dyDescent="0.2">
      <c r="A40" s="32"/>
      <c r="B40" s="32"/>
      <c r="C40" s="32"/>
      <c r="D40" s="32"/>
      <c r="E40" s="32"/>
      <c r="F40" s="32"/>
      <c r="G40" s="32"/>
    </row>
    <row r="41" spans="1:7" s="12" customFormat="1" x14ac:dyDescent="0.2">
      <c r="A41" s="80" t="s">
        <v>149</v>
      </c>
      <c r="B41" s="80"/>
      <c r="C41" s="32"/>
      <c r="D41" s="32"/>
      <c r="E41" s="32"/>
      <c r="F41" s="32"/>
      <c r="G41" s="32"/>
    </row>
    <row r="42" spans="1:7" s="12" customFormat="1" x14ac:dyDescent="0.2">
      <c r="A42" s="32"/>
      <c r="B42" s="32"/>
      <c r="C42" s="32"/>
      <c r="D42" s="32"/>
      <c r="E42" s="32"/>
      <c r="F42" s="32"/>
      <c r="G42" s="32"/>
    </row>
    <row r="43" spans="1:7" s="12" customFormat="1" x14ac:dyDescent="0.2">
      <c r="A43" s="6">
        <v>0</v>
      </c>
      <c r="B43" s="7" t="s">
        <v>5</v>
      </c>
      <c r="C43" s="32"/>
      <c r="D43" s="32"/>
      <c r="E43" s="32"/>
      <c r="F43" s="32"/>
      <c r="G43" s="32"/>
    </row>
    <row r="44" spans="1:7" s="12" customFormat="1" x14ac:dyDescent="0.2">
      <c r="A44" s="7" t="s">
        <v>19</v>
      </c>
      <c r="B44" s="7" t="s">
        <v>6</v>
      </c>
      <c r="C44" s="32"/>
      <c r="D44" s="32"/>
      <c r="E44" s="32"/>
      <c r="F44" s="32"/>
      <c r="G44" s="32"/>
    </row>
    <row r="45" spans="1:7" s="12" customFormat="1" x14ac:dyDescent="0.2">
      <c r="A45" s="7" t="s">
        <v>20</v>
      </c>
      <c r="B45" s="7" t="s">
        <v>7</v>
      </c>
      <c r="C45" s="32"/>
      <c r="D45" s="32"/>
      <c r="E45" s="32"/>
      <c r="F45" s="32"/>
      <c r="G45" s="32"/>
    </row>
    <row r="46" spans="1:7" s="12" customFormat="1" x14ac:dyDescent="0.2">
      <c r="A46" s="7" t="s">
        <v>21</v>
      </c>
      <c r="B46" s="7" t="s">
        <v>8</v>
      </c>
      <c r="C46" s="32"/>
      <c r="D46" s="32"/>
      <c r="E46" s="32"/>
      <c r="F46" s="32"/>
      <c r="G46" s="32"/>
    </row>
    <row r="47" spans="1:7" s="12" customFormat="1" x14ac:dyDescent="0.2">
      <c r="A47" s="7" t="s">
        <v>15</v>
      </c>
      <c r="B47" s="7" t="s">
        <v>9</v>
      </c>
      <c r="C47" s="32"/>
      <c r="D47" s="32"/>
      <c r="E47" s="32"/>
      <c r="F47" s="32"/>
      <c r="G47" s="32"/>
    </row>
    <row r="48" spans="1:7" s="12" customFormat="1" x14ac:dyDescent="0.2">
      <c r="A48" s="7" t="s">
        <v>16</v>
      </c>
      <c r="B48" s="7" t="s">
        <v>10</v>
      </c>
      <c r="C48" s="32"/>
      <c r="D48" s="32"/>
      <c r="E48" s="32"/>
      <c r="F48" s="32"/>
      <c r="G48" s="32"/>
    </row>
    <row r="49" spans="1:7" s="12" customFormat="1" x14ac:dyDescent="0.2">
      <c r="A49" s="7" t="s">
        <v>17</v>
      </c>
      <c r="B49" s="7" t="s">
        <v>11</v>
      </c>
      <c r="C49" s="32"/>
      <c r="D49" s="32"/>
      <c r="E49" s="32"/>
      <c r="F49" s="32"/>
      <c r="G49" s="32"/>
    </row>
    <row r="50" spans="1:7" s="12" customFormat="1" x14ac:dyDescent="0.2">
      <c r="A50" s="7" t="s">
        <v>18</v>
      </c>
      <c r="B50" s="7" t="s">
        <v>12</v>
      </c>
      <c r="C50" s="32"/>
      <c r="D50" s="32"/>
      <c r="E50" s="32"/>
      <c r="F50" s="32"/>
      <c r="G50" s="32"/>
    </row>
    <row r="51" spans="1:7" s="12" customFormat="1" x14ac:dyDescent="0.2">
      <c r="A51" s="7" t="s">
        <v>150</v>
      </c>
      <c r="B51" s="7" t="s">
        <v>13</v>
      </c>
      <c r="C51" s="32"/>
      <c r="D51" s="32"/>
      <c r="E51" s="32"/>
      <c r="F51" s="32"/>
      <c r="G51" s="32"/>
    </row>
    <row r="52" spans="1:7" s="12" customFormat="1" x14ac:dyDescent="0.2">
      <c r="A52" s="7" t="s">
        <v>29</v>
      </c>
      <c r="B52" s="7" t="s">
        <v>14</v>
      </c>
      <c r="C52" s="32"/>
      <c r="D52" s="32"/>
      <c r="E52" s="32"/>
      <c r="F52" s="32"/>
      <c r="G52" s="32"/>
    </row>
    <row r="53" spans="1:7" s="12" customFormat="1" x14ac:dyDescent="0.2"/>
    <row r="54" spans="1:7" x14ac:dyDescent="0.2">
      <c r="A54" s="29"/>
      <c r="B54" s="29"/>
      <c r="C54" s="29"/>
      <c r="D54" s="29"/>
      <c r="E54" s="29"/>
      <c r="F54" s="29"/>
      <c r="G54" s="29"/>
    </row>
    <row r="55" spans="1:7" x14ac:dyDescent="0.2">
      <c r="A55" s="29"/>
      <c r="B55" s="29"/>
      <c r="C55" s="29"/>
      <c r="D55" s="29"/>
      <c r="E55" s="29"/>
      <c r="F55" s="29"/>
      <c r="G55" s="29"/>
    </row>
    <row r="56" spans="1:7" x14ac:dyDescent="0.2">
      <c r="A56" s="29"/>
      <c r="B56" s="29"/>
      <c r="C56" s="29"/>
      <c r="D56" s="29"/>
      <c r="E56" s="29"/>
      <c r="F56" s="29"/>
      <c r="G56" s="29"/>
    </row>
    <row r="57" spans="1:7" x14ac:dyDescent="0.2">
      <c r="A57" s="29"/>
      <c r="B57" s="29"/>
      <c r="C57" s="29"/>
      <c r="D57" s="29"/>
      <c r="E57" s="29"/>
      <c r="F57" s="29"/>
      <c r="G57" s="29"/>
    </row>
    <row r="58" spans="1:7" x14ac:dyDescent="0.2">
      <c r="A58" s="29"/>
      <c r="B58" s="29"/>
      <c r="C58" s="29"/>
      <c r="D58" s="29"/>
      <c r="E58" s="29"/>
      <c r="F58" s="29"/>
      <c r="G58" s="29"/>
    </row>
    <row r="59" spans="1:7" x14ac:dyDescent="0.2">
      <c r="A59" s="29"/>
      <c r="B59" s="29"/>
      <c r="C59" s="29"/>
      <c r="D59" s="29"/>
      <c r="E59" s="29"/>
      <c r="F59" s="29"/>
      <c r="G59" s="29"/>
    </row>
    <row r="60" spans="1:7" x14ac:dyDescent="0.2">
      <c r="A60" s="29"/>
      <c r="B60" s="29"/>
      <c r="C60" s="29"/>
      <c r="D60" s="29"/>
      <c r="E60" s="29"/>
      <c r="F60" s="29"/>
      <c r="G60" s="29"/>
    </row>
    <row r="61" spans="1:7" x14ac:dyDescent="0.2">
      <c r="A61" s="29"/>
      <c r="B61" s="29"/>
      <c r="C61" s="29"/>
      <c r="D61" s="29"/>
      <c r="E61" s="29"/>
      <c r="F61" s="29"/>
      <c r="G61" s="29"/>
    </row>
    <row r="62" spans="1:7" x14ac:dyDescent="0.2">
      <c r="A62" s="29"/>
      <c r="B62" s="29"/>
      <c r="C62" s="29"/>
      <c r="D62" s="29"/>
      <c r="E62" s="29"/>
      <c r="F62" s="29"/>
      <c r="G62" s="29"/>
    </row>
    <row r="63" spans="1:7" x14ac:dyDescent="0.2">
      <c r="A63" s="29"/>
      <c r="B63" s="29"/>
      <c r="C63" s="29"/>
      <c r="D63" s="29"/>
      <c r="E63" s="29"/>
      <c r="F63" s="29"/>
      <c r="G63" s="29"/>
    </row>
    <row r="64" spans="1:7" x14ac:dyDescent="0.2">
      <c r="A64" s="29"/>
      <c r="B64" s="29"/>
      <c r="C64" s="29"/>
      <c r="D64" s="29"/>
      <c r="E64" s="29"/>
      <c r="F64" s="29"/>
      <c r="G64" s="29"/>
    </row>
    <row r="65" spans="1:7" x14ac:dyDescent="0.2">
      <c r="A65" s="29"/>
      <c r="B65" s="29"/>
      <c r="C65" s="29"/>
      <c r="D65" s="29"/>
      <c r="E65" s="29"/>
      <c r="F65" s="29"/>
      <c r="G65" s="29"/>
    </row>
    <row r="66" spans="1:7" x14ac:dyDescent="0.2">
      <c r="A66" s="29"/>
      <c r="B66" s="29"/>
      <c r="C66" s="29"/>
      <c r="D66" s="29"/>
      <c r="E66" s="29"/>
      <c r="F66" s="29"/>
      <c r="G66" s="29"/>
    </row>
    <row r="67" spans="1:7" x14ac:dyDescent="0.2">
      <c r="A67" s="29"/>
      <c r="B67" s="29"/>
      <c r="C67" s="29"/>
      <c r="D67" s="29"/>
      <c r="E67" s="29"/>
      <c r="F67" s="29"/>
      <c r="G67" s="29"/>
    </row>
    <row r="68" spans="1:7" x14ac:dyDescent="0.2">
      <c r="A68" s="29"/>
      <c r="B68" s="29"/>
      <c r="C68" s="29"/>
      <c r="D68" s="29"/>
      <c r="E68" s="29"/>
      <c r="F68" s="29"/>
      <c r="G68" s="29"/>
    </row>
    <row r="69" spans="1:7" x14ac:dyDescent="0.2">
      <c r="A69" s="29"/>
      <c r="B69" s="29"/>
      <c r="C69" s="29"/>
      <c r="D69" s="29"/>
      <c r="E69" s="29"/>
      <c r="F69" s="29"/>
      <c r="G69" s="29"/>
    </row>
    <row r="70" spans="1:7" x14ac:dyDescent="0.2">
      <c r="A70" s="29"/>
      <c r="B70" s="29"/>
      <c r="C70" s="29"/>
      <c r="D70" s="29"/>
      <c r="E70" s="29"/>
      <c r="F70" s="29"/>
      <c r="G70" s="29"/>
    </row>
    <row r="71" spans="1:7" x14ac:dyDescent="0.2">
      <c r="A71" s="29"/>
      <c r="B71" s="29"/>
      <c r="C71" s="29"/>
      <c r="D71" s="29"/>
      <c r="E71" s="29"/>
      <c r="F71" s="29"/>
      <c r="G71" s="29"/>
    </row>
    <row r="72" spans="1:7" x14ac:dyDescent="0.2">
      <c r="A72" s="29"/>
      <c r="B72" s="29"/>
      <c r="C72" s="29"/>
      <c r="D72" s="29"/>
      <c r="E72" s="29"/>
      <c r="F72" s="29"/>
      <c r="G72" s="29"/>
    </row>
    <row r="73" spans="1:7" x14ac:dyDescent="0.2">
      <c r="A73" s="29"/>
      <c r="B73" s="29"/>
      <c r="C73" s="29"/>
      <c r="D73" s="29"/>
      <c r="E73" s="29"/>
      <c r="F73" s="29"/>
      <c r="G73" s="29"/>
    </row>
    <row r="74" spans="1:7" x14ac:dyDescent="0.2">
      <c r="A74" s="29"/>
      <c r="B74" s="29"/>
      <c r="C74" s="29"/>
      <c r="D74" s="29"/>
      <c r="E74" s="29"/>
      <c r="F74" s="29"/>
      <c r="G74" s="29"/>
    </row>
    <row r="75" spans="1:7" x14ac:dyDescent="0.2">
      <c r="A75" s="29"/>
      <c r="B75" s="29"/>
      <c r="C75" s="29"/>
      <c r="D75" s="29"/>
      <c r="E75" s="29"/>
      <c r="F75" s="29"/>
      <c r="G75" s="29"/>
    </row>
    <row r="76" spans="1:7" x14ac:dyDescent="0.2">
      <c r="A76" s="29"/>
      <c r="B76" s="29"/>
      <c r="C76" s="29"/>
      <c r="D76" s="29"/>
      <c r="E76" s="29"/>
      <c r="F76" s="29"/>
      <c r="G76" s="29"/>
    </row>
    <row r="77" spans="1:7" x14ac:dyDescent="0.2">
      <c r="A77" s="29"/>
      <c r="B77" s="29"/>
      <c r="C77" s="29"/>
      <c r="D77" s="29"/>
      <c r="E77" s="29"/>
      <c r="F77" s="29"/>
      <c r="G77" s="29"/>
    </row>
    <row r="78" spans="1:7" x14ac:dyDescent="0.2">
      <c r="A78" s="29"/>
      <c r="B78" s="29"/>
      <c r="C78" s="29"/>
      <c r="D78" s="29"/>
      <c r="E78" s="29"/>
      <c r="F78" s="29"/>
      <c r="G78" s="29"/>
    </row>
    <row r="79" spans="1:7" x14ac:dyDescent="0.2">
      <c r="A79" s="29"/>
      <c r="B79" s="29"/>
      <c r="C79" s="29"/>
      <c r="D79" s="29"/>
      <c r="E79" s="29"/>
      <c r="F79" s="29"/>
      <c r="G79" s="29"/>
    </row>
    <row r="80" spans="1:7" x14ac:dyDescent="0.2">
      <c r="A80" s="29"/>
      <c r="B80" s="29"/>
      <c r="C80" s="29"/>
      <c r="D80" s="29"/>
      <c r="E80" s="29"/>
      <c r="F80" s="29"/>
      <c r="G80" s="29"/>
    </row>
    <row r="81" spans="1:7" x14ac:dyDescent="0.2">
      <c r="A81" s="29"/>
      <c r="B81" s="29"/>
      <c r="C81" s="29"/>
      <c r="D81" s="29"/>
      <c r="E81" s="29"/>
      <c r="F81" s="29"/>
      <c r="G81" s="29"/>
    </row>
    <row r="82" spans="1:7" x14ac:dyDescent="0.2">
      <c r="A82" s="29"/>
      <c r="B82" s="29"/>
      <c r="C82" s="29"/>
      <c r="D82" s="29"/>
      <c r="E82" s="29"/>
      <c r="F82" s="29"/>
      <c r="G82" s="29"/>
    </row>
    <row r="83" spans="1:7" x14ac:dyDescent="0.2">
      <c r="A83" s="29"/>
      <c r="B83" s="29"/>
      <c r="C83" s="29"/>
      <c r="D83" s="29"/>
      <c r="E83" s="29"/>
      <c r="F83" s="29"/>
      <c r="G83" s="29"/>
    </row>
    <row r="84" spans="1:7" x14ac:dyDescent="0.2">
      <c r="A84" s="29"/>
      <c r="B84" s="29"/>
      <c r="C84" s="29"/>
      <c r="D84" s="29"/>
      <c r="E84" s="29"/>
      <c r="F84" s="29"/>
      <c r="G84" s="29"/>
    </row>
    <row r="85" spans="1:7" x14ac:dyDescent="0.2">
      <c r="A85" s="29"/>
      <c r="B85" s="29"/>
      <c r="C85" s="29"/>
      <c r="D85" s="29"/>
      <c r="E85" s="29"/>
      <c r="F85" s="29"/>
      <c r="G85" s="29"/>
    </row>
    <row r="86" spans="1:7" x14ac:dyDescent="0.2">
      <c r="A86" s="29"/>
      <c r="B86" s="29"/>
      <c r="C86" s="29"/>
      <c r="D86" s="29"/>
      <c r="E86" s="29"/>
      <c r="F86" s="29"/>
      <c r="G86" s="29"/>
    </row>
    <row r="87" spans="1:7" x14ac:dyDescent="0.2">
      <c r="A87" s="29"/>
      <c r="B87" s="29"/>
      <c r="C87" s="29"/>
      <c r="D87" s="29"/>
      <c r="E87" s="29"/>
      <c r="F87" s="29"/>
      <c r="G87" s="29"/>
    </row>
    <row r="88" spans="1:7" x14ac:dyDescent="0.2">
      <c r="A88" s="29"/>
      <c r="B88" s="29"/>
      <c r="C88" s="29"/>
      <c r="D88" s="29"/>
      <c r="E88" s="29"/>
      <c r="F88" s="29"/>
      <c r="G88" s="29"/>
    </row>
    <row r="89" spans="1:7" x14ac:dyDescent="0.2">
      <c r="A89" s="29"/>
      <c r="B89" s="29"/>
      <c r="C89" s="29"/>
      <c r="D89" s="29"/>
      <c r="E89" s="29"/>
      <c r="F89" s="29"/>
      <c r="G89" s="29"/>
    </row>
    <row r="90" spans="1:7" x14ac:dyDescent="0.2">
      <c r="A90" s="29"/>
      <c r="B90" s="29"/>
      <c r="C90" s="29"/>
      <c r="D90" s="29"/>
      <c r="E90" s="29"/>
      <c r="F90" s="29"/>
      <c r="G90" s="29"/>
    </row>
    <row r="91" spans="1:7" x14ac:dyDescent="0.2">
      <c r="A91" s="29"/>
      <c r="B91" s="29"/>
      <c r="C91" s="29"/>
      <c r="D91" s="29"/>
      <c r="E91" s="29"/>
      <c r="F91" s="29"/>
      <c r="G91" s="29"/>
    </row>
    <row r="92" spans="1:7" x14ac:dyDescent="0.2">
      <c r="A92" s="29"/>
      <c r="B92" s="29"/>
      <c r="C92" s="29"/>
      <c r="D92" s="29"/>
      <c r="E92" s="29"/>
      <c r="F92" s="29"/>
      <c r="G92" s="29"/>
    </row>
    <row r="93" spans="1:7" x14ac:dyDescent="0.2">
      <c r="A93" s="29"/>
      <c r="B93" s="29"/>
      <c r="C93" s="29"/>
      <c r="D93" s="29"/>
      <c r="E93" s="29"/>
      <c r="F93" s="29"/>
      <c r="G93" s="29"/>
    </row>
    <row r="94" spans="1:7" x14ac:dyDescent="0.2">
      <c r="A94" s="29"/>
      <c r="B94" s="29"/>
      <c r="C94" s="29"/>
      <c r="D94" s="29"/>
      <c r="E94" s="29"/>
      <c r="F94" s="29"/>
      <c r="G94" s="29"/>
    </row>
    <row r="95" spans="1:7" x14ac:dyDescent="0.2">
      <c r="A95" s="29"/>
      <c r="B95" s="29"/>
      <c r="C95" s="29"/>
      <c r="D95" s="29"/>
      <c r="E95" s="29"/>
      <c r="F95" s="29"/>
      <c r="G95" s="29"/>
    </row>
    <row r="96" spans="1:7" x14ac:dyDescent="0.2">
      <c r="A96" s="29"/>
      <c r="B96" s="29"/>
      <c r="C96" s="29"/>
      <c r="D96" s="29"/>
      <c r="E96" s="29"/>
      <c r="F96" s="29"/>
      <c r="G96" s="29"/>
    </row>
    <row r="97" spans="1:7" x14ac:dyDescent="0.2">
      <c r="A97" s="29"/>
      <c r="B97" s="29"/>
      <c r="C97" s="29"/>
      <c r="D97" s="29"/>
      <c r="E97" s="29"/>
      <c r="F97" s="29"/>
      <c r="G97" s="29"/>
    </row>
    <row r="98" spans="1:7" x14ac:dyDescent="0.2">
      <c r="A98" s="29"/>
      <c r="B98" s="29"/>
      <c r="C98" s="29"/>
      <c r="D98" s="29"/>
      <c r="E98" s="29"/>
      <c r="F98" s="29"/>
      <c r="G98" s="29"/>
    </row>
    <row r="99" spans="1:7" x14ac:dyDescent="0.2">
      <c r="A99" s="29"/>
      <c r="B99" s="29"/>
      <c r="C99" s="29"/>
      <c r="D99" s="29"/>
      <c r="E99" s="29"/>
      <c r="F99" s="29"/>
      <c r="G99" s="29"/>
    </row>
    <row r="100" spans="1:7" x14ac:dyDescent="0.2">
      <c r="A100" s="29"/>
      <c r="B100" s="29"/>
      <c r="C100" s="29"/>
      <c r="D100" s="29"/>
      <c r="E100" s="29"/>
      <c r="F100" s="29"/>
      <c r="G100" s="29"/>
    </row>
    <row r="101" spans="1:7" x14ac:dyDescent="0.2">
      <c r="A101" s="29"/>
      <c r="B101" s="29"/>
      <c r="C101" s="29"/>
      <c r="D101" s="29"/>
      <c r="E101" s="29"/>
      <c r="F101" s="29"/>
      <c r="G101" s="29"/>
    </row>
    <row r="102" spans="1:7" x14ac:dyDescent="0.2">
      <c r="A102" s="29"/>
      <c r="B102" s="29"/>
      <c r="C102" s="29"/>
      <c r="D102" s="29"/>
      <c r="E102" s="29"/>
      <c r="F102" s="29"/>
      <c r="G102" s="29"/>
    </row>
    <row r="103" spans="1:7" x14ac:dyDescent="0.2">
      <c r="A103" s="29"/>
      <c r="B103" s="29"/>
      <c r="C103" s="29"/>
      <c r="D103" s="29"/>
      <c r="E103" s="29"/>
      <c r="F103" s="29"/>
      <c r="G103" s="29"/>
    </row>
    <row r="104" spans="1:7" x14ac:dyDescent="0.2">
      <c r="A104" s="29"/>
      <c r="B104" s="29"/>
      <c r="C104" s="29"/>
      <c r="D104" s="29"/>
      <c r="E104" s="29"/>
      <c r="F104" s="29"/>
      <c r="G104" s="29"/>
    </row>
    <row r="105" spans="1:7" x14ac:dyDescent="0.2">
      <c r="A105" s="29"/>
      <c r="B105" s="29"/>
      <c r="C105" s="29"/>
      <c r="D105" s="29"/>
      <c r="E105" s="29"/>
      <c r="F105" s="29"/>
      <c r="G105" s="29"/>
    </row>
    <row r="106" spans="1:7" x14ac:dyDescent="0.2">
      <c r="A106" s="29"/>
      <c r="B106" s="29"/>
      <c r="C106" s="29"/>
      <c r="D106" s="29"/>
      <c r="E106" s="29"/>
      <c r="F106" s="29"/>
      <c r="G106" s="29"/>
    </row>
    <row r="107" spans="1:7" x14ac:dyDescent="0.2">
      <c r="A107" s="29"/>
      <c r="B107" s="29"/>
      <c r="C107" s="29"/>
      <c r="D107" s="29"/>
      <c r="E107" s="29"/>
      <c r="F107" s="29"/>
      <c r="G107" s="29"/>
    </row>
    <row r="108" spans="1:7" x14ac:dyDescent="0.2">
      <c r="A108" s="29"/>
      <c r="B108" s="29"/>
      <c r="C108" s="29"/>
      <c r="D108" s="29"/>
      <c r="E108" s="29"/>
      <c r="F108" s="29"/>
      <c r="G108" s="29"/>
    </row>
    <row r="109" spans="1:7" x14ac:dyDescent="0.2">
      <c r="A109" s="29"/>
      <c r="B109" s="29"/>
      <c r="C109" s="29"/>
      <c r="D109" s="29"/>
      <c r="E109" s="29"/>
      <c r="F109" s="29"/>
      <c r="G109" s="29"/>
    </row>
    <row r="110" spans="1:7" x14ac:dyDescent="0.2">
      <c r="A110" s="29"/>
      <c r="B110" s="29"/>
      <c r="C110" s="29"/>
      <c r="D110" s="29"/>
      <c r="E110" s="29"/>
      <c r="F110" s="29"/>
      <c r="G110" s="29"/>
    </row>
    <row r="111" spans="1:7" x14ac:dyDescent="0.2">
      <c r="A111" s="29"/>
      <c r="B111" s="29"/>
      <c r="C111" s="29"/>
      <c r="D111" s="29"/>
      <c r="E111" s="29"/>
      <c r="F111" s="29"/>
      <c r="G111" s="29"/>
    </row>
    <row r="112" spans="1:7" x14ac:dyDescent="0.2">
      <c r="A112" s="29"/>
      <c r="B112" s="29"/>
      <c r="C112" s="29"/>
      <c r="D112" s="29"/>
      <c r="E112" s="29"/>
      <c r="F112" s="29"/>
      <c r="G112" s="29"/>
    </row>
    <row r="113" spans="1:7" x14ac:dyDescent="0.2">
      <c r="A113" s="29"/>
      <c r="B113" s="29"/>
      <c r="C113" s="29"/>
      <c r="D113" s="29"/>
      <c r="E113" s="29"/>
      <c r="F113" s="29"/>
      <c r="G113" s="29"/>
    </row>
    <row r="114" spans="1:7" x14ac:dyDescent="0.2">
      <c r="A114" s="29"/>
      <c r="B114" s="29"/>
      <c r="C114" s="29"/>
      <c r="D114" s="29"/>
      <c r="E114" s="29"/>
      <c r="F114" s="29"/>
      <c r="G114" s="29"/>
    </row>
    <row r="115" spans="1:7" x14ac:dyDescent="0.2">
      <c r="A115" s="29"/>
      <c r="B115" s="29"/>
      <c r="C115" s="29"/>
      <c r="D115" s="29"/>
      <c r="E115" s="29"/>
      <c r="F115" s="29"/>
      <c r="G115" s="29"/>
    </row>
    <row r="116" spans="1:7" x14ac:dyDescent="0.2">
      <c r="A116" s="29"/>
      <c r="B116" s="29"/>
      <c r="C116" s="29"/>
      <c r="D116" s="29"/>
      <c r="E116" s="29"/>
      <c r="F116" s="29"/>
      <c r="G116" s="29"/>
    </row>
    <row r="117" spans="1:7" x14ac:dyDescent="0.2">
      <c r="A117" s="29"/>
      <c r="B117" s="29"/>
      <c r="C117" s="29"/>
      <c r="D117" s="29"/>
      <c r="E117" s="29"/>
      <c r="F117" s="29"/>
      <c r="G117" s="29"/>
    </row>
    <row r="118" spans="1:7" x14ac:dyDescent="0.2">
      <c r="A118" s="29"/>
      <c r="B118" s="29"/>
      <c r="C118" s="29"/>
      <c r="D118" s="29"/>
      <c r="E118" s="29"/>
      <c r="F118" s="29"/>
      <c r="G118" s="29"/>
    </row>
    <row r="119" spans="1:7" x14ac:dyDescent="0.2">
      <c r="A119" s="29"/>
      <c r="B119" s="29"/>
      <c r="C119" s="29"/>
      <c r="D119" s="29"/>
      <c r="E119" s="29"/>
      <c r="F119" s="29"/>
      <c r="G119" s="29"/>
    </row>
    <row r="120" spans="1:7" x14ac:dyDescent="0.2">
      <c r="A120" s="29"/>
      <c r="B120" s="29"/>
      <c r="C120" s="29"/>
      <c r="D120" s="29"/>
      <c r="E120" s="29"/>
      <c r="F120" s="29"/>
      <c r="G120" s="29"/>
    </row>
    <row r="121" spans="1:7" x14ac:dyDescent="0.2">
      <c r="A121" s="29"/>
      <c r="B121" s="29"/>
      <c r="C121" s="29"/>
      <c r="D121" s="29"/>
      <c r="E121" s="29"/>
      <c r="F121" s="29"/>
      <c r="G121" s="29"/>
    </row>
    <row r="122" spans="1:7" x14ac:dyDescent="0.2">
      <c r="A122" s="29"/>
      <c r="B122" s="29"/>
      <c r="C122" s="29"/>
      <c r="D122" s="29"/>
      <c r="E122" s="29"/>
      <c r="F122" s="29"/>
      <c r="G122" s="29"/>
    </row>
    <row r="123" spans="1:7" x14ac:dyDescent="0.2">
      <c r="A123" s="29"/>
      <c r="B123" s="29"/>
      <c r="C123" s="29"/>
      <c r="D123" s="29"/>
      <c r="E123" s="29"/>
      <c r="F123" s="29"/>
      <c r="G123" s="29"/>
    </row>
    <row r="124" spans="1:7" x14ac:dyDescent="0.2">
      <c r="A124" s="29"/>
      <c r="B124" s="29"/>
      <c r="C124" s="29"/>
      <c r="D124" s="29"/>
      <c r="E124" s="29"/>
      <c r="F124" s="29"/>
      <c r="G124" s="29"/>
    </row>
    <row r="125" spans="1:7" x14ac:dyDescent="0.2">
      <c r="A125" s="29"/>
      <c r="B125" s="29"/>
      <c r="C125" s="29"/>
      <c r="D125" s="29"/>
      <c r="E125" s="29"/>
      <c r="F125" s="29"/>
      <c r="G125" s="29"/>
    </row>
    <row r="126" spans="1:7" x14ac:dyDescent="0.2">
      <c r="A126" s="29"/>
      <c r="B126" s="29"/>
      <c r="C126" s="29"/>
      <c r="D126" s="29"/>
      <c r="E126" s="29"/>
      <c r="F126" s="29"/>
      <c r="G126" s="29"/>
    </row>
    <row r="127" spans="1:7" x14ac:dyDescent="0.2">
      <c r="A127" s="29"/>
      <c r="B127" s="29"/>
      <c r="C127" s="29"/>
      <c r="D127" s="29"/>
      <c r="E127" s="29"/>
      <c r="F127" s="29"/>
      <c r="G127" s="29"/>
    </row>
    <row r="128" spans="1:7" x14ac:dyDescent="0.2">
      <c r="A128" s="29"/>
      <c r="B128" s="29"/>
      <c r="C128" s="29"/>
      <c r="D128" s="29"/>
      <c r="E128" s="29"/>
      <c r="F128" s="29"/>
      <c r="G128" s="29"/>
    </row>
    <row r="129" spans="1:7" x14ac:dyDescent="0.2">
      <c r="A129" s="29"/>
      <c r="B129" s="29"/>
      <c r="C129" s="29"/>
      <c r="D129" s="29"/>
      <c r="E129" s="29"/>
      <c r="F129" s="29"/>
      <c r="G129" s="29"/>
    </row>
    <row r="130" spans="1:7" x14ac:dyDescent="0.2">
      <c r="A130" s="29"/>
      <c r="B130" s="29"/>
      <c r="C130" s="29"/>
      <c r="D130" s="29"/>
      <c r="E130" s="29"/>
      <c r="F130" s="29"/>
      <c r="G130" s="29"/>
    </row>
    <row r="131" spans="1:7" x14ac:dyDescent="0.2">
      <c r="A131" s="29"/>
      <c r="B131" s="29"/>
      <c r="C131" s="29"/>
      <c r="D131" s="29"/>
      <c r="E131" s="29"/>
      <c r="F131" s="29"/>
      <c r="G131" s="29"/>
    </row>
    <row r="132" spans="1:7" x14ac:dyDescent="0.2">
      <c r="A132" s="29"/>
      <c r="B132" s="29"/>
      <c r="C132" s="29"/>
      <c r="D132" s="29"/>
      <c r="E132" s="29"/>
      <c r="F132" s="29"/>
      <c r="G132" s="29"/>
    </row>
    <row r="133" spans="1:7" x14ac:dyDescent="0.2">
      <c r="A133" s="29"/>
      <c r="B133" s="29"/>
      <c r="C133" s="29"/>
      <c r="D133" s="29"/>
      <c r="E133" s="29"/>
      <c r="F133" s="29"/>
      <c r="G133" s="29"/>
    </row>
    <row r="134" spans="1:7" x14ac:dyDescent="0.2">
      <c r="A134" s="29"/>
      <c r="B134" s="29"/>
      <c r="C134" s="29"/>
      <c r="D134" s="29"/>
      <c r="E134" s="29"/>
      <c r="F134" s="29"/>
      <c r="G134" s="29"/>
    </row>
    <row r="135" spans="1:7" x14ac:dyDescent="0.2">
      <c r="A135" s="29"/>
      <c r="B135" s="29"/>
      <c r="C135" s="29"/>
      <c r="D135" s="29"/>
      <c r="E135" s="29"/>
      <c r="F135" s="29"/>
      <c r="G135" s="29"/>
    </row>
    <row r="136" spans="1:7" x14ac:dyDescent="0.2">
      <c r="A136" s="29"/>
      <c r="B136" s="29"/>
      <c r="C136" s="29"/>
      <c r="D136" s="29"/>
      <c r="E136" s="29"/>
      <c r="F136" s="29"/>
      <c r="G136" s="29"/>
    </row>
    <row r="137" spans="1:7" x14ac:dyDescent="0.2">
      <c r="A137" s="29"/>
      <c r="B137" s="29"/>
      <c r="C137" s="29"/>
      <c r="D137" s="29"/>
      <c r="E137" s="29"/>
      <c r="F137" s="29"/>
      <c r="G137" s="29"/>
    </row>
    <row r="138" spans="1:7" x14ac:dyDescent="0.2">
      <c r="A138" s="29"/>
      <c r="B138" s="29"/>
      <c r="C138" s="29"/>
      <c r="D138" s="29"/>
      <c r="E138" s="29"/>
      <c r="F138" s="29"/>
      <c r="G138" s="29"/>
    </row>
    <row r="139" spans="1:7" x14ac:dyDescent="0.2">
      <c r="A139" s="29"/>
      <c r="B139" s="29"/>
      <c r="C139" s="29"/>
      <c r="D139" s="29"/>
      <c r="E139" s="29"/>
      <c r="F139" s="29"/>
      <c r="G139" s="29"/>
    </row>
    <row r="140" spans="1:7" x14ac:dyDescent="0.2">
      <c r="A140" s="29"/>
      <c r="B140" s="29"/>
      <c r="C140" s="29"/>
      <c r="D140" s="29"/>
      <c r="E140" s="29"/>
      <c r="F140" s="29"/>
      <c r="G140" s="29"/>
    </row>
    <row r="141" spans="1:7" x14ac:dyDescent="0.2">
      <c r="A141" s="29"/>
      <c r="B141" s="29"/>
      <c r="C141" s="29"/>
      <c r="D141" s="29"/>
      <c r="E141" s="29"/>
      <c r="F141" s="29"/>
      <c r="G141" s="29"/>
    </row>
    <row r="142" spans="1:7" x14ac:dyDescent="0.2">
      <c r="A142" s="29"/>
      <c r="B142" s="29"/>
      <c r="C142" s="29"/>
      <c r="D142" s="29"/>
      <c r="E142" s="29"/>
      <c r="F142" s="29"/>
      <c r="G142" s="29"/>
    </row>
    <row r="143" spans="1:7" x14ac:dyDescent="0.2">
      <c r="A143" s="29"/>
      <c r="B143" s="29"/>
      <c r="C143" s="29"/>
      <c r="D143" s="29"/>
      <c r="E143" s="29"/>
      <c r="F143" s="29"/>
      <c r="G143" s="29"/>
    </row>
    <row r="144" spans="1:7" x14ac:dyDescent="0.2">
      <c r="A144" s="29"/>
      <c r="B144" s="29"/>
      <c r="C144" s="29"/>
      <c r="D144" s="29"/>
      <c r="E144" s="29"/>
      <c r="F144" s="29"/>
      <c r="G144" s="29"/>
    </row>
    <row r="145" spans="1:7" x14ac:dyDescent="0.2">
      <c r="A145" s="29"/>
      <c r="B145" s="29"/>
      <c r="C145" s="29"/>
      <c r="D145" s="29"/>
      <c r="E145" s="29"/>
      <c r="F145" s="29"/>
      <c r="G145" s="29"/>
    </row>
    <row r="146" spans="1:7" x14ac:dyDescent="0.2">
      <c r="A146" s="29"/>
      <c r="B146" s="29"/>
      <c r="C146" s="29"/>
      <c r="D146" s="29"/>
      <c r="E146" s="29"/>
      <c r="F146" s="29"/>
      <c r="G146" s="29"/>
    </row>
    <row r="147" spans="1:7" x14ac:dyDescent="0.2">
      <c r="A147" s="29"/>
      <c r="B147" s="29"/>
      <c r="C147" s="29"/>
      <c r="D147" s="29"/>
      <c r="E147" s="29"/>
      <c r="F147" s="29"/>
      <c r="G147" s="29"/>
    </row>
    <row r="148" spans="1:7" x14ac:dyDescent="0.2">
      <c r="A148" s="29"/>
      <c r="B148" s="29"/>
      <c r="C148" s="29"/>
      <c r="D148" s="29"/>
      <c r="E148" s="29"/>
      <c r="F148" s="29"/>
      <c r="G148" s="29"/>
    </row>
    <row r="149" spans="1:7" x14ac:dyDescent="0.2">
      <c r="A149" s="29"/>
      <c r="B149" s="29"/>
      <c r="C149" s="29"/>
      <c r="D149" s="29"/>
      <c r="E149" s="29"/>
      <c r="F149" s="29"/>
      <c r="G149" s="29"/>
    </row>
    <row r="150" spans="1:7" x14ac:dyDescent="0.2">
      <c r="A150" s="29"/>
      <c r="B150" s="29"/>
      <c r="C150" s="29"/>
      <c r="D150" s="29"/>
      <c r="E150" s="29"/>
      <c r="F150" s="29"/>
      <c r="G150" s="29"/>
    </row>
    <row r="151" spans="1:7" x14ac:dyDescent="0.2">
      <c r="A151" s="29"/>
      <c r="B151" s="29"/>
      <c r="C151" s="29"/>
      <c r="D151" s="29"/>
      <c r="E151" s="29"/>
      <c r="F151" s="29"/>
      <c r="G151" s="29"/>
    </row>
    <row r="152" spans="1:7" x14ac:dyDescent="0.2">
      <c r="A152" s="29"/>
      <c r="B152" s="29"/>
      <c r="C152" s="29"/>
      <c r="D152" s="29"/>
      <c r="E152" s="29"/>
      <c r="F152" s="29"/>
      <c r="G152" s="29"/>
    </row>
    <row r="153" spans="1:7" x14ac:dyDescent="0.2">
      <c r="A153" s="29"/>
      <c r="B153" s="29"/>
      <c r="C153" s="29"/>
      <c r="D153" s="29"/>
      <c r="E153" s="29"/>
      <c r="F153" s="29"/>
      <c r="G153" s="29"/>
    </row>
    <row r="154" spans="1:7" x14ac:dyDescent="0.2">
      <c r="A154" s="29"/>
      <c r="B154" s="29"/>
      <c r="C154" s="29"/>
      <c r="D154" s="29"/>
      <c r="E154" s="29"/>
      <c r="F154" s="29"/>
      <c r="G154" s="29"/>
    </row>
    <row r="155" spans="1:7" x14ac:dyDescent="0.2">
      <c r="A155" s="29"/>
      <c r="B155" s="29"/>
      <c r="C155" s="29"/>
      <c r="D155" s="29"/>
      <c r="E155" s="29"/>
      <c r="F155" s="29"/>
      <c r="G155" s="29"/>
    </row>
    <row r="156" spans="1:7" x14ac:dyDescent="0.2">
      <c r="A156" s="29"/>
      <c r="B156" s="29"/>
      <c r="C156" s="29"/>
      <c r="D156" s="29"/>
      <c r="E156" s="29"/>
      <c r="F156" s="29"/>
      <c r="G156" s="29"/>
    </row>
    <row r="157" spans="1:7" x14ac:dyDescent="0.2">
      <c r="A157" s="29"/>
      <c r="B157" s="29"/>
      <c r="C157" s="29"/>
      <c r="D157" s="29"/>
      <c r="E157" s="29"/>
      <c r="F157" s="29"/>
      <c r="G157" s="29"/>
    </row>
    <row r="158" spans="1:7" x14ac:dyDescent="0.2">
      <c r="A158" s="29"/>
      <c r="B158" s="29"/>
      <c r="C158" s="29"/>
      <c r="D158" s="29"/>
      <c r="E158" s="29"/>
      <c r="F158" s="29"/>
      <c r="G158" s="29"/>
    </row>
    <row r="159" spans="1:7" x14ac:dyDescent="0.2">
      <c r="A159" s="29"/>
      <c r="B159" s="29"/>
      <c r="C159" s="29"/>
      <c r="D159" s="29"/>
      <c r="E159" s="29"/>
      <c r="F159" s="29"/>
      <c r="G159" s="29"/>
    </row>
    <row r="160" spans="1:7" x14ac:dyDescent="0.2">
      <c r="A160" s="29"/>
      <c r="B160" s="29"/>
      <c r="C160" s="29"/>
      <c r="D160" s="29"/>
      <c r="E160" s="29"/>
      <c r="F160" s="29"/>
      <c r="G160" s="29"/>
    </row>
    <row r="161" spans="1:7" x14ac:dyDescent="0.2">
      <c r="A161" s="29"/>
      <c r="B161" s="29"/>
      <c r="C161" s="29"/>
      <c r="D161" s="29"/>
      <c r="E161" s="29"/>
      <c r="F161" s="29"/>
      <c r="G161" s="29"/>
    </row>
    <row r="162" spans="1:7" x14ac:dyDescent="0.2">
      <c r="A162" s="29"/>
      <c r="B162" s="29"/>
      <c r="C162" s="29"/>
      <c r="D162" s="29"/>
      <c r="E162" s="29"/>
      <c r="F162" s="29"/>
      <c r="G162" s="29"/>
    </row>
    <row r="163" spans="1:7" x14ac:dyDescent="0.2">
      <c r="A163" s="29"/>
      <c r="B163" s="29"/>
      <c r="C163" s="29"/>
      <c r="D163" s="29"/>
      <c r="E163" s="29"/>
      <c r="F163" s="29"/>
      <c r="G163" s="29"/>
    </row>
    <row r="164" spans="1:7" x14ac:dyDescent="0.2">
      <c r="A164" s="29"/>
      <c r="B164" s="29"/>
      <c r="C164" s="29"/>
      <c r="D164" s="29"/>
      <c r="E164" s="29"/>
      <c r="F164" s="29"/>
      <c r="G164" s="29"/>
    </row>
    <row r="165" spans="1:7" x14ac:dyDescent="0.2">
      <c r="A165" s="29"/>
      <c r="B165" s="29"/>
      <c r="C165" s="29"/>
      <c r="D165" s="29"/>
      <c r="E165" s="29"/>
      <c r="F165" s="29"/>
      <c r="G165" s="29"/>
    </row>
    <row r="166" spans="1:7" x14ac:dyDescent="0.2">
      <c r="A166" s="29"/>
      <c r="B166" s="29"/>
      <c r="C166" s="29"/>
      <c r="D166" s="29"/>
      <c r="E166" s="29"/>
      <c r="F166" s="29"/>
      <c r="G166" s="29"/>
    </row>
    <row r="167" spans="1:7" x14ac:dyDescent="0.2">
      <c r="A167" s="29"/>
      <c r="B167" s="29"/>
      <c r="C167" s="29"/>
      <c r="D167" s="29"/>
      <c r="E167" s="29"/>
      <c r="F167" s="29"/>
      <c r="G167" s="29"/>
    </row>
    <row r="168" spans="1:7" x14ac:dyDescent="0.2">
      <c r="A168" s="29"/>
      <c r="B168" s="29"/>
      <c r="C168" s="29"/>
      <c r="D168" s="29"/>
      <c r="E168" s="29"/>
      <c r="F168" s="29"/>
      <c r="G168" s="29"/>
    </row>
    <row r="169" spans="1:7" x14ac:dyDescent="0.2">
      <c r="A169" s="29"/>
      <c r="B169" s="29"/>
      <c r="C169" s="29"/>
      <c r="D169" s="29"/>
      <c r="E169" s="29"/>
      <c r="F169" s="29"/>
      <c r="G169" s="29"/>
    </row>
    <row r="170" spans="1:7" x14ac:dyDescent="0.2">
      <c r="A170" s="29"/>
      <c r="B170" s="29"/>
      <c r="C170" s="29"/>
      <c r="D170" s="29"/>
      <c r="E170" s="29"/>
      <c r="F170" s="29"/>
      <c r="G170" s="29"/>
    </row>
    <row r="171" spans="1:7" x14ac:dyDescent="0.2">
      <c r="A171" s="29"/>
      <c r="B171" s="29"/>
      <c r="C171" s="29"/>
      <c r="D171" s="29"/>
      <c r="E171" s="29"/>
      <c r="F171" s="29"/>
      <c r="G171" s="29"/>
    </row>
    <row r="172" spans="1:7" x14ac:dyDescent="0.2">
      <c r="A172" s="29"/>
      <c r="B172" s="29"/>
      <c r="C172" s="29"/>
      <c r="D172" s="29"/>
      <c r="E172" s="29"/>
      <c r="F172" s="29"/>
      <c r="G172" s="29"/>
    </row>
    <row r="173" spans="1:7" x14ac:dyDescent="0.2">
      <c r="A173" s="29"/>
      <c r="B173" s="29"/>
      <c r="C173" s="29"/>
      <c r="D173" s="29"/>
      <c r="E173" s="29"/>
      <c r="F173" s="29"/>
      <c r="G173" s="29"/>
    </row>
    <row r="174" spans="1:7" x14ac:dyDescent="0.2">
      <c r="A174" s="29"/>
      <c r="B174" s="29"/>
      <c r="C174" s="29"/>
      <c r="D174" s="29"/>
      <c r="E174" s="29"/>
      <c r="F174" s="29"/>
      <c r="G174" s="29"/>
    </row>
    <row r="175" spans="1:7" x14ac:dyDescent="0.2">
      <c r="A175" s="29"/>
      <c r="B175" s="29"/>
      <c r="C175" s="29"/>
      <c r="D175" s="29"/>
      <c r="E175" s="29"/>
      <c r="F175" s="29"/>
      <c r="G175" s="29"/>
    </row>
  </sheetData>
  <mergeCells count="18">
    <mergeCell ref="A1:G1"/>
    <mergeCell ref="A4:G4"/>
    <mergeCell ref="A5:G5"/>
    <mergeCell ref="A8:G8"/>
    <mergeCell ref="A11:G11"/>
    <mergeCell ref="A41:B41"/>
    <mergeCell ref="A9:G9"/>
    <mergeCell ref="A12:G12"/>
    <mergeCell ref="A15:C15"/>
    <mergeCell ref="A17:C17"/>
    <mergeCell ref="B18:C18"/>
    <mergeCell ref="A29:G29"/>
    <mergeCell ref="A21:B21"/>
    <mergeCell ref="B23:C23"/>
    <mergeCell ref="B24:C24"/>
    <mergeCell ref="B25:C25"/>
    <mergeCell ref="A30:G30"/>
    <mergeCell ref="B19:D19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&amp;L&amp;"Arial,Standard"&amp;8Statistikamt Nord&amp;C&amp;"Arial,Standard"&amp;8&amp;P&amp;R&amp;"Arial,Standard"&amp;8Statistischer Bericht A I 3 - j 11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Normal="100" workbookViewId="0">
      <selection activeCell="A32" sqref="A32"/>
    </sheetView>
  </sheetViews>
  <sheetFormatPr baseColWidth="10" defaultRowHeight="12.75" x14ac:dyDescent="0.2"/>
  <cols>
    <col min="1" max="1" width="83.7109375" customWidth="1"/>
    <col min="7" max="7" width="19.5703125" customWidth="1"/>
  </cols>
  <sheetData>
    <row r="1" spans="1:7" ht="12.75" customHeight="1" x14ac:dyDescent="0.25"/>
    <row r="2" spans="1:7" ht="12.75" customHeight="1" x14ac:dyDescent="0.3">
      <c r="A2" s="36"/>
      <c r="B2" s="36"/>
      <c r="C2" s="36"/>
      <c r="D2" s="36"/>
      <c r="E2" s="36"/>
      <c r="F2" s="36"/>
      <c r="G2" s="36"/>
    </row>
    <row r="3" spans="1:7" s="11" customFormat="1" ht="12.75" customHeight="1" x14ac:dyDescent="0.3">
      <c r="A3" s="36"/>
      <c r="B3" s="36"/>
      <c r="C3" s="36"/>
      <c r="D3" s="36"/>
      <c r="E3" s="36"/>
      <c r="F3" s="36"/>
      <c r="G3" s="36"/>
    </row>
    <row r="4" spans="1:7" s="11" customFormat="1" ht="12.75" customHeight="1" x14ac:dyDescent="0.3">
      <c r="A4" s="40"/>
      <c r="B4" s="36"/>
      <c r="C4" s="36"/>
      <c r="D4" s="36"/>
      <c r="E4" s="36"/>
      <c r="F4" s="36"/>
      <c r="G4" s="36"/>
    </row>
    <row r="5" spans="1:7" s="11" customFormat="1" ht="12.75" customHeight="1" x14ac:dyDescent="0.3">
      <c r="A5" s="36"/>
      <c r="B5" s="36"/>
      <c r="C5" s="36"/>
      <c r="D5" s="36"/>
      <c r="E5" s="36"/>
      <c r="F5" s="36"/>
      <c r="G5" s="36"/>
    </row>
    <row r="6" spans="1:7" s="11" customFormat="1" ht="12.75" customHeight="1" x14ac:dyDescent="0.3">
      <c r="A6" s="40"/>
      <c r="B6" s="36"/>
      <c r="C6" s="36"/>
      <c r="D6" s="36"/>
      <c r="E6" s="36"/>
      <c r="F6" s="36"/>
      <c r="G6" s="36"/>
    </row>
    <row r="7" spans="1:7" s="11" customFormat="1" ht="12.75" customHeight="1" x14ac:dyDescent="0.3">
      <c r="A7" s="36"/>
      <c r="B7" s="36"/>
      <c r="C7" s="36"/>
      <c r="D7" s="36"/>
      <c r="E7" s="36"/>
      <c r="F7" s="36"/>
      <c r="G7" s="36"/>
    </row>
    <row r="8" spans="1:7" s="11" customFormat="1" ht="12.75" customHeight="1" x14ac:dyDescent="0.3">
      <c r="A8" s="40"/>
      <c r="B8" s="36"/>
      <c r="C8" s="36"/>
      <c r="D8" s="36"/>
      <c r="E8" s="36"/>
      <c r="F8" s="36"/>
      <c r="G8" s="36"/>
    </row>
    <row r="9" spans="1:7" ht="12.75" customHeight="1" x14ac:dyDescent="0.25">
      <c r="A9" s="35"/>
      <c r="B9" s="35"/>
      <c r="C9" s="35"/>
      <c r="D9" s="35"/>
      <c r="E9" s="35"/>
      <c r="F9" s="35"/>
      <c r="G9" s="35"/>
    </row>
    <row r="10" spans="1:7" ht="12.75" customHeight="1" x14ac:dyDescent="0.25">
      <c r="A10" s="11"/>
      <c r="B10" s="35"/>
      <c r="C10" s="35"/>
      <c r="D10" s="35"/>
      <c r="E10" s="35"/>
      <c r="F10" s="35"/>
      <c r="G10" s="35"/>
    </row>
    <row r="11" spans="1:7" ht="12.75" customHeight="1" x14ac:dyDescent="0.25">
      <c r="A11" s="35"/>
      <c r="B11" s="35"/>
      <c r="C11" s="35"/>
      <c r="D11" s="35"/>
      <c r="E11" s="35"/>
      <c r="F11" s="35"/>
      <c r="G11" s="35"/>
    </row>
    <row r="12" spans="1:7" ht="12.75" customHeight="1" x14ac:dyDescent="0.25">
      <c r="A12" s="11"/>
      <c r="B12" s="35"/>
      <c r="C12" s="35"/>
      <c r="D12" s="35"/>
      <c r="E12" s="35"/>
      <c r="F12" s="35"/>
      <c r="G12" s="35"/>
    </row>
    <row r="13" spans="1:7" ht="12.75" customHeight="1" x14ac:dyDescent="0.25">
      <c r="A13" s="11"/>
      <c r="B13" s="35"/>
      <c r="C13" s="35"/>
      <c r="D13" s="35"/>
      <c r="E13" s="35"/>
      <c r="F13" s="35"/>
      <c r="G13" s="35"/>
    </row>
    <row r="14" spans="1:7" ht="12.75" customHeight="1" x14ac:dyDescent="0.25">
      <c r="A14" s="11"/>
      <c r="B14" s="35"/>
      <c r="C14" s="35"/>
      <c r="D14" s="35"/>
      <c r="E14" s="35"/>
      <c r="F14" s="35"/>
      <c r="G14" s="35"/>
    </row>
    <row r="15" spans="1:7" ht="12.75" customHeight="1" x14ac:dyDescent="0.25">
      <c r="A15" s="11"/>
      <c r="B15" s="35"/>
      <c r="C15" s="35"/>
      <c r="D15" s="35"/>
      <c r="E15" s="35"/>
      <c r="F15" s="35"/>
      <c r="G15" s="35"/>
    </row>
    <row r="16" spans="1:7" ht="13.15" x14ac:dyDescent="0.25">
      <c r="A16" s="11"/>
      <c r="B16" s="35"/>
      <c r="C16" s="35"/>
      <c r="D16" s="35"/>
      <c r="E16" s="35"/>
      <c r="F16" s="35"/>
      <c r="G16" s="35"/>
    </row>
    <row r="17" spans="1:7" ht="13.15" x14ac:dyDescent="0.25">
      <c r="A17" s="11"/>
      <c r="B17" s="35"/>
      <c r="C17" s="35"/>
      <c r="D17" s="35"/>
      <c r="E17" s="35"/>
      <c r="F17" s="35"/>
      <c r="G17" s="35"/>
    </row>
    <row r="18" spans="1:7" ht="13.15" x14ac:dyDescent="0.25">
      <c r="A18" s="35"/>
      <c r="B18" s="35"/>
      <c r="C18" s="35"/>
      <c r="D18" s="35"/>
      <c r="E18" s="35"/>
      <c r="F18" s="35"/>
      <c r="G18" s="35"/>
    </row>
    <row r="19" spans="1:7" ht="13.15" x14ac:dyDescent="0.25">
      <c r="A19" s="35"/>
      <c r="B19" s="35"/>
      <c r="C19" s="35"/>
      <c r="D19" s="35"/>
      <c r="E19" s="35"/>
      <c r="F19" s="35"/>
      <c r="G19" s="35"/>
    </row>
    <row r="20" spans="1:7" ht="13.15" x14ac:dyDescent="0.25">
      <c r="A20" s="11"/>
      <c r="B20" s="35"/>
      <c r="C20" s="35"/>
      <c r="D20" s="35"/>
      <c r="E20" s="35"/>
      <c r="F20" s="35"/>
      <c r="G20" s="35"/>
    </row>
    <row r="21" spans="1:7" ht="13.15" x14ac:dyDescent="0.25">
      <c r="A21" s="11"/>
      <c r="B21" s="35"/>
      <c r="C21" s="35"/>
      <c r="D21" s="35"/>
      <c r="E21" s="35"/>
      <c r="F21" s="35"/>
      <c r="G21" s="35"/>
    </row>
    <row r="22" spans="1:7" ht="13.15" x14ac:dyDescent="0.25">
      <c r="A22" s="38"/>
      <c r="B22" s="35"/>
      <c r="C22" s="35"/>
      <c r="D22" s="35"/>
      <c r="E22" s="35"/>
      <c r="F22" s="35"/>
      <c r="G22" s="35"/>
    </row>
    <row r="23" spans="1:7" ht="13.15" x14ac:dyDescent="0.25">
      <c r="A23" s="37"/>
      <c r="B23" s="38"/>
      <c r="C23" s="38"/>
      <c r="D23" s="38"/>
      <c r="E23" s="69"/>
      <c r="F23" s="69"/>
      <c r="G23" s="69"/>
    </row>
    <row r="24" spans="1:7" ht="13.15" x14ac:dyDescent="0.25">
      <c r="A24" s="39"/>
      <c r="B24" s="38"/>
      <c r="C24" s="38"/>
      <c r="D24" s="38"/>
      <c r="E24" s="38"/>
      <c r="F24" s="38"/>
      <c r="G24" s="38"/>
    </row>
    <row r="25" spans="1:7" ht="13.15" x14ac:dyDescent="0.25">
      <c r="A25" s="38"/>
      <c r="B25" s="38"/>
      <c r="C25" s="38"/>
      <c r="D25" s="38"/>
      <c r="E25" s="38"/>
      <c r="F25" s="38"/>
      <c r="G25" s="38"/>
    </row>
    <row r="26" spans="1:7" ht="13.15" x14ac:dyDescent="0.25">
      <c r="A26" s="35"/>
      <c r="B26" s="35"/>
      <c r="C26" s="35"/>
      <c r="D26" s="35"/>
      <c r="E26" s="35"/>
      <c r="F26" s="35"/>
      <c r="G26" s="35"/>
    </row>
  </sheetData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11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24"/>
  <sheetViews>
    <sheetView zoomScaleNormal="100" workbookViewId="0">
      <selection sqref="A1:E1"/>
    </sheetView>
  </sheetViews>
  <sheetFormatPr baseColWidth="10" defaultColWidth="10.42578125" defaultRowHeight="12.75" x14ac:dyDescent="0.2"/>
  <cols>
    <col min="1" max="1" width="26.85546875" style="4" customWidth="1"/>
    <col min="2" max="5" width="16.28515625" customWidth="1"/>
    <col min="6" max="6" width="8.7109375" customWidth="1"/>
    <col min="7" max="7" width="8.7109375" style="11" customWidth="1"/>
    <col min="8" max="25" width="8.7109375" customWidth="1"/>
  </cols>
  <sheetData>
    <row r="1" spans="1:7" ht="14.1" customHeight="1" x14ac:dyDescent="0.2">
      <c r="A1" s="88" t="s">
        <v>163</v>
      </c>
      <c r="B1" s="88"/>
      <c r="C1" s="88"/>
      <c r="D1" s="88"/>
      <c r="E1" s="88"/>
    </row>
    <row r="2" spans="1:7" ht="14.1" customHeight="1" x14ac:dyDescent="0.25"/>
    <row r="3" spans="1:7" s="8" customFormat="1" ht="28.35" customHeight="1" x14ac:dyDescent="0.2">
      <c r="A3" s="92" t="s">
        <v>154</v>
      </c>
      <c r="B3" s="89" t="s">
        <v>164</v>
      </c>
      <c r="C3" s="90"/>
      <c r="D3" s="91"/>
      <c r="E3" s="94" t="s">
        <v>165</v>
      </c>
      <c r="F3" s="55"/>
      <c r="G3" s="55"/>
    </row>
    <row r="4" spans="1:7" s="8" customFormat="1" ht="28.35" customHeight="1" x14ac:dyDescent="0.2">
      <c r="A4" s="93"/>
      <c r="B4" s="13" t="s">
        <v>155</v>
      </c>
      <c r="C4" s="13" t="s">
        <v>156</v>
      </c>
      <c r="D4" s="13" t="s">
        <v>157</v>
      </c>
      <c r="E4" s="95"/>
    </row>
    <row r="5" spans="1:7" s="11" customFormat="1" ht="14.1" customHeight="1" x14ac:dyDescent="0.25">
      <c r="A5" s="26"/>
      <c r="B5" s="16"/>
      <c r="C5" s="16"/>
      <c r="D5" s="16"/>
      <c r="E5" s="15"/>
    </row>
    <row r="6" spans="1:7" s="11" customFormat="1" ht="14.1" customHeight="1" x14ac:dyDescent="0.2">
      <c r="A6" s="14" t="s">
        <v>128</v>
      </c>
      <c r="B6" s="111">
        <v>274000</v>
      </c>
      <c r="C6" s="111">
        <v>141395</v>
      </c>
      <c r="D6" s="111">
        <v>132605</v>
      </c>
      <c r="E6" s="57">
        <v>271382</v>
      </c>
    </row>
    <row r="7" spans="1:7" s="11" customFormat="1" ht="14.1" customHeight="1" x14ac:dyDescent="0.2">
      <c r="A7" s="14" t="s">
        <v>129</v>
      </c>
      <c r="B7" s="111">
        <v>248626</v>
      </c>
      <c r="C7" s="111">
        <v>119561</v>
      </c>
      <c r="D7" s="111">
        <v>129065</v>
      </c>
      <c r="E7" s="57">
        <v>247011</v>
      </c>
    </row>
    <row r="8" spans="1:7" s="8" customFormat="1" ht="14.25" customHeight="1" x14ac:dyDescent="0.2">
      <c r="A8" s="14" t="s">
        <v>130</v>
      </c>
      <c r="B8" s="111">
        <v>244284</v>
      </c>
      <c r="C8" s="111">
        <v>115414</v>
      </c>
      <c r="D8" s="111">
        <v>128870</v>
      </c>
      <c r="E8" s="57">
        <v>242757</v>
      </c>
    </row>
    <row r="9" spans="1:7" s="8" customFormat="1" ht="14.25" customHeight="1" x14ac:dyDescent="0.2">
      <c r="A9" s="14" t="s">
        <v>131</v>
      </c>
      <c r="B9" s="111">
        <v>277712</v>
      </c>
      <c r="C9" s="111">
        <v>131354</v>
      </c>
      <c r="D9" s="111">
        <v>146358</v>
      </c>
      <c r="E9" s="57">
        <v>275349</v>
      </c>
    </row>
    <row r="10" spans="1:7" s="8" customFormat="1" ht="14.25" customHeight="1" x14ac:dyDescent="0.2">
      <c r="A10" s="14" t="s">
        <v>132</v>
      </c>
      <c r="B10" s="111">
        <v>405966</v>
      </c>
      <c r="C10" s="111">
        <v>193476</v>
      </c>
      <c r="D10" s="111">
        <v>212490</v>
      </c>
      <c r="E10" s="57">
        <v>403977</v>
      </c>
    </row>
    <row r="11" spans="1:7" s="8" customFormat="1" ht="14.25" customHeight="1" x14ac:dyDescent="0.2">
      <c r="A11" s="14" t="s">
        <v>133</v>
      </c>
      <c r="B11" s="111">
        <v>119298</v>
      </c>
      <c r="C11" s="111">
        <v>58037</v>
      </c>
      <c r="D11" s="111">
        <v>61261</v>
      </c>
      <c r="E11" s="57">
        <v>118828</v>
      </c>
    </row>
    <row r="12" spans="1:7" s="8" customFormat="1" ht="14.25" customHeight="1" x14ac:dyDescent="0.2">
      <c r="A12" s="14" t="s">
        <v>134</v>
      </c>
      <c r="B12" s="111">
        <v>148301</v>
      </c>
      <c r="C12" s="111">
        <v>72827</v>
      </c>
      <c r="D12" s="111">
        <v>75474</v>
      </c>
      <c r="E12" s="57">
        <v>147392</v>
      </c>
    </row>
    <row r="13" spans="1:7" x14ac:dyDescent="0.2">
      <c r="A13" s="17" t="s">
        <v>135</v>
      </c>
      <c r="B13" s="112">
        <v>1718187</v>
      </c>
      <c r="C13" s="112">
        <v>832064</v>
      </c>
      <c r="D13" s="112">
        <v>886123</v>
      </c>
      <c r="E13" s="58">
        <v>1706696</v>
      </c>
    </row>
    <row r="15" spans="1:7" ht="13.15" x14ac:dyDescent="0.25">
      <c r="A15" s="96" t="s">
        <v>166</v>
      </c>
      <c r="B15" s="96"/>
      <c r="C15" s="96"/>
    </row>
    <row r="18" spans="1:7" s="11" customFormat="1" ht="13.15" x14ac:dyDescent="0.25">
      <c r="A18" s="4"/>
    </row>
    <row r="19" spans="1:7" s="11" customFormat="1" ht="13.15" x14ac:dyDescent="0.25">
      <c r="A19" s="4"/>
    </row>
    <row r="20" spans="1:7" s="11" customFormat="1" ht="13.15" x14ac:dyDescent="0.25">
      <c r="A20" s="4"/>
    </row>
    <row r="21" spans="1:7" s="11" customFormat="1" ht="13.15" x14ac:dyDescent="0.25">
      <c r="A21" s="4"/>
    </row>
    <row r="22" spans="1:7" s="11" customFormat="1" ht="13.15" x14ac:dyDescent="0.25">
      <c r="A22" s="4"/>
    </row>
    <row r="23" spans="1:7" ht="13.15" x14ac:dyDescent="0.25">
      <c r="E23" s="12"/>
      <c r="F23" s="12"/>
      <c r="G23" s="12"/>
    </row>
    <row r="24" spans="1:7" ht="13.15" x14ac:dyDescent="0.25">
      <c r="A24" s="11"/>
      <c r="B24" s="11"/>
      <c r="C24" s="11"/>
      <c r="D24" s="11"/>
      <c r="E24" s="11"/>
    </row>
  </sheetData>
  <mergeCells count="5">
    <mergeCell ref="A1:E1"/>
    <mergeCell ref="B3:D3"/>
    <mergeCell ref="A3:A4"/>
    <mergeCell ref="E3:E4"/>
    <mergeCell ref="A15:C15"/>
  </mergeCells>
  <conditionalFormatting sqref="A5:C5 E5">
    <cfRule type="expression" dxfId="25" priority="39">
      <formula>MOD(ROW(),2)=0</formula>
    </cfRule>
  </conditionalFormatting>
  <conditionalFormatting sqref="D5">
    <cfRule type="expression" dxfId="24" priority="30">
      <formula>MOD(ROW(),2)=0</formula>
    </cfRule>
  </conditionalFormatting>
  <conditionalFormatting sqref="B6:C7 E6:E7">
    <cfRule type="expression" dxfId="23" priority="29">
      <formula>MOD(ROW(),2)=0</formula>
    </cfRule>
  </conditionalFormatting>
  <conditionalFormatting sqref="D6:D7">
    <cfRule type="expression" dxfId="22" priority="28">
      <formula>MOD(ROW(),2)=0</formula>
    </cfRule>
  </conditionalFormatting>
  <conditionalFormatting sqref="B8:C9 E8:E9">
    <cfRule type="expression" dxfId="21" priority="27">
      <formula>MOD(ROW(),2)=0</formula>
    </cfRule>
  </conditionalFormatting>
  <conditionalFormatting sqref="D8:D9">
    <cfRule type="expression" dxfId="20" priority="26">
      <formula>MOD(ROW(),2)=0</formula>
    </cfRule>
  </conditionalFormatting>
  <conditionalFormatting sqref="B10:C11 E10:E11">
    <cfRule type="expression" dxfId="19" priority="25">
      <formula>MOD(ROW(),2)=0</formula>
    </cfRule>
  </conditionalFormatting>
  <conditionalFormatting sqref="D10:D11">
    <cfRule type="expression" dxfId="18" priority="24">
      <formula>MOD(ROW(),2)=0</formula>
    </cfRule>
  </conditionalFormatting>
  <conditionalFormatting sqref="B12:C12 E12">
    <cfRule type="expression" dxfId="17" priority="23">
      <formula>MOD(ROW(),2)=0</formula>
    </cfRule>
  </conditionalFormatting>
  <conditionalFormatting sqref="D12">
    <cfRule type="expression" dxfId="16" priority="22">
      <formula>MOD(ROW(),2)=0</formula>
    </cfRule>
  </conditionalFormatting>
  <conditionalFormatting sqref="B13:C13 E13">
    <cfRule type="expression" dxfId="15" priority="11">
      <formula>MOD(ROW(),2)=0</formula>
    </cfRule>
  </conditionalFormatting>
  <conditionalFormatting sqref="D13">
    <cfRule type="expression" dxfId="14" priority="10">
      <formula>MOD(ROW(),2)=0</formula>
    </cfRule>
  </conditionalFormatting>
  <conditionalFormatting sqref="A6:A8">
    <cfRule type="expression" dxfId="13" priority="7">
      <formula>MOD(ROW(),2)=0</formula>
    </cfRule>
  </conditionalFormatting>
  <conditionalFormatting sqref="A9">
    <cfRule type="expression" dxfId="12" priority="6">
      <formula>MOD(ROW(),2)=0</formula>
    </cfRule>
  </conditionalFormatting>
  <conditionalFormatting sqref="A11">
    <cfRule type="expression" dxfId="11" priority="5">
      <formula>MOD(ROW(),2)=0</formula>
    </cfRule>
  </conditionalFormatting>
  <conditionalFormatting sqref="A10">
    <cfRule type="expression" dxfId="10" priority="4">
      <formula>MOD(ROW(),2)=0</formula>
    </cfRule>
  </conditionalFormatting>
  <conditionalFormatting sqref="A12">
    <cfRule type="expression" dxfId="9" priority="3">
      <formula>MOD(ROW(),2)=0</formula>
    </cfRule>
  </conditionalFormatting>
  <conditionalFormatting sqref="A13">
    <cfRule type="expression" dxfId="8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&amp;L&amp;"Arial,Standard"&amp;8Statistikamt Nord&amp;C&amp;"Arial,Standard"&amp;8&amp;P&amp;R&amp;"Arial,Standard"&amp;8Statistischer Bericht A I 3 - j 11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H152"/>
  <sheetViews>
    <sheetView zoomScaleNormal="100" workbookViewId="0">
      <selection sqref="A1:E1"/>
    </sheetView>
  </sheetViews>
  <sheetFormatPr baseColWidth="10" defaultColWidth="11.28515625" defaultRowHeight="12.75" x14ac:dyDescent="0.2"/>
  <cols>
    <col min="1" max="1" width="22" customWidth="1"/>
    <col min="2" max="2" width="16.7109375" style="11" customWidth="1"/>
    <col min="3" max="5" width="16.7109375" customWidth="1"/>
    <col min="6" max="26" width="11.28515625" customWidth="1"/>
  </cols>
  <sheetData>
    <row r="1" spans="1:8" s="10" customFormat="1" ht="14.1" customHeight="1" x14ac:dyDescent="0.2">
      <c r="A1" s="97" t="s">
        <v>153</v>
      </c>
      <c r="B1" s="97"/>
      <c r="C1" s="98"/>
      <c r="D1" s="98"/>
      <c r="E1" s="98"/>
    </row>
    <row r="2" spans="1:8" s="10" customFormat="1" ht="14.1" customHeight="1" x14ac:dyDescent="0.2">
      <c r="A2" s="101" t="s">
        <v>160</v>
      </c>
      <c r="B2" s="101"/>
      <c r="C2" s="101"/>
      <c r="D2" s="101"/>
      <c r="E2" s="101"/>
    </row>
    <row r="3" spans="1:8" s="10" customFormat="1" ht="14.1" customHeight="1" x14ac:dyDescent="0.25">
      <c r="A3" s="97" t="s">
        <v>128</v>
      </c>
      <c r="B3" s="97"/>
      <c r="C3" s="97"/>
      <c r="D3" s="97"/>
      <c r="E3" s="97"/>
    </row>
    <row r="4" spans="1:8" s="10" customFormat="1" ht="14.1" customHeight="1" x14ac:dyDescent="0.25">
      <c r="A4" s="27"/>
      <c r="B4" s="27"/>
      <c r="C4" s="27"/>
      <c r="D4" s="27"/>
      <c r="E4" s="27"/>
    </row>
    <row r="5" spans="1:8" ht="28.35" customHeight="1" x14ac:dyDescent="0.2">
      <c r="A5" s="104" t="s">
        <v>159</v>
      </c>
      <c r="B5" s="102" t="s">
        <v>158</v>
      </c>
      <c r="C5" s="99" t="s">
        <v>30</v>
      </c>
      <c r="D5" s="99" t="s">
        <v>22</v>
      </c>
      <c r="E5" s="100" t="s">
        <v>23</v>
      </c>
    </row>
    <row r="6" spans="1:8" ht="28.35" customHeight="1" x14ac:dyDescent="0.2">
      <c r="A6" s="105"/>
      <c r="B6" s="103"/>
      <c r="C6" s="18" t="s">
        <v>155</v>
      </c>
      <c r="D6" s="18" t="s">
        <v>156</v>
      </c>
      <c r="E6" s="19" t="s">
        <v>157</v>
      </c>
    </row>
    <row r="7" spans="1:8" s="11" customFormat="1" ht="14.1" customHeight="1" x14ac:dyDescent="0.25">
      <c r="A7" s="41"/>
      <c r="B7" s="47"/>
      <c r="C7" s="20"/>
      <c r="D7" s="20"/>
      <c r="E7" s="20"/>
    </row>
    <row r="8" spans="1:8" s="11" customFormat="1" ht="14.1" customHeight="1" x14ac:dyDescent="0.25">
      <c r="A8" s="42" t="s">
        <v>31</v>
      </c>
      <c r="B8" s="59">
        <v>2011</v>
      </c>
      <c r="C8" s="60">
        <v>2828</v>
      </c>
      <c r="D8" s="60">
        <v>1466</v>
      </c>
      <c r="E8" s="60">
        <v>1362</v>
      </c>
    </row>
    <row r="9" spans="1:8" ht="14.1" customHeight="1" x14ac:dyDescent="0.25">
      <c r="A9" s="42" t="s">
        <v>32</v>
      </c>
      <c r="B9" s="59">
        <f>$B$8-1</f>
        <v>2010</v>
      </c>
      <c r="C9" s="60">
        <v>2765</v>
      </c>
      <c r="D9" s="60">
        <v>1442</v>
      </c>
      <c r="E9" s="60">
        <v>1323</v>
      </c>
    </row>
    <row r="10" spans="1:8" ht="14.1" customHeight="1" x14ac:dyDescent="0.25">
      <c r="A10" s="42" t="s">
        <v>33</v>
      </c>
      <c r="B10" s="59">
        <f>$B$8-2</f>
        <v>2009</v>
      </c>
      <c r="C10" s="60">
        <v>2605</v>
      </c>
      <c r="D10" s="60">
        <v>1389</v>
      </c>
      <c r="E10" s="60">
        <v>1216</v>
      </c>
    </row>
    <row r="11" spans="1:8" ht="14.1" customHeight="1" x14ac:dyDescent="0.25">
      <c r="A11" s="42" t="s">
        <v>34</v>
      </c>
      <c r="B11" s="59">
        <f>$B$8-3</f>
        <v>2008</v>
      </c>
      <c r="C11" s="60">
        <v>2589</v>
      </c>
      <c r="D11" s="60">
        <v>1284</v>
      </c>
      <c r="E11" s="60">
        <v>1305</v>
      </c>
      <c r="H11" s="23"/>
    </row>
    <row r="12" spans="1:8" ht="14.1" customHeight="1" x14ac:dyDescent="0.25">
      <c r="A12" s="42" t="s">
        <v>35</v>
      </c>
      <c r="B12" s="59">
        <f>$B$8-4</f>
        <v>2007</v>
      </c>
      <c r="C12" s="60">
        <v>2624</v>
      </c>
      <c r="D12" s="60">
        <v>1348</v>
      </c>
      <c r="E12" s="60">
        <v>1276</v>
      </c>
    </row>
    <row r="13" spans="1:8" ht="14.1" customHeight="1" x14ac:dyDescent="0.25">
      <c r="A13" s="49" t="s">
        <v>36</v>
      </c>
      <c r="B13" s="61"/>
      <c r="C13" s="60">
        <f>SUM(C8:C12)</f>
        <v>13411</v>
      </c>
      <c r="D13" s="60">
        <f>SUM(D8:D12)</f>
        <v>6929</v>
      </c>
      <c r="E13" s="60">
        <f>SUM(E8:E12)</f>
        <v>6482</v>
      </c>
    </row>
    <row r="14" spans="1:8" ht="14.1" customHeight="1" x14ac:dyDescent="0.25">
      <c r="A14" s="43" t="s">
        <v>37</v>
      </c>
      <c r="B14" s="59">
        <f>$B$8-5</f>
        <v>2006</v>
      </c>
      <c r="C14" s="60">
        <v>2508</v>
      </c>
      <c r="D14" s="60">
        <v>1328</v>
      </c>
      <c r="E14" s="60">
        <v>1180</v>
      </c>
    </row>
    <row r="15" spans="1:8" ht="14.1" customHeight="1" x14ac:dyDescent="0.25">
      <c r="A15" s="43" t="s">
        <v>38</v>
      </c>
      <c r="B15" s="59">
        <f>$B$8-6</f>
        <v>2005</v>
      </c>
      <c r="C15" s="60">
        <v>2518</v>
      </c>
      <c r="D15" s="60">
        <v>1260</v>
      </c>
      <c r="E15" s="60">
        <v>1258</v>
      </c>
    </row>
    <row r="16" spans="1:8" ht="14.1" customHeight="1" x14ac:dyDescent="0.25">
      <c r="A16" s="43" t="s">
        <v>39</v>
      </c>
      <c r="B16" s="59">
        <f>$B$8-7</f>
        <v>2004</v>
      </c>
      <c r="C16" s="60">
        <v>2336</v>
      </c>
      <c r="D16" s="60">
        <v>1209</v>
      </c>
      <c r="E16" s="60">
        <v>1127</v>
      </c>
    </row>
    <row r="17" spans="1:7" ht="14.1" customHeight="1" x14ac:dyDescent="0.25">
      <c r="A17" s="43" t="s">
        <v>40</v>
      </c>
      <c r="B17" s="59">
        <f>$B$8-8</f>
        <v>2003</v>
      </c>
      <c r="C17" s="60">
        <v>2296</v>
      </c>
      <c r="D17" s="60">
        <v>1150</v>
      </c>
      <c r="E17" s="60">
        <v>1146</v>
      </c>
    </row>
    <row r="18" spans="1:7" ht="14.1" customHeight="1" x14ac:dyDescent="0.25">
      <c r="A18" s="43" t="s">
        <v>41</v>
      </c>
      <c r="B18" s="59">
        <f>$B$8-9</f>
        <v>2002</v>
      </c>
      <c r="C18" s="60">
        <v>2257</v>
      </c>
      <c r="D18" s="60">
        <v>1148</v>
      </c>
      <c r="E18" s="60">
        <v>1109</v>
      </c>
    </row>
    <row r="19" spans="1:7" ht="14.1" customHeight="1" x14ac:dyDescent="0.25">
      <c r="A19" s="50" t="s">
        <v>36</v>
      </c>
      <c r="B19" s="61"/>
      <c r="C19" s="60">
        <f>SUM(C14:C18)</f>
        <v>11915</v>
      </c>
      <c r="D19" s="60">
        <f>SUM(D14:D18)</f>
        <v>6095</v>
      </c>
      <c r="E19" s="60">
        <f>SUM(E14:E18)</f>
        <v>5820</v>
      </c>
    </row>
    <row r="20" spans="1:7" ht="14.1" customHeight="1" x14ac:dyDescent="0.25">
      <c r="A20" s="43" t="s">
        <v>42</v>
      </c>
      <c r="B20" s="59">
        <f>$B$8-10</f>
        <v>2001</v>
      </c>
      <c r="C20" s="60">
        <v>2208</v>
      </c>
      <c r="D20" s="60">
        <v>1109</v>
      </c>
      <c r="E20" s="60">
        <v>1099</v>
      </c>
    </row>
    <row r="21" spans="1:7" ht="14.1" customHeight="1" x14ac:dyDescent="0.25">
      <c r="A21" s="43" t="s">
        <v>43</v>
      </c>
      <c r="B21" s="59">
        <f>$B$8-11</f>
        <v>2000</v>
      </c>
      <c r="C21" s="60">
        <v>2395</v>
      </c>
      <c r="D21" s="60">
        <v>1274</v>
      </c>
      <c r="E21" s="60">
        <v>1121</v>
      </c>
    </row>
    <row r="22" spans="1:7" ht="14.1" customHeight="1" x14ac:dyDescent="0.2">
      <c r="A22" s="43" t="s">
        <v>44</v>
      </c>
      <c r="B22" s="59">
        <f>$B$8-12</f>
        <v>1999</v>
      </c>
      <c r="C22" s="60">
        <v>2322</v>
      </c>
      <c r="D22" s="60">
        <v>1180</v>
      </c>
      <c r="E22" s="60">
        <v>1142</v>
      </c>
    </row>
    <row r="23" spans="1:7" ht="14.1" customHeight="1" x14ac:dyDescent="0.2">
      <c r="A23" s="43" t="s">
        <v>45</v>
      </c>
      <c r="B23" s="59">
        <f>$B$8-13</f>
        <v>1998</v>
      </c>
      <c r="C23" s="60">
        <v>2264</v>
      </c>
      <c r="D23" s="60">
        <v>1185</v>
      </c>
      <c r="E23" s="113">
        <v>1079</v>
      </c>
      <c r="F23" s="12"/>
      <c r="G23" s="12"/>
    </row>
    <row r="24" spans="1:7" ht="14.1" customHeight="1" x14ac:dyDescent="0.2">
      <c r="A24" s="43" t="s">
        <v>46</v>
      </c>
      <c r="B24" s="59">
        <f>$B$8-14</f>
        <v>1997</v>
      </c>
      <c r="C24" s="60">
        <v>2319</v>
      </c>
      <c r="D24" s="60">
        <v>1218</v>
      </c>
      <c r="E24" s="60">
        <v>1101</v>
      </c>
    </row>
    <row r="25" spans="1:7" ht="14.1" customHeight="1" x14ac:dyDescent="0.25">
      <c r="A25" s="50" t="s">
        <v>36</v>
      </c>
      <c r="B25" s="61"/>
      <c r="C25" s="60">
        <f>SUM(C20:C24)</f>
        <v>11508</v>
      </c>
      <c r="D25" s="60">
        <f>SUM(D20:D24)</f>
        <v>5966</v>
      </c>
      <c r="E25" s="60">
        <f>SUM(E20:E24)</f>
        <v>5542</v>
      </c>
    </row>
    <row r="26" spans="1:7" ht="14.1" customHeight="1" x14ac:dyDescent="0.25">
      <c r="A26" s="43" t="s">
        <v>47</v>
      </c>
      <c r="B26" s="59">
        <f>$B$8-15</f>
        <v>1996</v>
      </c>
      <c r="C26" s="60">
        <v>2321</v>
      </c>
      <c r="D26" s="60">
        <v>1175</v>
      </c>
      <c r="E26" s="60">
        <v>1146</v>
      </c>
    </row>
    <row r="27" spans="1:7" ht="14.1" customHeight="1" x14ac:dyDescent="0.25">
      <c r="A27" s="43" t="s">
        <v>48</v>
      </c>
      <c r="B27" s="59">
        <f>$B$8-16</f>
        <v>1995</v>
      </c>
      <c r="C27" s="60">
        <v>2226</v>
      </c>
      <c r="D27" s="60">
        <v>1164</v>
      </c>
      <c r="E27" s="60">
        <v>1062</v>
      </c>
    </row>
    <row r="28" spans="1:7" ht="14.1" customHeight="1" x14ac:dyDescent="0.25">
      <c r="A28" s="43" t="s">
        <v>49</v>
      </c>
      <c r="B28" s="59">
        <f>$B$8-17</f>
        <v>1994</v>
      </c>
      <c r="C28" s="60">
        <v>2506</v>
      </c>
      <c r="D28" s="60">
        <v>1279</v>
      </c>
      <c r="E28" s="60">
        <v>1227</v>
      </c>
    </row>
    <row r="29" spans="1:7" ht="14.1" customHeight="1" x14ac:dyDescent="0.25">
      <c r="A29" s="43" t="s">
        <v>50</v>
      </c>
      <c r="B29" s="59">
        <f>$B$8-18</f>
        <v>1993</v>
      </c>
      <c r="C29" s="60">
        <v>2479</v>
      </c>
      <c r="D29" s="60">
        <v>1218</v>
      </c>
      <c r="E29" s="60">
        <v>1261</v>
      </c>
    </row>
    <row r="30" spans="1:7" ht="14.1" customHeight="1" x14ac:dyDescent="0.25">
      <c r="A30" s="42" t="s">
        <v>51</v>
      </c>
      <c r="B30" s="59">
        <f>$B$8-19</f>
        <v>1992</v>
      </c>
      <c r="C30" s="60">
        <v>2810</v>
      </c>
      <c r="D30" s="60">
        <v>1354</v>
      </c>
      <c r="E30" s="60">
        <v>1456</v>
      </c>
    </row>
    <row r="31" spans="1:7" ht="14.1" customHeight="1" x14ac:dyDescent="0.25">
      <c r="A31" s="50" t="s">
        <v>36</v>
      </c>
      <c r="B31" s="61"/>
      <c r="C31" s="60">
        <f>SUM(C26:C30)</f>
        <v>12342</v>
      </c>
      <c r="D31" s="60">
        <f>SUM(D26:D30)</f>
        <v>6190</v>
      </c>
      <c r="E31" s="60">
        <f>SUM(E26:E30)</f>
        <v>6152</v>
      </c>
    </row>
    <row r="32" spans="1:7" ht="14.1" customHeight="1" x14ac:dyDescent="0.25">
      <c r="A32" s="43" t="s">
        <v>52</v>
      </c>
      <c r="B32" s="59">
        <f>$B$8-20</f>
        <v>1991</v>
      </c>
      <c r="C32" s="60">
        <v>3238</v>
      </c>
      <c r="D32" s="60">
        <v>1535</v>
      </c>
      <c r="E32" s="60">
        <v>1703</v>
      </c>
    </row>
    <row r="33" spans="1:5" ht="14.1" customHeight="1" x14ac:dyDescent="0.25">
      <c r="A33" s="43" t="s">
        <v>53</v>
      </c>
      <c r="B33" s="59">
        <f>$B$8-21</f>
        <v>1990</v>
      </c>
      <c r="C33" s="60">
        <v>4090</v>
      </c>
      <c r="D33" s="60">
        <v>1964</v>
      </c>
      <c r="E33" s="60">
        <v>2126</v>
      </c>
    </row>
    <row r="34" spans="1:5" ht="14.1" customHeight="1" x14ac:dyDescent="0.25">
      <c r="A34" s="43" t="s">
        <v>54</v>
      </c>
      <c r="B34" s="59">
        <f>$B$8-22</f>
        <v>1989</v>
      </c>
      <c r="C34" s="60">
        <v>4505</v>
      </c>
      <c r="D34" s="60">
        <v>2186</v>
      </c>
      <c r="E34" s="60">
        <v>2319</v>
      </c>
    </row>
    <row r="35" spans="1:5" ht="14.1" customHeight="1" x14ac:dyDescent="0.25">
      <c r="A35" s="43" t="s">
        <v>55</v>
      </c>
      <c r="B35" s="59">
        <f>$B$8-23</f>
        <v>1988</v>
      </c>
      <c r="C35" s="60">
        <v>4957</v>
      </c>
      <c r="D35" s="60">
        <v>2404</v>
      </c>
      <c r="E35" s="60">
        <v>2553</v>
      </c>
    </row>
    <row r="36" spans="1:5" ht="14.1" customHeight="1" x14ac:dyDescent="0.2">
      <c r="A36" s="43" t="s">
        <v>56</v>
      </c>
      <c r="B36" s="59">
        <f>$B$8-24</f>
        <v>1987</v>
      </c>
      <c r="C36" s="60">
        <v>5078</v>
      </c>
      <c r="D36" s="60">
        <v>2428</v>
      </c>
      <c r="E36" s="60">
        <v>2650</v>
      </c>
    </row>
    <row r="37" spans="1:5" ht="14.1" customHeight="1" x14ac:dyDescent="0.2">
      <c r="A37" s="50" t="s">
        <v>36</v>
      </c>
      <c r="B37" s="61"/>
      <c r="C37" s="60">
        <f>SUM(C32:C36)</f>
        <v>21868</v>
      </c>
      <c r="D37" s="60">
        <f>SUM(D32:D36)</f>
        <v>10517</v>
      </c>
      <c r="E37" s="60">
        <f>SUM(E32:E36)</f>
        <v>11351</v>
      </c>
    </row>
    <row r="38" spans="1:5" ht="14.1" customHeight="1" x14ac:dyDescent="0.2">
      <c r="A38" s="43" t="s">
        <v>57</v>
      </c>
      <c r="B38" s="59">
        <f>$B$8-25</f>
        <v>1986</v>
      </c>
      <c r="C38" s="60">
        <v>5354</v>
      </c>
      <c r="D38" s="60">
        <v>2577</v>
      </c>
      <c r="E38" s="60">
        <v>2777</v>
      </c>
    </row>
    <row r="39" spans="1:5" ht="14.1" customHeight="1" x14ac:dyDescent="0.2">
      <c r="A39" s="43" t="s">
        <v>58</v>
      </c>
      <c r="B39" s="59">
        <f>$B$8-26</f>
        <v>1985</v>
      </c>
      <c r="C39" s="60">
        <v>5272</v>
      </c>
      <c r="D39" s="60">
        <v>2575</v>
      </c>
      <c r="E39" s="60">
        <v>2697</v>
      </c>
    </row>
    <row r="40" spans="1:5" ht="14.1" customHeight="1" x14ac:dyDescent="0.2">
      <c r="A40" s="43" t="s">
        <v>59</v>
      </c>
      <c r="B40" s="59">
        <f>$B$8-27</f>
        <v>1984</v>
      </c>
      <c r="C40" s="60">
        <v>5444</v>
      </c>
      <c r="D40" s="60">
        <v>2737</v>
      </c>
      <c r="E40" s="60">
        <v>2707</v>
      </c>
    </row>
    <row r="41" spans="1:5" ht="14.1" customHeight="1" x14ac:dyDescent="0.2">
      <c r="A41" s="43" t="s">
        <v>60</v>
      </c>
      <c r="B41" s="59">
        <f>$B$8-28</f>
        <v>1983</v>
      </c>
      <c r="C41" s="60">
        <v>5534</v>
      </c>
      <c r="D41" s="60">
        <v>2823</v>
      </c>
      <c r="E41" s="60">
        <v>2711</v>
      </c>
    </row>
    <row r="42" spans="1:5" ht="14.1" customHeight="1" x14ac:dyDescent="0.2">
      <c r="A42" s="43" t="s">
        <v>61</v>
      </c>
      <c r="B42" s="59">
        <f>$B$8-29</f>
        <v>1982</v>
      </c>
      <c r="C42" s="60">
        <v>5503</v>
      </c>
      <c r="D42" s="60">
        <v>2810</v>
      </c>
      <c r="E42" s="60">
        <v>2693</v>
      </c>
    </row>
    <row r="43" spans="1:5" ht="14.1" customHeight="1" x14ac:dyDescent="0.2">
      <c r="A43" s="50" t="s">
        <v>36</v>
      </c>
      <c r="B43" s="61"/>
      <c r="C43" s="60">
        <f>SUM(C38:C42)</f>
        <v>27107</v>
      </c>
      <c r="D43" s="60">
        <f>SUM(D38:D42)</f>
        <v>13522</v>
      </c>
      <c r="E43" s="60">
        <f>SUM(E38:E42)</f>
        <v>13585</v>
      </c>
    </row>
    <row r="44" spans="1:5" ht="14.1" customHeight="1" x14ac:dyDescent="0.2">
      <c r="A44" s="43" t="s">
        <v>62</v>
      </c>
      <c r="B44" s="59">
        <f>$B$8-30</f>
        <v>1981</v>
      </c>
      <c r="C44" s="60">
        <v>5482</v>
      </c>
      <c r="D44" s="60">
        <v>2799</v>
      </c>
      <c r="E44" s="60">
        <v>2683</v>
      </c>
    </row>
    <row r="45" spans="1:5" ht="14.1" customHeight="1" x14ac:dyDescent="0.2">
      <c r="A45" s="43" t="s">
        <v>63</v>
      </c>
      <c r="B45" s="59">
        <f>$B$8-31</f>
        <v>1980</v>
      </c>
      <c r="C45" s="60">
        <v>5419</v>
      </c>
      <c r="D45" s="60">
        <v>2887</v>
      </c>
      <c r="E45" s="60">
        <v>2532</v>
      </c>
    </row>
    <row r="46" spans="1:5" ht="14.1" customHeight="1" x14ac:dyDescent="0.2">
      <c r="A46" s="43" t="s">
        <v>64</v>
      </c>
      <c r="B46" s="59">
        <f>$B$8-32</f>
        <v>1979</v>
      </c>
      <c r="C46" s="60">
        <v>5021</v>
      </c>
      <c r="D46" s="60">
        <v>2683</v>
      </c>
      <c r="E46" s="60">
        <v>2338</v>
      </c>
    </row>
    <row r="47" spans="1:5" ht="14.1" customHeight="1" x14ac:dyDescent="0.2">
      <c r="A47" s="43" t="s">
        <v>65</v>
      </c>
      <c r="B47" s="59">
        <f>$B$8-33</f>
        <v>1978</v>
      </c>
      <c r="C47" s="60">
        <v>4795</v>
      </c>
      <c r="D47" s="60">
        <v>2622</v>
      </c>
      <c r="E47" s="60">
        <v>2173</v>
      </c>
    </row>
    <row r="48" spans="1:5" ht="14.1" customHeight="1" x14ac:dyDescent="0.2">
      <c r="A48" s="43" t="s">
        <v>66</v>
      </c>
      <c r="B48" s="59">
        <f>$B$8-34</f>
        <v>1977</v>
      </c>
      <c r="C48" s="60">
        <v>4721</v>
      </c>
      <c r="D48" s="60">
        <v>2637</v>
      </c>
      <c r="E48" s="60">
        <v>2084</v>
      </c>
    </row>
    <row r="49" spans="1:5" ht="14.1" customHeight="1" x14ac:dyDescent="0.2">
      <c r="A49" s="50" t="s">
        <v>36</v>
      </c>
      <c r="B49" s="61"/>
      <c r="C49" s="60">
        <f>SUM(C44:C48)</f>
        <v>25438</v>
      </c>
      <c r="D49" s="60">
        <f>SUM(D44:D48)</f>
        <v>13628</v>
      </c>
      <c r="E49" s="60">
        <f>SUM(E44:E48)</f>
        <v>11810</v>
      </c>
    </row>
    <row r="50" spans="1:5" ht="14.1" customHeight="1" x14ac:dyDescent="0.2">
      <c r="A50" s="43" t="s">
        <v>67</v>
      </c>
      <c r="B50" s="59">
        <f>$B$8-35</f>
        <v>1976</v>
      </c>
      <c r="C50" s="60">
        <v>4587</v>
      </c>
      <c r="D50" s="60">
        <v>2579</v>
      </c>
      <c r="E50" s="60">
        <v>2008</v>
      </c>
    </row>
    <row r="51" spans="1:5" ht="14.1" customHeight="1" x14ac:dyDescent="0.2">
      <c r="A51" s="43" t="s">
        <v>68</v>
      </c>
      <c r="B51" s="59">
        <f>$B$8-36</f>
        <v>1975</v>
      </c>
      <c r="C51" s="60">
        <v>4291</v>
      </c>
      <c r="D51" s="60">
        <v>2411</v>
      </c>
      <c r="E51" s="60">
        <v>1880</v>
      </c>
    </row>
    <row r="52" spans="1:5" ht="14.1" customHeight="1" x14ac:dyDescent="0.2">
      <c r="A52" s="43" t="s">
        <v>69</v>
      </c>
      <c r="B52" s="59">
        <f>$B$8-37</f>
        <v>1974</v>
      </c>
      <c r="C52" s="60">
        <v>4101</v>
      </c>
      <c r="D52" s="60">
        <v>2353</v>
      </c>
      <c r="E52" s="60">
        <v>1748</v>
      </c>
    </row>
    <row r="53" spans="1:5" ht="14.1" customHeight="1" x14ac:dyDescent="0.2">
      <c r="A53" s="43" t="s">
        <v>70</v>
      </c>
      <c r="B53" s="59">
        <f>$B$8-38</f>
        <v>1973</v>
      </c>
      <c r="C53" s="60">
        <v>3996</v>
      </c>
      <c r="D53" s="60">
        <v>2233</v>
      </c>
      <c r="E53" s="60">
        <v>1763</v>
      </c>
    </row>
    <row r="54" spans="1:5" s="11" customFormat="1" ht="14.1" customHeight="1" x14ac:dyDescent="0.2">
      <c r="A54" s="42" t="s">
        <v>71</v>
      </c>
      <c r="B54" s="59">
        <f>$B$8-39</f>
        <v>1972</v>
      </c>
      <c r="C54" s="60">
        <v>4175</v>
      </c>
      <c r="D54" s="60">
        <v>2430</v>
      </c>
      <c r="E54" s="60">
        <v>1745</v>
      </c>
    </row>
    <row r="55" spans="1:5" s="11" customFormat="1" ht="14.1" customHeight="1" x14ac:dyDescent="0.2">
      <c r="A55" s="49" t="s">
        <v>36</v>
      </c>
      <c r="B55" s="61"/>
      <c r="C55" s="60">
        <f>SUM(C50:C54)</f>
        <v>21150</v>
      </c>
      <c r="D55" s="60">
        <f>SUM(D50:D54)</f>
        <v>12006</v>
      </c>
      <c r="E55" s="60">
        <f>SUM(E50:E54)</f>
        <v>9144</v>
      </c>
    </row>
    <row r="56" spans="1:5" s="11" customFormat="1" ht="14.1" customHeight="1" x14ac:dyDescent="0.2">
      <c r="A56" s="42" t="s">
        <v>72</v>
      </c>
      <c r="B56" s="59">
        <f>$B$8-40</f>
        <v>1971</v>
      </c>
      <c r="C56" s="60">
        <v>4156</v>
      </c>
      <c r="D56" s="60">
        <v>2374</v>
      </c>
      <c r="E56" s="60">
        <v>1782</v>
      </c>
    </row>
    <row r="57" spans="1:5" ht="14.1" customHeight="1" x14ac:dyDescent="0.2">
      <c r="A57" s="42" t="s">
        <v>73</v>
      </c>
      <c r="B57" s="59">
        <f>$B$8-41</f>
        <v>1970</v>
      </c>
      <c r="C57" s="60">
        <v>4082</v>
      </c>
      <c r="D57" s="60">
        <v>2339</v>
      </c>
      <c r="E57" s="60">
        <v>1743</v>
      </c>
    </row>
    <row r="58" spans="1:5" ht="14.1" customHeight="1" x14ac:dyDescent="0.2">
      <c r="A58" s="42" t="s">
        <v>74</v>
      </c>
      <c r="B58" s="59">
        <f>$B$8-42</f>
        <v>1969</v>
      </c>
      <c r="C58" s="60">
        <v>4351</v>
      </c>
      <c r="D58" s="60">
        <v>2518</v>
      </c>
      <c r="E58" s="60">
        <v>1833</v>
      </c>
    </row>
    <row r="59" spans="1:5" ht="14.1" customHeight="1" x14ac:dyDescent="0.2">
      <c r="A59" s="42" t="s">
        <v>75</v>
      </c>
      <c r="B59" s="59">
        <f>$B$8-43</f>
        <v>1968</v>
      </c>
      <c r="C59" s="60">
        <v>4379</v>
      </c>
      <c r="D59" s="60">
        <v>2492</v>
      </c>
      <c r="E59" s="60">
        <v>1887</v>
      </c>
    </row>
    <row r="60" spans="1:5" ht="14.1" customHeight="1" x14ac:dyDescent="0.2">
      <c r="A60" s="42" t="s">
        <v>76</v>
      </c>
      <c r="B60" s="59">
        <f>$B$8-44</f>
        <v>1967</v>
      </c>
      <c r="C60" s="60">
        <v>4472</v>
      </c>
      <c r="D60" s="60">
        <v>2569</v>
      </c>
      <c r="E60" s="60">
        <v>1903</v>
      </c>
    </row>
    <row r="61" spans="1:5" ht="14.1" customHeight="1" x14ac:dyDescent="0.2">
      <c r="A61" s="50" t="s">
        <v>36</v>
      </c>
      <c r="B61" s="61"/>
      <c r="C61" s="60">
        <f>SUM(C56:C60)</f>
        <v>21440</v>
      </c>
      <c r="D61" s="60">
        <f>SUM(D56:D60)</f>
        <v>12292</v>
      </c>
      <c r="E61" s="60">
        <f>SUM(E56:E60)</f>
        <v>9148</v>
      </c>
    </row>
    <row r="62" spans="1:5" ht="14.1" customHeight="1" x14ac:dyDescent="0.2">
      <c r="A62" s="43" t="s">
        <v>77</v>
      </c>
      <c r="B62" s="59">
        <f>$B$8-45</f>
        <v>1966</v>
      </c>
      <c r="C62" s="60">
        <v>4417</v>
      </c>
      <c r="D62" s="60">
        <v>2505</v>
      </c>
      <c r="E62" s="60">
        <v>1912</v>
      </c>
    </row>
    <row r="63" spans="1:5" ht="14.1" customHeight="1" x14ac:dyDescent="0.2">
      <c r="A63" s="43" t="s">
        <v>78</v>
      </c>
      <c r="B63" s="59">
        <f>$B$8-46</f>
        <v>1965</v>
      </c>
      <c r="C63" s="60">
        <v>4370</v>
      </c>
      <c r="D63" s="60">
        <v>2484</v>
      </c>
      <c r="E63" s="60">
        <v>1886</v>
      </c>
    </row>
    <row r="64" spans="1:5" ht="14.1" customHeight="1" x14ac:dyDescent="0.2">
      <c r="A64" s="43" t="s">
        <v>79</v>
      </c>
      <c r="B64" s="59">
        <f>$B$8-47</f>
        <v>1964</v>
      </c>
      <c r="C64" s="60">
        <v>4523</v>
      </c>
      <c r="D64" s="60">
        <v>2513</v>
      </c>
      <c r="E64" s="60">
        <v>2010</v>
      </c>
    </row>
    <row r="65" spans="1:5" ht="14.1" customHeight="1" x14ac:dyDescent="0.2">
      <c r="A65" s="43" t="s">
        <v>80</v>
      </c>
      <c r="B65" s="59">
        <f>$B$8-48</f>
        <v>1963</v>
      </c>
      <c r="C65" s="60">
        <v>4304</v>
      </c>
      <c r="D65" s="60">
        <v>2426</v>
      </c>
      <c r="E65" s="60">
        <v>1878</v>
      </c>
    </row>
    <row r="66" spans="1:5" ht="14.1" customHeight="1" x14ac:dyDescent="0.2">
      <c r="A66" s="43" t="s">
        <v>81</v>
      </c>
      <c r="B66" s="59">
        <f>$B$8-49</f>
        <v>1962</v>
      </c>
      <c r="C66" s="60">
        <v>3989</v>
      </c>
      <c r="D66" s="60">
        <v>2247</v>
      </c>
      <c r="E66" s="60">
        <v>1742</v>
      </c>
    </row>
    <row r="67" spans="1:5" ht="14.1" customHeight="1" x14ac:dyDescent="0.2">
      <c r="A67" s="50" t="s">
        <v>36</v>
      </c>
      <c r="B67" s="61"/>
      <c r="C67" s="60">
        <f>SUM(C62:C66)</f>
        <v>21603</v>
      </c>
      <c r="D67" s="60">
        <f>SUM(D62:D66)</f>
        <v>12175</v>
      </c>
      <c r="E67" s="60">
        <f>SUM(E62:E66)</f>
        <v>9428</v>
      </c>
    </row>
    <row r="68" spans="1:5" ht="14.1" customHeight="1" x14ac:dyDescent="0.2">
      <c r="A68" s="43" t="s">
        <v>82</v>
      </c>
      <c r="B68" s="59">
        <f>$B$8-50</f>
        <v>1961</v>
      </c>
      <c r="C68" s="60">
        <v>3741</v>
      </c>
      <c r="D68" s="60">
        <v>2044</v>
      </c>
      <c r="E68" s="60">
        <v>1697</v>
      </c>
    </row>
    <row r="69" spans="1:5" ht="14.1" customHeight="1" x14ac:dyDescent="0.2">
      <c r="A69" s="43" t="s">
        <v>83</v>
      </c>
      <c r="B69" s="59">
        <f>$B$8-51</f>
        <v>1960</v>
      </c>
      <c r="C69" s="60">
        <v>3797</v>
      </c>
      <c r="D69" s="60">
        <v>2133</v>
      </c>
      <c r="E69" s="60">
        <v>1664</v>
      </c>
    </row>
    <row r="70" spans="1:5" ht="14.1" customHeight="1" x14ac:dyDescent="0.2">
      <c r="A70" s="43" t="s">
        <v>84</v>
      </c>
      <c r="B70" s="59">
        <f>$B$8-52</f>
        <v>1959</v>
      </c>
      <c r="C70" s="60">
        <v>3504</v>
      </c>
      <c r="D70" s="60">
        <v>1973</v>
      </c>
      <c r="E70" s="60">
        <v>1531</v>
      </c>
    </row>
    <row r="71" spans="1:5" ht="14.1" customHeight="1" x14ac:dyDescent="0.2">
      <c r="A71" s="43" t="s">
        <v>85</v>
      </c>
      <c r="B71" s="59">
        <f>$B$8-53</f>
        <v>1958</v>
      </c>
      <c r="C71" s="60">
        <v>3332</v>
      </c>
      <c r="D71" s="60">
        <v>1843</v>
      </c>
      <c r="E71" s="60">
        <v>1489</v>
      </c>
    </row>
    <row r="72" spans="1:5" ht="14.1" customHeight="1" x14ac:dyDescent="0.2">
      <c r="A72" s="43" t="s">
        <v>86</v>
      </c>
      <c r="B72" s="59">
        <f>$B$8-54</f>
        <v>1957</v>
      </c>
      <c r="C72" s="60">
        <v>3263</v>
      </c>
      <c r="D72" s="60">
        <v>1773</v>
      </c>
      <c r="E72" s="60">
        <v>1490</v>
      </c>
    </row>
    <row r="73" spans="1:5" ht="14.1" customHeight="1" x14ac:dyDescent="0.2">
      <c r="A73" s="50" t="s">
        <v>36</v>
      </c>
      <c r="B73" s="61"/>
      <c r="C73" s="60">
        <f>SUM(C68:C72)</f>
        <v>17637</v>
      </c>
      <c r="D73" s="60">
        <f>SUM(D68:D72)</f>
        <v>9766</v>
      </c>
      <c r="E73" s="60">
        <f>SUM(E68:E72)</f>
        <v>7871</v>
      </c>
    </row>
    <row r="74" spans="1:5" ht="14.1" customHeight="1" x14ac:dyDescent="0.2">
      <c r="A74" s="43" t="s">
        <v>87</v>
      </c>
      <c r="B74" s="59">
        <f>$B$8-55</f>
        <v>1956</v>
      </c>
      <c r="C74" s="60">
        <v>3146</v>
      </c>
      <c r="D74" s="60">
        <v>1676</v>
      </c>
      <c r="E74" s="60">
        <v>1470</v>
      </c>
    </row>
    <row r="75" spans="1:5" ht="14.1" customHeight="1" x14ac:dyDescent="0.2">
      <c r="A75" s="43" t="s">
        <v>88</v>
      </c>
      <c r="B75" s="59">
        <f>$B$8-56</f>
        <v>1955</v>
      </c>
      <c r="C75" s="60">
        <v>3050</v>
      </c>
      <c r="D75" s="60">
        <v>1654</v>
      </c>
      <c r="E75" s="60">
        <v>1396</v>
      </c>
    </row>
    <row r="76" spans="1:5" ht="13.15" customHeight="1" x14ac:dyDescent="0.2">
      <c r="A76" s="43" t="s">
        <v>89</v>
      </c>
      <c r="B76" s="59">
        <f>$B$8-57</f>
        <v>1954</v>
      </c>
      <c r="C76" s="60">
        <v>2951</v>
      </c>
      <c r="D76" s="60">
        <v>1516</v>
      </c>
      <c r="E76" s="60">
        <v>1435</v>
      </c>
    </row>
    <row r="77" spans="1:5" s="11" customFormat="1" ht="14.1" customHeight="1" x14ac:dyDescent="0.2">
      <c r="A77" s="42" t="s">
        <v>90</v>
      </c>
      <c r="B77" s="59">
        <f>$B$8-58</f>
        <v>1953</v>
      </c>
      <c r="C77" s="60">
        <v>2699</v>
      </c>
      <c r="D77" s="60">
        <v>1386</v>
      </c>
      <c r="E77" s="60">
        <v>1313</v>
      </c>
    </row>
    <row r="78" spans="1:5" x14ac:dyDescent="0.2">
      <c r="A78" s="43" t="s">
        <v>91</v>
      </c>
      <c r="B78" s="59">
        <f>$B$8-59</f>
        <v>1952</v>
      </c>
      <c r="C78" s="60">
        <v>2712</v>
      </c>
      <c r="D78" s="60">
        <v>1371</v>
      </c>
      <c r="E78" s="60">
        <v>1341</v>
      </c>
    </row>
    <row r="79" spans="1:5" x14ac:dyDescent="0.2">
      <c r="A79" s="50" t="s">
        <v>36</v>
      </c>
      <c r="B79" s="61"/>
      <c r="C79" s="60">
        <f>SUM(C74:C78)</f>
        <v>14558</v>
      </c>
      <c r="D79" s="60">
        <f>SUM(D74:D78)</f>
        <v>7603</v>
      </c>
      <c r="E79" s="60">
        <f>SUM(E74:E78)</f>
        <v>6955</v>
      </c>
    </row>
    <row r="80" spans="1:5" x14ac:dyDescent="0.2">
      <c r="A80" s="43" t="s">
        <v>92</v>
      </c>
      <c r="B80" s="59">
        <f>$B$8-60</f>
        <v>1951</v>
      </c>
      <c r="C80" s="60">
        <v>2610</v>
      </c>
      <c r="D80" s="60">
        <v>1341</v>
      </c>
      <c r="E80" s="60">
        <v>1269</v>
      </c>
    </row>
    <row r="81" spans="1:5" x14ac:dyDescent="0.2">
      <c r="A81" s="43" t="s">
        <v>93</v>
      </c>
      <c r="B81" s="59">
        <f>$B$8-61</f>
        <v>1950</v>
      </c>
      <c r="C81" s="60">
        <v>2807</v>
      </c>
      <c r="D81" s="60">
        <v>1445</v>
      </c>
      <c r="E81" s="60">
        <v>1362</v>
      </c>
    </row>
    <row r="82" spans="1:5" x14ac:dyDescent="0.2">
      <c r="A82" s="43" t="s">
        <v>94</v>
      </c>
      <c r="B82" s="59">
        <f>$B$8-62</f>
        <v>1949</v>
      </c>
      <c r="C82" s="60">
        <v>2689</v>
      </c>
      <c r="D82" s="60">
        <v>1391</v>
      </c>
      <c r="E82" s="60">
        <v>1298</v>
      </c>
    </row>
    <row r="83" spans="1:5" x14ac:dyDescent="0.2">
      <c r="A83" s="43" t="s">
        <v>95</v>
      </c>
      <c r="B83" s="59">
        <f>$B$8-63</f>
        <v>1948</v>
      </c>
      <c r="C83" s="60">
        <v>2536</v>
      </c>
      <c r="D83" s="60">
        <v>1305</v>
      </c>
      <c r="E83" s="60">
        <v>1231</v>
      </c>
    </row>
    <row r="84" spans="1:5" x14ac:dyDescent="0.2">
      <c r="A84" s="43" t="s">
        <v>96</v>
      </c>
      <c r="B84" s="59">
        <f>$B$8-64</f>
        <v>1947</v>
      </c>
      <c r="C84" s="60">
        <v>2463</v>
      </c>
      <c r="D84" s="60">
        <v>1310</v>
      </c>
      <c r="E84" s="60">
        <v>1153</v>
      </c>
    </row>
    <row r="85" spans="1:5" x14ac:dyDescent="0.2">
      <c r="A85" s="50" t="s">
        <v>36</v>
      </c>
      <c r="B85" s="61"/>
      <c r="C85" s="60">
        <f>SUM(C80:C84)</f>
        <v>13105</v>
      </c>
      <c r="D85" s="60">
        <f>SUM(D80:D84)</f>
        <v>6792</v>
      </c>
      <c r="E85" s="60">
        <f>SUM(E80:E84)</f>
        <v>6313</v>
      </c>
    </row>
    <row r="86" spans="1:5" x14ac:dyDescent="0.2">
      <c r="A86" s="43" t="s">
        <v>97</v>
      </c>
      <c r="B86" s="59">
        <f>$B$8-65</f>
        <v>1946</v>
      </c>
      <c r="C86" s="60">
        <v>2269</v>
      </c>
      <c r="D86" s="60">
        <v>1192</v>
      </c>
      <c r="E86" s="60">
        <v>1077</v>
      </c>
    </row>
    <row r="87" spans="1:5" x14ac:dyDescent="0.2">
      <c r="A87" s="43" t="s">
        <v>98</v>
      </c>
      <c r="B87" s="59">
        <f>$B$8-66</f>
        <v>1945</v>
      </c>
      <c r="C87" s="60">
        <v>2024</v>
      </c>
      <c r="D87" s="60">
        <v>1069</v>
      </c>
      <c r="E87" s="60">
        <v>955</v>
      </c>
    </row>
    <row r="88" spans="1:5" x14ac:dyDescent="0.2">
      <c r="A88" s="43" t="s">
        <v>99</v>
      </c>
      <c r="B88" s="59">
        <f>$B$8-67</f>
        <v>1944</v>
      </c>
      <c r="C88" s="60">
        <v>2269</v>
      </c>
      <c r="D88" s="60">
        <v>1184</v>
      </c>
      <c r="E88" s="60">
        <v>1085</v>
      </c>
    </row>
    <row r="89" spans="1:5" x14ac:dyDescent="0.2">
      <c r="A89" s="43" t="s">
        <v>100</v>
      </c>
      <c r="B89" s="59">
        <f>$B$8-68</f>
        <v>1943</v>
      </c>
      <c r="C89" s="60">
        <v>2199</v>
      </c>
      <c r="D89" s="60">
        <v>1107</v>
      </c>
      <c r="E89" s="60">
        <v>1092</v>
      </c>
    </row>
    <row r="90" spans="1:5" x14ac:dyDescent="0.2">
      <c r="A90" s="43" t="s">
        <v>101</v>
      </c>
      <c r="B90" s="59">
        <f>$B$8-69</f>
        <v>1942</v>
      </c>
      <c r="C90" s="60">
        <v>2187</v>
      </c>
      <c r="D90" s="60">
        <v>1126</v>
      </c>
      <c r="E90" s="60">
        <v>1061</v>
      </c>
    </row>
    <row r="91" spans="1:5" x14ac:dyDescent="0.2">
      <c r="A91" s="50" t="s">
        <v>36</v>
      </c>
      <c r="B91" s="61"/>
      <c r="C91" s="60">
        <f>SUM(C86:C90)</f>
        <v>10948</v>
      </c>
      <c r="D91" s="60">
        <f>SUM(D86:D90)</f>
        <v>5678</v>
      </c>
      <c r="E91" s="60">
        <f>SUM(E86:E90)</f>
        <v>5270</v>
      </c>
    </row>
    <row r="92" spans="1:5" x14ac:dyDescent="0.2">
      <c r="A92" s="43" t="s">
        <v>102</v>
      </c>
      <c r="B92" s="59">
        <f>$B$8-70</f>
        <v>1941</v>
      </c>
      <c r="C92" s="60">
        <v>2413</v>
      </c>
      <c r="D92" s="60">
        <v>1269</v>
      </c>
      <c r="E92" s="60">
        <v>1144</v>
      </c>
    </row>
    <row r="93" spans="1:5" x14ac:dyDescent="0.2">
      <c r="A93" s="43" t="s">
        <v>103</v>
      </c>
      <c r="B93" s="59">
        <f>$B$8-71</f>
        <v>1940</v>
      </c>
      <c r="C93" s="60">
        <v>2470</v>
      </c>
      <c r="D93" s="60">
        <v>1230</v>
      </c>
      <c r="E93" s="60">
        <v>1240</v>
      </c>
    </row>
    <row r="94" spans="1:5" x14ac:dyDescent="0.2">
      <c r="A94" s="43" t="s">
        <v>104</v>
      </c>
      <c r="B94" s="59">
        <f>$B$8-72</f>
        <v>1939</v>
      </c>
      <c r="C94" s="60">
        <v>2365</v>
      </c>
      <c r="D94" s="60">
        <v>1106</v>
      </c>
      <c r="E94" s="60">
        <v>1259</v>
      </c>
    </row>
    <row r="95" spans="1:5" x14ac:dyDescent="0.2">
      <c r="A95" s="43" t="s">
        <v>105</v>
      </c>
      <c r="B95" s="59">
        <f>$B$8-73</f>
        <v>1938</v>
      </c>
      <c r="C95" s="60">
        <v>2244</v>
      </c>
      <c r="D95" s="60">
        <v>999</v>
      </c>
      <c r="E95" s="60">
        <v>1245</v>
      </c>
    </row>
    <row r="96" spans="1:5" x14ac:dyDescent="0.2">
      <c r="A96" s="43" t="s">
        <v>106</v>
      </c>
      <c r="B96" s="59">
        <f>$B$8-74</f>
        <v>1937</v>
      </c>
      <c r="C96" s="60">
        <v>2108</v>
      </c>
      <c r="D96" s="60">
        <v>1014</v>
      </c>
      <c r="E96" s="60">
        <v>1094</v>
      </c>
    </row>
    <row r="97" spans="1:5" x14ac:dyDescent="0.2">
      <c r="A97" s="50" t="s">
        <v>36</v>
      </c>
      <c r="B97" s="61"/>
      <c r="C97" s="60">
        <f>SUM(C92:C96)</f>
        <v>11600</v>
      </c>
      <c r="D97" s="60">
        <f>SUM(D92:D96)</f>
        <v>5618</v>
      </c>
      <c r="E97" s="60">
        <f>SUM(E92:E96)</f>
        <v>5982</v>
      </c>
    </row>
    <row r="98" spans="1:5" x14ac:dyDescent="0.2">
      <c r="A98" s="43" t="s">
        <v>107</v>
      </c>
      <c r="B98" s="59">
        <f>$B$8-75</f>
        <v>1936</v>
      </c>
      <c r="C98" s="60">
        <v>2011</v>
      </c>
      <c r="D98" s="60">
        <v>880</v>
      </c>
      <c r="E98" s="60">
        <v>1131</v>
      </c>
    </row>
    <row r="99" spans="1:5" x14ac:dyDescent="0.2">
      <c r="A99" s="43" t="s">
        <v>108</v>
      </c>
      <c r="B99" s="59">
        <f>$B$8-76</f>
        <v>1935</v>
      </c>
      <c r="C99" s="60">
        <v>1916</v>
      </c>
      <c r="D99" s="60">
        <v>823</v>
      </c>
      <c r="E99" s="60">
        <v>1093</v>
      </c>
    </row>
    <row r="100" spans="1:5" x14ac:dyDescent="0.2">
      <c r="A100" s="43" t="s">
        <v>109</v>
      </c>
      <c r="B100" s="59">
        <f>$B$8-77</f>
        <v>1934</v>
      </c>
      <c r="C100" s="60">
        <v>1684</v>
      </c>
      <c r="D100" s="60">
        <v>699</v>
      </c>
      <c r="E100" s="60">
        <v>985</v>
      </c>
    </row>
    <row r="101" spans="1:5" x14ac:dyDescent="0.2">
      <c r="A101" s="43" t="s">
        <v>110</v>
      </c>
      <c r="B101" s="59">
        <f>$B$8-78</f>
        <v>1933</v>
      </c>
      <c r="C101" s="60">
        <v>1307</v>
      </c>
      <c r="D101" s="60">
        <v>507</v>
      </c>
      <c r="E101" s="60">
        <v>800</v>
      </c>
    </row>
    <row r="102" spans="1:5" x14ac:dyDescent="0.2">
      <c r="A102" s="44" t="s">
        <v>111</v>
      </c>
      <c r="B102" s="59">
        <f>$B$8-79</f>
        <v>1932</v>
      </c>
      <c r="C102" s="60">
        <v>1276</v>
      </c>
      <c r="D102" s="60">
        <v>517</v>
      </c>
      <c r="E102" s="60">
        <v>759</v>
      </c>
    </row>
    <row r="103" spans="1:5" x14ac:dyDescent="0.2">
      <c r="A103" s="51" t="s">
        <v>36</v>
      </c>
      <c r="B103" s="62"/>
      <c r="C103" s="60">
        <f>SUM(C98:C102)</f>
        <v>8194</v>
      </c>
      <c r="D103" s="60">
        <f>SUM(D98:D102)</f>
        <v>3426</v>
      </c>
      <c r="E103" s="60">
        <f>SUM(E98:E102)</f>
        <v>4768</v>
      </c>
    </row>
    <row r="104" spans="1:5" x14ac:dyDescent="0.2">
      <c r="A104" s="44" t="s">
        <v>112</v>
      </c>
      <c r="B104" s="59">
        <f>$B$8-80</f>
        <v>1931</v>
      </c>
      <c r="C104" s="60">
        <v>1198</v>
      </c>
      <c r="D104" s="60">
        <v>416</v>
      </c>
      <c r="E104" s="60">
        <v>782</v>
      </c>
    </row>
    <row r="105" spans="1:5" x14ac:dyDescent="0.2">
      <c r="A105" s="44" t="s">
        <v>123</v>
      </c>
      <c r="B105" s="59">
        <f>$B$8-81</f>
        <v>1930</v>
      </c>
      <c r="C105" s="60">
        <v>1263</v>
      </c>
      <c r="D105" s="60">
        <v>454</v>
      </c>
      <c r="E105" s="60">
        <v>809</v>
      </c>
    </row>
    <row r="106" spans="1:5" s="24" customFormat="1" x14ac:dyDescent="0.2">
      <c r="A106" s="44" t="s">
        <v>121</v>
      </c>
      <c r="B106" s="59">
        <f>$B$8-82</f>
        <v>1929</v>
      </c>
      <c r="C106" s="60">
        <v>1172</v>
      </c>
      <c r="D106" s="60">
        <v>420</v>
      </c>
      <c r="E106" s="60">
        <v>752</v>
      </c>
    </row>
    <row r="107" spans="1:5" x14ac:dyDescent="0.2">
      <c r="A107" s="44" t="s">
        <v>124</v>
      </c>
      <c r="B107" s="59">
        <f>$B$8-83</f>
        <v>1928</v>
      </c>
      <c r="C107" s="60">
        <v>1058</v>
      </c>
      <c r="D107" s="60">
        <v>369</v>
      </c>
      <c r="E107" s="60">
        <v>689</v>
      </c>
    </row>
    <row r="108" spans="1:5" x14ac:dyDescent="0.2">
      <c r="A108" s="44" t="s">
        <v>122</v>
      </c>
      <c r="B108" s="59">
        <f>$B$8-84</f>
        <v>1927</v>
      </c>
      <c r="C108" s="60">
        <v>923</v>
      </c>
      <c r="D108" s="60">
        <v>328</v>
      </c>
      <c r="E108" s="60">
        <v>595</v>
      </c>
    </row>
    <row r="109" spans="1:5" s="11" customFormat="1" x14ac:dyDescent="0.2">
      <c r="A109" s="51" t="s">
        <v>36</v>
      </c>
      <c r="B109" s="62"/>
      <c r="C109" s="60">
        <f>SUM(C104:C108)</f>
        <v>5614</v>
      </c>
      <c r="D109" s="60">
        <f>SUM(D104:D108)</f>
        <v>1987</v>
      </c>
      <c r="E109" s="60">
        <f>SUM(E104:E108)</f>
        <v>3627</v>
      </c>
    </row>
    <row r="110" spans="1:5" x14ac:dyDescent="0.2">
      <c r="A110" s="44" t="s">
        <v>113</v>
      </c>
      <c r="B110" s="59">
        <f>$B$8-85</f>
        <v>1926</v>
      </c>
      <c r="C110" s="60">
        <v>771</v>
      </c>
      <c r="D110" s="60">
        <v>238</v>
      </c>
      <c r="E110" s="60">
        <v>533</v>
      </c>
    </row>
    <row r="111" spans="1:5" x14ac:dyDescent="0.2">
      <c r="A111" s="44" t="s">
        <v>114</v>
      </c>
      <c r="B111" s="59">
        <f>$B$8-86</f>
        <v>1925</v>
      </c>
      <c r="C111" s="60">
        <v>727</v>
      </c>
      <c r="D111" s="60">
        <v>222</v>
      </c>
      <c r="E111" s="60">
        <v>505</v>
      </c>
    </row>
    <row r="112" spans="1:5" s="11" customFormat="1" x14ac:dyDescent="0.2">
      <c r="A112" s="44" t="s">
        <v>115</v>
      </c>
      <c r="B112" s="59">
        <f>$B$8-87</f>
        <v>1924</v>
      </c>
      <c r="C112" s="60">
        <v>598</v>
      </c>
      <c r="D112" s="60">
        <v>158</v>
      </c>
      <c r="E112" s="60">
        <v>440</v>
      </c>
    </row>
    <row r="113" spans="1:5" s="11" customFormat="1" x14ac:dyDescent="0.2">
      <c r="A113" s="44" t="s">
        <v>116</v>
      </c>
      <c r="B113" s="59">
        <f>$B$8-88</f>
        <v>1923</v>
      </c>
      <c r="C113" s="60">
        <v>551</v>
      </c>
      <c r="D113" s="60">
        <v>139</v>
      </c>
      <c r="E113" s="60">
        <v>412</v>
      </c>
    </row>
    <row r="114" spans="1:5" s="11" customFormat="1" x14ac:dyDescent="0.2">
      <c r="A114" s="44" t="s">
        <v>117</v>
      </c>
      <c r="B114" s="59">
        <f>$B$8-89</f>
        <v>1922</v>
      </c>
      <c r="C114" s="60">
        <v>440</v>
      </c>
      <c r="D114" s="60">
        <v>122</v>
      </c>
      <c r="E114" s="60">
        <v>318</v>
      </c>
    </row>
    <row r="115" spans="1:5" x14ac:dyDescent="0.2">
      <c r="A115" s="51" t="s">
        <v>36</v>
      </c>
      <c r="B115" s="63"/>
      <c r="C115" s="60">
        <f>SUM(C110:C114)</f>
        <v>3087</v>
      </c>
      <c r="D115" s="60">
        <f>SUM(D110:D114)</f>
        <v>879</v>
      </c>
      <c r="E115" s="60">
        <f>SUM(E110:E114)</f>
        <v>2208</v>
      </c>
    </row>
    <row r="116" spans="1:5" s="11" customFormat="1" x14ac:dyDescent="0.2">
      <c r="A116" s="44" t="s">
        <v>118</v>
      </c>
      <c r="B116" s="59">
        <f>$B$8-90</f>
        <v>1921</v>
      </c>
      <c r="C116" s="60">
        <v>1475</v>
      </c>
      <c r="D116" s="60">
        <v>326</v>
      </c>
      <c r="E116" s="60">
        <v>1149</v>
      </c>
    </row>
    <row r="117" spans="1:5" x14ac:dyDescent="0.2">
      <c r="A117" s="45"/>
      <c r="B117" s="48" t="s">
        <v>119</v>
      </c>
      <c r="C117" s="52"/>
      <c r="D117" s="52"/>
      <c r="E117" s="52"/>
    </row>
    <row r="118" spans="1:5" x14ac:dyDescent="0.2">
      <c r="A118" s="46" t="s">
        <v>120</v>
      </c>
      <c r="B118" s="64"/>
      <c r="C118" s="65">
        <v>274000</v>
      </c>
      <c r="D118" s="65">
        <v>141395</v>
      </c>
      <c r="E118" s="65">
        <v>132605</v>
      </c>
    </row>
    <row r="119" spans="1:5" x14ac:dyDescent="0.2">
      <c r="A119" s="21"/>
      <c r="C119" s="22"/>
      <c r="D119" s="22"/>
      <c r="E119" s="22"/>
    </row>
    <row r="120" spans="1:5" s="11" customFormat="1" x14ac:dyDescent="0.2">
      <c r="A120" s="21"/>
      <c r="B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</row>
    <row r="147" spans="1:5" x14ac:dyDescent="0.2">
      <c r="A147" s="21"/>
      <c r="B147" s="21"/>
      <c r="C147" s="11"/>
      <c r="D147" s="11"/>
      <c r="E147" s="1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</row>
    <row r="152" spans="1:5" x14ac:dyDescent="0.2">
      <c r="A152" s="11"/>
    </row>
  </sheetData>
  <mergeCells count="6">
    <mergeCell ref="A1:E1"/>
    <mergeCell ref="C5:E5"/>
    <mergeCell ref="A2:E2"/>
    <mergeCell ref="A3:E3"/>
    <mergeCell ref="B5:B6"/>
    <mergeCell ref="A5:A6"/>
  </mergeCells>
  <conditionalFormatting sqref="A7:E118">
    <cfRule type="expression" dxfId="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11 HH</oddFooter>
  </headerFooter>
  <rowBreaks count="2" manualBreakCount="2">
    <brk id="49" max="16383" man="1"/>
    <brk id="7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zoomScaleNormal="100" workbookViewId="0">
      <selection sqref="A1:E1"/>
    </sheetView>
  </sheetViews>
  <sheetFormatPr baseColWidth="10" defaultColWidth="11.28515625" defaultRowHeight="12.75" x14ac:dyDescent="0.2"/>
  <cols>
    <col min="1" max="1" width="22" style="11" customWidth="1"/>
    <col min="2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7" t="s">
        <v>153</v>
      </c>
      <c r="B1" s="97"/>
      <c r="C1" s="98"/>
      <c r="D1" s="98"/>
      <c r="E1" s="98"/>
    </row>
    <row r="2" spans="1:8" s="10" customFormat="1" ht="14.1" customHeight="1" x14ac:dyDescent="0.2">
      <c r="A2" s="101" t="s">
        <v>160</v>
      </c>
      <c r="B2" s="101"/>
      <c r="C2" s="101"/>
      <c r="D2" s="101"/>
      <c r="E2" s="101"/>
    </row>
    <row r="3" spans="1:8" s="10" customFormat="1" ht="14.1" customHeight="1" x14ac:dyDescent="0.25">
      <c r="A3" s="97" t="s">
        <v>129</v>
      </c>
      <c r="B3" s="97"/>
      <c r="C3" s="97"/>
      <c r="D3" s="97"/>
      <c r="E3" s="97"/>
    </row>
    <row r="4" spans="1:8" s="10" customFormat="1" ht="14.1" customHeight="1" x14ac:dyDescent="0.25">
      <c r="A4" s="28"/>
      <c r="B4" s="28"/>
      <c r="C4" s="28"/>
      <c r="D4" s="28"/>
      <c r="E4" s="28"/>
    </row>
    <row r="5" spans="1:8" ht="28.35" customHeight="1" x14ac:dyDescent="0.2">
      <c r="A5" s="104" t="s">
        <v>159</v>
      </c>
      <c r="B5" s="102" t="s">
        <v>158</v>
      </c>
      <c r="C5" s="99" t="s">
        <v>30</v>
      </c>
      <c r="D5" s="99" t="s">
        <v>22</v>
      </c>
      <c r="E5" s="100" t="s">
        <v>23</v>
      </c>
    </row>
    <row r="6" spans="1:8" ht="28.35" customHeight="1" x14ac:dyDescent="0.2">
      <c r="A6" s="105"/>
      <c r="B6" s="103"/>
      <c r="C6" s="18" t="s">
        <v>155</v>
      </c>
      <c r="D6" s="18" t="s">
        <v>156</v>
      </c>
      <c r="E6" s="19" t="s">
        <v>157</v>
      </c>
    </row>
    <row r="7" spans="1:8" ht="14.1" customHeight="1" x14ac:dyDescent="0.25">
      <c r="A7" s="41"/>
      <c r="B7" s="47"/>
      <c r="C7" s="20"/>
      <c r="D7" s="20"/>
      <c r="E7" s="20"/>
    </row>
    <row r="8" spans="1:8" ht="14.1" customHeight="1" x14ac:dyDescent="0.25">
      <c r="A8" s="42" t="s">
        <v>31</v>
      </c>
      <c r="B8" s="59">
        <v>2011</v>
      </c>
      <c r="C8" s="60">
        <v>2586</v>
      </c>
      <c r="D8" s="60">
        <v>1358</v>
      </c>
      <c r="E8" s="60">
        <v>1228</v>
      </c>
    </row>
    <row r="9" spans="1:8" ht="14.1" customHeight="1" x14ac:dyDescent="0.25">
      <c r="A9" s="42" t="s">
        <v>32</v>
      </c>
      <c r="B9" s="59">
        <f>$B$8-1</f>
        <v>2010</v>
      </c>
      <c r="C9" s="60">
        <v>2641</v>
      </c>
      <c r="D9" s="60">
        <v>1355</v>
      </c>
      <c r="E9" s="60">
        <v>1286</v>
      </c>
    </row>
    <row r="10" spans="1:8" ht="14.1" customHeight="1" x14ac:dyDescent="0.25">
      <c r="A10" s="42" t="s">
        <v>33</v>
      </c>
      <c r="B10" s="59">
        <f>$B$8-2</f>
        <v>2009</v>
      </c>
      <c r="C10" s="60">
        <v>2557</v>
      </c>
      <c r="D10" s="60">
        <v>1288</v>
      </c>
      <c r="E10" s="60">
        <v>1269</v>
      </c>
    </row>
    <row r="11" spans="1:8" ht="14.1" customHeight="1" x14ac:dyDescent="0.25">
      <c r="A11" s="42" t="s">
        <v>34</v>
      </c>
      <c r="B11" s="59">
        <f>$B$8-3</f>
        <v>2008</v>
      </c>
      <c r="C11" s="60">
        <v>2605</v>
      </c>
      <c r="D11" s="60">
        <v>1340</v>
      </c>
      <c r="E11" s="60">
        <v>1265</v>
      </c>
      <c r="H11" s="23"/>
    </row>
    <row r="12" spans="1:8" ht="14.1" customHeight="1" x14ac:dyDescent="0.25">
      <c r="A12" s="42" t="s">
        <v>35</v>
      </c>
      <c r="B12" s="59">
        <f>$B$8-4</f>
        <v>2007</v>
      </c>
      <c r="C12" s="60">
        <v>2555</v>
      </c>
      <c r="D12" s="60">
        <v>1337</v>
      </c>
      <c r="E12" s="60">
        <v>1218</v>
      </c>
    </row>
    <row r="13" spans="1:8" ht="14.1" customHeight="1" x14ac:dyDescent="0.25">
      <c r="A13" s="49" t="s">
        <v>36</v>
      </c>
      <c r="B13" s="61"/>
      <c r="C13" s="60">
        <f>SUM(C8:C12)</f>
        <v>12944</v>
      </c>
      <c r="D13" s="60">
        <f>SUM(D8:D12)</f>
        <v>6678</v>
      </c>
      <c r="E13" s="60">
        <f>SUM(E8:E12)</f>
        <v>6266</v>
      </c>
    </row>
    <row r="14" spans="1:8" ht="14.1" customHeight="1" x14ac:dyDescent="0.25">
      <c r="A14" s="43" t="s">
        <v>37</v>
      </c>
      <c r="B14" s="59">
        <f>$B$8-5</f>
        <v>2006</v>
      </c>
      <c r="C14" s="60">
        <v>2530</v>
      </c>
      <c r="D14" s="60">
        <v>1330</v>
      </c>
      <c r="E14" s="60">
        <v>1200</v>
      </c>
    </row>
    <row r="15" spans="1:8" ht="14.1" customHeight="1" x14ac:dyDescent="0.25">
      <c r="A15" s="43" t="s">
        <v>38</v>
      </c>
      <c r="B15" s="59">
        <f>$B$8-6</f>
        <v>2005</v>
      </c>
      <c r="C15" s="60">
        <v>2491</v>
      </c>
      <c r="D15" s="60">
        <v>1292</v>
      </c>
      <c r="E15" s="60">
        <v>1199</v>
      </c>
    </row>
    <row r="16" spans="1:8" ht="14.1" customHeight="1" x14ac:dyDescent="0.25">
      <c r="A16" s="43" t="s">
        <v>39</v>
      </c>
      <c r="B16" s="59">
        <f>$B$8-7</f>
        <v>2004</v>
      </c>
      <c r="C16" s="60">
        <v>2417</v>
      </c>
      <c r="D16" s="60">
        <v>1242</v>
      </c>
      <c r="E16" s="60">
        <v>1175</v>
      </c>
    </row>
    <row r="17" spans="1:7" ht="14.1" customHeight="1" x14ac:dyDescent="0.25">
      <c r="A17" s="43" t="s">
        <v>40</v>
      </c>
      <c r="B17" s="59">
        <f>$B$8-8</f>
        <v>2003</v>
      </c>
      <c r="C17" s="60">
        <v>2294</v>
      </c>
      <c r="D17" s="60">
        <v>1131</v>
      </c>
      <c r="E17" s="60">
        <v>1163</v>
      </c>
    </row>
    <row r="18" spans="1:7" ht="14.1" customHeight="1" x14ac:dyDescent="0.25">
      <c r="A18" s="43" t="s">
        <v>41</v>
      </c>
      <c r="B18" s="59">
        <f>$B$8-9</f>
        <v>2002</v>
      </c>
      <c r="C18" s="60">
        <v>2236</v>
      </c>
      <c r="D18" s="60">
        <v>1130</v>
      </c>
      <c r="E18" s="60">
        <v>1106</v>
      </c>
    </row>
    <row r="19" spans="1:7" ht="14.1" customHeight="1" x14ac:dyDescent="0.25">
      <c r="A19" s="50" t="s">
        <v>36</v>
      </c>
      <c r="B19" s="61"/>
      <c r="C19" s="60">
        <f>SUM(C14:C18)</f>
        <v>11968</v>
      </c>
      <c r="D19" s="60">
        <f>SUM(D14:D18)</f>
        <v>6125</v>
      </c>
      <c r="E19" s="60">
        <f>SUM(E14:E18)</f>
        <v>5843</v>
      </c>
    </row>
    <row r="20" spans="1:7" ht="14.1" customHeight="1" x14ac:dyDescent="0.25">
      <c r="A20" s="43" t="s">
        <v>42</v>
      </c>
      <c r="B20" s="59">
        <f>$B$8-10</f>
        <v>2001</v>
      </c>
      <c r="C20" s="60">
        <v>2317</v>
      </c>
      <c r="D20" s="60">
        <v>1178</v>
      </c>
      <c r="E20" s="60">
        <v>1139</v>
      </c>
    </row>
    <row r="21" spans="1:7" ht="14.1" customHeight="1" x14ac:dyDescent="0.25">
      <c r="A21" s="43" t="s">
        <v>43</v>
      </c>
      <c r="B21" s="59">
        <f>$B$8-11</f>
        <v>2000</v>
      </c>
      <c r="C21" s="60">
        <v>2266</v>
      </c>
      <c r="D21" s="60">
        <v>1161</v>
      </c>
      <c r="E21" s="60">
        <v>1105</v>
      </c>
    </row>
    <row r="22" spans="1:7" ht="14.1" customHeight="1" x14ac:dyDescent="0.2">
      <c r="A22" s="43" t="s">
        <v>44</v>
      </c>
      <c r="B22" s="59">
        <f>$B$8-12</f>
        <v>1999</v>
      </c>
      <c r="C22" s="60">
        <v>2230</v>
      </c>
      <c r="D22" s="60">
        <v>1183</v>
      </c>
      <c r="E22" s="60">
        <v>1047</v>
      </c>
    </row>
    <row r="23" spans="1:7" ht="14.1" customHeight="1" x14ac:dyDescent="0.2">
      <c r="A23" s="43" t="s">
        <v>45</v>
      </c>
      <c r="B23" s="59">
        <f>$B$8-13</f>
        <v>1998</v>
      </c>
      <c r="C23" s="60">
        <v>2190</v>
      </c>
      <c r="D23" s="60">
        <v>1101</v>
      </c>
      <c r="E23" s="113">
        <v>1089</v>
      </c>
      <c r="F23" s="12"/>
      <c r="G23" s="12"/>
    </row>
    <row r="24" spans="1:7" ht="14.1" customHeight="1" x14ac:dyDescent="0.2">
      <c r="A24" s="43" t="s">
        <v>46</v>
      </c>
      <c r="B24" s="59">
        <f>$B$8-14</f>
        <v>1997</v>
      </c>
      <c r="C24" s="60">
        <v>2241</v>
      </c>
      <c r="D24" s="60">
        <v>1140</v>
      </c>
      <c r="E24" s="60">
        <v>1101</v>
      </c>
    </row>
    <row r="25" spans="1:7" ht="14.1" customHeight="1" x14ac:dyDescent="0.25">
      <c r="A25" s="50" t="s">
        <v>36</v>
      </c>
      <c r="B25" s="61"/>
      <c r="C25" s="60">
        <f>SUM(C20:C24)</f>
        <v>11244</v>
      </c>
      <c r="D25" s="60">
        <f>SUM(D20:D24)</f>
        <v>5763</v>
      </c>
      <c r="E25" s="60">
        <f>SUM(E20:E24)</f>
        <v>5481</v>
      </c>
    </row>
    <row r="26" spans="1:7" ht="14.1" customHeight="1" x14ac:dyDescent="0.25">
      <c r="A26" s="43" t="s">
        <v>47</v>
      </c>
      <c r="B26" s="59">
        <f>$B$8-15</f>
        <v>1996</v>
      </c>
      <c r="C26" s="60">
        <v>2197</v>
      </c>
      <c r="D26" s="60">
        <v>1163</v>
      </c>
      <c r="E26" s="60">
        <v>1034</v>
      </c>
    </row>
    <row r="27" spans="1:7" ht="14.1" customHeight="1" x14ac:dyDescent="0.25">
      <c r="A27" s="43" t="s">
        <v>48</v>
      </c>
      <c r="B27" s="59">
        <f>$B$8-16</f>
        <v>1995</v>
      </c>
      <c r="C27" s="60">
        <v>2104</v>
      </c>
      <c r="D27" s="60">
        <v>1093</v>
      </c>
      <c r="E27" s="60">
        <v>1011</v>
      </c>
    </row>
    <row r="28" spans="1:7" ht="14.1" customHeight="1" x14ac:dyDescent="0.25">
      <c r="A28" s="43" t="s">
        <v>49</v>
      </c>
      <c r="B28" s="59">
        <f>$B$8-17</f>
        <v>1994</v>
      </c>
      <c r="C28" s="60">
        <v>2216</v>
      </c>
      <c r="D28" s="60">
        <v>1182</v>
      </c>
      <c r="E28" s="60">
        <v>1034</v>
      </c>
    </row>
    <row r="29" spans="1:7" ht="14.1" customHeight="1" x14ac:dyDescent="0.25">
      <c r="A29" s="43" t="s">
        <v>50</v>
      </c>
      <c r="B29" s="59">
        <f>$B$8-18</f>
        <v>1993</v>
      </c>
      <c r="C29" s="60">
        <v>2158</v>
      </c>
      <c r="D29" s="60">
        <v>1069</v>
      </c>
      <c r="E29" s="60">
        <v>1089</v>
      </c>
    </row>
    <row r="30" spans="1:7" ht="14.1" customHeight="1" x14ac:dyDescent="0.25">
      <c r="A30" s="42" t="s">
        <v>51</v>
      </c>
      <c r="B30" s="59">
        <f>$B$8-19</f>
        <v>1992</v>
      </c>
      <c r="C30" s="60">
        <v>2152</v>
      </c>
      <c r="D30" s="60">
        <v>1076</v>
      </c>
      <c r="E30" s="60">
        <v>1076</v>
      </c>
    </row>
    <row r="31" spans="1:7" ht="14.1" customHeight="1" x14ac:dyDescent="0.25">
      <c r="A31" s="50" t="s">
        <v>36</v>
      </c>
      <c r="B31" s="61"/>
      <c r="C31" s="60">
        <f>SUM(C26:C30)</f>
        <v>10827</v>
      </c>
      <c r="D31" s="60">
        <f>SUM(D26:D30)</f>
        <v>5583</v>
      </c>
      <c r="E31" s="60">
        <f>SUM(E26:E30)</f>
        <v>5244</v>
      </c>
    </row>
    <row r="32" spans="1:7" ht="14.1" customHeight="1" x14ac:dyDescent="0.25">
      <c r="A32" s="43" t="s">
        <v>52</v>
      </c>
      <c r="B32" s="59">
        <f>$B$8-20</f>
        <v>1991</v>
      </c>
      <c r="C32" s="60">
        <v>2320</v>
      </c>
      <c r="D32" s="60">
        <v>1178</v>
      </c>
      <c r="E32" s="60">
        <v>1142</v>
      </c>
    </row>
    <row r="33" spans="1:5" ht="14.1" customHeight="1" x14ac:dyDescent="0.25">
      <c r="A33" s="43" t="s">
        <v>53</v>
      </c>
      <c r="B33" s="59">
        <f>$B$8-21</f>
        <v>1990</v>
      </c>
      <c r="C33" s="60">
        <v>2435</v>
      </c>
      <c r="D33" s="60">
        <v>1239</v>
      </c>
      <c r="E33" s="60">
        <v>1196</v>
      </c>
    </row>
    <row r="34" spans="1:5" ht="14.1" customHeight="1" x14ac:dyDescent="0.25">
      <c r="A34" s="43" t="s">
        <v>54</v>
      </c>
      <c r="B34" s="59">
        <f>$B$8-22</f>
        <v>1989</v>
      </c>
      <c r="C34" s="60">
        <v>2442</v>
      </c>
      <c r="D34" s="60">
        <v>1195</v>
      </c>
      <c r="E34" s="60">
        <v>1247</v>
      </c>
    </row>
    <row r="35" spans="1:5" ht="14.1" customHeight="1" x14ac:dyDescent="0.25">
      <c r="A35" s="43" t="s">
        <v>55</v>
      </c>
      <c r="B35" s="59">
        <f>$B$8-23</f>
        <v>1988</v>
      </c>
      <c r="C35" s="60">
        <v>2687</v>
      </c>
      <c r="D35" s="60">
        <v>1340</v>
      </c>
      <c r="E35" s="60">
        <v>1347</v>
      </c>
    </row>
    <row r="36" spans="1:5" ht="14.1" customHeight="1" x14ac:dyDescent="0.2">
      <c r="A36" s="43" t="s">
        <v>56</v>
      </c>
      <c r="B36" s="59">
        <f>$B$8-24</f>
        <v>1987</v>
      </c>
      <c r="C36" s="60">
        <v>2780</v>
      </c>
      <c r="D36" s="60">
        <v>1351</v>
      </c>
      <c r="E36" s="60">
        <v>1429</v>
      </c>
    </row>
    <row r="37" spans="1:5" ht="14.1" customHeight="1" x14ac:dyDescent="0.2">
      <c r="A37" s="50" t="s">
        <v>36</v>
      </c>
      <c r="B37" s="61"/>
      <c r="C37" s="60">
        <f>SUM(C32:C36)</f>
        <v>12664</v>
      </c>
      <c r="D37" s="60">
        <f>SUM(D32:D36)</f>
        <v>6303</v>
      </c>
      <c r="E37" s="60">
        <f>SUM(E32:E36)</f>
        <v>6361</v>
      </c>
    </row>
    <row r="38" spans="1:5" ht="14.1" customHeight="1" x14ac:dyDescent="0.2">
      <c r="A38" s="43" t="s">
        <v>57</v>
      </c>
      <c r="B38" s="59">
        <f>$B$8-25</f>
        <v>1986</v>
      </c>
      <c r="C38" s="60">
        <v>2921</v>
      </c>
      <c r="D38" s="60">
        <v>1438</v>
      </c>
      <c r="E38" s="60">
        <v>1483</v>
      </c>
    </row>
    <row r="39" spans="1:5" ht="14.1" customHeight="1" x14ac:dyDescent="0.2">
      <c r="A39" s="43" t="s">
        <v>58</v>
      </c>
      <c r="B39" s="59">
        <f>$B$8-26</f>
        <v>1985</v>
      </c>
      <c r="C39" s="60">
        <v>3078</v>
      </c>
      <c r="D39" s="60">
        <v>1462</v>
      </c>
      <c r="E39" s="60">
        <v>1616</v>
      </c>
    </row>
    <row r="40" spans="1:5" ht="14.1" customHeight="1" x14ac:dyDescent="0.2">
      <c r="A40" s="43" t="s">
        <v>59</v>
      </c>
      <c r="B40" s="59">
        <f>$B$8-27</f>
        <v>1984</v>
      </c>
      <c r="C40" s="60">
        <v>3289</v>
      </c>
      <c r="D40" s="60">
        <v>1574</v>
      </c>
      <c r="E40" s="60">
        <v>1715</v>
      </c>
    </row>
    <row r="41" spans="1:5" ht="14.1" customHeight="1" x14ac:dyDescent="0.2">
      <c r="A41" s="43" t="s">
        <v>60</v>
      </c>
      <c r="B41" s="59">
        <f>$B$8-28</f>
        <v>1983</v>
      </c>
      <c r="C41" s="60">
        <v>3550</v>
      </c>
      <c r="D41" s="60">
        <v>1694</v>
      </c>
      <c r="E41" s="60">
        <v>1856</v>
      </c>
    </row>
    <row r="42" spans="1:5" ht="14.1" customHeight="1" x14ac:dyDescent="0.2">
      <c r="A42" s="43" t="s">
        <v>61</v>
      </c>
      <c r="B42" s="59">
        <f>$B$8-29</f>
        <v>1982</v>
      </c>
      <c r="C42" s="60">
        <v>3835</v>
      </c>
      <c r="D42" s="60">
        <v>1843</v>
      </c>
      <c r="E42" s="60">
        <v>1992</v>
      </c>
    </row>
    <row r="43" spans="1:5" ht="14.1" customHeight="1" x14ac:dyDescent="0.2">
      <c r="A43" s="50" t="s">
        <v>36</v>
      </c>
      <c r="B43" s="61"/>
      <c r="C43" s="60">
        <f>SUM(C38:C42)</f>
        <v>16673</v>
      </c>
      <c r="D43" s="60">
        <f>SUM(D38:D42)</f>
        <v>8011</v>
      </c>
      <c r="E43" s="60">
        <f>SUM(E38:E42)</f>
        <v>8662</v>
      </c>
    </row>
    <row r="44" spans="1:5" ht="14.1" customHeight="1" x14ac:dyDescent="0.2">
      <c r="A44" s="43" t="s">
        <v>62</v>
      </c>
      <c r="B44" s="59">
        <f>$B$8-30</f>
        <v>1981</v>
      </c>
      <c r="C44" s="60">
        <v>4092</v>
      </c>
      <c r="D44" s="60">
        <v>1932</v>
      </c>
      <c r="E44" s="60">
        <v>2160</v>
      </c>
    </row>
    <row r="45" spans="1:5" ht="14.1" customHeight="1" x14ac:dyDescent="0.2">
      <c r="A45" s="43" t="s">
        <v>63</v>
      </c>
      <c r="B45" s="59">
        <f>$B$8-31</f>
        <v>1980</v>
      </c>
      <c r="C45" s="60">
        <v>4157</v>
      </c>
      <c r="D45" s="60">
        <v>1924</v>
      </c>
      <c r="E45" s="60">
        <v>2233</v>
      </c>
    </row>
    <row r="46" spans="1:5" ht="14.1" customHeight="1" x14ac:dyDescent="0.2">
      <c r="A46" s="43" t="s">
        <v>64</v>
      </c>
      <c r="B46" s="59">
        <f>$B$8-32</f>
        <v>1979</v>
      </c>
      <c r="C46" s="60">
        <v>4061</v>
      </c>
      <c r="D46" s="60">
        <v>1953</v>
      </c>
      <c r="E46" s="60">
        <v>2108</v>
      </c>
    </row>
    <row r="47" spans="1:5" ht="14.1" customHeight="1" x14ac:dyDescent="0.2">
      <c r="A47" s="43" t="s">
        <v>65</v>
      </c>
      <c r="B47" s="59">
        <f>$B$8-33</f>
        <v>1978</v>
      </c>
      <c r="C47" s="60">
        <v>4081</v>
      </c>
      <c r="D47" s="60">
        <v>1994</v>
      </c>
      <c r="E47" s="60">
        <v>2087</v>
      </c>
    </row>
    <row r="48" spans="1:5" ht="14.1" customHeight="1" x14ac:dyDescent="0.2">
      <c r="A48" s="43" t="s">
        <v>66</v>
      </c>
      <c r="B48" s="59">
        <f>$B$8-34</f>
        <v>1977</v>
      </c>
      <c r="C48" s="60">
        <v>3989</v>
      </c>
      <c r="D48" s="60">
        <v>1982</v>
      </c>
      <c r="E48" s="60">
        <v>2007</v>
      </c>
    </row>
    <row r="49" spans="1:5" ht="14.1" customHeight="1" x14ac:dyDescent="0.2">
      <c r="A49" s="50" t="s">
        <v>36</v>
      </c>
      <c r="B49" s="61"/>
      <c r="C49" s="60">
        <f>SUM(C44:C48)</f>
        <v>20380</v>
      </c>
      <c r="D49" s="60">
        <f>SUM(D44:D48)</f>
        <v>9785</v>
      </c>
      <c r="E49" s="60">
        <f>SUM(E44:E48)</f>
        <v>10595</v>
      </c>
    </row>
    <row r="50" spans="1:5" ht="14.1" customHeight="1" x14ac:dyDescent="0.2">
      <c r="A50" s="43" t="s">
        <v>67</v>
      </c>
      <c r="B50" s="59">
        <f>$B$8-35</f>
        <v>1976</v>
      </c>
      <c r="C50" s="60">
        <v>3889</v>
      </c>
      <c r="D50" s="60">
        <v>1897</v>
      </c>
      <c r="E50" s="60">
        <v>1992</v>
      </c>
    </row>
    <row r="51" spans="1:5" ht="14.1" customHeight="1" x14ac:dyDescent="0.2">
      <c r="A51" s="43" t="s">
        <v>68</v>
      </c>
      <c r="B51" s="59">
        <f>$B$8-36</f>
        <v>1975</v>
      </c>
      <c r="C51" s="60">
        <v>3830</v>
      </c>
      <c r="D51" s="60">
        <v>1866</v>
      </c>
      <c r="E51" s="60">
        <v>1964</v>
      </c>
    </row>
    <row r="52" spans="1:5" ht="14.1" customHeight="1" x14ac:dyDescent="0.2">
      <c r="A52" s="43" t="s">
        <v>69</v>
      </c>
      <c r="B52" s="59">
        <f>$B$8-37</f>
        <v>1974</v>
      </c>
      <c r="C52" s="60">
        <v>3980</v>
      </c>
      <c r="D52" s="60">
        <v>2026</v>
      </c>
      <c r="E52" s="60">
        <v>1954</v>
      </c>
    </row>
    <row r="53" spans="1:5" ht="14.1" customHeight="1" x14ac:dyDescent="0.2">
      <c r="A53" s="43" t="s">
        <v>70</v>
      </c>
      <c r="B53" s="59">
        <f>$B$8-38</f>
        <v>1973</v>
      </c>
      <c r="C53" s="60">
        <v>3687</v>
      </c>
      <c r="D53" s="60">
        <v>1782</v>
      </c>
      <c r="E53" s="60">
        <v>1905</v>
      </c>
    </row>
    <row r="54" spans="1:5" ht="14.1" customHeight="1" x14ac:dyDescent="0.2">
      <c r="A54" s="42" t="s">
        <v>71</v>
      </c>
      <c r="B54" s="59">
        <f>$B$8-39</f>
        <v>1972</v>
      </c>
      <c r="C54" s="60">
        <v>3782</v>
      </c>
      <c r="D54" s="60">
        <v>1852</v>
      </c>
      <c r="E54" s="60">
        <v>1930</v>
      </c>
    </row>
    <row r="55" spans="1:5" ht="14.1" customHeight="1" x14ac:dyDescent="0.2">
      <c r="A55" s="49" t="s">
        <v>36</v>
      </c>
      <c r="B55" s="61"/>
      <c r="C55" s="60">
        <f>SUM(C50:C54)</f>
        <v>19168</v>
      </c>
      <c r="D55" s="60">
        <f>SUM(D50:D54)</f>
        <v>9423</v>
      </c>
      <c r="E55" s="60">
        <f>SUM(E50:E54)</f>
        <v>9745</v>
      </c>
    </row>
    <row r="56" spans="1:5" ht="14.1" customHeight="1" x14ac:dyDescent="0.2">
      <c r="A56" s="42" t="s">
        <v>72</v>
      </c>
      <c r="B56" s="59">
        <f>$B$8-40</f>
        <v>1971</v>
      </c>
      <c r="C56" s="60">
        <v>4153</v>
      </c>
      <c r="D56" s="60">
        <v>2083</v>
      </c>
      <c r="E56" s="60">
        <v>2070</v>
      </c>
    </row>
    <row r="57" spans="1:5" ht="14.1" customHeight="1" x14ac:dyDescent="0.2">
      <c r="A57" s="42" t="s">
        <v>73</v>
      </c>
      <c r="B57" s="59">
        <f>$B$8-41</f>
        <v>1970</v>
      </c>
      <c r="C57" s="60">
        <v>4153</v>
      </c>
      <c r="D57" s="60">
        <v>2053</v>
      </c>
      <c r="E57" s="60">
        <v>2100</v>
      </c>
    </row>
    <row r="58" spans="1:5" ht="14.1" customHeight="1" x14ac:dyDescent="0.2">
      <c r="A58" s="42" t="s">
        <v>74</v>
      </c>
      <c r="B58" s="59">
        <f>$B$8-42</f>
        <v>1969</v>
      </c>
      <c r="C58" s="60">
        <v>4378</v>
      </c>
      <c r="D58" s="60">
        <v>2225</v>
      </c>
      <c r="E58" s="60">
        <v>2153</v>
      </c>
    </row>
    <row r="59" spans="1:5" ht="14.1" customHeight="1" x14ac:dyDescent="0.2">
      <c r="A59" s="42" t="s">
        <v>75</v>
      </c>
      <c r="B59" s="59">
        <f>$B$8-43</f>
        <v>1968</v>
      </c>
      <c r="C59" s="60">
        <v>4595</v>
      </c>
      <c r="D59" s="60">
        <v>2267</v>
      </c>
      <c r="E59" s="60">
        <v>2328</v>
      </c>
    </row>
    <row r="60" spans="1:5" ht="14.1" customHeight="1" x14ac:dyDescent="0.2">
      <c r="A60" s="42" t="s">
        <v>76</v>
      </c>
      <c r="B60" s="59">
        <f>$B$8-44</f>
        <v>1967</v>
      </c>
      <c r="C60" s="60">
        <v>4594</v>
      </c>
      <c r="D60" s="60">
        <v>2373</v>
      </c>
      <c r="E60" s="60">
        <v>2221</v>
      </c>
    </row>
    <row r="61" spans="1:5" ht="14.1" customHeight="1" x14ac:dyDescent="0.2">
      <c r="A61" s="50" t="s">
        <v>36</v>
      </c>
      <c r="B61" s="61"/>
      <c r="C61" s="60">
        <f>SUM(C56:C60)</f>
        <v>21873</v>
      </c>
      <c r="D61" s="60">
        <f>SUM(D56:D60)</f>
        <v>11001</v>
      </c>
      <c r="E61" s="60">
        <f>SUM(E56:E60)</f>
        <v>10872</v>
      </c>
    </row>
    <row r="62" spans="1:5" ht="14.1" customHeight="1" x14ac:dyDescent="0.2">
      <c r="A62" s="43" t="s">
        <v>77</v>
      </c>
      <c r="B62" s="59">
        <f>$B$8-45</f>
        <v>1966</v>
      </c>
      <c r="C62" s="60">
        <v>4526</v>
      </c>
      <c r="D62" s="60">
        <v>2274</v>
      </c>
      <c r="E62" s="60">
        <v>2252</v>
      </c>
    </row>
    <row r="63" spans="1:5" ht="14.1" customHeight="1" x14ac:dyDescent="0.2">
      <c r="A63" s="43" t="s">
        <v>78</v>
      </c>
      <c r="B63" s="59">
        <f>$B$8-46</f>
        <v>1965</v>
      </c>
      <c r="C63" s="60">
        <v>4486</v>
      </c>
      <c r="D63" s="60">
        <v>2253</v>
      </c>
      <c r="E63" s="60">
        <v>2233</v>
      </c>
    </row>
    <row r="64" spans="1:5" ht="14.1" customHeight="1" x14ac:dyDescent="0.2">
      <c r="A64" s="43" t="s">
        <v>79</v>
      </c>
      <c r="B64" s="59">
        <f>$B$8-47</f>
        <v>1964</v>
      </c>
      <c r="C64" s="60">
        <v>4481</v>
      </c>
      <c r="D64" s="60">
        <v>2217</v>
      </c>
      <c r="E64" s="60">
        <v>2264</v>
      </c>
    </row>
    <row r="65" spans="1:5" ht="14.1" customHeight="1" x14ac:dyDescent="0.2">
      <c r="A65" s="43" t="s">
        <v>80</v>
      </c>
      <c r="B65" s="59">
        <f>$B$8-48</f>
        <v>1963</v>
      </c>
      <c r="C65" s="60">
        <v>4193</v>
      </c>
      <c r="D65" s="60">
        <v>2080</v>
      </c>
      <c r="E65" s="60">
        <v>2113</v>
      </c>
    </row>
    <row r="66" spans="1:5" ht="14.1" customHeight="1" x14ac:dyDescent="0.2">
      <c r="A66" s="43" t="s">
        <v>81</v>
      </c>
      <c r="B66" s="59">
        <f>$B$8-49</f>
        <v>1962</v>
      </c>
      <c r="C66" s="60">
        <v>3780</v>
      </c>
      <c r="D66" s="60">
        <v>1856</v>
      </c>
      <c r="E66" s="60">
        <v>1924</v>
      </c>
    </row>
    <row r="67" spans="1:5" ht="14.1" customHeight="1" x14ac:dyDescent="0.2">
      <c r="A67" s="50" t="s">
        <v>36</v>
      </c>
      <c r="B67" s="61"/>
      <c r="C67" s="60">
        <f>SUM(C62:C66)</f>
        <v>21466</v>
      </c>
      <c r="D67" s="60">
        <f>SUM(D62:D66)</f>
        <v>10680</v>
      </c>
      <c r="E67" s="60">
        <f>SUM(E62:E66)</f>
        <v>10786</v>
      </c>
    </row>
    <row r="68" spans="1:5" ht="14.1" customHeight="1" x14ac:dyDescent="0.2">
      <c r="A68" s="43" t="s">
        <v>82</v>
      </c>
      <c r="B68" s="59">
        <f>$B$8-50</f>
        <v>1961</v>
      </c>
      <c r="C68" s="60">
        <v>3680</v>
      </c>
      <c r="D68" s="60">
        <v>1813</v>
      </c>
      <c r="E68" s="60">
        <v>1867</v>
      </c>
    </row>
    <row r="69" spans="1:5" ht="14.1" customHeight="1" x14ac:dyDescent="0.2">
      <c r="A69" s="43" t="s">
        <v>83</v>
      </c>
      <c r="B69" s="59">
        <f>$B$8-51</f>
        <v>1960</v>
      </c>
      <c r="C69" s="60">
        <v>3533</v>
      </c>
      <c r="D69" s="60">
        <v>1733</v>
      </c>
      <c r="E69" s="60">
        <v>1800</v>
      </c>
    </row>
    <row r="70" spans="1:5" ht="14.1" customHeight="1" x14ac:dyDescent="0.2">
      <c r="A70" s="43" t="s">
        <v>84</v>
      </c>
      <c r="B70" s="59">
        <f>$B$8-52</f>
        <v>1959</v>
      </c>
      <c r="C70" s="60">
        <v>3384</v>
      </c>
      <c r="D70" s="60">
        <v>1684</v>
      </c>
      <c r="E70" s="60">
        <v>1700</v>
      </c>
    </row>
    <row r="71" spans="1:5" ht="14.1" customHeight="1" x14ac:dyDescent="0.2">
      <c r="A71" s="43" t="s">
        <v>85</v>
      </c>
      <c r="B71" s="59">
        <f>$B$8-53</f>
        <v>1958</v>
      </c>
      <c r="C71" s="60">
        <v>3271</v>
      </c>
      <c r="D71" s="60">
        <v>1596</v>
      </c>
      <c r="E71" s="60">
        <v>1675</v>
      </c>
    </row>
    <row r="72" spans="1:5" ht="14.1" customHeight="1" x14ac:dyDescent="0.2">
      <c r="A72" s="43" t="s">
        <v>86</v>
      </c>
      <c r="B72" s="59">
        <f>$B$8-54</f>
        <v>1957</v>
      </c>
      <c r="C72" s="60">
        <v>2958</v>
      </c>
      <c r="D72" s="60">
        <v>1485</v>
      </c>
      <c r="E72" s="60">
        <v>1473</v>
      </c>
    </row>
    <row r="73" spans="1:5" ht="14.1" customHeight="1" x14ac:dyDescent="0.2">
      <c r="A73" s="50" t="s">
        <v>36</v>
      </c>
      <c r="B73" s="61"/>
      <c r="C73" s="60">
        <f>SUM(C68:C72)</f>
        <v>16826</v>
      </c>
      <c r="D73" s="60">
        <f>SUM(D68:D72)</f>
        <v>8311</v>
      </c>
      <c r="E73" s="60">
        <f>SUM(E68:E72)</f>
        <v>8515</v>
      </c>
    </row>
    <row r="74" spans="1:5" ht="14.1" customHeight="1" x14ac:dyDescent="0.2">
      <c r="A74" s="43" t="s">
        <v>87</v>
      </c>
      <c r="B74" s="59">
        <f>$B$8-55</f>
        <v>1956</v>
      </c>
      <c r="C74" s="60">
        <v>2845</v>
      </c>
      <c r="D74" s="60">
        <v>1408</v>
      </c>
      <c r="E74" s="60">
        <v>1437</v>
      </c>
    </row>
    <row r="75" spans="1:5" ht="14.1" customHeight="1" x14ac:dyDescent="0.2">
      <c r="A75" s="43" t="s">
        <v>88</v>
      </c>
      <c r="B75" s="59">
        <f>$B$8-56</f>
        <v>1955</v>
      </c>
      <c r="C75" s="60">
        <v>2726</v>
      </c>
      <c r="D75" s="60">
        <v>1317</v>
      </c>
      <c r="E75" s="60">
        <v>1409</v>
      </c>
    </row>
    <row r="76" spans="1:5" ht="13.15" customHeight="1" x14ac:dyDescent="0.2">
      <c r="A76" s="43" t="s">
        <v>89</v>
      </c>
      <c r="B76" s="59">
        <f>$B$8-57</f>
        <v>1954</v>
      </c>
      <c r="C76" s="60">
        <v>2621</v>
      </c>
      <c r="D76" s="60">
        <v>1300</v>
      </c>
      <c r="E76" s="60">
        <v>1321</v>
      </c>
    </row>
    <row r="77" spans="1:5" ht="14.1" customHeight="1" x14ac:dyDescent="0.2">
      <c r="A77" s="42" t="s">
        <v>90</v>
      </c>
      <c r="B77" s="59">
        <f>$B$8-58</f>
        <v>1953</v>
      </c>
      <c r="C77" s="60">
        <v>2482</v>
      </c>
      <c r="D77" s="60">
        <v>1224</v>
      </c>
      <c r="E77" s="60">
        <v>1258</v>
      </c>
    </row>
    <row r="78" spans="1:5" x14ac:dyDescent="0.2">
      <c r="A78" s="43" t="s">
        <v>91</v>
      </c>
      <c r="B78" s="59">
        <f>$B$8-59</f>
        <v>1952</v>
      </c>
      <c r="C78" s="60">
        <v>2645</v>
      </c>
      <c r="D78" s="60">
        <v>1273</v>
      </c>
      <c r="E78" s="60">
        <v>1372</v>
      </c>
    </row>
    <row r="79" spans="1:5" x14ac:dyDescent="0.2">
      <c r="A79" s="50" t="s">
        <v>36</v>
      </c>
      <c r="B79" s="61"/>
      <c r="C79" s="60">
        <f>SUM(C74:C78)</f>
        <v>13319</v>
      </c>
      <c r="D79" s="60">
        <f>SUM(D74:D78)</f>
        <v>6522</v>
      </c>
      <c r="E79" s="60">
        <f>SUM(E74:E78)</f>
        <v>6797</v>
      </c>
    </row>
    <row r="80" spans="1:5" x14ac:dyDescent="0.2">
      <c r="A80" s="43" t="s">
        <v>92</v>
      </c>
      <c r="B80" s="59">
        <f>$B$8-60</f>
        <v>1951</v>
      </c>
      <c r="C80" s="60">
        <v>2532</v>
      </c>
      <c r="D80" s="60">
        <v>1196</v>
      </c>
      <c r="E80" s="60">
        <v>1336</v>
      </c>
    </row>
    <row r="81" spans="1:5" x14ac:dyDescent="0.2">
      <c r="A81" s="43" t="s">
        <v>93</v>
      </c>
      <c r="B81" s="59">
        <f>$B$8-61</f>
        <v>1950</v>
      </c>
      <c r="C81" s="60">
        <v>2487</v>
      </c>
      <c r="D81" s="60">
        <v>1142</v>
      </c>
      <c r="E81" s="60">
        <v>1345</v>
      </c>
    </row>
    <row r="82" spans="1:5" x14ac:dyDescent="0.2">
      <c r="A82" s="43" t="s">
        <v>94</v>
      </c>
      <c r="B82" s="59">
        <f>$B$8-62</f>
        <v>1949</v>
      </c>
      <c r="C82" s="60">
        <v>2573</v>
      </c>
      <c r="D82" s="60">
        <v>1227</v>
      </c>
      <c r="E82" s="60">
        <v>1346</v>
      </c>
    </row>
    <row r="83" spans="1:5" x14ac:dyDescent="0.2">
      <c r="A83" s="43" t="s">
        <v>95</v>
      </c>
      <c r="B83" s="59">
        <f>$B$8-63</f>
        <v>1948</v>
      </c>
      <c r="C83" s="60">
        <v>2536</v>
      </c>
      <c r="D83" s="60">
        <v>1231</v>
      </c>
      <c r="E83" s="60">
        <v>1305</v>
      </c>
    </row>
    <row r="84" spans="1:5" x14ac:dyDescent="0.2">
      <c r="A84" s="43" t="s">
        <v>96</v>
      </c>
      <c r="B84" s="59">
        <f>$B$8-64</f>
        <v>1947</v>
      </c>
      <c r="C84" s="60">
        <v>2541</v>
      </c>
      <c r="D84" s="60">
        <v>1208</v>
      </c>
      <c r="E84" s="60">
        <v>1333</v>
      </c>
    </row>
    <row r="85" spans="1:5" x14ac:dyDescent="0.2">
      <c r="A85" s="50" t="s">
        <v>36</v>
      </c>
      <c r="B85" s="61"/>
      <c r="C85" s="60">
        <f>SUM(C80:C84)</f>
        <v>12669</v>
      </c>
      <c r="D85" s="60">
        <f>SUM(D80:D84)</f>
        <v>6004</v>
      </c>
      <c r="E85" s="60">
        <f>SUM(E80:E84)</f>
        <v>6665</v>
      </c>
    </row>
    <row r="86" spans="1:5" x14ac:dyDescent="0.2">
      <c r="A86" s="43" t="s">
        <v>97</v>
      </c>
      <c r="B86" s="59">
        <f>$B$8-65</f>
        <v>1946</v>
      </c>
      <c r="C86" s="60">
        <v>2316</v>
      </c>
      <c r="D86" s="60">
        <v>1118</v>
      </c>
      <c r="E86" s="60">
        <v>1198</v>
      </c>
    </row>
    <row r="87" spans="1:5" x14ac:dyDescent="0.2">
      <c r="A87" s="43" t="s">
        <v>98</v>
      </c>
      <c r="B87" s="59">
        <f>$B$8-66</f>
        <v>1945</v>
      </c>
      <c r="C87" s="60">
        <v>2016</v>
      </c>
      <c r="D87" s="60">
        <v>943</v>
      </c>
      <c r="E87" s="60">
        <v>1073</v>
      </c>
    </row>
    <row r="88" spans="1:5" x14ac:dyDescent="0.2">
      <c r="A88" s="43" t="s">
        <v>99</v>
      </c>
      <c r="B88" s="59">
        <f>$B$8-67</f>
        <v>1944</v>
      </c>
      <c r="C88" s="60">
        <v>2550</v>
      </c>
      <c r="D88" s="60">
        <v>1190</v>
      </c>
      <c r="E88" s="60">
        <v>1360</v>
      </c>
    </row>
    <row r="89" spans="1:5" x14ac:dyDescent="0.2">
      <c r="A89" s="43" t="s">
        <v>100</v>
      </c>
      <c r="B89" s="59">
        <f>$B$8-68</f>
        <v>1943</v>
      </c>
      <c r="C89" s="60">
        <v>2632</v>
      </c>
      <c r="D89" s="60">
        <v>1197</v>
      </c>
      <c r="E89" s="60">
        <v>1435</v>
      </c>
    </row>
    <row r="90" spans="1:5" x14ac:dyDescent="0.2">
      <c r="A90" s="43" t="s">
        <v>101</v>
      </c>
      <c r="B90" s="59">
        <f>$B$8-69</f>
        <v>1942</v>
      </c>
      <c r="C90" s="60">
        <v>2496</v>
      </c>
      <c r="D90" s="60">
        <v>1183</v>
      </c>
      <c r="E90" s="60">
        <v>1313</v>
      </c>
    </row>
    <row r="91" spans="1:5" x14ac:dyDescent="0.2">
      <c r="A91" s="50" t="s">
        <v>36</v>
      </c>
      <c r="B91" s="61"/>
      <c r="C91" s="60">
        <f>SUM(C86:C90)</f>
        <v>12010</v>
      </c>
      <c r="D91" s="60">
        <f>SUM(D86:D90)</f>
        <v>5631</v>
      </c>
      <c r="E91" s="60">
        <f>SUM(E86:E90)</f>
        <v>6379</v>
      </c>
    </row>
    <row r="92" spans="1:5" x14ac:dyDescent="0.2">
      <c r="A92" s="43" t="s">
        <v>102</v>
      </c>
      <c r="B92" s="59">
        <f>$B$8-70</f>
        <v>1941</v>
      </c>
      <c r="C92" s="60">
        <v>2927</v>
      </c>
      <c r="D92" s="60">
        <v>1374</v>
      </c>
      <c r="E92" s="60">
        <v>1553</v>
      </c>
    </row>
    <row r="93" spans="1:5" x14ac:dyDescent="0.2">
      <c r="A93" s="43" t="s">
        <v>103</v>
      </c>
      <c r="B93" s="59">
        <f>$B$8-71</f>
        <v>1940</v>
      </c>
      <c r="C93" s="60">
        <v>2851</v>
      </c>
      <c r="D93" s="60">
        <v>1338</v>
      </c>
      <c r="E93" s="60">
        <v>1513</v>
      </c>
    </row>
    <row r="94" spans="1:5" x14ac:dyDescent="0.2">
      <c r="A94" s="43" t="s">
        <v>104</v>
      </c>
      <c r="B94" s="59">
        <f>$B$8-72</f>
        <v>1939</v>
      </c>
      <c r="C94" s="60">
        <v>2644</v>
      </c>
      <c r="D94" s="60">
        <v>1228</v>
      </c>
      <c r="E94" s="60">
        <v>1416</v>
      </c>
    </row>
    <row r="95" spans="1:5" x14ac:dyDescent="0.2">
      <c r="A95" s="43" t="s">
        <v>105</v>
      </c>
      <c r="B95" s="59">
        <f>$B$8-73</f>
        <v>1938</v>
      </c>
      <c r="C95" s="60">
        <v>2647</v>
      </c>
      <c r="D95" s="60">
        <v>1219</v>
      </c>
      <c r="E95" s="60">
        <v>1428</v>
      </c>
    </row>
    <row r="96" spans="1:5" x14ac:dyDescent="0.2">
      <c r="A96" s="43" t="s">
        <v>106</v>
      </c>
      <c r="B96" s="59">
        <f>$B$8-74</f>
        <v>1937</v>
      </c>
      <c r="C96" s="60">
        <v>2263</v>
      </c>
      <c r="D96" s="60">
        <v>1036</v>
      </c>
      <c r="E96" s="60">
        <v>1227</v>
      </c>
    </row>
    <row r="97" spans="1:5" x14ac:dyDescent="0.2">
      <c r="A97" s="50" t="s">
        <v>36</v>
      </c>
      <c r="B97" s="61"/>
      <c r="C97" s="60">
        <f>SUM(C92:C96)</f>
        <v>13332</v>
      </c>
      <c r="D97" s="60">
        <f>SUM(D92:D96)</f>
        <v>6195</v>
      </c>
      <c r="E97" s="60">
        <f>SUM(E92:E96)</f>
        <v>7137</v>
      </c>
    </row>
    <row r="98" spans="1:5" x14ac:dyDescent="0.2">
      <c r="A98" s="43" t="s">
        <v>107</v>
      </c>
      <c r="B98" s="59">
        <f>$B$8-75</f>
        <v>1936</v>
      </c>
      <c r="C98" s="60">
        <v>2299</v>
      </c>
      <c r="D98" s="60">
        <v>1010</v>
      </c>
      <c r="E98" s="60">
        <v>1289</v>
      </c>
    </row>
    <row r="99" spans="1:5" x14ac:dyDescent="0.2">
      <c r="A99" s="43" t="s">
        <v>108</v>
      </c>
      <c r="B99" s="59">
        <f>$B$8-76</f>
        <v>1935</v>
      </c>
      <c r="C99" s="60">
        <v>2150</v>
      </c>
      <c r="D99" s="60">
        <v>945</v>
      </c>
      <c r="E99" s="60">
        <v>1205</v>
      </c>
    </row>
    <row r="100" spans="1:5" x14ac:dyDescent="0.2">
      <c r="A100" s="43" t="s">
        <v>109</v>
      </c>
      <c r="B100" s="59">
        <f>$B$8-77</f>
        <v>1934</v>
      </c>
      <c r="C100" s="60">
        <v>1830</v>
      </c>
      <c r="D100" s="60">
        <v>763</v>
      </c>
      <c r="E100" s="60">
        <v>1067</v>
      </c>
    </row>
    <row r="101" spans="1:5" x14ac:dyDescent="0.2">
      <c r="A101" s="43" t="s">
        <v>110</v>
      </c>
      <c r="B101" s="59">
        <f>$B$8-78</f>
        <v>1933</v>
      </c>
      <c r="C101" s="60">
        <v>1369</v>
      </c>
      <c r="D101" s="60">
        <v>558</v>
      </c>
      <c r="E101" s="60">
        <v>811</v>
      </c>
    </row>
    <row r="102" spans="1:5" x14ac:dyDescent="0.2">
      <c r="A102" s="44" t="s">
        <v>111</v>
      </c>
      <c r="B102" s="59">
        <f>$B$8-79</f>
        <v>1932</v>
      </c>
      <c r="C102" s="60">
        <v>1270</v>
      </c>
      <c r="D102" s="60">
        <v>520</v>
      </c>
      <c r="E102" s="60">
        <v>750</v>
      </c>
    </row>
    <row r="103" spans="1:5" x14ac:dyDescent="0.2">
      <c r="A103" s="51" t="s">
        <v>36</v>
      </c>
      <c r="B103" s="62"/>
      <c r="C103" s="60">
        <f>SUM(C98:C102)</f>
        <v>8918</v>
      </c>
      <c r="D103" s="60">
        <f>SUM(D98:D102)</f>
        <v>3796</v>
      </c>
      <c r="E103" s="60">
        <f>SUM(E98:E102)</f>
        <v>5122</v>
      </c>
    </row>
    <row r="104" spans="1:5" x14ac:dyDescent="0.2">
      <c r="A104" s="44" t="s">
        <v>112</v>
      </c>
      <c r="B104" s="59">
        <f>$B$8-80</f>
        <v>1931</v>
      </c>
      <c r="C104" s="60">
        <v>1305</v>
      </c>
      <c r="D104" s="60">
        <v>504</v>
      </c>
      <c r="E104" s="60">
        <v>801</v>
      </c>
    </row>
    <row r="105" spans="1:5" x14ac:dyDescent="0.2">
      <c r="A105" s="44" t="s">
        <v>123</v>
      </c>
      <c r="B105" s="59">
        <f>$B$8-81</f>
        <v>1930</v>
      </c>
      <c r="C105" s="60">
        <v>1284</v>
      </c>
      <c r="D105" s="60">
        <v>478</v>
      </c>
      <c r="E105" s="60">
        <v>806</v>
      </c>
    </row>
    <row r="106" spans="1:5" s="24" customFormat="1" x14ac:dyDescent="0.2">
      <c r="A106" s="44" t="s">
        <v>121</v>
      </c>
      <c r="B106" s="59">
        <f>$B$8-82</f>
        <v>1929</v>
      </c>
      <c r="C106" s="60">
        <v>1189</v>
      </c>
      <c r="D106" s="60">
        <v>465</v>
      </c>
      <c r="E106" s="60">
        <v>724</v>
      </c>
    </row>
    <row r="107" spans="1:5" x14ac:dyDescent="0.2">
      <c r="A107" s="44" t="s">
        <v>124</v>
      </c>
      <c r="B107" s="59">
        <f>$B$8-83</f>
        <v>1928</v>
      </c>
      <c r="C107" s="60">
        <v>1158</v>
      </c>
      <c r="D107" s="60">
        <v>381</v>
      </c>
      <c r="E107" s="60">
        <v>777</v>
      </c>
    </row>
    <row r="108" spans="1:5" x14ac:dyDescent="0.2">
      <c r="A108" s="44" t="s">
        <v>122</v>
      </c>
      <c r="B108" s="59">
        <f>$B$8-84</f>
        <v>1927</v>
      </c>
      <c r="C108" s="60">
        <v>1066</v>
      </c>
      <c r="D108" s="60">
        <v>355</v>
      </c>
      <c r="E108" s="60">
        <v>711</v>
      </c>
    </row>
    <row r="109" spans="1:5" x14ac:dyDescent="0.2">
      <c r="A109" s="51" t="s">
        <v>36</v>
      </c>
      <c r="B109" s="62"/>
      <c r="C109" s="60">
        <f>SUM(C104:C108)</f>
        <v>6002</v>
      </c>
      <c r="D109" s="60">
        <f>SUM(D104:D108)</f>
        <v>2183</v>
      </c>
      <c r="E109" s="60">
        <f>SUM(E104:E108)</f>
        <v>3819</v>
      </c>
    </row>
    <row r="110" spans="1:5" x14ac:dyDescent="0.2">
      <c r="A110" s="44" t="s">
        <v>113</v>
      </c>
      <c r="B110" s="59">
        <f>$B$8-85</f>
        <v>1926</v>
      </c>
      <c r="C110" s="60">
        <v>988</v>
      </c>
      <c r="D110" s="60">
        <v>310</v>
      </c>
      <c r="E110" s="60">
        <v>678</v>
      </c>
    </row>
    <row r="111" spans="1:5" x14ac:dyDescent="0.2">
      <c r="A111" s="44" t="s">
        <v>114</v>
      </c>
      <c r="B111" s="59">
        <f>$B$8-86</f>
        <v>1925</v>
      </c>
      <c r="C111" s="60">
        <v>936</v>
      </c>
      <c r="D111" s="60">
        <v>261</v>
      </c>
      <c r="E111" s="60">
        <v>675</v>
      </c>
    </row>
    <row r="112" spans="1:5" x14ac:dyDescent="0.2">
      <c r="A112" s="44" t="s">
        <v>115</v>
      </c>
      <c r="B112" s="59">
        <f>$B$8-87</f>
        <v>1924</v>
      </c>
      <c r="C112" s="60">
        <v>800</v>
      </c>
      <c r="D112" s="60">
        <v>202</v>
      </c>
      <c r="E112" s="60">
        <v>598</v>
      </c>
    </row>
    <row r="113" spans="1:5" x14ac:dyDescent="0.2">
      <c r="A113" s="44" t="s">
        <v>116</v>
      </c>
      <c r="B113" s="59">
        <f>$B$8-88</f>
        <v>1923</v>
      </c>
      <c r="C113" s="60">
        <v>740</v>
      </c>
      <c r="D113" s="60">
        <v>176</v>
      </c>
      <c r="E113" s="60">
        <v>564</v>
      </c>
    </row>
    <row r="114" spans="1:5" x14ac:dyDescent="0.2">
      <c r="A114" s="44" t="s">
        <v>117</v>
      </c>
      <c r="B114" s="59">
        <f>$B$8-89</f>
        <v>1922</v>
      </c>
      <c r="C114" s="60">
        <v>697</v>
      </c>
      <c r="D114" s="60">
        <v>176</v>
      </c>
      <c r="E114" s="60">
        <v>521</v>
      </c>
    </row>
    <row r="115" spans="1:5" x14ac:dyDescent="0.2">
      <c r="A115" s="51" t="s">
        <v>36</v>
      </c>
      <c r="B115" s="63"/>
      <c r="C115" s="60">
        <f>SUM(C110:C114)</f>
        <v>4161</v>
      </c>
      <c r="D115" s="60">
        <f>SUM(D110:D114)</f>
        <v>1125</v>
      </c>
      <c r="E115" s="60">
        <f>SUM(E110:E114)</f>
        <v>3036</v>
      </c>
    </row>
    <row r="116" spans="1:5" x14ac:dyDescent="0.2">
      <c r="A116" s="44" t="s">
        <v>118</v>
      </c>
      <c r="B116" s="59">
        <f>$B$8-90</f>
        <v>1921</v>
      </c>
      <c r="C116" s="60">
        <v>2182</v>
      </c>
      <c r="D116" s="60">
        <v>442</v>
      </c>
      <c r="E116" s="60">
        <v>1740</v>
      </c>
    </row>
    <row r="117" spans="1:5" x14ac:dyDescent="0.2">
      <c r="A117" s="45"/>
      <c r="B117" s="48" t="s">
        <v>119</v>
      </c>
      <c r="C117" s="52"/>
      <c r="D117" s="52"/>
      <c r="E117" s="52"/>
    </row>
    <row r="118" spans="1:5" x14ac:dyDescent="0.2">
      <c r="A118" s="46" t="s">
        <v>120</v>
      </c>
      <c r="B118" s="64"/>
      <c r="C118" s="65">
        <v>248626</v>
      </c>
      <c r="D118" s="65">
        <v>119561</v>
      </c>
      <c r="E118" s="65">
        <v>129065</v>
      </c>
    </row>
    <row r="119" spans="1:5" x14ac:dyDescent="0.2">
      <c r="A119" s="21"/>
      <c r="C119" s="22"/>
      <c r="D119" s="22"/>
      <c r="E119" s="22"/>
    </row>
    <row r="120" spans="1:5" x14ac:dyDescent="0.2">
      <c r="A120" s="21"/>
      <c r="B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11 HH</oddFooter>
  </headerFooter>
  <rowBreaks count="2" manualBreakCount="2">
    <brk id="49" max="16383" man="1"/>
    <brk id="7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zoomScaleNormal="100" workbookViewId="0">
      <selection sqref="A1:E1"/>
    </sheetView>
  </sheetViews>
  <sheetFormatPr baseColWidth="10" defaultColWidth="11.28515625" defaultRowHeight="12.75" x14ac:dyDescent="0.2"/>
  <cols>
    <col min="1" max="1" width="22" style="11" customWidth="1"/>
    <col min="2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7" t="s">
        <v>153</v>
      </c>
      <c r="B1" s="97"/>
      <c r="C1" s="98"/>
      <c r="D1" s="98"/>
      <c r="E1" s="98"/>
    </row>
    <row r="2" spans="1:8" s="10" customFormat="1" ht="14.1" customHeight="1" x14ac:dyDescent="0.2">
      <c r="A2" s="101" t="s">
        <v>160</v>
      </c>
      <c r="B2" s="101"/>
      <c r="C2" s="101"/>
      <c r="D2" s="101"/>
      <c r="E2" s="101"/>
    </row>
    <row r="3" spans="1:8" s="10" customFormat="1" ht="14.1" customHeight="1" x14ac:dyDescent="0.2">
      <c r="A3" s="97" t="s">
        <v>130</v>
      </c>
      <c r="B3" s="97"/>
      <c r="C3" s="97"/>
      <c r="D3" s="97"/>
      <c r="E3" s="97"/>
    </row>
    <row r="4" spans="1:8" s="10" customFormat="1" ht="14.1" customHeight="1" x14ac:dyDescent="0.25">
      <c r="A4" s="28"/>
      <c r="B4" s="28"/>
      <c r="C4" s="28"/>
      <c r="D4" s="28"/>
      <c r="E4" s="28"/>
    </row>
    <row r="5" spans="1:8" ht="28.35" customHeight="1" x14ac:dyDescent="0.2">
      <c r="A5" s="104" t="s">
        <v>159</v>
      </c>
      <c r="B5" s="102" t="s">
        <v>158</v>
      </c>
      <c r="C5" s="99" t="s">
        <v>30</v>
      </c>
      <c r="D5" s="99" t="s">
        <v>22</v>
      </c>
      <c r="E5" s="100" t="s">
        <v>23</v>
      </c>
    </row>
    <row r="6" spans="1:8" ht="28.35" customHeight="1" x14ac:dyDescent="0.2">
      <c r="A6" s="105"/>
      <c r="B6" s="103"/>
      <c r="C6" s="18" t="s">
        <v>155</v>
      </c>
      <c r="D6" s="18" t="s">
        <v>156</v>
      </c>
      <c r="E6" s="19" t="s">
        <v>157</v>
      </c>
    </row>
    <row r="7" spans="1:8" ht="14.1" customHeight="1" x14ac:dyDescent="0.25">
      <c r="A7" s="41"/>
      <c r="B7" s="47"/>
      <c r="C7" s="20"/>
      <c r="D7" s="20"/>
      <c r="E7" s="20"/>
    </row>
    <row r="8" spans="1:8" ht="14.1" customHeight="1" x14ac:dyDescent="0.25">
      <c r="A8" s="42" t="s">
        <v>31</v>
      </c>
      <c r="B8" s="59">
        <v>2011</v>
      </c>
      <c r="C8" s="60">
        <v>2396</v>
      </c>
      <c r="D8" s="60">
        <v>1221</v>
      </c>
      <c r="E8" s="60">
        <v>1175</v>
      </c>
    </row>
    <row r="9" spans="1:8" ht="14.1" customHeight="1" x14ac:dyDescent="0.25">
      <c r="A9" s="42" t="s">
        <v>32</v>
      </c>
      <c r="B9" s="59">
        <f>$B$8-1</f>
        <v>2010</v>
      </c>
      <c r="C9" s="60">
        <v>2294</v>
      </c>
      <c r="D9" s="60">
        <v>1232</v>
      </c>
      <c r="E9" s="60">
        <v>1062</v>
      </c>
    </row>
    <row r="10" spans="1:8" ht="14.1" customHeight="1" x14ac:dyDescent="0.25">
      <c r="A10" s="42" t="s">
        <v>33</v>
      </c>
      <c r="B10" s="59">
        <f>$B$8-2</f>
        <v>2009</v>
      </c>
      <c r="C10" s="60">
        <v>2192</v>
      </c>
      <c r="D10" s="60">
        <v>1153</v>
      </c>
      <c r="E10" s="60">
        <v>1039</v>
      </c>
    </row>
    <row r="11" spans="1:8" ht="14.1" customHeight="1" x14ac:dyDescent="0.25">
      <c r="A11" s="42" t="s">
        <v>34</v>
      </c>
      <c r="B11" s="59">
        <f>$B$8-3</f>
        <v>2008</v>
      </c>
      <c r="C11" s="60">
        <v>2141</v>
      </c>
      <c r="D11" s="60">
        <v>1128</v>
      </c>
      <c r="E11" s="60">
        <v>1013</v>
      </c>
      <c r="H11" s="23"/>
    </row>
    <row r="12" spans="1:8" ht="14.1" customHeight="1" x14ac:dyDescent="0.25">
      <c r="A12" s="42" t="s">
        <v>35</v>
      </c>
      <c r="B12" s="59">
        <f>$B$8-4</f>
        <v>2007</v>
      </c>
      <c r="C12" s="60">
        <v>2100</v>
      </c>
      <c r="D12" s="60">
        <v>1110</v>
      </c>
      <c r="E12" s="60">
        <v>990</v>
      </c>
    </row>
    <row r="13" spans="1:8" ht="14.1" customHeight="1" x14ac:dyDescent="0.25">
      <c r="A13" s="49" t="s">
        <v>36</v>
      </c>
      <c r="B13" s="61"/>
      <c r="C13" s="60">
        <f>SUM(C8:C12)</f>
        <v>11123</v>
      </c>
      <c r="D13" s="60">
        <f>SUM(D8:D12)</f>
        <v>5844</v>
      </c>
      <c r="E13" s="60">
        <f>SUM(E8:E12)</f>
        <v>5279</v>
      </c>
    </row>
    <row r="14" spans="1:8" ht="14.1" customHeight="1" x14ac:dyDescent="0.25">
      <c r="A14" s="43" t="s">
        <v>37</v>
      </c>
      <c r="B14" s="59">
        <f>$B$8-5</f>
        <v>2006</v>
      </c>
      <c r="C14" s="60">
        <v>1953</v>
      </c>
      <c r="D14" s="60">
        <v>1039</v>
      </c>
      <c r="E14" s="60">
        <v>914</v>
      </c>
    </row>
    <row r="15" spans="1:8" ht="14.1" customHeight="1" x14ac:dyDescent="0.25">
      <c r="A15" s="43" t="s">
        <v>38</v>
      </c>
      <c r="B15" s="59">
        <f>$B$8-6</f>
        <v>2005</v>
      </c>
      <c r="C15" s="60">
        <v>1892</v>
      </c>
      <c r="D15" s="60">
        <v>986</v>
      </c>
      <c r="E15" s="60">
        <v>906</v>
      </c>
    </row>
    <row r="16" spans="1:8" ht="14.1" customHeight="1" x14ac:dyDescent="0.25">
      <c r="A16" s="43" t="s">
        <v>39</v>
      </c>
      <c r="B16" s="59">
        <f>$B$8-7</f>
        <v>2004</v>
      </c>
      <c r="C16" s="60">
        <v>1848</v>
      </c>
      <c r="D16" s="60">
        <v>975</v>
      </c>
      <c r="E16" s="60">
        <v>873</v>
      </c>
    </row>
    <row r="17" spans="1:7" ht="14.1" customHeight="1" x14ac:dyDescent="0.25">
      <c r="A17" s="43" t="s">
        <v>40</v>
      </c>
      <c r="B17" s="59">
        <f>$B$8-8</f>
        <v>2003</v>
      </c>
      <c r="C17" s="60">
        <v>1751</v>
      </c>
      <c r="D17" s="60">
        <v>945</v>
      </c>
      <c r="E17" s="60">
        <v>806</v>
      </c>
    </row>
    <row r="18" spans="1:7" ht="14.1" customHeight="1" x14ac:dyDescent="0.25">
      <c r="A18" s="43" t="s">
        <v>41</v>
      </c>
      <c r="B18" s="59">
        <f>$B$8-9</f>
        <v>2002</v>
      </c>
      <c r="C18" s="60">
        <v>1747</v>
      </c>
      <c r="D18" s="60">
        <v>905</v>
      </c>
      <c r="E18" s="60">
        <v>842</v>
      </c>
    </row>
    <row r="19" spans="1:7" ht="14.1" customHeight="1" x14ac:dyDescent="0.25">
      <c r="A19" s="50" t="s">
        <v>36</v>
      </c>
      <c r="B19" s="61"/>
      <c r="C19" s="60">
        <f>SUM(C14:C18)</f>
        <v>9191</v>
      </c>
      <c r="D19" s="60">
        <f>SUM(D14:D18)</f>
        <v>4850</v>
      </c>
      <c r="E19" s="60">
        <f>SUM(E14:E18)</f>
        <v>4341</v>
      </c>
    </row>
    <row r="20" spans="1:7" ht="14.1" customHeight="1" x14ac:dyDescent="0.25">
      <c r="A20" s="43" t="s">
        <v>42</v>
      </c>
      <c r="B20" s="59">
        <f>$B$8-10</f>
        <v>2001</v>
      </c>
      <c r="C20" s="60">
        <v>1775</v>
      </c>
      <c r="D20" s="60">
        <v>923</v>
      </c>
      <c r="E20" s="60">
        <v>852</v>
      </c>
    </row>
    <row r="21" spans="1:7" ht="14.1" customHeight="1" x14ac:dyDescent="0.25">
      <c r="A21" s="43" t="s">
        <v>43</v>
      </c>
      <c r="B21" s="59">
        <f>$B$8-11</f>
        <v>2000</v>
      </c>
      <c r="C21" s="60">
        <v>1789</v>
      </c>
      <c r="D21" s="60">
        <v>935</v>
      </c>
      <c r="E21" s="60">
        <v>854</v>
      </c>
    </row>
    <row r="22" spans="1:7" ht="14.1" customHeight="1" x14ac:dyDescent="0.2">
      <c r="A22" s="43" t="s">
        <v>44</v>
      </c>
      <c r="B22" s="59">
        <f>$B$8-12</f>
        <v>1999</v>
      </c>
      <c r="C22" s="60">
        <v>1721</v>
      </c>
      <c r="D22" s="60">
        <v>873</v>
      </c>
      <c r="E22" s="60">
        <v>848</v>
      </c>
    </row>
    <row r="23" spans="1:7" ht="14.1" customHeight="1" x14ac:dyDescent="0.2">
      <c r="A23" s="43" t="s">
        <v>45</v>
      </c>
      <c r="B23" s="59">
        <f>$B$8-13</f>
        <v>1998</v>
      </c>
      <c r="C23" s="60">
        <v>1792</v>
      </c>
      <c r="D23" s="60">
        <v>894</v>
      </c>
      <c r="E23" s="113">
        <v>898</v>
      </c>
      <c r="F23" s="12"/>
      <c r="G23" s="12"/>
    </row>
    <row r="24" spans="1:7" ht="14.1" customHeight="1" x14ac:dyDescent="0.2">
      <c r="A24" s="43" t="s">
        <v>46</v>
      </c>
      <c r="B24" s="59">
        <f>$B$8-14</f>
        <v>1997</v>
      </c>
      <c r="C24" s="60">
        <v>1849</v>
      </c>
      <c r="D24" s="60">
        <v>950</v>
      </c>
      <c r="E24" s="60">
        <v>899</v>
      </c>
    </row>
    <row r="25" spans="1:7" ht="14.1" customHeight="1" x14ac:dyDescent="0.25">
      <c r="A25" s="50" t="s">
        <v>36</v>
      </c>
      <c r="B25" s="61"/>
      <c r="C25" s="60">
        <f>SUM(C20:C24)</f>
        <v>8926</v>
      </c>
      <c r="D25" s="60">
        <f>SUM(D20:D24)</f>
        <v>4575</v>
      </c>
      <c r="E25" s="60">
        <f>SUM(E20:E24)</f>
        <v>4351</v>
      </c>
    </row>
    <row r="26" spans="1:7" ht="14.1" customHeight="1" x14ac:dyDescent="0.25">
      <c r="A26" s="43" t="s">
        <v>47</v>
      </c>
      <c r="B26" s="59">
        <f>$B$8-15</f>
        <v>1996</v>
      </c>
      <c r="C26" s="60">
        <v>1843</v>
      </c>
      <c r="D26" s="60">
        <v>957</v>
      </c>
      <c r="E26" s="60">
        <v>886</v>
      </c>
    </row>
    <row r="27" spans="1:7" ht="14.1" customHeight="1" x14ac:dyDescent="0.25">
      <c r="A27" s="43" t="s">
        <v>48</v>
      </c>
      <c r="B27" s="59">
        <f>$B$8-16</f>
        <v>1995</v>
      </c>
      <c r="C27" s="60">
        <v>1759</v>
      </c>
      <c r="D27" s="60">
        <v>916</v>
      </c>
      <c r="E27" s="60">
        <v>843</v>
      </c>
    </row>
    <row r="28" spans="1:7" ht="14.1" customHeight="1" x14ac:dyDescent="0.25">
      <c r="A28" s="43" t="s">
        <v>49</v>
      </c>
      <c r="B28" s="59">
        <f>$B$8-17</f>
        <v>1994</v>
      </c>
      <c r="C28" s="60">
        <v>1823</v>
      </c>
      <c r="D28" s="60">
        <v>938</v>
      </c>
      <c r="E28" s="60">
        <v>885</v>
      </c>
    </row>
    <row r="29" spans="1:7" ht="14.1" customHeight="1" x14ac:dyDescent="0.25">
      <c r="A29" s="43" t="s">
        <v>50</v>
      </c>
      <c r="B29" s="59">
        <f>$B$8-18</f>
        <v>1993</v>
      </c>
      <c r="C29" s="60">
        <v>1850</v>
      </c>
      <c r="D29" s="60">
        <v>925</v>
      </c>
      <c r="E29" s="60">
        <v>925</v>
      </c>
    </row>
    <row r="30" spans="1:7" ht="14.1" customHeight="1" x14ac:dyDescent="0.25">
      <c r="A30" s="42" t="s">
        <v>51</v>
      </c>
      <c r="B30" s="59">
        <f>$B$8-19</f>
        <v>1992</v>
      </c>
      <c r="C30" s="60">
        <v>2019</v>
      </c>
      <c r="D30" s="60">
        <v>989</v>
      </c>
      <c r="E30" s="60">
        <v>1030</v>
      </c>
    </row>
    <row r="31" spans="1:7" ht="14.1" customHeight="1" x14ac:dyDescent="0.25">
      <c r="A31" s="50" t="s">
        <v>36</v>
      </c>
      <c r="B31" s="61"/>
      <c r="C31" s="60">
        <f>SUM(C26:C30)</f>
        <v>9294</v>
      </c>
      <c r="D31" s="60">
        <f>SUM(D26:D30)</f>
        <v>4725</v>
      </c>
      <c r="E31" s="60">
        <f>SUM(E26:E30)</f>
        <v>4569</v>
      </c>
    </row>
    <row r="32" spans="1:7" ht="14.1" customHeight="1" x14ac:dyDescent="0.25">
      <c r="A32" s="43" t="s">
        <v>52</v>
      </c>
      <c r="B32" s="59">
        <f>$B$8-20</f>
        <v>1991</v>
      </c>
      <c r="C32" s="60">
        <v>2399</v>
      </c>
      <c r="D32" s="60">
        <v>1100</v>
      </c>
      <c r="E32" s="60">
        <v>1299</v>
      </c>
    </row>
    <row r="33" spans="1:5" ht="14.1" customHeight="1" x14ac:dyDescent="0.25">
      <c r="A33" s="43" t="s">
        <v>53</v>
      </c>
      <c r="B33" s="59">
        <f>$B$8-21</f>
        <v>1990</v>
      </c>
      <c r="C33" s="60">
        <v>2709</v>
      </c>
      <c r="D33" s="60">
        <v>1260</v>
      </c>
      <c r="E33" s="60">
        <v>1449</v>
      </c>
    </row>
    <row r="34" spans="1:5" ht="14.1" customHeight="1" x14ac:dyDescent="0.25">
      <c r="A34" s="43" t="s">
        <v>54</v>
      </c>
      <c r="B34" s="59">
        <f>$B$8-22</f>
        <v>1989</v>
      </c>
      <c r="C34" s="60">
        <v>2830</v>
      </c>
      <c r="D34" s="60">
        <v>1235</v>
      </c>
      <c r="E34" s="60">
        <v>1595</v>
      </c>
    </row>
    <row r="35" spans="1:5" ht="14.1" customHeight="1" x14ac:dyDescent="0.25">
      <c r="A35" s="43" t="s">
        <v>55</v>
      </c>
      <c r="B35" s="59">
        <f>$B$8-23</f>
        <v>1988</v>
      </c>
      <c r="C35" s="60">
        <v>3090</v>
      </c>
      <c r="D35" s="60">
        <v>1423</v>
      </c>
      <c r="E35" s="60">
        <v>1667</v>
      </c>
    </row>
    <row r="36" spans="1:5" ht="14.1" customHeight="1" x14ac:dyDescent="0.2">
      <c r="A36" s="43" t="s">
        <v>56</v>
      </c>
      <c r="B36" s="59">
        <f>$B$8-24</f>
        <v>1987</v>
      </c>
      <c r="C36" s="60">
        <v>3130</v>
      </c>
      <c r="D36" s="60">
        <v>1393</v>
      </c>
      <c r="E36" s="60">
        <v>1737</v>
      </c>
    </row>
    <row r="37" spans="1:5" ht="14.1" customHeight="1" x14ac:dyDescent="0.2">
      <c r="A37" s="50" t="s">
        <v>36</v>
      </c>
      <c r="B37" s="61"/>
      <c r="C37" s="60">
        <f>SUM(C32:C36)</f>
        <v>14158</v>
      </c>
      <c r="D37" s="60">
        <f>SUM(D32:D36)</f>
        <v>6411</v>
      </c>
      <c r="E37" s="60">
        <f>SUM(E32:E36)</f>
        <v>7747</v>
      </c>
    </row>
    <row r="38" spans="1:5" ht="14.1" customHeight="1" x14ac:dyDescent="0.2">
      <c r="A38" s="43" t="s">
        <v>57</v>
      </c>
      <c r="B38" s="59">
        <f>$B$8-25</f>
        <v>1986</v>
      </c>
      <c r="C38" s="60">
        <v>3436</v>
      </c>
      <c r="D38" s="60">
        <v>1538</v>
      </c>
      <c r="E38" s="60">
        <v>1898</v>
      </c>
    </row>
    <row r="39" spans="1:5" ht="14.1" customHeight="1" x14ac:dyDescent="0.2">
      <c r="A39" s="43" t="s">
        <v>58</v>
      </c>
      <c r="B39" s="59">
        <f>$B$8-26</f>
        <v>1985</v>
      </c>
      <c r="C39" s="60">
        <v>3565</v>
      </c>
      <c r="D39" s="60">
        <v>1565</v>
      </c>
      <c r="E39" s="60">
        <v>2000</v>
      </c>
    </row>
    <row r="40" spans="1:5" ht="14.1" customHeight="1" x14ac:dyDescent="0.2">
      <c r="A40" s="43" t="s">
        <v>59</v>
      </c>
      <c r="B40" s="59">
        <f>$B$8-27</f>
        <v>1984</v>
      </c>
      <c r="C40" s="60">
        <v>3798</v>
      </c>
      <c r="D40" s="60">
        <v>1647</v>
      </c>
      <c r="E40" s="60">
        <v>2151</v>
      </c>
    </row>
    <row r="41" spans="1:5" ht="14.1" customHeight="1" x14ac:dyDescent="0.2">
      <c r="A41" s="43" t="s">
        <v>60</v>
      </c>
      <c r="B41" s="59">
        <f>$B$8-28</f>
        <v>1983</v>
      </c>
      <c r="C41" s="60">
        <v>4235</v>
      </c>
      <c r="D41" s="60">
        <v>1887</v>
      </c>
      <c r="E41" s="60">
        <v>2348</v>
      </c>
    </row>
    <row r="42" spans="1:5" ht="14.1" customHeight="1" x14ac:dyDescent="0.2">
      <c r="A42" s="43" t="s">
        <v>61</v>
      </c>
      <c r="B42" s="59">
        <f>$B$8-29</f>
        <v>1982</v>
      </c>
      <c r="C42" s="60">
        <v>4383</v>
      </c>
      <c r="D42" s="60">
        <v>2031</v>
      </c>
      <c r="E42" s="60">
        <v>2352</v>
      </c>
    </row>
    <row r="43" spans="1:5" ht="14.1" customHeight="1" x14ac:dyDescent="0.2">
      <c r="A43" s="50" t="s">
        <v>36</v>
      </c>
      <c r="B43" s="61"/>
      <c r="C43" s="60">
        <f>SUM(C38:C42)</f>
        <v>19417</v>
      </c>
      <c r="D43" s="60">
        <f>SUM(D38:D42)</f>
        <v>8668</v>
      </c>
      <c r="E43" s="60">
        <f>SUM(E38:E42)</f>
        <v>10749</v>
      </c>
    </row>
    <row r="44" spans="1:5" ht="14.1" customHeight="1" x14ac:dyDescent="0.2">
      <c r="A44" s="43" t="s">
        <v>62</v>
      </c>
      <c r="B44" s="59">
        <f>$B$8-30</f>
        <v>1981</v>
      </c>
      <c r="C44" s="60">
        <v>4729</v>
      </c>
      <c r="D44" s="60">
        <v>2163</v>
      </c>
      <c r="E44" s="60">
        <v>2566</v>
      </c>
    </row>
    <row r="45" spans="1:5" ht="14.1" customHeight="1" x14ac:dyDescent="0.2">
      <c r="A45" s="43" t="s">
        <v>63</v>
      </c>
      <c r="B45" s="59">
        <f>$B$8-31</f>
        <v>1980</v>
      </c>
      <c r="C45" s="60">
        <v>4537</v>
      </c>
      <c r="D45" s="60">
        <v>2110</v>
      </c>
      <c r="E45" s="60">
        <v>2427</v>
      </c>
    </row>
    <row r="46" spans="1:5" ht="14.1" customHeight="1" x14ac:dyDescent="0.2">
      <c r="A46" s="43" t="s">
        <v>64</v>
      </c>
      <c r="B46" s="59">
        <f>$B$8-32</f>
        <v>1979</v>
      </c>
      <c r="C46" s="60">
        <v>4274</v>
      </c>
      <c r="D46" s="60">
        <v>1992</v>
      </c>
      <c r="E46" s="60">
        <v>2282</v>
      </c>
    </row>
    <row r="47" spans="1:5" ht="14.1" customHeight="1" x14ac:dyDescent="0.2">
      <c r="A47" s="43" t="s">
        <v>65</v>
      </c>
      <c r="B47" s="59">
        <f>$B$8-33</f>
        <v>1978</v>
      </c>
      <c r="C47" s="60">
        <v>4129</v>
      </c>
      <c r="D47" s="60">
        <v>1953</v>
      </c>
      <c r="E47" s="60">
        <v>2176</v>
      </c>
    </row>
    <row r="48" spans="1:5" ht="14.1" customHeight="1" x14ac:dyDescent="0.2">
      <c r="A48" s="43" t="s">
        <v>66</v>
      </c>
      <c r="B48" s="59">
        <f>$B$8-34</f>
        <v>1977</v>
      </c>
      <c r="C48" s="60">
        <v>4057</v>
      </c>
      <c r="D48" s="60">
        <v>1926</v>
      </c>
      <c r="E48" s="60">
        <v>2131</v>
      </c>
    </row>
    <row r="49" spans="1:5" ht="14.1" customHeight="1" x14ac:dyDescent="0.2">
      <c r="A49" s="50" t="s">
        <v>36</v>
      </c>
      <c r="B49" s="61"/>
      <c r="C49" s="60">
        <f>SUM(C44:C48)</f>
        <v>21726</v>
      </c>
      <c r="D49" s="60">
        <f>SUM(D44:D48)</f>
        <v>10144</v>
      </c>
      <c r="E49" s="60">
        <f>SUM(E44:E48)</f>
        <v>11582</v>
      </c>
    </row>
    <row r="50" spans="1:5" ht="14.1" customHeight="1" x14ac:dyDescent="0.2">
      <c r="A50" s="43" t="s">
        <v>67</v>
      </c>
      <c r="B50" s="59">
        <f>$B$8-35</f>
        <v>1976</v>
      </c>
      <c r="C50" s="60">
        <v>3887</v>
      </c>
      <c r="D50" s="60">
        <v>1830</v>
      </c>
      <c r="E50" s="60">
        <v>2057</v>
      </c>
    </row>
    <row r="51" spans="1:5" ht="14.1" customHeight="1" x14ac:dyDescent="0.2">
      <c r="A51" s="43" t="s">
        <v>68</v>
      </c>
      <c r="B51" s="59">
        <f>$B$8-36</f>
        <v>1975</v>
      </c>
      <c r="C51" s="60">
        <v>3766</v>
      </c>
      <c r="D51" s="60">
        <v>1829</v>
      </c>
      <c r="E51" s="60">
        <v>1937</v>
      </c>
    </row>
    <row r="52" spans="1:5" ht="14.1" customHeight="1" x14ac:dyDescent="0.2">
      <c r="A52" s="43" t="s">
        <v>69</v>
      </c>
      <c r="B52" s="59">
        <f>$B$8-37</f>
        <v>1974</v>
      </c>
      <c r="C52" s="60">
        <v>3702</v>
      </c>
      <c r="D52" s="60">
        <v>1779</v>
      </c>
      <c r="E52" s="60">
        <v>1923</v>
      </c>
    </row>
    <row r="53" spans="1:5" ht="14.1" customHeight="1" x14ac:dyDescent="0.2">
      <c r="A53" s="43" t="s">
        <v>70</v>
      </c>
      <c r="B53" s="59">
        <f>$B$8-38</f>
        <v>1973</v>
      </c>
      <c r="C53" s="60">
        <v>3615</v>
      </c>
      <c r="D53" s="60">
        <v>1716</v>
      </c>
      <c r="E53" s="60">
        <v>1899</v>
      </c>
    </row>
    <row r="54" spans="1:5" ht="14.1" customHeight="1" x14ac:dyDescent="0.2">
      <c r="A54" s="42" t="s">
        <v>71</v>
      </c>
      <c r="B54" s="59">
        <f>$B$8-39</f>
        <v>1972</v>
      </c>
      <c r="C54" s="60">
        <v>3767</v>
      </c>
      <c r="D54" s="60">
        <v>1872</v>
      </c>
      <c r="E54" s="60">
        <v>1895</v>
      </c>
    </row>
    <row r="55" spans="1:5" ht="14.1" customHeight="1" x14ac:dyDescent="0.2">
      <c r="A55" s="49" t="s">
        <v>36</v>
      </c>
      <c r="B55" s="61"/>
      <c r="C55" s="60">
        <f>SUM(C50:C54)</f>
        <v>18737</v>
      </c>
      <c r="D55" s="60">
        <f>SUM(D50:D54)</f>
        <v>9026</v>
      </c>
      <c r="E55" s="60">
        <f>SUM(E50:E54)</f>
        <v>9711</v>
      </c>
    </row>
    <row r="56" spans="1:5" ht="14.1" customHeight="1" x14ac:dyDescent="0.2">
      <c r="A56" s="42" t="s">
        <v>72</v>
      </c>
      <c r="B56" s="59">
        <f>$B$8-40</f>
        <v>1971</v>
      </c>
      <c r="C56" s="60">
        <v>3928</v>
      </c>
      <c r="D56" s="60">
        <v>1904</v>
      </c>
      <c r="E56" s="60">
        <v>2024</v>
      </c>
    </row>
    <row r="57" spans="1:5" ht="14.1" customHeight="1" x14ac:dyDescent="0.2">
      <c r="A57" s="42" t="s">
        <v>73</v>
      </c>
      <c r="B57" s="59">
        <f>$B$8-41</f>
        <v>1970</v>
      </c>
      <c r="C57" s="60">
        <v>3972</v>
      </c>
      <c r="D57" s="60">
        <v>1992</v>
      </c>
      <c r="E57" s="60">
        <v>1980</v>
      </c>
    </row>
    <row r="58" spans="1:5" ht="14.1" customHeight="1" x14ac:dyDescent="0.2">
      <c r="A58" s="42" t="s">
        <v>74</v>
      </c>
      <c r="B58" s="59">
        <f>$B$8-42</f>
        <v>1969</v>
      </c>
      <c r="C58" s="60">
        <v>4162</v>
      </c>
      <c r="D58" s="60">
        <v>2029</v>
      </c>
      <c r="E58" s="60">
        <v>2133</v>
      </c>
    </row>
    <row r="59" spans="1:5" ht="14.1" customHeight="1" x14ac:dyDescent="0.2">
      <c r="A59" s="42" t="s">
        <v>75</v>
      </c>
      <c r="B59" s="59">
        <f>$B$8-43</f>
        <v>1968</v>
      </c>
      <c r="C59" s="60">
        <v>4423</v>
      </c>
      <c r="D59" s="60">
        <v>2211</v>
      </c>
      <c r="E59" s="60">
        <v>2212</v>
      </c>
    </row>
    <row r="60" spans="1:5" ht="14.1" customHeight="1" x14ac:dyDescent="0.2">
      <c r="A60" s="42" t="s">
        <v>76</v>
      </c>
      <c r="B60" s="59">
        <f>$B$8-44</f>
        <v>1967</v>
      </c>
      <c r="C60" s="60">
        <v>4442</v>
      </c>
      <c r="D60" s="60">
        <v>2166</v>
      </c>
      <c r="E60" s="60">
        <v>2276</v>
      </c>
    </row>
    <row r="61" spans="1:5" ht="14.1" customHeight="1" x14ac:dyDescent="0.2">
      <c r="A61" s="50" t="s">
        <v>36</v>
      </c>
      <c r="B61" s="61"/>
      <c r="C61" s="60">
        <f>SUM(C56:C60)</f>
        <v>20927</v>
      </c>
      <c r="D61" s="60">
        <f>SUM(D56:D60)</f>
        <v>10302</v>
      </c>
      <c r="E61" s="60">
        <f>SUM(E56:E60)</f>
        <v>10625</v>
      </c>
    </row>
    <row r="62" spans="1:5" ht="14.1" customHeight="1" x14ac:dyDescent="0.2">
      <c r="A62" s="43" t="s">
        <v>77</v>
      </c>
      <c r="B62" s="59">
        <f>$B$8-45</f>
        <v>1966</v>
      </c>
      <c r="C62" s="60">
        <v>4471</v>
      </c>
      <c r="D62" s="60">
        <v>2215</v>
      </c>
      <c r="E62" s="60">
        <v>2256</v>
      </c>
    </row>
    <row r="63" spans="1:5" ht="14.1" customHeight="1" x14ac:dyDescent="0.2">
      <c r="A63" s="43" t="s">
        <v>78</v>
      </c>
      <c r="B63" s="59">
        <f>$B$8-46</f>
        <v>1965</v>
      </c>
      <c r="C63" s="60">
        <v>4190</v>
      </c>
      <c r="D63" s="60">
        <v>2042</v>
      </c>
      <c r="E63" s="60">
        <v>2148</v>
      </c>
    </row>
    <row r="64" spans="1:5" ht="14.1" customHeight="1" x14ac:dyDescent="0.2">
      <c r="A64" s="43" t="s">
        <v>79</v>
      </c>
      <c r="B64" s="59">
        <f>$B$8-47</f>
        <v>1964</v>
      </c>
      <c r="C64" s="60">
        <v>4049</v>
      </c>
      <c r="D64" s="60">
        <v>2084</v>
      </c>
      <c r="E64" s="60">
        <v>1965</v>
      </c>
    </row>
    <row r="65" spans="1:5" ht="14.1" customHeight="1" x14ac:dyDescent="0.2">
      <c r="A65" s="43" t="s">
        <v>80</v>
      </c>
      <c r="B65" s="59">
        <f>$B$8-48</f>
        <v>1963</v>
      </c>
      <c r="C65" s="60">
        <v>3922</v>
      </c>
      <c r="D65" s="60">
        <v>1960</v>
      </c>
      <c r="E65" s="60">
        <v>1962</v>
      </c>
    </row>
    <row r="66" spans="1:5" ht="14.1" customHeight="1" x14ac:dyDescent="0.2">
      <c r="A66" s="43" t="s">
        <v>81</v>
      </c>
      <c r="B66" s="59">
        <f>$B$8-49</f>
        <v>1962</v>
      </c>
      <c r="C66" s="60">
        <v>3567</v>
      </c>
      <c r="D66" s="60">
        <v>1656</v>
      </c>
      <c r="E66" s="60">
        <v>1911</v>
      </c>
    </row>
    <row r="67" spans="1:5" ht="14.1" customHeight="1" x14ac:dyDescent="0.2">
      <c r="A67" s="50" t="s">
        <v>36</v>
      </c>
      <c r="B67" s="61"/>
      <c r="C67" s="60">
        <f>SUM(C62:C66)</f>
        <v>20199</v>
      </c>
      <c r="D67" s="60">
        <f>SUM(D62:D66)</f>
        <v>9957</v>
      </c>
      <c r="E67" s="60">
        <f>SUM(E62:E66)</f>
        <v>10242</v>
      </c>
    </row>
    <row r="68" spans="1:5" ht="14.1" customHeight="1" x14ac:dyDescent="0.2">
      <c r="A68" s="43" t="s">
        <v>82</v>
      </c>
      <c r="B68" s="59">
        <f>$B$8-50</f>
        <v>1961</v>
      </c>
      <c r="C68" s="60">
        <v>3501</v>
      </c>
      <c r="D68" s="60">
        <v>1699</v>
      </c>
      <c r="E68" s="60">
        <v>1802</v>
      </c>
    </row>
    <row r="69" spans="1:5" ht="14.1" customHeight="1" x14ac:dyDescent="0.2">
      <c r="A69" s="43" t="s">
        <v>83</v>
      </c>
      <c r="B69" s="59">
        <f>$B$8-51</f>
        <v>1960</v>
      </c>
      <c r="C69" s="60">
        <v>3356</v>
      </c>
      <c r="D69" s="60">
        <v>1684</v>
      </c>
      <c r="E69" s="60">
        <v>1672</v>
      </c>
    </row>
    <row r="70" spans="1:5" ht="14.1" customHeight="1" x14ac:dyDescent="0.2">
      <c r="A70" s="43" t="s">
        <v>84</v>
      </c>
      <c r="B70" s="59">
        <f>$B$8-52</f>
        <v>1959</v>
      </c>
      <c r="C70" s="60">
        <v>3236</v>
      </c>
      <c r="D70" s="60">
        <v>1613</v>
      </c>
      <c r="E70" s="60">
        <v>1623</v>
      </c>
    </row>
    <row r="71" spans="1:5" ht="14.1" customHeight="1" x14ac:dyDescent="0.2">
      <c r="A71" s="43" t="s">
        <v>85</v>
      </c>
      <c r="B71" s="59">
        <f>$B$8-53</f>
        <v>1958</v>
      </c>
      <c r="C71" s="60">
        <v>3060</v>
      </c>
      <c r="D71" s="60">
        <v>1476</v>
      </c>
      <c r="E71" s="60">
        <v>1584</v>
      </c>
    </row>
    <row r="72" spans="1:5" ht="14.1" customHeight="1" x14ac:dyDescent="0.2">
      <c r="A72" s="43" t="s">
        <v>86</v>
      </c>
      <c r="B72" s="59">
        <f>$B$8-54</f>
        <v>1957</v>
      </c>
      <c r="C72" s="60">
        <v>2947</v>
      </c>
      <c r="D72" s="60">
        <v>1371</v>
      </c>
      <c r="E72" s="60">
        <v>1576</v>
      </c>
    </row>
    <row r="73" spans="1:5" ht="14.1" customHeight="1" x14ac:dyDescent="0.2">
      <c r="A73" s="50" t="s">
        <v>36</v>
      </c>
      <c r="B73" s="61"/>
      <c r="C73" s="60">
        <f>SUM(C68:C72)</f>
        <v>16100</v>
      </c>
      <c r="D73" s="60">
        <f>SUM(D68:D72)</f>
        <v>7843</v>
      </c>
      <c r="E73" s="60">
        <f>SUM(E68:E72)</f>
        <v>8257</v>
      </c>
    </row>
    <row r="74" spans="1:5" ht="14.1" customHeight="1" x14ac:dyDescent="0.2">
      <c r="A74" s="43" t="s">
        <v>87</v>
      </c>
      <c r="B74" s="59">
        <f>$B$8-55</f>
        <v>1956</v>
      </c>
      <c r="C74" s="60">
        <v>2837</v>
      </c>
      <c r="D74" s="60">
        <v>1328</v>
      </c>
      <c r="E74" s="60">
        <v>1509</v>
      </c>
    </row>
    <row r="75" spans="1:5" ht="14.1" customHeight="1" x14ac:dyDescent="0.2">
      <c r="A75" s="43" t="s">
        <v>88</v>
      </c>
      <c r="B75" s="59">
        <f>$B$8-56</f>
        <v>1955</v>
      </c>
      <c r="C75" s="60">
        <v>2685</v>
      </c>
      <c r="D75" s="60">
        <v>1286</v>
      </c>
      <c r="E75" s="60">
        <v>1399</v>
      </c>
    </row>
    <row r="76" spans="1:5" ht="13.15" customHeight="1" x14ac:dyDescent="0.2">
      <c r="A76" s="43" t="s">
        <v>89</v>
      </c>
      <c r="B76" s="59">
        <f>$B$8-57</f>
        <v>1954</v>
      </c>
      <c r="C76" s="60">
        <v>2558</v>
      </c>
      <c r="D76" s="60">
        <v>1232</v>
      </c>
      <c r="E76" s="60">
        <v>1326</v>
      </c>
    </row>
    <row r="77" spans="1:5" ht="14.1" customHeight="1" x14ac:dyDescent="0.2">
      <c r="A77" s="42" t="s">
        <v>90</v>
      </c>
      <c r="B77" s="59">
        <f>$B$8-58</f>
        <v>1953</v>
      </c>
      <c r="C77" s="60">
        <v>2653</v>
      </c>
      <c r="D77" s="60">
        <v>1264</v>
      </c>
      <c r="E77" s="60">
        <v>1389</v>
      </c>
    </row>
    <row r="78" spans="1:5" x14ac:dyDescent="0.2">
      <c r="A78" s="43" t="s">
        <v>91</v>
      </c>
      <c r="B78" s="59">
        <f>$B$8-59</f>
        <v>1952</v>
      </c>
      <c r="C78" s="60">
        <v>2726</v>
      </c>
      <c r="D78" s="60">
        <v>1276</v>
      </c>
      <c r="E78" s="60">
        <v>1450</v>
      </c>
    </row>
    <row r="79" spans="1:5" x14ac:dyDescent="0.2">
      <c r="A79" s="50" t="s">
        <v>36</v>
      </c>
      <c r="B79" s="61"/>
      <c r="C79" s="60">
        <f>SUM(C74:C78)</f>
        <v>13459</v>
      </c>
      <c r="D79" s="60">
        <f>SUM(D74:D78)</f>
        <v>6386</v>
      </c>
      <c r="E79" s="60">
        <f>SUM(E74:E78)</f>
        <v>7073</v>
      </c>
    </row>
    <row r="80" spans="1:5" x14ac:dyDescent="0.2">
      <c r="A80" s="43" t="s">
        <v>92</v>
      </c>
      <c r="B80" s="59">
        <f>$B$8-60</f>
        <v>1951</v>
      </c>
      <c r="C80" s="60">
        <v>2663</v>
      </c>
      <c r="D80" s="60">
        <v>1244</v>
      </c>
      <c r="E80" s="60">
        <v>1419</v>
      </c>
    </row>
    <row r="81" spans="1:5" x14ac:dyDescent="0.2">
      <c r="A81" s="43" t="s">
        <v>93</v>
      </c>
      <c r="B81" s="59">
        <f>$B$8-61</f>
        <v>1950</v>
      </c>
      <c r="C81" s="60">
        <v>2743</v>
      </c>
      <c r="D81" s="60">
        <v>1302</v>
      </c>
      <c r="E81" s="60">
        <v>1441</v>
      </c>
    </row>
    <row r="82" spans="1:5" x14ac:dyDescent="0.2">
      <c r="A82" s="43" t="s">
        <v>94</v>
      </c>
      <c r="B82" s="59">
        <f>$B$8-62</f>
        <v>1949</v>
      </c>
      <c r="C82" s="60">
        <v>2770</v>
      </c>
      <c r="D82" s="60">
        <v>1292</v>
      </c>
      <c r="E82" s="60">
        <v>1478</v>
      </c>
    </row>
    <row r="83" spans="1:5" x14ac:dyDescent="0.2">
      <c r="A83" s="43" t="s">
        <v>95</v>
      </c>
      <c r="B83" s="59">
        <f>$B$8-63</f>
        <v>1948</v>
      </c>
      <c r="C83" s="60">
        <v>2723</v>
      </c>
      <c r="D83" s="60">
        <v>1288</v>
      </c>
      <c r="E83" s="60">
        <v>1435</v>
      </c>
    </row>
    <row r="84" spans="1:5" x14ac:dyDescent="0.2">
      <c r="A84" s="43" t="s">
        <v>96</v>
      </c>
      <c r="B84" s="59">
        <f>$B$8-64</f>
        <v>1947</v>
      </c>
      <c r="C84" s="60">
        <v>2693</v>
      </c>
      <c r="D84" s="60">
        <v>1324</v>
      </c>
      <c r="E84" s="60">
        <v>1369</v>
      </c>
    </row>
    <row r="85" spans="1:5" x14ac:dyDescent="0.2">
      <c r="A85" s="50" t="s">
        <v>36</v>
      </c>
      <c r="B85" s="61"/>
      <c r="C85" s="60">
        <f>SUM(C80:C84)</f>
        <v>13592</v>
      </c>
      <c r="D85" s="60">
        <f>SUM(D80:D84)</f>
        <v>6450</v>
      </c>
      <c r="E85" s="60">
        <f>SUM(E80:E84)</f>
        <v>7142</v>
      </c>
    </row>
    <row r="86" spans="1:5" x14ac:dyDescent="0.2">
      <c r="A86" s="43" t="s">
        <v>97</v>
      </c>
      <c r="B86" s="59">
        <f>$B$8-65</f>
        <v>1946</v>
      </c>
      <c r="C86" s="60">
        <v>2502</v>
      </c>
      <c r="D86" s="60">
        <v>1166</v>
      </c>
      <c r="E86" s="60">
        <v>1336</v>
      </c>
    </row>
    <row r="87" spans="1:5" x14ac:dyDescent="0.2">
      <c r="A87" s="43" t="s">
        <v>98</v>
      </c>
      <c r="B87" s="59">
        <f>$B$8-66</f>
        <v>1945</v>
      </c>
      <c r="C87" s="60">
        <v>2194</v>
      </c>
      <c r="D87" s="60">
        <v>1017</v>
      </c>
      <c r="E87" s="60">
        <v>1177</v>
      </c>
    </row>
    <row r="88" spans="1:5" x14ac:dyDescent="0.2">
      <c r="A88" s="43" t="s">
        <v>99</v>
      </c>
      <c r="B88" s="59">
        <f>$B$8-67</f>
        <v>1944</v>
      </c>
      <c r="C88" s="60">
        <v>2775</v>
      </c>
      <c r="D88" s="60">
        <v>1328</v>
      </c>
      <c r="E88" s="60">
        <v>1447</v>
      </c>
    </row>
    <row r="89" spans="1:5" x14ac:dyDescent="0.2">
      <c r="A89" s="43" t="s">
        <v>100</v>
      </c>
      <c r="B89" s="59">
        <f>$B$8-68</f>
        <v>1943</v>
      </c>
      <c r="C89" s="60">
        <v>2722</v>
      </c>
      <c r="D89" s="60">
        <v>1328</v>
      </c>
      <c r="E89" s="60">
        <v>1394</v>
      </c>
    </row>
    <row r="90" spans="1:5" x14ac:dyDescent="0.2">
      <c r="A90" s="43" t="s">
        <v>101</v>
      </c>
      <c r="B90" s="59">
        <f>$B$8-69</f>
        <v>1942</v>
      </c>
      <c r="C90" s="60">
        <v>2716</v>
      </c>
      <c r="D90" s="60">
        <v>1295</v>
      </c>
      <c r="E90" s="60">
        <v>1421</v>
      </c>
    </row>
    <row r="91" spans="1:5" x14ac:dyDescent="0.2">
      <c r="A91" s="50" t="s">
        <v>36</v>
      </c>
      <c r="B91" s="61"/>
      <c r="C91" s="60">
        <f>SUM(C86:C90)</f>
        <v>12909</v>
      </c>
      <c r="D91" s="60">
        <f>SUM(D86:D90)</f>
        <v>6134</v>
      </c>
      <c r="E91" s="60">
        <f>SUM(E86:E90)</f>
        <v>6775</v>
      </c>
    </row>
    <row r="92" spans="1:5" x14ac:dyDescent="0.2">
      <c r="A92" s="43" t="s">
        <v>102</v>
      </c>
      <c r="B92" s="59">
        <f>$B$8-70</f>
        <v>1941</v>
      </c>
      <c r="C92" s="60">
        <v>3075</v>
      </c>
      <c r="D92" s="60">
        <v>1495</v>
      </c>
      <c r="E92" s="60">
        <v>1580</v>
      </c>
    </row>
    <row r="93" spans="1:5" x14ac:dyDescent="0.2">
      <c r="A93" s="43" t="s">
        <v>103</v>
      </c>
      <c r="B93" s="59">
        <f>$B$8-71</f>
        <v>1940</v>
      </c>
      <c r="C93" s="60">
        <v>2992</v>
      </c>
      <c r="D93" s="60">
        <v>1431</v>
      </c>
      <c r="E93" s="60">
        <v>1561</v>
      </c>
    </row>
    <row r="94" spans="1:5" x14ac:dyDescent="0.2">
      <c r="A94" s="43" t="s">
        <v>104</v>
      </c>
      <c r="B94" s="59">
        <f>$B$8-72</f>
        <v>1939</v>
      </c>
      <c r="C94" s="60">
        <v>2953</v>
      </c>
      <c r="D94" s="60">
        <v>1406</v>
      </c>
      <c r="E94" s="60">
        <v>1547</v>
      </c>
    </row>
    <row r="95" spans="1:5" x14ac:dyDescent="0.2">
      <c r="A95" s="43" t="s">
        <v>105</v>
      </c>
      <c r="B95" s="59">
        <f>$B$8-73</f>
        <v>1938</v>
      </c>
      <c r="C95" s="60">
        <v>2642</v>
      </c>
      <c r="D95" s="60">
        <v>1250</v>
      </c>
      <c r="E95" s="60">
        <v>1392</v>
      </c>
    </row>
    <row r="96" spans="1:5" x14ac:dyDescent="0.2">
      <c r="A96" s="43" t="s">
        <v>106</v>
      </c>
      <c r="B96" s="59">
        <f>$B$8-74</f>
        <v>1937</v>
      </c>
      <c r="C96" s="60">
        <v>2476</v>
      </c>
      <c r="D96" s="60">
        <v>1138</v>
      </c>
      <c r="E96" s="60">
        <v>1338</v>
      </c>
    </row>
    <row r="97" spans="1:5" x14ac:dyDescent="0.2">
      <c r="A97" s="50" t="s">
        <v>36</v>
      </c>
      <c r="B97" s="61"/>
      <c r="C97" s="60">
        <f>SUM(C92:C96)</f>
        <v>14138</v>
      </c>
      <c r="D97" s="60">
        <f>SUM(D92:D96)</f>
        <v>6720</v>
      </c>
      <c r="E97" s="60">
        <f>SUM(E92:E96)</f>
        <v>7418</v>
      </c>
    </row>
    <row r="98" spans="1:5" x14ac:dyDescent="0.2">
      <c r="A98" s="43" t="s">
        <v>107</v>
      </c>
      <c r="B98" s="59">
        <f>$B$8-75</f>
        <v>1936</v>
      </c>
      <c r="C98" s="60">
        <v>2294</v>
      </c>
      <c r="D98" s="60">
        <v>1025</v>
      </c>
      <c r="E98" s="60">
        <v>1269</v>
      </c>
    </row>
    <row r="99" spans="1:5" x14ac:dyDescent="0.2">
      <c r="A99" s="43" t="s">
        <v>108</v>
      </c>
      <c r="B99" s="59">
        <f>$B$8-76</f>
        <v>1935</v>
      </c>
      <c r="C99" s="60">
        <v>2252</v>
      </c>
      <c r="D99" s="60">
        <v>1002</v>
      </c>
      <c r="E99" s="60">
        <v>1250</v>
      </c>
    </row>
    <row r="100" spans="1:5" x14ac:dyDescent="0.2">
      <c r="A100" s="43" t="s">
        <v>109</v>
      </c>
      <c r="B100" s="59">
        <f>$B$8-77</f>
        <v>1934</v>
      </c>
      <c r="C100" s="60">
        <v>1867</v>
      </c>
      <c r="D100" s="60">
        <v>782</v>
      </c>
      <c r="E100" s="60">
        <v>1085</v>
      </c>
    </row>
    <row r="101" spans="1:5" x14ac:dyDescent="0.2">
      <c r="A101" s="43" t="s">
        <v>110</v>
      </c>
      <c r="B101" s="59">
        <f>$B$8-78</f>
        <v>1933</v>
      </c>
      <c r="C101" s="60">
        <v>1352</v>
      </c>
      <c r="D101" s="60">
        <v>574</v>
      </c>
      <c r="E101" s="60">
        <v>778</v>
      </c>
    </row>
    <row r="102" spans="1:5" x14ac:dyDescent="0.2">
      <c r="A102" s="44" t="s">
        <v>111</v>
      </c>
      <c r="B102" s="59">
        <f>$B$8-79</f>
        <v>1932</v>
      </c>
      <c r="C102" s="60">
        <v>1233</v>
      </c>
      <c r="D102" s="60">
        <v>484</v>
      </c>
      <c r="E102" s="60">
        <v>749</v>
      </c>
    </row>
    <row r="103" spans="1:5" x14ac:dyDescent="0.2">
      <c r="A103" s="51" t="s">
        <v>36</v>
      </c>
      <c r="B103" s="62"/>
      <c r="C103" s="60">
        <f>SUM(C98:C102)</f>
        <v>8998</v>
      </c>
      <c r="D103" s="60">
        <f>SUM(D98:D102)</f>
        <v>3867</v>
      </c>
      <c r="E103" s="60">
        <f>SUM(E98:E102)</f>
        <v>5131</v>
      </c>
    </row>
    <row r="104" spans="1:5" x14ac:dyDescent="0.2">
      <c r="A104" s="44" t="s">
        <v>112</v>
      </c>
      <c r="B104" s="59">
        <f>$B$8-80</f>
        <v>1931</v>
      </c>
      <c r="C104" s="60">
        <v>1233</v>
      </c>
      <c r="D104" s="60">
        <v>459</v>
      </c>
      <c r="E104" s="60">
        <v>774</v>
      </c>
    </row>
    <row r="105" spans="1:5" x14ac:dyDescent="0.2">
      <c r="A105" s="44" t="s">
        <v>123</v>
      </c>
      <c r="B105" s="59">
        <f>$B$8-81</f>
        <v>1930</v>
      </c>
      <c r="C105" s="60">
        <v>1288</v>
      </c>
      <c r="D105" s="60">
        <v>459</v>
      </c>
      <c r="E105" s="60">
        <v>829</v>
      </c>
    </row>
    <row r="106" spans="1:5" s="24" customFormat="1" x14ac:dyDescent="0.2">
      <c r="A106" s="44" t="s">
        <v>121</v>
      </c>
      <c r="B106" s="59">
        <f>$B$8-82</f>
        <v>1929</v>
      </c>
      <c r="C106" s="60">
        <v>1136</v>
      </c>
      <c r="D106" s="60">
        <v>434</v>
      </c>
      <c r="E106" s="60">
        <v>702</v>
      </c>
    </row>
    <row r="107" spans="1:5" x14ac:dyDescent="0.2">
      <c r="A107" s="44" t="s">
        <v>124</v>
      </c>
      <c r="B107" s="59">
        <f>$B$8-83</f>
        <v>1928</v>
      </c>
      <c r="C107" s="60">
        <v>1141</v>
      </c>
      <c r="D107" s="60">
        <v>408</v>
      </c>
      <c r="E107" s="60">
        <v>733</v>
      </c>
    </row>
    <row r="108" spans="1:5" x14ac:dyDescent="0.2">
      <c r="A108" s="44" t="s">
        <v>122</v>
      </c>
      <c r="B108" s="59">
        <f>$B$8-84</f>
        <v>1927</v>
      </c>
      <c r="C108" s="60">
        <v>975</v>
      </c>
      <c r="D108" s="60">
        <v>326</v>
      </c>
      <c r="E108" s="60">
        <v>649</v>
      </c>
    </row>
    <row r="109" spans="1:5" x14ac:dyDescent="0.2">
      <c r="A109" s="51" t="s">
        <v>36</v>
      </c>
      <c r="B109" s="62"/>
      <c r="C109" s="60">
        <f>SUM(C104:C108)</f>
        <v>5773</v>
      </c>
      <c r="D109" s="60">
        <f>SUM(D104:D108)</f>
        <v>2086</v>
      </c>
      <c r="E109" s="60">
        <f>SUM(E104:E108)</f>
        <v>3687</v>
      </c>
    </row>
    <row r="110" spans="1:5" x14ac:dyDescent="0.2">
      <c r="A110" s="44" t="s">
        <v>113</v>
      </c>
      <c r="B110" s="59">
        <f>$B$8-85</f>
        <v>1926</v>
      </c>
      <c r="C110" s="60">
        <v>960</v>
      </c>
      <c r="D110" s="60">
        <v>303</v>
      </c>
      <c r="E110" s="60">
        <v>657</v>
      </c>
    </row>
    <row r="111" spans="1:5" x14ac:dyDescent="0.2">
      <c r="A111" s="44" t="s">
        <v>114</v>
      </c>
      <c r="B111" s="59">
        <f>$B$8-86</f>
        <v>1925</v>
      </c>
      <c r="C111" s="60">
        <v>806</v>
      </c>
      <c r="D111" s="60">
        <v>207</v>
      </c>
      <c r="E111" s="60">
        <v>599</v>
      </c>
    </row>
    <row r="112" spans="1:5" x14ac:dyDescent="0.2">
      <c r="A112" s="44" t="s">
        <v>115</v>
      </c>
      <c r="B112" s="59">
        <f>$B$8-87</f>
        <v>1924</v>
      </c>
      <c r="C112" s="60">
        <v>801</v>
      </c>
      <c r="D112" s="60">
        <v>193</v>
      </c>
      <c r="E112" s="60">
        <v>608</v>
      </c>
    </row>
    <row r="113" spans="1:5" x14ac:dyDescent="0.2">
      <c r="A113" s="44" t="s">
        <v>116</v>
      </c>
      <c r="B113" s="59">
        <f>$B$8-88</f>
        <v>1923</v>
      </c>
      <c r="C113" s="60">
        <v>629</v>
      </c>
      <c r="D113" s="60">
        <v>156</v>
      </c>
      <c r="E113" s="60">
        <v>473</v>
      </c>
    </row>
    <row r="114" spans="1:5" x14ac:dyDescent="0.2">
      <c r="A114" s="44" t="s">
        <v>117</v>
      </c>
      <c r="B114" s="59">
        <f>$B$8-89</f>
        <v>1922</v>
      </c>
      <c r="C114" s="60">
        <v>572</v>
      </c>
      <c r="D114" s="60">
        <v>158</v>
      </c>
      <c r="E114" s="60">
        <v>414</v>
      </c>
    </row>
    <row r="115" spans="1:5" x14ac:dyDescent="0.2">
      <c r="A115" s="51" t="s">
        <v>36</v>
      </c>
      <c r="B115" s="63"/>
      <c r="C115" s="60">
        <f>SUM(C110:C114)</f>
        <v>3768</v>
      </c>
      <c r="D115" s="60">
        <f>SUM(D110:D114)</f>
        <v>1017</v>
      </c>
      <c r="E115" s="60">
        <f>SUM(E110:E114)</f>
        <v>2751</v>
      </c>
    </row>
    <row r="116" spans="1:5" x14ac:dyDescent="0.2">
      <c r="A116" s="44" t="s">
        <v>118</v>
      </c>
      <c r="B116" s="59">
        <f>$B$8-90</f>
        <v>1921</v>
      </c>
      <c r="C116" s="60">
        <v>1849</v>
      </c>
      <c r="D116" s="60">
        <v>409</v>
      </c>
      <c r="E116" s="60">
        <v>1440</v>
      </c>
    </row>
    <row r="117" spans="1:5" x14ac:dyDescent="0.2">
      <c r="A117" s="45"/>
      <c r="B117" s="48" t="s">
        <v>119</v>
      </c>
      <c r="C117" s="52"/>
      <c r="D117" s="52"/>
      <c r="E117" s="52"/>
    </row>
    <row r="118" spans="1:5" x14ac:dyDescent="0.2">
      <c r="A118" s="46" t="s">
        <v>120</v>
      </c>
      <c r="B118" s="64"/>
      <c r="C118" s="65">
        <v>244284</v>
      </c>
      <c r="D118" s="65">
        <v>115414</v>
      </c>
      <c r="E118" s="65">
        <v>128870</v>
      </c>
    </row>
    <row r="119" spans="1:5" x14ac:dyDescent="0.2">
      <c r="A119" s="21"/>
      <c r="C119" s="22"/>
      <c r="D119" s="22"/>
      <c r="E119" s="22"/>
    </row>
    <row r="120" spans="1:5" x14ac:dyDescent="0.2">
      <c r="A120" s="21"/>
      <c r="B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11 HH</oddFooter>
  </headerFooter>
  <rowBreaks count="2" manualBreakCount="2">
    <brk id="49" max="16383" man="1"/>
    <brk id="7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zoomScaleNormal="100" workbookViewId="0">
      <selection sqref="A1:E1"/>
    </sheetView>
  </sheetViews>
  <sheetFormatPr baseColWidth="10" defaultColWidth="11.28515625" defaultRowHeight="12.75" x14ac:dyDescent="0.2"/>
  <cols>
    <col min="1" max="1" width="22" style="11" customWidth="1"/>
    <col min="2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7" t="s">
        <v>153</v>
      </c>
      <c r="B1" s="97"/>
      <c r="C1" s="98"/>
      <c r="D1" s="98"/>
      <c r="E1" s="98"/>
    </row>
    <row r="2" spans="1:8" s="10" customFormat="1" ht="14.1" customHeight="1" x14ac:dyDescent="0.2">
      <c r="A2" s="101" t="s">
        <v>160</v>
      </c>
      <c r="B2" s="101"/>
      <c r="C2" s="101"/>
      <c r="D2" s="101"/>
      <c r="E2" s="101"/>
    </row>
    <row r="3" spans="1:8" s="10" customFormat="1" ht="14.1" customHeight="1" x14ac:dyDescent="0.25">
      <c r="A3" s="97" t="s">
        <v>136</v>
      </c>
      <c r="B3" s="97"/>
      <c r="C3" s="97"/>
      <c r="D3" s="97"/>
      <c r="E3" s="97"/>
    </row>
    <row r="4" spans="1:8" s="10" customFormat="1" ht="14.1" customHeight="1" x14ac:dyDescent="0.25">
      <c r="A4" s="28"/>
      <c r="B4" s="28"/>
      <c r="C4" s="28"/>
      <c r="D4" s="28"/>
      <c r="E4" s="28"/>
    </row>
    <row r="5" spans="1:8" ht="28.35" customHeight="1" x14ac:dyDescent="0.2">
      <c r="A5" s="104" t="s">
        <v>159</v>
      </c>
      <c r="B5" s="102" t="s">
        <v>158</v>
      </c>
      <c r="C5" s="99" t="s">
        <v>30</v>
      </c>
      <c r="D5" s="99" t="s">
        <v>22</v>
      </c>
      <c r="E5" s="100" t="s">
        <v>23</v>
      </c>
    </row>
    <row r="6" spans="1:8" ht="28.35" customHeight="1" x14ac:dyDescent="0.2">
      <c r="A6" s="105"/>
      <c r="B6" s="103"/>
      <c r="C6" s="18" t="s">
        <v>155</v>
      </c>
      <c r="D6" s="18" t="s">
        <v>156</v>
      </c>
      <c r="E6" s="19" t="s">
        <v>157</v>
      </c>
    </row>
    <row r="7" spans="1:8" ht="14.1" customHeight="1" x14ac:dyDescent="0.25">
      <c r="A7" s="41"/>
      <c r="B7" s="47"/>
      <c r="C7" s="25"/>
      <c r="D7" s="25"/>
      <c r="E7" s="25"/>
    </row>
    <row r="8" spans="1:8" ht="14.1" customHeight="1" x14ac:dyDescent="0.25">
      <c r="A8" s="42" t="s">
        <v>31</v>
      </c>
      <c r="B8" s="59">
        <v>2011</v>
      </c>
      <c r="C8" s="60">
        <v>2812</v>
      </c>
      <c r="D8" s="60">
        <v>1449</v>
      </c>
      <c r="E8" s="60">
        <v>1363</v>
      </c>
    </row>
    <row r="9" spans="1:8" ht="14.1" customHeight="1" x14ac:dyDescent="0.25">
      <c r="A9" s="42" t="s">
        <v>32</v>
      </c>
      <c r="B9" s="59">
        <f>$B$8-1</f>
        <v>2010</v>
      </c>
      <c r="C9" s="60">
        <v>2698</v>
      </c>
      <c r="D9" s="60">
        <v>1369</v>
      </c>
      <c r="E9" s="60">
        <v>1329</v>
      </c>
    </row>
    <row r="10" spans="1:8" ht="14.1" customHeight="1" x14ac:dyDescent="0.25">
      <c r="A10" s="42" t="s">
        <v>33</v>
      </c>
      <c r="B10" s="59">
        <f>$B$8-2</f>
        <v>2009</v>
      </c>
      <c r="C10" s="60">
        <v>2379</v>
      </c>
      <c r="D10" s="60">
        <v>1270</v>
      </c>
      <c r="E10" s="60">
        <v>1109</v>
      </c>
    </row>
    <row r="11" spans="1:8" ht="14.1" customHeight="1" x14ac:dyDescent="0.25">
      <c r="A11" s="42" t="s">
        <v>34</v>
      </c>
      <c r="B11" s="59">
        <f>$B$8-3</f>
        <v>2008</v>
      </c>
      <c r="C11" s="60">
        <v>2321</v>
      </c>
      <c r="D11" s="60">
        <v>1217</v>
      </c>
      <c r="E11" s="60">
        <v>1104</v>
      </c>
      <c r="H11" s="23"/>
    </row>
    <row r="12" spans="1:8" ht="14.1" customHeight="1" x14ac:dyDescent="0.25">
      <c r="A12" s="42" t="s">
        <v>35</v>
      </c>
      <c r="B12" s="59">
        <f>$B$8-4</f>
        <v>2007</v>
      </c>
      <c r="C12" s="60">
        <v>2118</v>
      </c>
      <c r="D12" s="60">
        <v>1086</v>
      </c>
      <c r="E12" s="60">
        <v>1032</v>
      </c>
    </row>
    <row r="13" spans="1:8" ht="14.1" customHeight="1" x14ac:dyDescent="0.25">
      <c r="A13" s="49" t="s">
        <v>36</v>
      </c>
      <c r="B13" s="61"/>
      <c r="C13" s="60">
        <f>SUM(C8:C12)</f>
        <v>12328</v>
      </c>
      <c r="D13" s="60">
        <f>SUM(D8:D12)</f>
        <v>6391</v>
      </c>
      <c r="E13" s="60">
        <f>SUM(E8:E12)</f>
        <v>5937</v>
      </c>
    </row>
    <row r="14" spans="1:8" ht="14.1" customHeight="1" x14ac:dyDescent="0.25">
      <c r="A14" s="43" t="s">
        <v>37</v>
      </c>
      <c r="B14" s="59">
        <f>$B$8-5</f>
        <v>2006</v>
      </c>
      <c r="C14" s="60">
        <v>1971</v>
      </c>
      <c r="D14" s="60">
        <v>1033</v>
      </c>
      <c r="E14" s="60">
        <v>938</v>
      </c>
    </row>
    <row r="15" spans="1:8" ht="14.1" customHeight="1" x14ac:dyDescent="0.25">
      <c r="A15" s="43" t="s">
        <v>38</v>
      </c>
      <c r="B15" s="59">
        <f>$B$8-6</f>
        <v>2005</v>
      </c>
      <c r="C15" s="60">
        <v>1920</v>
      </c>
      <c r="D15" s="60">
        <v>977</v>
      </c>
      <c r="E15" s="60">
        <v>943</v>
      </c>
    </row>
    <row r="16" spans="1:8" ht="14.1" customHeight="1" x14ac:dyDescent="0.25">
      <c r="A16" s="43" t="s">
        <v>39</v>
      </c>
      <c r="B16" s="59">
        <f>$B$8-7</f>
        <v>2004</v>
      </c>
      <c r="C16" s="60">
        <v>1848</v>
      </c>
      <c r="D16" s="60">
        <v>929</v>
      </c>
      <c r="E16" s="60">
        <v>919</v>
      </c>
    </row>
    <row r="17" spans="1:7" ht="14.1" customHeight="1" x14ac:dyDescent="0.25">
      <c r="A17" s="43" t="s">
        <v>40</v>
      </c>
      <c r="B17" s="59">
        <f>$B$8-8</f>
        <v>2003</v>
      </c>
      <c r="C17" s="60">
        <v>1756</v>
      </c>
      <c r="D17" s="60">
        <v>944</v>
      </c>
      <c r="E17" s="60">
        <v>812</v>
      </c>
    </row>
    <row r="18" spans="1:7" ht="14.1" customHeight="1" x14ac:dyDescent="0.25">
      <c r="A18" s="43" t="s">
        <v>41</v>
      </c>
      <c r="B18" s="59">
        <f>$B$8-9</f>
        <v>2002</v>
      </c>
      <c r="C18" s="60">
        <v>1738</v>
      </c>
      <c r="D18" s="60">
        <v>891</v>
      </c>
      <c r="E18" s="60">
        <v>847</v>
      </c>
    </row>
    <row r="19" spans="1:7" ht="14.1" customHeight="1" x14ac:dyDescent="0.25">
      <c r="A19" s="50" t="s">
        <v>36</v>
      </c>
      <c r="B19" s="61"/>
      <c r="C19" s="60">
        <f>SUM(C14:C18)</f>
        <v>9233</v>
      </c>
      <c r="D19" s="60">
        <f>SUM(D14:D18)</f>
        <v>4774</v>
      </c>
      <c r="E19" s="60">
        <f>SUM(E14:E18)</f>
        <v>4459</v>
      </c>
    </row>
    <row r="20" spans="1:7" ht="14.1" customHeight="1" x14ac:dyDescent="0.25">
      <c r="A20" s="43" t="s">
        <v>42</v>
      </c>
      <c r="B20" s="59">
        <f>$B$8-10</f>
        <v>2001</v>
      </c>
      <c r="C20" s="60">
        <v>1688</v>
      </c>
      <c r="D20" s="60">
        <v>914</v>
      </c>
      <c r="E20" s="60">
        <v>774</v>
      </c>
    </row>
    <row r="21" spans="1:7" ht="14.1" customHeight="1" x14ac:dyDescent="0.25">
      <c r="A21" s="43" t="s">
        <v>43</v>
      </c>
      <c r="B21" s="59">
        <f>$B$8-11</f>
        <v>2000</v>
      </c>
      <c r="C21" s="60">
        <v>1747</v>
      </c>
      <c r="D21" s="60">
        <v>927</v>
      </c>
      <c r="E21" s="60">
        <v>820</v>
      </c>
    </row>
    <row r="22" spans="1:7" ht="14.1" customHeight="1" x14ac:dyDescent="0.2">
      <c r="A22" s="43" t="s">
        <v>44</v>
      </c>
      <c r="B22" s="59">
        <f>$B$8-12</f>
        <v>1999</v>
      </c>
      <c r="C22" s="60">
        <v>1684</v>
      </c>
      <c r="D22" s="60">
        <v>864</v>
      </c>
      <c r="E22" s="60">
        <v>820</v>
      </c>
    </row>
    <row r="23" spans="1:7" ht="14.1" customHeight="1" x14ac:dyDescent="0.2">
      <c r="A23" s="43" t="s">
        <v>45</v>
      </c>
      <c r="B23" s="59">
        <f>$B$8-13</f>
        <v>1998</v>
      </c>
      <c r="C23" s="60">
        <v>1673</v>
      </c>
      <c r="D23" s="60">
        <v>866</v>
      </c>
      <c r="E23" s="113">
        <v>807</v>
      </c>
      <c r="F23" s="12"/>
      <c r="G23" s="12"/>
    </row>
    <row r="24" spans="1:7" ht="14.1" customHeight="1" x14ac:dyDescent="0.2">
      <c r="A24" s="43" t="s">
        <v>46</v>
      </c>
      <c r="B24" s="59">
        <f>$B$8-14</f>
        <v>1997</v>
      </c>
      <c r="C24" s="60">
        <v>1703</v>
      </c>
      <c r="D24" s="60">
        <v>867</v>
      </c>
      <c r="E24" s="60">
        <v>836</v>
      </c>
    </row>
    <row r="25" spans="1:7" ht="14.1" customHeight="1" x14ac:dyDescent="0.25">
      <c r="A25" s="50" t="s">
        <v>36</v>
      </c>
      <c r="B25" s="61"/>
      <c r="C25" s="60">
        <f>SUM(C20:C24)</f>
        <v>8495</v>
      </c>
      <c r="D25" s="60">
        <f>SUM(D20:D24)</f>
        <v>4438</v>
      </c>
      <c r="E25" s="60">
        <f>SUM(E20:E24)</f>
        <v>4057</v>
      </c>
    </row>
    <row r="26" spans="1:7" ht="14.1" customHeight="1" x14ac:dyDescent="0.25">
      <c r="A26" s="43" t="s">
        <v>47</v>
      </c>
      <c r="B26" s="59">
        <f>$B$8-15</f>
        <v>1996</v>
      </c>
      <c r="C26" s="60">
        <v>1719</v>
      </c>
      <c r="D26" s="60">
        <v>944</v>
      </c>
      <c r="E26" s="60">
        <v>775</v>
      </c>
    </row>
    <row r="27" spans="1:7" ht="14.1" customHeight="1" x14ac:dyDescent="0.25">
      <c r="A27" s="43" t="s">
        <v>48</v>
      </c>
      <c r="B27" s="59">
        <f>$B$8-16</f>
        <v>1995</v>
      </c>
      <c r="C27" s="60">
        <v>1643</v>
      </c>
      <c r="D27" s="60">
        <v>873</v>
      </c>
      <c r="E27" s="60">
        <v>770</v>
      </c>
    </row>
    <row r="28" spans="1:7" ht="14.1" customHeight="1" x14ac:dyDescent="0.25">
      <c r="A28" s="43" t="s">
        <v>49</v>
      </c>
      <c r="B28" s="59">
        <f>$B$8-17</f>
        <v>1994</v>
      </c>
      <c r="C28" s="60">
        <v>1754</v>
      </c>
      <c r="D28" s="60">
        <v>913</v>
      </c>
      <c r="E28" s="60">
        <v>841</v>
      </c>
    </row>
    <row r="29" spans="1:7" ht="14.1" customHeight="1" x14ac:dyDescent="0.25">
      <c r="A29" s="43" t="s">
        <v>50</v>
      </c>
      <c r="B29" s="59">
        <f>$B$8-18</f>
        <v>1993</v>
      </c>
      <c r="C29" s="60">
        <v>1903</v>
      </c>
      <c r="D29" s="60">
        <v>980</v>
      </c>
      <c r="E29" s="60">
        <v>923</v>
      </c>
    </row>
    <row r="30" spans="1:7" ht="14.1" customHeight="1" x14ac:dyDescent="0.25">
      <c r="A30" s="42" t="s">
        <v>51</v>
      </c>
      <c r="B30" s="59">
        <f>$B$8-19</f>
        <v>1992</v>
      </c>
      <c r="C30" s="60">
        <v>2103</v>
      </c>
      <c r="D30" s="60">
        <v>999</v>
      </c>
      <c r="E30" s="60">
        <v>1104</v>
      </c>
    </row>
    <row r="31" spans="1:7" ht="14.1" customHeight="1" x14ac:dyDescent="0.25">
      <c r="A31" s="50" t="s">
        <v>36</v>
      </c>
      <c r="B31" s="61"/>
      <c r="C31" s="60">
        <f>SUM(C26:C30)</f>
        <v>9122</v>
      </c>
      <c r="D31" s="60">
        <f>SUM(D26:D30)</f>
        <v>4709</v>
      </c>
      <c r="E31" s="60">
        <f>SUM(E26:E30)</f>
        <v>4413</v>
      </c>
    </row>
    <row r="32" spans="1:7" ht="14.1" customHeight="1" x14ac:dyDescent="0.25">
      <c r="A32" s="43" t="s">
        <v>52</v>
      </c>
      <c r="B32" s="59">
        <f>$B$8-20</f>
        <v>1991</v>
      </c>
      <c r="C32" s="60">
        <v>2519</v>
      </c>
      <c r="D32" s="60">
        <v>1179</v>
      </c>
      <c r="E32" s="60">
        <v>1340</v>
      </c>
    </row>
    <row r="33" spans="1:5" ht="14.1" customHeight="1" x14ac:dyDescent="0.25">
      <c r="A33" s="43" t="s">
        <v>53</v>
      </c>
      <c r="B33" s="59">
        <f>$B$8-21</f>
        <v>1990</v>
      </c>
      <c r="C33" s="60">
        <v>3296</v>
      </c>
      <c r="D33" s="60">
        <v>1397</v>
      </c>
      <c r="E33" s="60">
        <v>1899</v>
      </c>
    </row>
    <row r="34" spans="1:5" ht="14.1" customHeight="1" x14ac:dyDescent="0.25">
      <c r="A34" s="43" t="s">
        <v>54</v>
      </c>
      <c r="B34" s="59">
        <f>$B$8-22</f>
        <v>1989</v>
      </c>
      <c r="C34" s="60">
        <v>3670</v>
      </c>
      <c r="D34" s="60">
        <v>1588</v>
      </c>
      <c r="E34" s="60">
        <v>2082</v>
      </c>
    </row>
    <row r="35" spans="1:5" ht="14.1" customHeight="1" x14ac:dyDescent="0.25">
      <c r="A35" s="43" t="s">
        <v>55</v>
      </c>
      <c r="B35" s="59">
        <f>$B$8-23</f>
        <v>1988</v>
      </c>
      <c r="C35" s="60">
        <v>4316</v>
      </c>
      <c r="D35" s="60">
        <v>1797</v>
      </c>
      <c r="E35" s="60">
        <v>2519</v>
      </c>
    </row>
    <row r="36" spans="1:5" ht="14.1" customHeight="1" x14ac:dyDescent="0.2">
      <c r="A36" s="43" t="s">
        <v>56</v>
      </c>
      <c r="B36" s="59">
        <f>$B$8-24</f>
        <v>1987</v>
      </c>
      <c r="C36" s="60">
        <v>4786</v>
      </c>
      <c r="D36" s="60">
        <v>2095</v>
      </c>
      <c r="E36" s="60">
        <v>2691</v>
      </c>
    </row>
    <row r="37" spans="1:5" ht="14.1" customHeight="1" x14ac:dyDescent="0.2">
      <c r="A37" s="50" t="s">
        <v>36</v>
      </c>
      <c r="B37" s="61"/>
      <c r="C37" s="60">
        <f>SUM(C32:C36)</f>
        <v>18587</v>
      </c>
      <c r="D37" s="60">
        <f>SUM(D32:D36)</f>
        <v>8056</v>
      </c>
      <c r="E37" s="60">
        <f>SUM(E32:E36)</f>
        <v>10531</v>
      </c>
    </row>
    <row r="38" spans="1:5" ht="14.1" customHeight="1" x14ac:dyDescent="0.2">
      <c r="A38" s="43" t="s">
        <v>57</v>
      </c>
      <c r="B38" s="59">
        <f>$B$8-25</f>
        <v>1986</v>
      </c>
      <c r="C38" s="60">
        <v>4846</v>
      </c>
      <c r="D38" s="60">
        <v>2152</v>
      </c>
      <c r="E38" s="60">
        <v>2694</v>
      </c>
    </row>
    <row r="39" spans="1:5" ht="14.1" customHeight="1" x14ac:dyDescent="0.2">
      <c r="A39" s="43" t="s">
        <v>58</v>
      </c>
      <c r="B39" s="59">
        <f>$B$8-26</f>
        <v>1985</v>
      </c>
      <c r="C39" s="60">
        <v>5228</v>
      </c>
      <c r="D39" s="60">
        <v>2225</v>
      </c>
      <c r="E39" s="60">
        <v>3003</v>
      </c>
    </row>
    <row r="40" spans="1:5" ht="14.1" customHeight="1" x14ac:dyDescent="0.2">
      <c r="A40" s="43" t="s">
        <v>59</v>
      </c>
      <c r="B40" s="59">
        <f>$B$8-27</f>
        <v>1984</v>
      </c>
      <c r="C40" s="60">
        <v>5701</v>
      </c>
      <c r="D40" s="60">
        <v>2645</v>
      </c>
      <c r="E40" s="60">
        <v>3056</v>
      </c>
    </row>
    <row r="41" spans="1:5" ht="14.1" customHeight="1" x14ac:dyDescent="0.2">
      <c r="A41" s="43" t="s">
        <v>60</v>
      </c>
      <c r="B41" s="59">
        <f>$B$8-28</f>
        <v>1983</v>
      </c>
      <c r="C41" s="60">
        <v>5899</v>
      </c>
      <c r="D41" s="60">
        <v>2615</v>
      </c>
      <c r="E41" s="60">
        <v>3284</v>
      </c>
    </row>
    <row r="42" spans="1:5" ht="14.1" customHeight="1" x14ac:dyDescent="0.2">
      <c r="A42" s="43" t="s">
        <v>61</v>
      </c>
      <c r="B42" s="59">
        <f>$B$8-29</f>
        <v>1982</v>
      </c>
      <c r="C42" s="60">
        <v>6253</v>
      </c>
      <c r="D42" s="60">
        <v>2851</v>
      </c>
      <c r="E42" s="60">
        <v>3402</v>
      </c>
    </row>
    <row r="43" spans="1:5" ht="14.1" customHeight="1" x14ac:dyDescent="0.2">
      <c r="A43" s="50" t="s">
        <v>36</v>
      </c>
      <c r="B43" s="61"/>
      <c r="C43" s="60">
        <f>SUM(C38:C42)</f>
        <v>27927</v>
      </c>
      <c r="D43" s="60">
        <f>SUM(D38:D42)</f>
        <v>12488</v>
      </c>
      <c r="E43" s="60">
        <f>SUM(E38:E42)</f>
        <v>15439</v>
      </c>
    </row>
    <row r="44" spans="1:5" ht="14.1" customHeight="1" x14ac:dyDescent="0.2">
      <c r="A44" s="43" t="s">
        <v>62</v>
      </c>
      <c r="B44" s="59">
        <f>$B$8-30</f>
        <v>1981</v>
      </c>
      <c r="C44" s="60">
        <v>6166</v>
      </c>
      <c r="D44" s="60">
        <v>2877</v>
      </c>
      <c r="E44" s="60">
        <v>3289</v>
      </c>
    </row>
    <row r="45" spans="1:5" ht="14.1" customHeight="1" x14ac:dyDescent="0.2">
      <c r="A45" s="43" t="s">
        <v>63</v>
      </c>
      <c r="B45" s="59">
        <f>$B$8-31</f>
        <v>1980</v>
      </c>
      <c r="C45" s="60">
        <v>6213</v>
      </c>
      <c r="D45" s="60">
        <v>2948</v>
      </c>
      <c r="E45" s="60">
        <v>3265</v>
      </c>
    </row>
    <row r="46" spans="1:5" ht="14.1" customHeight="1" x14ac:dyDescent="0.2">
      <c r="A46" s="43" t="s">
        <v>64</v>
      </c>
      <c r="B46" s="59">
        <f>$B$8-32</f>
        <v>1979</v>
      </c>
      <c r="C46" s="60">
        <v>5678</v>
      </c>
      <c r="D46" s="60">
        <v>2811</v>
      </c>
      <c r="E46" s="60">
        <v>2867</v>
      </c>
    </row>
    <row r="47" spans="1:5" ht="14.1" customHeight="1" x14ac:dyDescent="0.2">
      <c r="A47" s="43" t="s">
        <v>65</v>
      </c>
      <c r="B47" s="59">
        <f>$B$8-33</f>
        <v>1978</v>
      </c>
      <c r="C47" s="60">
        <v>5428</v>
      </c>
      <c r="D47" s="60">
        <v>2725</v>
      </c>
      <c r="E47" s="60">
        <v>2703</v>
      </c>
    </row>
    <row r="48" spans="1:5" ht="14.1" customHeight="1" x14ac:dyDescent="0.2">
      <c r="A48" s="43" t="s">
        <v>66</v>
      </c>
      <c r="B48" s="59">
        <f>$B$8-34</f>
        <v>1977</v>
      </c>
      <c r="C48" s="60">
        <v>5083</v>
      </c>
      <c r="D48" s="60">
        <v>2564</v>
      </c>
      <c r="E48" s="60">
        <v>2519</v>
      </c>
    </row>
    <row r="49" spans="1:5" ht="14.1" customHeight="1" x14ac:dyDescent="0.2">
      <c r="A49" s="50" t="s">
        <v>36</v>
      </c>
      <c r="B49" s="61"/>
      <c r="C49" s="60">
        <f>SUM(C44:C48)</f>
        <v>28568</v>
      </c>
      <c r="D49" s="60">
        <f>SUM(D44:D48)</f>
        <v>13925</v>
      </c>
      <c r="E49" s="60">
        <f>SUM(E44:E48)</f>
        <v>14643</v>
      </c>
    </row>
    <row r="50" spans="1:5" ht="14.1" customHeight="1" x14ac:dyDescent="0.2">
      <c r="A50" s="43" t="s">
        <v>67</v>
      </c>
      <c r="B50" s="59">
        <f>$B$8-35</f>
        <v>1976</v>
      </c>
      <c r="C50" s="60">
        <v>4899</v>
      </c>
      <c r="D50" s="60">
        <v>2436</v>
      </c>
      <c r="E50" s="60">
        <v>2463</v>
      </c>
    </row>
    <row r="51" spans="1:5" ht="14.1" customHeight="1" x14ac:dyDescent="0.2">
      <c r="A51" s="43" t="s">
        <v>68</v>
      </c>
      <c r="B51" s="59">
        <f>$B$8-36</f>
        <v>1975</v>
      </c>
      <c r="C51" s="60">
        <v>4542</v>
      </c>
      <c r="D51" s="60">
        <v>2340</v>
      </c>
      <c r="E51" s="60">
        <v>2202</v>
      </c>
    </row>
    <row r="52" spans="1:5" ht="14.1" customHeight="1" x14ac:dyDescent="0.2">
      <c r="A52" s="43" t="s">
        <v>69</v>
      </c>
      <c r="B52" s="59">
        <f>$B$8-37</f>
        <v>1974</v>
      </c>
      <c r="C52" s="60">
        <v>4437</v>
      </c>
      <c r="D52" s="60">
        <v>2263</v>
      </c>
      <c r="E52" s="60">
        <v>2174</v>
      </c>
    </row>
    <row r="53" spans="1:5" ht="14.1" customHeight="1" x14ac:dyDescent="0.2">
      <c r="A53" s="43" t="s">
        <v>70</v>
      </c>
      <c r="B53" s="59">
        <f>$B$8-38</f>
        <v>1973</v>
      </c>
      <c r="C53" s="60">
        <v>4192</v>
      </c>
      <c r="D53" s="60">
        <v>2065</v>
      </c>
      <c r="E53" s="60">
        <v>2127</v>
      </c>
    </row>
    <row r="54" spans="1:5" ht="14.1" customHeight="1" x14ac:dyDescent="0.2">
      <c r="A54" s="42" t="s">
        <v>71</v>
      </c>
      <c r="B54" s="59">
        <f>$B$8-39</f>
        <v>1972</v>
      </c>
      <c r="C54" s="60">
        <v>4239</v>
      </c>
      <c r="D54" s="60">
        <v>2102</v>
      </c>
      <c r="E54" s="60">
        <v>2137</v>
      </c>
    </row>
    <row r="55" spans="1:5" ht="14.1" customHeight="1" x14ac:dyDescent="0.2">
      <c r="A55" s="49" t="s">
        <v>36</v>
      </c>
      <c r="B55" s="61"/>
      <c r="C55" s="60">
        <f>SUM(C50:C54)</f>
        <v>22309</v>
      </c>
      <c r="D55" s="60">
        <f>SUM(D50:D54)</f>
        <v>11206</v>
      </c>
      <c r="E55" s="60">
        <f>SUM(E50:E54)</f>
        <v>11103</v>
      </c>
    </row>
    <row r="56" spans="1:5" ht="14.1" customHeight="1" x14ac:dyDescent="0.2">
      <c r="A56" s="42" t="s">
        <v>72</v>
      </c>
      <c r="B56" s="59">
        <f>$B$8-40</f>
        <v>1971</v>
      </c>
      <c r="C56" s="60">
        <v>4538</v>
      </c>
      <c r="D56" s="60">
        <v>2358</v>
      </c>
      <c r="E56" s="60">
        <v>2180</v>
      </c>
    </row>
    <row r="57" spans="1:5" ht="14.1" customHeight="1" x14ac:dyDescent="0.2">
      <c r="A57" s="42" t="s">
        <v>73</v>
      </c>
      <c r="B57" s="59">
        <f>$B$8-41</f>
        <v>1970</v>
      </c>
      <c r="C57" s="60">
        <v>4538</v>
      </c>
      <c r="D57" s="60">
        <v>2322</v>
      </c>
      <c r="E57" s="60">
        <v>2216</v>
      </c>
    </row>
    <row r="58" spans="1:5" ht="14.1" customHeight="1" x14ac:dyDescent="0.2">
      <c r="A58" s="42" t="s">
        <v>74</v>
      </c>
      <c r="B58" s="59">
        <f>$B$8-42</f>
        <v>1969</v>
      </c>
      <c r="C58" s="60">
        <v>4769</v>
      </c>
      <c r="D58" s="60">
        <v>2477</v>
      </c>
      <c r="E58" s="60">
        <v>2292</v>
      </c>
    </row>
    <row r="59" spans="1:5" ht="14.1" customHeight="1" x14ac:dyDescent="0.2">
      <c r="A59" s="42" t="s">
        <v>75</v>
      </c>
      <c r="B59" s="59">
        <f>$B$8-43</f>
        <v>1968</v>
      </c>
      <c r="C59" s="60">
        <v>4977</v>
      </c>
      <c r="D59" s="60">
        <v>2644</v>
      </c>
      <c r="E59" s="60">
        <v>2333</v>
      </c>
    </row>
    <row r="60" spans="1:5" ht="14.1" customHeight="1" x14ac:dyDescent="0.2">
      <c r="A60" s="42" t="s">
        <v>76</v>
      </c>
      <c r="B60" s="59">
        <f>$B$8-44</f>
        <v>1967</v>
      </c>
      <c r="C60" s="60">
        <v>4990</v>
      </c>
      <c r="D60" s="60">
        <v>2531</v>
      </c>
      <c r="E60" s="60">
        <v>2459</v>
      </c>
    </row>
    <row r="61" spans="1:5" ht="14.1" customHeight="1" x14ac:dyDescent="0.2">
      <c r="A61" s="50" t="s">
        <v>36</v>
      </c>
      <c r="B61" s="61"/>
      <c r="C61" s="60">
        <f>SUM(C56:C60)</f>
        <v>23812</v>
      </c>
      <c r="D61" s="60">
        <f>SUM(D56:D60)</f>
        <v>12332</v>
      </c>
      <c r="E61" s="60">
        <f>SUM(E56:E60)</f>
        <v>11480</v>
      </c>
    </row>
    <row r="62" spans="1:5" ht="14.1" customHeight="1" x14ac:dyDescent="0.2">
      <c r="A62" s="43" t="s">
        <v>77</v>
      </c>
      <c r="B62" s="59">
        <f>$B$8-45</f>
        <v>1966</v>
      </c>
      <c r="C62" s="60">
        <v>4890</v>
      </c>
      <c r="D62" s="60">
        <v>2495</v>
      </c>
      <c r="E62" s="60">
        <v>2395</v>
      </c>
    </row>
    <row r="63" spans="1:5" ht="14.1" customHeight="1" x14ac:dyDescent="0.2">
      <c r="A63" s="43" t="s">
        <v>78</v>
      </c>
      <c r="B63" s="59">
        <f>$B$8-46</f>
        <v>1965</v>
      </c>
      <c r="C63" s="60">
        <v>4720</v>
      </c>
      <c r="D63" s="60">
        <v>2496</v>
      </c>
      <c r="E63" s="60">
        <v>2224</v>
      </c>
    </row>
    <row r="64" spans="1:5" ht="14.1" customHeight="1" x14ac:dyDescent="0.2">
      <c r="A64" s="43" t="s">
        <v>79</v>
      </c>
      <c r="B64" s="59">
        <f>$B$8-47</f>
        <v>1964</v>
      </c>
      <c r="C64" s="60">
        <v>4633</v>
      </c>
      <c r="D64" s="60">
        <v>2396</v>
      </c>
      <c r="E64" s="60">
        <v>2237</v>
      </c>
    </row>
    <row r="65" spans="1:5" ht="14.1" customHeight="1" x14ac:dyDescent="0.2">
      <c r="A65" s="43" t="s">
        <v>80</v>
      </c>
      <c r="B65" s="59">
        <f>$B$8-48</f>
        <v>1963</v>
      </c>
      <c r="C65" s="60">
        <v>4346</v>
      </c>
      <c r="D65" s="60">
        <v>2178</v>
      </c>
      <c r="E65" s="60">
        <v>2168</v>
      </c>
    </row>
    <row r="66" spans="1:5" ht="14.1" customHeight="1" x14ac:dyDescent="0.2">
      <c r="A66" s="43" t="s">
        <v>81</v>
      </c>
      <c r="B66" s="59">
        <f>$B$8-49</f>
        <v>1962</v>
      </c>
      <c r="C66" s="60">
        <v>4092</v>
      </c>
      <c r="D66" s="60">
        <v>2071</v>
      </c>
      <c r="E66" s="60">
        <v>2021</v>
      </c>
    </row>
    <row r="67" spans="1:5" ht="14.1" customHeight="1" x14ac:dyDescent="0.2">
      <c r="A67" s="50" t="s">
        <v>36</v>
      </c>
      <c r="B67" s="61"/>
      <c r="C67" s="60">
        <f>SUM(C62:C66)</f>
        <v>22681</v>
      </c>
      <c r="D67" s="60">
        <f>SUM(D62:D66)</f>
        <v>11636</v>
      </c>
      <c r="E67" s="60">
        <f>SUM(E62:E66)</f>
        <v>11045</v>
      </c>
    </row>
    <row r="68" spans="1:5" ht="14.1" customHeight="1" x14ac:dyDescent="0.2">
      <c r="A68" s="43" t="s">
        <v>82</v>
      </c>
      <c r="B68" s="59">
        <f>$B$8-50</f>
        <v>1961</v>
      </c>
      <c r="C68" s="60">
        <v>3816</v>
      </c>
      <c r="D68" s="60">
        <v>1883</v>
      </c>
      <c r="E68" s="60">
        <v>1933</v>
      </c>
    </row>
    <row r="69" spans="1:5" ht="14.1" customHeight="1" x14ac:dyDescent="0.2">
      <c r="A69" s="43" t="s">
        <v>83</v>
      </c>
      <c r="B69" s="59">
        <f>$B$8-51</f>
        <v>1960</v>
      </c>
      <c r="C69" s="60">
        <v>3800</v>
      </c>
      <c r="D69" s="60">
        <v>1891</v>
      </c>
      <c r="E69" s="60">
        <v>1909</v>
      </c>
    </row>
    <row r="70" spans="1:5" ht="14.1" customHeight="1" x14ac:dyDescent="0.2">
      <c r="A70" s="43" t="s">
        <v>84</v>
      </c>
      <c r="B70" s="59">
        <f>$B$8-52</f>
        <v>1959</v>
      </c>
      <c r="C70" s="60">
        <v>3547</v>
      </c>
      <c r="D70" s="60">
        <v>1721</v>
      </c>
      <c r="E70" s="60">
        <v>1826</v>
      </c>
    </row>
    <row r="71" spans="1:5" ht="14.1" customHeight="1" x14ac:dyDescent="0.2">
      <c r="A71" s="43" t="s">
        <v>85</v>
      </c>
      <c r="B71" s="59">
        <f>$B$8-53</f>
        <v>1958</v>
      </c>
      <c r="C71" s="60">
        <v>3334</v>
      </c>
      <c r="D71" s="60">
        <v>1637</v>
      </c>
      <c r="E71" s="60">
        <v>1697</v>
      </c>
    </row>
    <row r="72" spans="1:5" ht="14.1" customHeight="1" x14ac:dyDescent="0.2">
      <c r="A72" s="43" t="s">
        <v>86</v>
      </c>
      <c r="B72" s="59">
        <f>$B$8-54</f>
        <v>1957</v>
      </c>
      <c r="C72" s="60">
        <v>3228</v>
      </c>
      <c r="D72" s="60">
        <v>1571</v>
      </c>
      <c r="E72" s="60">
        <v>1657</v>
      </c>
    </row>
    <row r="73" spans="1:5" ht="14.1" customHeight="1" x14ac:dyDescent="0.2">
      <c r="A73" s="50" t="s">
        <v>36</v>
      </c>
      <c r="B73" s="61"/>
      <c r="C73" s="60">
        <f>SUM(C68:C72)</f>
        <v>17725</v>
      </c>
      <c r="D73" s="60">
        <f>SUM(D68:D72)</f>
        <v>8703</v>
      </c>
      <c r="E73" s="60">
        <f>SUM(E68:E72)</f>
        <v>9022</v>
      </c>
    </row>
    <row r="74" spans="1:5" ht="14.1" customHeight="1" x14ac:dyDescent="0.2">
      <c r="A74" s="43" t="s">
        <v>87</v>
      </c>
      <c r="B74" s="59">
        <f>$B$8-55</f>
        <v>1956</v>
      </c>
      <c r="C74" s="60">
        <v>3059</v>
      </c>
      <c r="D74" s="60">
        <v>1476</v>
      </c>
      <c r="E74" s="60">
        <v>1583</v>
      </c>
    </row>
    <row r="75" spans="1:5" ht="14.1" customHeight="1" x14ac:dyDescent="0.2">
      <c r="A75" s="43" t="s">
        <v>88</v>
      </c>
      <c r="B75" s="59">
        <f>$B$8-56</f>
        <v>1955</v>
      </c>
      <c r="C75" s="60">
        <v>2919</v>
      </c>
      <c r="D75" s="60">
        <v>1392</v>
      </c>
      <c r="E75" s="60">
        <v>1527</v>
      </c>
    </row>
    <row r="76" spans="1:5" ht="13.15" customHeight="1" x14ac:dyDescent="0.2">
      <c r="A76" s="43" t="s">
        <v>89</v>
      </c>
      <c r="B76" s="59">
        <f>$B$8-57</f>
        <v>1954</v>
      </c>
      <c r="C76" s="60">
        <v>2891</v>
      </c>
      <c r="D76" s="60">
        <v>1375</v>
      </c>
      <c r="E76" s="60">
        <v>1516</v>
      </c>
    </row>
    <row r="77" spans="1:5" ht="14.1" customHeight="1" x14ac:dyDescent="0.2">
      <c r="A77" s="42" t="s">
        <v>90</v>
      </c>
      <c r="B77" s="59">
        <f>$B$8-58</f>
        <v>1953</v>
      </c>
      <c r="C77" s="60">
        <v>2723</v>
      </c>
      <c r="D77" s="60">
        <v>1274</v>
      </c>
      <c r="E77" s="60">
        <v>1449</v>
      </c>
    </row>
    <row r="78" spans="1:5" x14ac:dyDescent="0.2">
      <c r="A78" s="43" t="s">
        <v>91</v>
      </c>
      <c r="B78" s="59">
        <f>$B$8-59</f>
        <v>1952</v>
      </c>
      <c r="C78" s="60">
        <v>2721</v>
      </c>
      <c r="D78" s="60">
        <v>1292</v>
      </c>
      <c r="E78" s="60">
        <v>1429</v>
      </c>
    </row>
    <row r="79" spans="1:5" x14ac:dyDescent="0.2">
      <c r="A79" s="50" t="s">
        <v>36</v>
      </c>
      <c r="B79" s="61"/>
      <c r="C79" s="60">
        <f>SUM(C74:C78)</f>
        <v>14313</v>
      </c>
      <c r="D79" s="60">
        <f>SUM(D74:D78)</f>
        <v>6809</v>
      </c>
      <c r="E79" s="60">
        <f>SUM(E74:E78)</f>
        <v>7504</v>
      </c>
    </row>
    <row r="80" spans="1:5" x14ac:dyDescent="0.2">
      <c r="A80" s="43" t="s">
        <v>92</v>
      </c>
      <c r="B80" s="59">
        <f>$B$8-60</f>
        <v>1951</v>
      </c>
      <c r="C80" s="60">
        <v>2760</v>
      </c>
      <c r="D80" s="60">
        <v>1275</v>
      </c>
      <c r="E80" s="60">
        <v>1485</v>
      </c>
    </row>
    <row r="81" spans="1:5" x14ac:dyDescent="0.2">
      <c r="A81" s="43" t="s">
        <v>93</v>
      </c>
      <c r="B81" s="59">
        <f>$B$8-61</f>
        <v>1950</v>
      </c>
      <c r="C81" s="60">
        <v>2954</v>
      </c>
      <c r="D81" s="60">
        <v>1366</v>
      </c>
      <c r="E81" s="60">
        <v>1588</v>
      </c>
    </row>
    <row r="82" spans="1:5" x14ac:dyDescent="0.2">
      <c r="A82" s="43" t="s">
        <v>94</v>
      </c>
      <c r="B82" s="59">
        <f>$B$8-62</f>
        <v>1949</v>
      </c>
      <c r="C82" s="60">
        <v>2904</v>
      </c>
      <c r="D82" s="60">
        <v>1357</v>
      </c>
      <c r="E82" s="60">
        <v>1547</v>
      </c>
    </row>
    <row r="83" spans="1:5" x14ac:dyDescent="0.2">
      <c r="A83" s="43" t="s">
        <v>95</v>
      </c>
      <c r="B83" s="59">
        <f>$B$8-63</f>
        <v>1948</v>
      </c>
      <c r="C83" s="60">
        <v>2802</v>
      </c>
      <c r="D83" s="60">
        <v>1323</v>
      </c>
      <c r="E83" s="60">
        <v>1479</v>
      </c>
    </row>
    <row r="84" spans="1:5" x14ac:dyDescent="0.2">
      <c r="A84" s="43" t="s">
        <v>96</v>
      </c>
      <c r="B84" s="59">
        <f>$B$8-64</f>
        <v>1947</v>
      </c>
      <c r="C84" s="60">
        <v>2647</v>
      </c>
      <c r="D84" s="60">
        <v>1279</v>
      </c>
      <c r="E84" s="60">
        <v>1368</v>
      </c>
    </row>
    <row r="85" spans="1:5" x14ac:dyDescent="0.2">
      <c r="A85" s="50" t="s">
        <v>36</v>
      </c>
      <c r="B85" s="61"/>
      <c r="C85" s="60">
        <f>SUM(C80:C84)</f>
        <v>14067</v>
      </c>
      <c r="D85" s="60">
        <f>SUM(D80:D84)</f>
        <v>6600</v>
      </c>
      <c r="E85" s="60">
        <f>SUM(E80:E84)</f>
        <v>7467</v>
      </c>
    </row>
    <row r="86" spans="1:5" x14ac:dyDescent="0.2">
      <c r="A86" s="43" t="s">
        <v>97</v>
      </c>
      <c r="B86" s="59">
        <f>$B$8-65</f>
        <v>1946</v>
      </c>
      <c r="C86" s="60">
        <v>2516</v>
      </c>
      <c r="D86" s="60">
        <v>1202</v>
      </c>
      <c r="E86" s="60">
        <v>1314</v>
      </c>
    </row>
    <row r="87" spans="1:5" x14ac:dyDescent="0.2">
      <c r="A87" s="43" t="s">
        <v>98</v>
      </c>
      <c r="B87" s="59">
        <f>$B$8-66</f>
        <v>1945</v>
      </c>
      <c r="C87" s="60">
        <v>2261</v>
      </c>
      <c r="D87" s="60">
        <v>1062</v>
      </c>
      <c r="E87" s="60">
        <v>1199</v>
      </c>
    </row>
    <row r="88" spans="1:5" x14ac:dyDescent="0.2">
      <c r="A88" s="43" t="s">
        <v>99</v>
      </c>
      <c r="B88" s="59">
        <f>$B$8-67</f>
        <v>1944</v>
      </c>
      <c r="C88" s="60">
        <v>2821</v>
      </c>
      <c r="D88" s="60">
        <v>1296</v>
      </c>
      <c r="E88" s="60">
        <v>1525</v>
      </c>
    </row>
    <row r="89" spans="1:5" x14ac:dyDescent="0.2">
      <c r="A89" s="43" t="s">
        <v>100</v>
      </c>
      <c r="B89" s="59">
        <f>$B$8-68</f>
        <v>1943</v>
      </c>
      <c r="C89" s="60">
        <v>2768</v>
      </c>
      <c r="D89" s="60">
        <v>1327</v>
      </c>
      <c r="E89" s="60">
        <v>1441</v>
      </c>
    </row>
    <row r="90" spans="1:5" x14ac:dyDescent="0.2">
      <c r="A90" s="43" t="s">
        <v>101</v>
      </c>
      <c r="B90" s="59">
        <f>$B$8-69</f>
        <v>1942</v>
      </c>
      <c r="C90" s="60">
        <v>2540</v>
      </c>
      <c r="D90" s="60">
        <v>1163</v>
      </c>
      <c r="E90" s="60">
        <v>1377</v>
      </c>
    </row>
    <row r="91" spans="1:5" x14ac:dyDescent="0.2">
      <c r="A91" s="50" t="s">
        <v>36</v>
      </c>
      <c r="B91" s="61"/>
      <c r="C91" s="60">
        <f>SUM(C86:C90)</f>
        <v>12906</v>
      </c>
      <c r="D91" s="60">
        <f>SUM(D86:D90)</f>
        <v>6050</v>
      </c>
      <c r="E91" s="60">
        <f>SUM(E86:E90)</f>
        <v>6856</v>
      </c>
    </row>
    <row r="92" spans="1:5" x14ac:dyDescent="0.2">
      <c r="A92" s="43" t="s">
        <v>102</v>
      </c>
      <c r="B92" s="59">
        <f>$B$8-70</f>
        <v>1941</v>
      </c>
      <c r="C92" s="60">
        <v>2887</v>
      </c>
      <c r="D92" s="60">
        <v>1314</v>
      </c>
      <c r="E92" s="60">
        <v>1573</v>
      </c>
    </row>
    <row r="93" spans="1:5" x14ac:dyDescent="0.2">
      <c r="A93" s="43" t="s">
        <v>103</v>
      </c>
      <c r="B93" s="59">
        <f>$B$8-71</f>
        <v>1940</v>
      </c>
      <c r="C93" s="60">
        <v>2909</v>
      </c>
      <c r="D93" s="60">
        <v>1307</v>
      </c>
      <c r="E93" s="60">
        <v>1602</v>
      </c>
    </row>
    <row r="94" spans="1:5" x14ac:dyDescent="0.2">
      <c r="A94" s="43" t="s">
        <v>104</v>
      </c>
      <c r="B94" s="59">
        <f>$B$8-72</f>
        <v>1939</v>
      </c>
      <c r="C94" s="60">
        <v>2754</v>
      </c>
      <c r="D94" s="60">
        <v>1211</v>
      </c>
      <c r="E94" s="60">
        <v>1543</v>
      </c>
    </row>
    <row r="95" spans="1:5" x14ac:dyDescent="0.2">
      <c r="A95" s="43" t="s">
        <v>105</v>
      </c>
      <c r="B95" s="59">
        <f>$B$8-73</f>
        <v>1938</v>
      </c>
      <c r="C95" s="60">
        <v>2461</v>
      </c>
      <c r="D95" s="60">
        <v>1042</v>
      </c>
      <c r="E95" s="60">
        <v>1419</v>
      </c>
    </row>
    <row r="96" spans="1:5" x14ac:dyDescent="0.2">
      <c r="A96" s="43" t="s">
        <v>106</v>
      </c>
      <c r="B96" s="59">
        <f>$B$8-74</f>
        <v>1937</v>
      </c>
      <c r="C96" s="60">
        <v>2312</v>
      </c>
      <c r="D96" s="60">
        <v>1022</v>
      </c>
      <c r="E96" s="60">
        <v>1290</v>
      </c>
    </row>
    <row r="97" spans="1:5" x14ac:dyDescent="0.2">
      <c r="A97" s="50" t="s">
        <v>36</v>
      </c>
      <c r="B97" s="61"/>
      <c r="C97" s="60">
        <f>SUM(C92:C96)</f>
        <v>13323</v>
      </c>
      <c r="D97" s="60">
        <f>SUM(D92:D96)</f>
        <v>5896</v>
      </c>
      <c r="E97" s="60">
        <f>SUM(E92:E96)</f>
        <v>7427</v>
      </c>
    </row>
    <row r="98" spans="1:5" x14ac:dyDescent="0.2">
      <c r="A98" s="43" t="s">
        <v>107</v>
      </c>
      <c r="B98" s="59">
        <f>$B$8-75</f>
        <v>1936</v>
      </c>
      <c r="C98" s="60">
        <v>2156</v>
      </c>
      <c r="D98" s="60">
        <v>887</v>
      </c>
      <c r="E98" s="60">
        <v>1269</v>
      </c>
    </row>
    <row r="99" spans="1:5" x14ac:dyDescent="0.2">
      <c r="A99" s="43" t="s">
        <v>108</v>
      </c>
      <c r="B99" s="59">
        <f>$B$8-76</f>
        <v>1935</v>
      </c>
      <c r="C99" s="60">
        <v>2118</v>
      </c>
      <c r="D99" s="60">
        <v>855</v>
      </c>
      <c r="E99" s="60">
        <v>1263</v>
      </c>
    </row>
    <row r="100" spans="1:5" x14ac:dyDescent="0.2">
      <c r="A100" s="43" t="s">
        <v>109</v>
      </c>
      <c r="B100" s="59">
        <f>$B$8-77</f>
        <v>1934</v>
      </c>
      <c r="C100" s="60">
        <v>1826</v>
      </c>
      <c r="D100" s="60">
        <v>727</v>
      </c>
      <c r="E100" s="60">
        <v>1099</v>
      </c>
    </row>
    <row r="101" spans="1:5" x14ac:dyDescent="0.2">
      <c r="A101" s="43" t="s">
        <v>110</v>
      </c>
      <c r="B101" s="59">
        <f>$B$8-78</f>
        <v>1933</v>
      </c>
      <c r="C101" s="60">
        <v>1340</v>
      </c>
      <c r="D101" s="60">
        <v>517</v>
      </c>
      <c r="E101" s="60">
        <v>823</v>
      </c>
    </row>
    <row r="102" spans="1:5" x14ac:dyDescent="0.2">
      <c r="A102" s="44" t="s">
        <v>111</v>
      </c>
      <c r="B102" s="59">
        <f>$B$8-79</f>
        <v>1932</v>
      </c>
      <c r="C102" s="60">
        <v>1299</v>
      </c>
      <c r="D102" s="60">
        <v>486</v>
      </c>
      <c r="E102" s="60">
        <v>813</v>
      </c>
    </row>
    <row r="103" spans="1:5" x14ac:dyDescent="0.2">
      <c r="A103" s="51" t="s">
        <v>36</v>
      </c>
      <c r="B103" s="62"/>
      <c r="C103" s="60">
        <f>SUM(C98:C102)</f>
        <v>8739</v>
      </c>
      <c r="D103" s="60">
        <f>SUM(D98:D102)</f>
        <v>3472</v>
      </c>
      <c r="E103" s="60">
        <f>SUM(E98:E102)</f>
        <v>5267</v>
      </c>
    </row>
    <row r="104" spans="1:5" x14ac:dyDescent="0.2">
      <c r="A104" s="44" t="s">
        <v>112</v>
      </c>
      <c r="B104" s="59">
        <f>$B$8-80</f>
        <v>1931</v>
      </c>
      <c r="C104" s="60">
        <v>1352</v>
      </c>
      <c r="D104" s="60">
        <v>488</v>
      </c>
      <c r="E104" s="60">
        <v>864</v>
      </c>
    </row>
    <row r="105" spans="1:5" x14ac:dyDescent="0.2">
      <c r="A105" s="44" t="s">
        <v>123</v>
      </c>
      <c r="B105" s="59">
        <f>$B$8-81</f>
        <v>1930</v>
      </c>
      <c r="C105" s="60">
        <v>1355</v>
      </c>
      <c r="D105" s="60">
        <v>474</v>
      </c>
      <c r="E105" s="60">
        <v>881</v>
      </c>
    </row>
    <row r="106" spans="1:5" s="24" customFormat="1" x14ac:dyDescent="0.2">
      <c r="A106" s="44" t="s">
        <v>121</v>
      </c>
      <c r="B106" s="59">
        <f>$B$8-82</f>
        <v>1929</v>
      </c>
      <c r="C106" s="60">
        <v>1331</v>
      </c>
      <c r="D106" s="60">
        <v>441</v>
      </c>
      <c r="E106" s="60">
        <v>890</v>
      </c>
    </row>
    <row r="107" spans="1:5" x14ac:dyDescent="0.2">
      <c r="A107" s="44" t="s">
        <v>124</v>
      </c>
      <c r="B107" s="59">
        <f>$B$8-83</f>
        <v>1928</v>
      </c>
      <c r="C107" s="60">
        <v>1326</v>
      </c>
      <c r="D107" s="60">
        <v>442</v>
      </c>
      <c r="E107" s="60">
        <v>884</v>
      </c>
    </row>
    <row r="108" spans="1:5" x14ac:dyDescent="0.2">
      <c r="A108" s="44" t="s">
        <v>122</v>
      </c>
      <c r="B108" s="59">
        <f>$B$8-84</f>
        <v>1927</v>
      </c>
      <c r="C108" s="60">
        <v>1141</v>
      </c>
      <c r="D108" s="60">
        <v>326</v>
      </c>
      <c r="E108" s="60">
        <v>815</v>
      </c>
    </row>
    <row r="109" spans="1:5" x14ac:dyDescent="0.2">
      <c r="A109" s="51" t="s">
        <v>36</v>
      </c>
      <c r="B109" s="62"/>
      <c r="C109" s="60">
        <f>SUM(C104:C108)</f>
        <v>6505</v>
      </c>
      <c r="D109" s="60">
        <f>SUM(D104:D108)</f>
        <v>2171</v>
      </c>
      <c r="E109" s="60">
        <f>SUM(E104:E108)</f>
        <v>4334</v>
      </c>
    </row>
    <row r="110" spans="1:5" x14ac:dyDescent="0.2">
      <c r="A110" s="44" t="s">
        <v>113</v>
      </c>
      <c r="B110" s="59">
        <f>$B$8-85</f>
        <v>1926</v>
      </c>
      <c r="C110" s="60">
        <v>1119</v>
      </c>
      <c r="D110" s="60">
        <v>324</v>
      </c>
      <c r="E110" s="60">
        <v>795</v>
      </c>
    </row>
    <row r="111" spans="1:5" x14ac:dyDescent="0.2">
      <c r="A111" s="44" t="s">
        <v>114</v>
      </c>
      <c r="B111" s="59">
        <f>$B$8-86</f>
        <v>1925</v>
      </c>
      <c r="C111" s="60">
        <v>1132</v>
      </c>
      <c r="D111" s="60">
        <v>324</v>
      </c>
      <c r="E111" s="60">
        <v>808</v>
      </c>
    </row>
    <row r="112" spans="1:5" x14ac:dyDescent="0.2">
      <c r="A112" s="44" t="s">
        <v>115</v>
      </c>
      <c r="B112" s="59">
        <f>$B$8-87</f>
        <v>1924</v>
      </c>
      <c r="C112" s="60">
        <v>922</v>
      </c>
      <c r="D112" s="60">
        <v>226</v>
      </c>
      <c r="E112" s="60">
        <v>696</v>
      </c>
    </row>
    <row r="113" spans="1:5" x14ac:dyDescent="0.2">
      <c r="A113" s="44" t="s">
        <v>116</v>
      </c>
      <c r="B113" s="59">
        <f>$B$8-88</f>
        <v>1923</v>
      </c>
      <c r="C113" s="60">
        <v>815</v>
      </c>
      <c r="D113" s="60">
        <v>189</v>
      </c>
      <c r="E113" s="60">
        <v>626</v>
      </c>
    </row>
    <row r="114" spans="1:5" x14ac:dyDescent="0.2">
      <c r="A114" s="44" t="s">
        <v>117</v>
      </c>
      <c r="B114" s="59">
        <f>$B$8-89</f>
        <v>1922</v>
      </c>
      <c r="C114" s="60">
        <v>714</v>
      </c>
      <c r="D114" s="60">
        <v>179</v>
      </c>
      <c r="E114" s="60">
        <v>535</v>
      </c>
    </row>
    <row r="115" spans="1:5" x14ac:dyDescent="0.2">
      <c r="A115" s="51" t="s">
        <v>36</v>
      </c>
      <c r="B115" s="63"/>
      <c r="C115" s="60">
        <f>SUM(C110:C114)</f>
        <v>4702</v>
      </c>
      <c r="D115" s="60">
        <f>SUM(D110:D114)</f>
        <v>1242</v>
      </c>
      <c r="E115" s="60">
        <f>SUM(E110:E114)</f>
        <v>3460</v>
      </c>
    </row>
    <row r="116" spans="1:5" x14ac:dyDescent="0.2">
      <c r="A116" s="44" t="s">
        <v>118</v>
      </c>
      <c r="B116" s="59">
        <f>$B$8-90</f>
        <v>1921</v>
      </c>
      <c r="C116" s="66">
        <v>2370</v>
      </c>
      <c r="D116" s="66">
        <v>456</v>
      </c>
      <c r="E116" s="66">
        <v>1914</v>
      </c>
    </row>
    <row r="117" spans="1:5" x14ac:dyDescent="0.2">
      <c r="A117" s="45"/>
      <c r="B117" s="48" t="s">
        <v>119</v>
      </c>
      <c r="C117" s="53"/>
      <c r="D117" s="54"/>
      <c r="E117" s="54"/>
    </row>
    <row r="118" spans="1:5" x14ac:dyDescent="0.2">
      <c r="A118" s="46" t="s">
        <v>120</v>
      </c>
      <c r="B118" s="64"/>
      <c r="C118" s="67">
        <v>277712</v>
      </c>
      <c r="D118" s="68">
        <v>131354</v>
      </c>
      <c r="E118" s="68">
        <v>146358</v>
      </c>
    </row>
    <row r="119" spans="1:5" x14ac:dyDescent="0.2">
      <c r="A119" s="21"/>
      <c r="C119" s="22"/>
      <c r="D119" s="22"/>
      <c r="E119" s="22"/>
    </row>
    <row r="120" spans="1:5" x14ac:dyDescent="0.2">
      <c r="A120" s="21"/>
      <c r="B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2" x14ac:dyDescent="0.2">
      <c r="A145" s="21"/>
      <c r="B145" s="21"/>
    </row>
    <row r="146" spans="1:2" x14ac:dyDescent="0.2">
      <c r="A146" s="21"/>
      <c r="B146" s="21"/>
    </row>
    <row r="147" spans="1:2" x14ac:dyDescent="0.2">
      <c r="A147" s="21"/>
      <c r="B147" s="21"/>
    </row>
    <row r="148" spans="1:2" x14ac:dyDescent="0.2">
      <c r="A148" s="21"/>
      <c r="B148" s="21"/>
    </row>
    <row r="149" spans="1:2" x14ac:dyDescent="0.2">
      <c r="A149" s="21"/>
      <c r="B149" s="21"/>
    </row>
    <row r="150" spans="1:2" x14ac:dyDescent="0.2">
      <c r="A150" s="21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11 HH</oddFooter>
  </headerFooter>
  <rowBreaks count="2" manualBreakCount="2">
    <brk id="49" max="16383" man="1"/>
    <brk id="7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zoomScaleNormal="100" workbookViewId="0">
      <selection sqref="A1:E1"/>
    </sheetView>
  </sheetViews>
  <sheetFormatPr baseColWidth="10" defaultColWidth="11.28515625" defaultRowHeight="12.75" x14ac:dyDescent="0.2"/>
  <cols>
    <col min="1" max="1" width="22" style="11" customWidth="1"/>
    <col min="2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7" t="s">
        <v>153</v>
      </c>
      <c r="B1" s="97"/>
      <c r="C1" s="98"/>
      <c r="D1" s="98"/>
      <c r="E1" s="98"/>
    </row>
    <row r="2" spans="1:8" s="10" customFormat="1" ht="14.1" customHeight="1" x14ac:dyDescent="0.2">
      <c r="A2" s="101" t="s">
        <v>160</v>
      </c>
      <c r="B2" s="101"/>
      <c r="C2" s="101"/>
      <c r="D2" s="101"/>
      <c r="E2" s="101"/>
    </row>
    <row r="3" spans="1:8" s="10" customFormat="1" ht="14.1" customHeight="1" x14ac:dyDescent="0.25">
      <c r="A3" s="97" t="s">
        <v>132</v>
      </c>
      <c r="B3" s="97"/>
      <c r="C3" s="97"/>
      <c r="D3" s="97"/>
      <c r="E3" s="97"/>
    </row>
    <row r="4" spans="1:8" s="10" customFormat="1" ht="14.1" customHeight="1" x14ac:dyDescent="0.25">
      <c r="A4" s="28"/>
      <c r="B4" s="28"/>
      <c r="C4" s="28"/>
      <c r="D4" s="28"/>
      <c r="E4" s="28"/>
    </row>
    <row r="5" spans="1:8" ht="28.35" customHeight="1" x14ac:dyDescent="0.2">
      <c r="A5" s="104" t="s">
        <v>159</v>
      </c>
      <c r="B5" s="102" t="s">
        <v>158</v>
      </c>
      <c r="C5" s="99" t="s">
        <v>30</v>
      </c>
      <c r="D5" s="99" t="s">
        <v>22</v>
      </c>
      <c r="E5" s="100" t="s">
        <v>23</v>
      </c>
    </row>
    <row r="6" spans="1:8" ht="28.35" customHeight="1" x14ac:dyDescent="0.2">
      <c r="A6" s="105"/>
      <c r="B6" s="103"/>
      <c r="C6" s="18" t="s">
        <v>155</v>
      </c>
      <c r="D6" s="18" t="s">
        <v>156</v>
      </c>
      <c r="E6" s="19" t="s">
        <v>157</v>
      </c>
    </row>
    <row r="7" spans="1:8" ht="14.1" customHeight="1" x14ac:dyDescent="0.25">
      <c r="A7" s="41"/>
      <c r="B7" s="47"/>
      <c r="C7" s="20"/>
      <c r="D7" s="20"/>
      <c r="E7" s="20"/>
    </row>
    <row r="8" spans="1:8" ht="14.1" customHeight="1" x14ac:dyDescent="0.25">
      <c r="A8" s="42" t="s">
        <v>31</v>
      </c>
      <c r="B8" s="59">
        <v>2011</v>
      </c>
      <c r="C8" s="60">
        <v>3390</v>
      </c>
      <c r="D8" s="60">
        <v>1704</v>
      </c>
      <c r="E8" s="60">
        <v>1686</v>
      </c>
    </row>
    <row r="9" spans="1:8" ht="14.1" customHeight="1" x14ac:dyDescent="0.25">
      <c r="A9" s="42" t="s">
        <v>32</v>
      </c>
      <c r="B9" s="59">
        <f>$B$8-1</f>
        <v>2010</v>
      </c>
      <c r="C9" s="60">
        <v>3546</v>
      </c>
      <c r="D9" s="60">
        <v>1778</v>
      </c>
      <c r="E9" s="60">
        <v>1768</v>
      </c>
    </row>
    <row r="10" spans="1:8" ht="14.1" customHeight="1" x14ac:dyDescent="0.25">
      <c r="A10" s="42" t="s">
        <v>33</v>
      </c>
      <c r="B10" s="59">
        <f>$B$8-2</f>
        <v>2009</v>
      </c>
      <c r="C10" s="60">
        <v>3671</v>
      </c>
      <c r="D10" s="60">
        <v>1910</v>
      </c>
      <c r="E10" s="60">
        <v>1761</v>
      </c>
    </row>
    <row r="11" spans="1:8" ht="14.1" customHeight="1" x14ac:dyDescent="0.25">
      <c r="A11" s="42" t="s">
        <v>34</v>
      </c>
      <c r="B11" s="59">
        <f>$B$8-3</f>
        <v>2008</v>
      </c>
      <c r="C11" s="60">
        <v>3681</v>
      </c>
      <c r="D11" s="60">
        <v>1870</v>
      </c>
      <c r="E11" s="60">
        <v>1811</v>
      </c>
      <c r="H11" s="23"/>
    </row>
    <row r="12" spans="1:8" ht="14.1" customHeight="1" x14ac:dyDescent="0.25">
      <c r="A12" s="42" t="s">
        <v>35</v>
      </c>
      <c r="B12" s="59">
        <f>$B$8-4</f>
        <v>2007</v>
      </c>
      <c r="C12" s="60">
        <v>3693</v>
      </c>
      <c r="D12" s="60">
        <v>1956</v>
      </c>
      <c r="E12" s="60">
        <v>1737</v>
      </c>
    </row>
    <row r="13" spans="1:8" ht="14.1" customHeight="1" x14ac:dyDescent="0.25">
      <c r="A13" s="49" t="s">
        <v>36</v>
      </c>
      <c r="B13" s="61"/>
      <c r="C13" s="60">
        <f>SUM(C8:C12)</f>
        <v>17981</v>
      </c>
      <c r="D13" s="60">
        <f>SUM(D8:D12)</f>
        <v>9218</v>
      </c>
      <c r="E13" s="60">
        <f>SUM(E8:E12)</f>
        <v>8763</v>
      </c>
    </row>
    <row r="14" spans="1:8" ht="14.1" customHeight="1" x14ac:dyDescent="0.25">
      <c r="A14" s="43" t="s">
        <v>37</v>
      </c>
      <c r="B14" s="59">
        <f>$B$8-5</f>
        <v>2006</v>
      </c>
      <c r="C14" s="60">
        <v>3614</v>
      </c>
      <c r="D14" s="60">
        <v>1833</v>
      </c>
      <c r="E14" s="60">
        <v>1781</v>
      </c>
    </row>
    <row r="15" spans="1:8" ht="14.1" customHeight="1" x14ac:dyDescent="0.25">
      <c r="A15" s="43" t="s">
        <v>38</v>
      </c>
      <c r="B15" s="59">
        <f>$B$8-6</f>
        <v>2005</v>
      </c>
      <c r="C15" s="60">
        <v>3719</v>
      </c>
      <c r="D15" s="60">
        <v>1900</v>
      </c>
      <c r="E15" s="60">
        <v>1819</v>
      </c>
    </row>
    <row r="16" spans="1:8" ht="14.1" customHeight="1" x14ac:dyDescent="0.25">
      <c r="A16" s="43" t="s">
        <v>39</v>
      </c>
      <c r="B16" s="59">
        <f>$B$8-7</f>
        <v>2004</v>
      </c>
      <c r="C16" s="60">
        <v>3656</v>
      </c>
      <c r="D16" s="60">
        <v>1914</v>
      </c>
      <c r="E16" s="60">
        <v>1742</v>
      </c>
    </row>
    <row r="17" spans="1:7" ht="14.1" customHeight="1" x14ac:dyDescent="0.25">
      <c r="A17" s="43" t="s">
        <v>40</v>
      </c>
      <c r="B17" s="59">
        <f>$B$8-8</f>
        <v>2003</v>
      </c>
      <c r="C17" s="60">
        <v>3715</v>
      </c>
      <c r="D17" s="60">
        <v>1912</v>
      </c>
      <c r="E17" s="60">
        <v>1803</v>
      </c>
    </row>
    <row r="18" spans="1:7" ht="14.1" customHeight="1" x14ac:dyDescent="0.25">
      <c r="A18" s="43" t="s">
        <v>41</v>
      </c>
      <c r="B18" s="59">
        <f>$B$8-9</f>
        <v>2002</v>
      </c>
      <c r="C18" s="60">
        <v>3575</v>
      </c>
      <c r="D18" s="60">
        <v>1870</v>
      </c>
      <c r="E18" s="60">
        <v>1705</v>
      </c>
    </row>
    <row r="19" spans="1:7" ht="14.1" customHeight="1" x14ac:dyDescent="0.25">
      <c r="A19" s="50" t="s">
        <v>36</v>
      </c>
      <c r="B19" s="61"/>
      <c r="C19" s="60">
        <f>SUM(C14:C18)</f>
        <v>18279</v>
      </c>
      <c r="D19" s="60">
        <f>SUM(D14:D18)</f>
        <v>9429</v>
      </c>
      <c r="E19" s="60">
        <f>SUM(E14:E18)</f>
        <v>8850</v>
      </c>
    </row>
    <row r="20" spans="1:7" ht="14.1" customHeight="1" x14ac:dyDescent="0.25">
      <c r="A20" s="43" t="s">
        <v>42</v>
      </c>
      <c r="B20" s="59">
        <f>$B$8-10</f>
        <v>2001</v>
      </c>
      <c r="C20" s="60">
        <v>3739</v>
      </c>
      <c r="D20" s="60">
        <v>1891</v>
      </c>
      <c r="E20" s="60">
        <v>1848</v>
      </c>
    </row>
    <row r="21" spans="1:7" ht="14.1" customHeight="1" x14ac:dyDescent="0.25">
      <c r="A21" s="43" t="s">
        <v>43</v>
      </c>
      <c r="B21" s="59">
        <f>$B$8-11</f>
        <v>2000</v>
      </c>
      <c r="C21" s="60">
        <v>3874</v>
      </c>
      <c r="D21" s="60">
        <v>1982</v>
      </c>
      <c r="E21" s="60">
        <v>1892</v>
      </c>
    </row>
    <row r="22" spans="1:7" ht="14.1" customHeight="1" x14ac:dyDescent="0.2">
      <c r="A22" s="43" t="s">
        <v>44</v>
      </c>
      <c r="B22" s="59">
        <f>$B$8-12</f>
        <v>1999</v>
      </c>
      <c r="C22" s="60">
        <v>3741</v>
      </c>
      <c r="D22" s="60">
        <v>1942</v>
      </c>
      <c r="E22" s="60">
        <v>1799</v>
      </c>
    </row>
    <row r="23" spans="1:7" ht="14.1" customHeight="1" x14ac:dyDescent="0.2">
      <c r="A23" s="43" t="s">
        <v>45</v>
      </c>
      <c r="B23" s="59">
        <f>$B$8-13</f>
        <v>1998</v>
      </c>
      <c r="C23" s="60">
        <v>3886</v>
      </c>
      <c r="D23" s="60">
        <v>1945</v>
      </c>
      <c r="E23" s="113">
        <v>1941</v>
      </c>
      <c r="F23" s="12"/>
      <c r="G23" s="12"/>
    </row>
    <row r="24" spans="1:7" ht="14.1" customHeight="1" x14ac:dyDescent="0.2">
      <c r="A24" s="43" t="s">
        <v>46</v>
      </c>
      <c r="B24" s="59">
        <f>$B$8-14</f>
        <v>1997</v>
      </c>
      <c r="C24" s="60">
        <v>3941</v>
      </c>
      <c r="D24" s="60">
        <v>2048</v>
      </c>
      <c r="E24" s="60">
        <v>1893</v>
      </c>
    </row>
    <row r="25" spans="1:7" ht="14.1" customHeight="1" x14ac:dyDescent="0.25">
      <c r="A25" s="50" t="s">
        <v>36</v>
      </c>
      <c r="B25" s="61"/>
      <c r="C25" s="60">
        <f>SUM(C20:C24)</f>
        <v>19181</v>
      </c>
      <c r="D25" s="60">
        <f>SUM(D20:D24)</f>
        <v>9808</v>
      </c>
      <c r="E25" s="60">
        <f>SUM(E20:E24)</f>
        <v>9373</v>
      </c>
    </row>
    <row r="26" spans="1:7" ht="14.1" customHeight="1" x14ac:dyDescent="0.25">
      <c r="A26" s="43" t="s">
        <v>47</v>
      </c>
      <c r="B26" s="59">
        <f>$B$8-15</f>
        <v>1996</v>
      </c>
      <c r="C26" s="60">
        <v>3844</v>
      </c>
      <c r="D26" s="60">
        <v>1918</v>
      </c>
      <c r="E26" s="60">
        <v>1926</v>
      </c>
    </row>
    <row r="27" spans="1:7" ht="14.1" customHeight="1" x14ac:dyDescent="0.25">
      <c r="A27" s="43" t="s">
        <v>48</v>
      </c>
      <c r="B27" s="59">
        <f>$B$8-16</f>
        <v>1995</v>
      </c>
      <c r="C27" s="60">
        <v>3884</v>
      </c>
      <c r="D27" s="60">
        <v>2024</v>
      </c>
      <c r="E27" s="60">
        <v>1860</v>
      </c>
    </row>
    <row r="28" spans="1:7" ht="14.1" customHeight="1" x14ac:dyDescent="0.25">
      <c r="A28" s="43" t="s">
        <v>49</v>
      </c>
      <c r="B28" s="59">
        <f>$B$8-17</f>
        <v>1994</v>
      </c>
      <c r="C28" s="60">
        <v>3893</v>
      </c>
      <c r="D28" s="60">
        <v>1979</v>
      </c>
      <c r="E28" s="60">
        <v>1914</v>
      </c>
    </row>
    <row r="29" spans="1:7" ht="14.1" customHeight="1" x14ac:dyDescent="0.25">
      <c r="A29" s="43" t="s">
        <v>50</v>
      </c>
      <c r="B29" s="59">
        <f>$B$8-18</f>
        <v>1993</v>
      </c>
      <c r="C29" s="60">
        <v>3815</v>
      </c>
      <c r="D29" s="60">
        <v>1916</v>
      </c>
      <c r="E29" s="60">
        <v>1899</v>
      </c>
    </row>
    <row r="30" spans="1:7" ht="14.1" customHeight="1" x14ac:dyDescent="0.25">
      <c r="A30" s="42" t="s">
        <v>51</v>
      </c>
      <c r="B30" s="59">
        <f>$B$8-19</f>
        <v>1992</v>
      </c>
      <c r="C30" s="60">
        <v>3995</v>
      </c>
      <c r="D30" s="60">
        <v>2063</v>
      </c>
      <c r="E30" s="60">
        <v>1932</v>
      </c>
    </row>
    <row r="31" spans="1:7" ht="14.1" customHeight="1" x14ac:dyDescent="0.25">
      <c r="A31" s="50" t="s">
        <v>36</v>
      </c>
      <c r="B31" s="61"/>
      <c r="C31" s="60">
        <f>SUM(C26:C30)</f>
        <v>19431</v>
      </c>
      <c r="D31" s="60">
        <f>SUM(D26:D30)</f>
        <v>9900</v>
      </c>
      <c r="E31" s="60">
        <f>SUM(E26:E30)</f>
        <v>9531</v>
      </c>
    </row>
    <row r="32" spans="1:7" ht="14.1" customHeight="1" x14ac:dyDescent="0.25">
      <c r="A32" s="43" t="s">
        <v>52</v>
      </c>
      <c r="B32" s="59">
        <f>$B$8-20</f>
        <v>1991</v>
      </c>
      <c r="C32" s="60">
        <v>4174</v>
      </c>
      <c r="D32" s="60">
        <v>2107</v>
      </c>
      <c r="E32" s="60">
        <v>2067</v>
      </c>
    </row>
    <row r="33" spans="1:5" ht="14.1" customHeight="1" x14ac:dyDescent="0.25">
      <c r="A33" s="43" t="s">
        <v>53</v>
      </c>
      <c r="B33" s="59">
        <f>$B$8-21</f>
        <v>1990</v>
      </c>
      <c r="C33" s="60">
        <v>4707</v>
      </c>
      <c r="D33" s="60">
        <v>2421</v>
      </c>
      <c r="E33" s="60">
        <v>2286</v>
      </c>
    </row>
    <row r="34" spans="1:5" ht="14.1" customHeight="1" x14ac:dyDescent="0.25">
      <c r="A34" s="43" t="s">
        <v>54</v>
      </c>
      <c r="B34" s="59">
        <f>$B$8-22</f>
        <v>1989</v>
      </c>
      <c r="C34" s="60">
        <v>4623</v>
      </c>
      <c r="D34" s="60">
        <v>2274</v>
      </c>
      <c r="E34" s="60">
        <v>2349</v>
      </c>
    </row>
    <row r="35" spans="1:5" ht="14.1" customHeight="1" x14ac:dyDescent="0.25">
      <c r="A35" s="43" t="s">
        <v>55</v>
      </c>
      <c r="B35" s="59">
        <f>$B$8-23</f>
        <v>1988</v>
      </c>
      <c r="C35" s="60">
        <v>5072</v>
      </c>
      <c r="D35" s="60">
        <v>2476</v>
      </c>
      <c r="E35" s="60">
        <v>2596</v>
      </c>
    </row>
    <row r="36" spans="1:5" ht="14.1" customHeight="1" x14ac:dyDescent="0.2">
      <c r="A36" s="43" t="s">
        <v>56</v>
      </c>
      <c r="B36" s="59">
        <f>$B$8-24</f>
        <v>1987</v>
      </c>
      <c r="C36" s="60">
        <v>4923</v>
      </c>
      <c r="D36" s="60">
        <v>2426</v>
      </c>
      <c r="E36" s="60">
        <v>2497</v>
      </c>
    </row>
    <row r="37" spans="1:5" ht="14.1" customHeight="1" x14ac:dyDescent="0.2">
      <c r="A37" s="50" t="s">
        <v>36</v>
      </c>
      <c r="B37" s="61"/>
      <c r="C37" s="60">
        <f>SUM(C32:C36)</f>
        <v>23499</v>
      </c>
      <c r="D37" s="60">
        <f>SUM(D32:D36)</f>
        <v>11704</v>
      </c>
      <c r="E37" s="60">
        <f>SUM(E32:E36)</f>
        <v>11795</v>
      </c>
    </row>
    <row r="38" spans="1:5" ht="14.1" customHeight="1" x14ac:dyDescent="0.2">
      <c r="A38" s="43" t="s">
        <v>57</v>
      </c>
      <c r="B38" s="59">
        <f>$B$8-25</f>
        <v>1986</v>
      </c>
      <c r="C38" s="60">
        <v>5116</v>
      </c>
      <c r="D38" s="60">
        <v>2436</v>
      </c>
      <c r="E38" s="60">
        <v>2680</v>
      </c>
    </row>
    <row r="39" spans="1:5" ht="14.1" customHeight="1" x14ac:dyDescent="0.2">
      <c r="A39" s="43" t="s">
        <v>58</v>
      </c>
      <c r="B39" s="59">
        <f>$B$8-26</f>
        <v>1985</v>
      </c>
      <c r="C39" s="60">
        <v>5016</v>
      </c>
      <c r="D39" s="60">
        <v>2416</v>
      </c>
      <c r="E39" s="60">
        <v>2600</v>
      </c>
    </row>
    <row r="40" spans="1:5" ht="14.1" customHeight="1" x14ac:dyDescent="0.2">
      <c r="A40" s="43" t="s">
        <v>59</v>
      </c>
      <c r="B40" s="59">
        <f>$B$8-27</f>
        <v>1984</v>
      </c>
      <c r="C40" s="60">
        <v>4907</v>
      </c>
      <c r="D40" s="60">
        <v>2352</v>
      </c>
      <c r="E40" s="60">
        <v>2555</v>
      </c>
    </row>
    <row r="41" spans="1:5" ht="14.1" customHeight="1" x14ac:dyDescent="0.2">
      <c r="A41" s="43" t="s">
        <v>60</v>
      </c>
      <c r="B41" s="59">
        <f>$B$8-28</f>
        <v>1983</v>
      </c>
      <c r="C41" s="60">
        <v>5012</v>
      </c>
      <c r="D41" s="60">
        <v>2380</v>
      </c>
      <c r="E41" s="60">
        <v>2632</v>
      </c>
    </row>
    <row r="42" spans="1:5" ht="14.1" customHeight="1" x14ac:dyDescent="0.2">
      <c r="A42" s="43" t="s">
        <v>61</v>
      </c>
      <c r="B42" s="59">
        <f>$B$8-29</f>
        <v>1982</v>
      </c>
      <c r="C42" s="60">
        <v>5292</v>
      </c>
      <c r="D42" s="60">
        <v>2535</v>
      </c>
      <c r="E42" s="60">
        <v>2757</v>
      </c>
    </row>
    <row r="43" spans="1:5" ht="14.1" customHeight="1" x14ac:dyDescent="0.2">
      <c r="A43" s="50" t="s">
        <v>36</v>
      </c>
      <c r="B43" s="61"/>
      <c r="C43" s="60">
        <f>SUM(C38:C42)</f>
        <v>25343</v>
      </c>
      <c r="D43" s="60">
        <f>SUM(D38:D42)</f>
        <v>12119</v>
      </c>
      <c r="E43" s="60">
        <f>SUM(E38:E42)</f>
        <v>13224</v>
      </c>
    </row>
    <row r="44" spans="1:5" ht="14.1" customHeight="1" x14ac:dyDescent="0.2">
      <c r="A44" s="43" t="s">
        <v>62</v>
      </c>
      <c r="B44" s="59">
        <f>$B$8-30</f>
        <v>1981</v>
      </c>
      <c r="C44" s="60">
        <v>5199</v>
      </c>
      <c r="D44" s="60">
        <v>2472</v>
      </c>
      <c r="E44" s="60">
        <v>2727</v>
      </c>
    </row>
    <row r="45" spans="1:5" ht="14.1" customHeight="1" x14ac:dyDescent="0.2">
      <c r="A45" s="43" t="s">
        <v>63</v>
      </c>
      <c r="B45" s="59">
        <f>$B$8-31</f>
        <v>1980</v>
      </c>
      <c r="C45" s="60">
        <v>5188</v>
      </c>
      <c r="D45" s="60">
        <v>2552</v>
      </c>
      <c r="E45" s="60">
        <v>2636</v>
      </c>
    </row>
    <row r="46" spans="1:5" ht="14.1" customHeight="1" x14ac:dyDescent="0.2">
      <c r="A46" s="43" t="s">
        <v>64</v>
      </c>
      <c r="B46" s="59">
        <f>$B$8-32</f>
        <v>1979</v>
      </c>
      <c r="C46" s="60">
        <v>4984</v>
      </c>
      <c r="D46" s="60">
        <v>2440</v>
      </c>
      <c r="E46" s="60">
        <v>2544</v>
      </c>
    </row>
    <row r="47" spans="1:5" ht="14.1" customHeight="1" x14ac:dyDescent="0.2">
      <c r="A47" s="43" t="s">
        <v>65</v>
      </c>
      <c r="B47" s="59">
        <f>$B$8-33</f>
        <v>1978</v>
      </c>
      <c r="C47" s="60">
        <v>4825</v>
      </c>
      <c r="D47" s="60">
        <v>2391</v>
      </c>
      <c r="E47" s="60">
        <v>2434</v>
      </c>
    </row>
    <row r="48" spans="1:5" ht="14.1" customHeight="1" x14ac:dyDescent="0.2">
      <c r="A48" s="43" t="s">
        <v>66</v>
      </c>
      <c r="B48" s="59">
        <f>$B$8-34</f>
        <v>1977</v>
      </c>
      <c r="C48" s="60">
        <v>4883</v>
      </c>
      <c r="D48" s="60">
        <v>2431</v>
      </c>
      <c r="E48" s="60">
        <v>2452</v>
      </c>
    </row>
    <row r="49" spans="1:5" ht="14.1" customHeight="1" x14ac:dyDescent="0.2">
      <c r="A49" s="50" t="s">
        <v>36</v>
      </c>
      <c r="B49" s="61"/>
      <c r="C49" s="60">
        <f>SUM(C44:C48)</f>
        <v>25079</v>
      </c>
      <c r="D49" s="60">
        <f>SUM(D44:D48)</f>
        <v>12286</v>
      </c>
      <c r="E49" s="60">
        <f>SUM(E44:E48)</f>
        <v>12793</v>
      </c>
    </row>
    <row r="50" spans="1:5" ht="14.1" customHeight="1" x14ac:dyDescent="0.2">
      <c r="A50" s="43" t="s">
        <v>67</v>
      </c>
      <c r="B50" s="59">
        <f>$B$8-35</f>
        <v>1976</v>
      </c>
      <c r="C50" s="60">
        <v>4933</v>
      </c>
      <c r="D50" s="60">
        <v>2402</v>
      </c>
      <c r="E50" s="60">
        <v>2531</v>
      </c>
    </row>
    <row r="51" spans="1:5" ht="14.1" customHeight="1" x14ac:dyDescent="0.2">
      <c r="A51" s="43" t="s">
        <v>68</v>
      </c>
      <c r="B51" s="59">
        <f>$B$8-36</f>
        <v>1975</v>
      </c>
      <c r="C51" s="60">
        <v>4678</v>
      </c>
      <c r="D51" s="60">
        <v>2294</v>
      </c>
      <c r="E51" s="60">
        <v>2384</v>
      </c>
    </row>
    <row r="52" spans="1:5" ht="14.1" customHeight="1" x14ac:dyDescent="0.2">
      <c r="A52" s="43" t="s">
        <v>69</v>
      </c>
      <c r="B52" s="59">
        <f>$B$8-37</f>
        <v>1974</v>
      </c>
      <c r="C52" s="60">
        <v>4650</v>
      </c>
      <c r="D52" s="60">
        <v>2313</v>
      </c>
      <c r="E52" s="60">
        <v>2337</v>
      </c>
    </row>
    <row r="53" spans="1:5" ht="14.1" customHeight="1" x14ac:dyDescent="0.2">
      <c r="A53" s="43" t="s">
        <v>70</v>
      </c>
      <c r="B53" s="59">
        <f>$B$8-38</f>
        <v>1973</v>
      </c>
      <c r="C53" s="60">
        <v>4674</v>
      </c>
      <c r="D53" s="60">
        <v>2256</v>
      </c>
      <c r="E53" s="60">
        <v>2418</v>
      </c>
    </row>
    <row r="54" spans="1:5" ht="14.1" customHeight="1" x14ac:dyDescent="0.2">
      <c r="A54" s="42" t="s">
        <v>71</v>
      </c>
      <c r="B54" s="59">
        <f>$B$8-39</f>
        <v>1972</v>
      </c>
      <c r="C54" s="60">
        <v>5064</v>
      </c>
      <c r="D54" s="60">
        <v>2484</v>
      </c>
      <c r="E54" s="60">
        <v>2580</v>
      </c>
    </row>
    <row r="55" spans="1:5" ht="14.1" customHeight="1" x14ac:dyDescent="0.2">
      <c r="A55" s="49" t="s">
        <v>36</v>
      </c>
      <c r="B55" s="61"/>
      <c r="C55" s="60">
        <f>SUM(C50:C54)</f>
        <v>23999</v>
      </c>
      <c r="D55" s="60">
        <f>SUM(D50:D54)</f>
        <v>11749</v>
      </c>
      <c r="E55" s="60">
        <f>SUM(E50:E54)</f>
        <v>12250</v>
      </c>
    </row>
    <row r="56" spans="1:5" ht="14.1" customHeight="1" x14ac:dyDescent="0.2">
      <c r="A56" s="42" t="s">
        <v>72</v>
      </c>
      <c r="B56" s="59">
        <f>$B$8-40</f>
        <v>1971</v>
      </c>
      <c r="C56" s="60">
        <v>5462</v>
      </c>
      <c r="D56" s="60">
        <v>2718</v>
      </c>
      <c r="E56" s="60">
        <v>2744</v>
      </c>
    </row>
    <row r="57" spans="1:5" ht="14.1" customHeight="1" x14ac:dyDescent="0.2">
      <c r="A57" s="42" t="s">
        <v>73</v>
      </c>
      <c r="B57" s="59">
        <f>$B$8-41</f>
        <v>1970</v>
      </c>
      <c r="C57" s="60">
        <v>5783</v>
      </c>
      <c r="D57" s="60">
        <v>2869</v>
      </c>
      <c r="E57" s="60">
        <v>2914</v>
      </c>
    </row>
    <row r="58" spans="1:5" ht="14.1" customHeight="1" x14ac:dyDescent="0.2">
      <c r="A58" s="42" t="s">
        <v>74</v>
      </c>
      <c r="B58" s="59">
        <f>$B$8-42</f>
        <v>1969</v>
      </c>
      <c r="C58" s="60">
        <v>5980</v>
      </c>
      <c r="D58" s="60">
        <v>2986</v>
      </c>
      <c r="E58" s="60">
        <v>2994</v>
      </c>
    </row>
    <row r="59" spans="1:5" ht="14.1" customHeight="1" x14ac:dyDescent="0.2">
      <c r="A59" s="42" t="s">
        <v>75</v>
      </c>
      <c r="B59" s="59">
        <f>$B$8-43</f>
        <v>1968</v>
      </c>
      <c r="C59" s="60">
        <v>6727</v>
      </c>
      <c r="D59" s="60">
        <v>3327</v>
      </c>
      <c r="E59" s="60">
        <v>3400</v>
      </c>
    </row>
    <row r="60" spans="1:5" ht="14.1" customHeight="1" x14ac:dyDescent="0.2">
      <c r="A60" s="42" t="s">
        <v>76</v>
      </c>
      <c r="B60" s="59">
        <f>$B$8-44</f>
        <v>1967</v>
      </c>
      <c r="C60" s="60">
        <v>6911</v>
      </c>
      <c r="D60" s="60">
        <v>3482</v>
      </c>
      <c r="E60" s="60">
        <v>3429</v>
      </c>
    </row>
    <row r="61" spans="1:5" ht="14.1" customHeight="1" x14ac:dyDescent="0.2">
      <c r="A61" s="50" t="s">
        <v>36</v>
      </c>
      <c r="B61" s="61"/>
      <c r="C61" s="60">
        <f>SUM(C56:C60)</f>
        <v>30863</v>
      </c>
      <c r="D61" s="60">
        <f>SUM(D56:D60)</f>
        <v>15382</v>
      </c>
      <c r="E61" s="60">
        <f>SUM(E56:E60)</f>
        <v>15481</v>
      </c>
    </row>
    <row r="62" spans="1:5" ht="14.1" customHeight="1" x14ac:dyDescent="0.2">
      <c r="A62" s="43" t="s">
        <v>77</v>
      </c>
      <c r="B62" s="59">
        <f>$B$8-45</f>
        <v>1966</v>
      </c>
      <c r="C62" s="60">
        <v>6942</v>
      </c>
      <c r="D62" s="60">
        <v>3460</v>
      </c>
      <c r="E62" s="60">
        <v>3482</v>
      </c>
    </row>
    <row r="63" spans="1:5" ht="14.1" customHeight="1" x14ac:dyDescent="0.2">
      <c r="A63" s="43" t="s">
        <v>78</v>
      </c>
      <c r="B63" s="59">
        <f>$B$8-46</f>
        <v>1965</v>
      </c>
      <c r="C63" s="60">
        <v>6828</v>
      </c>
      <c r="D63" s="60">
        <v>3377</v>
      </c>
      <c r="E63" s="60">
        <v>3451</v>
      </c>
    </row>
    <row r="64" spans="1:5" ht="14.1" customHeight="1" x14ac:dyDescent="0.2">
      <c r="A64" s="43" t="s">
        <v>79</v>
      </c>
      <c r="B64" s="59">
        <f>$B$8-47</f>
        <v>1964</v>
      </c>
      <c r="C64" s="60">
        <v>7104</v>
      </c>
      <c r="D64" s="60">
        <v>3583</v>
      </c>
      <c r="E64" s="60">
        <v>3521</v>
      </c>
    </row>
    <row r="65" spans="1:5" ht="14.1" customHeight="1" x14ac:dyDescent="0.2">
      <c r="A65" s="43" t="s">
        <v>80</v>
      </c>
      <c r="B65" s="59">
        <f>$B$8-48</f>
        <v>1963</v>
      </c>
      <c r="C65" s="60">
        <v>6838</v>
      </c>
      <c r="D65" s="60">
        <v>3364</v>
      </c>
      <c r="E65" s="60">
        <v>3474</v>
      </c>
    </row>
    <row r="66" spans="1:5" ht="14.1" customHeight="1" x14ac:dyDescent="0.2">
      <c r="A66" s="43" t="s">
        <v>81</v>
      </c>
      <c r="B66" s="59">
        <f>$B$8-49</f>
        <v>1962</v>
      </c>
      <c r="C66" s="60">
        <v>6500</v>
      </c>
      <c r="D66" s="60">
        <v>3207</v>
      </c>
      <c r="E66" s="60">
        <v>3293</v>
      </c>
    </row>
    <row r="67" spans="1:5" ht="14.1" customHeight="1" x14ac:dyDescent="0.2">
      <c r="A67" s="50" t="s">
        <v>36</v>
      </c>
      <c r="B67" s="61"/>
      <c r="C67" s="60">
        <f>SUM(C62:C66)</f>
        <v>34212</v>
      </c>
      <c r="D67" s="60">
        <f>SUM(D62:D66)</f>
        <v>16991</v>
      </c>
      <c r="E67" s="60">
        <f>SUM(E62:E66)</f>
        <v>17221</v>
      </c>
    </row>
    <row r="68" spans="1:5" ht="14.1" customHeight="1" x14ac:dyDescent="0.2">
      <c r="A68" s="43" t="s">
        <v>82</v>
      </c>
      <c r="B68" s="59">
        <f>$B$8-50</f>
        <v>1961</v>
      </c>
      <c r="C68" s="60">
        <v>6261</v>
      </c>
      <c r="D68" s="60">
        <v>3052</v>
      </c>
      <c r="E68" s="60">
        <v>3209</v>
      </c>
    </row>
    <row r="69" spans="1:5" ht="14.1" customHeight="1" x14ac:dyDescent="0.2">
      <c r="A69" s="43" t="s">
        <v>83</v>
      </c>
      <c r="B69" s="59">
        <f>$B$8-51</f>
        <v>1960</v>
      </c>
      <c r="C69" s="60">
        <v>5982</v>
      </c>
      <c r="D69" s="60">
        <v>2884</v>
      </c>
      <c r="E69" s="60">
        <v>3098</v>
      </c>
    </row>
    <row r="70" spans="1:5" ht="14.1" customHeight="1" x14ac:dyDescent="0.2">
      <c r="A70" s="43" t="s">
        <v>84</v>
      </c>
      <c r="B70" s="59">
        <f>$B$8-52</f>
        <v>1959</v>
      </c>
      <c r="C70" s="60">
        <v>5937</v>
      </c>
      <c r="D70" s="60">
        <v>2876</v>
      </c>
      <c r="E70" s="60">
        <v>3061</v>
      </c>
    </row>
    <row r="71" spans="1:5" ht="14.1" customHeight="1" x14ac:dyDescent="0.2">
      <c r="A71" s="43" t="s">
        <v>85</v>
      </c>
      <c r="B71" s="59">
        <f>$B$8-53</f>
        <v>1958</v>
      </c>
      <c r="C71" s="60">
        <v>5634</v>
      </c>
      <c r="D71" s="60">
        <v>2720</v>
      </c>
      <c r="E71" s="60">
        <v>2914</v>
      </c>
    </row>
    <row r="72" spans="1:5" ht="14.1" customHeight="1" x14ac:dyDescent="0.2">
      <c r="A72" s="43" t="s">
        <v>86</v>
      </c>
      <c r="B72" s="59">
        <f>$B$8-54</f>
        <v>1957</v>
      </c>
      <c r="C72" s="60">
        <v>5413</v>
      </c>
      <c r="D72" s="60">
        <v>2648</v>
      </c>
      <c r="E72" s="60">
        <v>2765</v>
      </c>
    </row>
    <row r="73" spans="1:5" ht="14.1" customHeight="1" x14ac:dyDescent="0.2">
      <c r="A73" s="50" t="s">
        <v>36</v>
      </c>
      <c r="B73" s="61"/>
      <c r="C73" s="60">
        <f>SUM(C68:C72)</f>
        <v>29227</v>
      </c>
      <c r="D73" s="60">
        <f>SUM(D68:D72)</f>
        <v>14180</v>
      </c>
      <c r="E73" s="60">
        <f>SUM(E68:E72)</f>
        <v>15047</v>
      </c>
    </row>
    <row r="74" spans="1:5" ht="14.1" customHeight="1" x14ac:dyDescent="0.2">
      <c r="A74" s="43" t="s">
        <v>87</v>
      </c>
      <c r="B74" s="59">
        <f>$B$8-55</f>
        <v>1956</v>
      </c>
      <c r="C74" s="60">
        <v>5110</v>
      </c>
      <c r="D74" s="60">
        <v>2528</v>
      </c>
      <c r="E74" s="60">
        <v>2582</v>
      </c>
    </row>
    <row r="75" spans="1:5" ht="14.1" customHeight="1" x14ac:dyDescent="0.2">
      <c r="A75" s="43" t="s">
        <v>88</v>
      </c>
      <c r="B75" s="59">
        <f>$B$8-56</f>
        <v>1955</v>
      </c>
      <c r="C75" s="60">
        <v>4822</v>
      </c>
      <c r="D75" s="60">
        <v>2331</v>
      </c>
      <c r="E75" s="60">
        <v>2491</v>
      </c>
    </row>
    <row r="76" spans="1:5" ht="13.15" customHeight="1" x14ac:dyDescent="0.2">
      <c r="A76" s="43" t="s">
        <v>89</v>
      </c>
      <c r="B76" s="59">
        <f>$B$8-57</f>
        <v>1954</v>
      </c>
      <c r="C76" s="60">
        <v>4797</v>
      </c>
      <c r="D76" s="60">
        <v>2257</v>
      </c>
      <c r="E76" s="60">
        <v>2540</v>
      </c>
    </row>
    <row r="77" spans="1:5" ht="14.1" customHeight="1" x14ac:dyDescent="0.2">
      <c r="A77" s="42" t="s">
        <v>90</v>
      </c>
      <c r="B77" s="59">
        <f>$B$8-58</f>
        <v>1953</v>
      </c>
      <c r="C77" s="60">
        <v>4544</v>
      </c>
      <c r="D77" s="60">
        <v>2124</v>
      </c>
      <c r="E77" s="60">
        <v>2420</v>
      </c>
    </row>
    <row r="78" spans="1:5" x14ac:dyDescent="0.2">
      <c r="A78" s="43" t="s">
        <v>91</v>
      </c>
      <c r="B78" s="59">
        <f>$B$8-59</f>
        <v>1952</v>
      </c>
      <c r="C78" s="60">
        <v>4596</v>
      </c>
      <c r="D78" s="60">
        <v>2200</v>
      </c>
      <c r="E78" s="60">
        <v>2396</v>
      </c>
    </row>
    <row r="79" spans="1:5" x14ac:dyDescent="0.2">
      <c r="A79" s="50" t="s">
        <v>36</v>
      </c>
      <c r="B79" s="61"/>
      <c r="C79" s="60">
        <f>SUM(C74:C78)</f>
        <v>23869</v>
      </c>
      <c r="D79" s="60">
        <f>SUM(D74:D78)</f>
        <v>11440</v>
      </c>
      <c r="E79" s="60">
        <f>SUM(E74:E78)</f>
        <v>12429</v>
      </c>
    </row>
    <row r="80" spans="1:5" x14ac:dyDescent="0.2">
      <c r="A80" s="43" t="s">
        <v>92</v>
      </c>
      <c r="B80" s="59">
        <f>$B$8-60</f>
        <v>1951</v>
      </c>
      <c r="C80" s="60">
        <v>4650</v>
      </c>
      <c r="D80" s="60">
        <v>2183</v>
      </c>
      <c r="E80" s="60">
        <v>2467</v>
      </c>
    </row>
    <row r="81" spans="1:5" x14ac:dyDescent="0.2">
      <c r="A81" s="43" t="s">
        <v>93</v>
      </c>
      <c r="B81" s="59">
        <f>$B$8-61</f>
        <v>1950</v>
      </c>
      <c r="C81" s="60">
        <v>4689</v>
      </c>
      <c r="D81" s="60">
        <v>2197</v>
      </c>
      <c r="E81" s="60">
        <v>2492</v>
      </c>
    </row>
    <row r="82" spans="1:5" x14ac:dyDescent="0.2">
      <c r="A82" s="43" t="s">
        <v>94</v>
      </c>
      <c r="B82" s="59">
        <f>$B$8-62</f>
        <v>1949</v>
      </c>
      <c r="C82" s="60">
        <v>4819</v>
      </c>
      <c r="D82" s="60">
        <v>2278</v>
      </c>
      <c r="E82" s="60">
        <v>2541</v>
      </c>
    </row>
    <row r="83" spans="1:5" x14ac:dyDescent="0.2">
      <c r="A83" s="43" t="s">
        <v>95</v>
      </c>
      <c r="B83" s="59">
        <f>$B$8-63</f>
        <v>1948</v>
      </c>
      <c r="C83" s="60">
        <v>4687</v>
      </c>
      <c r="D83" s="60">
        <v>2236</v>
      </c>
      <c r="E83" s="60">
        <v>2451</v>
      </c>
    </row>
    <row r="84" spans="1:5" x14ac:dyDescent="0.2">
      <c r="A84" s="43" t="s">
        <v>96</v>
      </c>
      <c r="B84" s="59">
        <f>$B$8-64</f>
        <v>1947</v>
      </c>
      <c r="C84" s="60">
        <v>4473</v>
      </c>
      <c r="D84" s="60">
        <v>2123</v>
      </c>
      <c r="E84" s="60">
        <v>2350</v>
      </c>
    </row>
    <row r="85" spans="1:5" x14ac:dyDescent="0.2">
      <c r="A85" s="50" t="s">
        <v>36</v>
      </c>
      <c r="B85" s="61"/>
      <c r="C85" s="60">
        <f>SUM(C80:C84)</f>
        <v>23318</v>
      </c>
      <c r="D85" s="60">
        <f>SUM(D80:D84)</f>
        <v>11017</v>
      </c>
      <c r="E85" s="60">
        <f>SUM(E80:E84)</f>
        <v>12301</v>
      </c>
    </row>
    <row r="86" spans="1:5" x14ac:dyDescent="0.2">
      <c r="A86" s="43" t="s">
        <v>97</v>
      </c>
      <c r="B86" s="59">
        <f>$B$8-65</f>
        <v>1946</v>
      </c>
      <c r="C86" s="60">
        <v>4214</v>
      </c>
      <c r="D86" s="60">
        <v>1987</v>
      </c>
      <c r="E86" s="60">
        <v>2227</v>
      </c>
    </row>
    <row r="87" spans="1:5" x14ac:dyDescent="0.2">
      <c r="A87" s="43" t="s">
        <v>98</v>
      </c>
      <c r="B87" s="59">
        <f>$B$8-66</f>
        <v>1945</v>
      </c>
      <c r="C87" s="60">
        <v>3737</v>
      </c>
      <c r="D87" s="60">
        <v>1725</v>
      </c>
      <c r="E87" s="60">
        <v>2012</v>
      </c>
    </row>
    <row r="88" spans="1:5" x14ac:dyDescent="0.2">
      <c r="A88" s="43" t="s">
        <v>99</v>
      </c>
      <c r="B88" s="59">
        <f>$B$8-67</f>
        <v>1944</v>
      </c>
      <c r="C88" s="60">
        <v>4947</v>
      </c>
      <c r="D88" s="60">
        <v>2335</v>
      </c>
      <c r="E88" s="60">
        <v>2612</v>
      </c>
    </row>
    <row r="89" spans="1:5" x14ac:dyDescent="0.2">
      <c r="A89" s="43" t="s">
        <v>100</v>
      </c>
      <c r="B89" s="59">
        <f>$B$8-68</f>
        <v>1943</v>
      </c>
      <c r="C89" s="60">
        <v>4929</v>
      </c>
      <c r="D89" s="60">
        <v>2358</v>
      </c>
      <c r="E89" s="60">
        <v>2571</v>
      </c>
    </row>
    <row r="90" spans="1:5" x14ac:dyDescent="0.2">
      <c r="A90" s="43" t="s">
        <v>101</v>
      </c>
      <c r="B90" s="59">
        <f>$B$8-69</f>
        <v>1942</v>
      </c>
      <c r="C90" s="60">
        <v>4811</v>
      </c>
      <c r="D90" s="60">
        <v>2277</v>
      </c>
      <c r="E90" s="60">
        <v>2534</v>
      </c>
    </row>
    <row r="91" spans="1:5" x14ac:dyDescent="0.2">
      <c r="A91" s="50" t="s">
        <v>36</v>
      </c>
      <c r="B91" s="61"/>
      <c r="C91" s="60">
        <f>SUM(C86:C90)</f>
        <v>22638</v>
      </c>
      <c r="D91" s="60">
        <f>SUM(D86:D90)</f>
        <v>10682</v>
      </c>
      <c r="E91" s="60">
        <f>SUM(E86:E90)</f>
        <v>11956</v>
      </c>
    </row>
    <row r="92" spans="1:5" x14ac:dyDescent="0.2">
      <c r="A92" s="43" t="s">
        <v>102</v>
      </c>
      <c r="B92" s="59">
        <f>$B$8-70</f>
        <v>1941</v>
      </c>
      <c r="C92" s="60">
        <v>5460</v>
      </c>
      <c r="D92" s="60">
        <v>2552</v>
      </c>
      <c r="E92" s="60">
        <v>2908</v>
      </c>
    </row>
    <row r="93" spans="1:5" x14ac:dyDescent="0.2">
      <c r="A93" s="43" t="s">
        <v>103</v>
      </c>
      <c r="B93" s="59">
        <f>$B$8-71</f>
        <v>1940</v>
      </c>
      <c r="C93" s="60">
        <v>5650</v>
      </c>
      <c r="D93" s="60">
        <v>2493</v>
      </c>
      <c r="E93" s="60">
        <v>3157</v>
      </c>
    </row>
    <row r="94" spans="1:5" x14ac:dyDescent="0.2">
      <c r="A94" s="43" t="s">
        <v>104</v>
      </c>
      <c r="B94" s="59">
        <f>$B$8-72</f>
        <v>1939</v>
      </c>
      <c r="C94" s="60">
        <v>5415</v>
      </c>
      <c r="D94" s="60">
        <v>2372</v>
      </c>
      <c r="E94" s="60">
        <v>3043</v>
      </c>
    </row>
    <row r="95" spans="1:5" x14ac:dyDescent="0.2">
      <c r="A95" s="43" t="s">
        <v>105</v>
      </c>
      <c r="B95" s="59">
        <f>$B$8-73</f>
        <v>1938</v>
      </c>
      <c r="C95" s="60">
        <v>5125</v>
      </c>
      <c r="D95" s="60">
        <v>2259</v>
      </c>
      <c r="E95" s="60">
        <v>2866</v>
      </c>
    </row>
    <row r="96" spans="1:5" x14ac:dyDescent="0.2">
      <c r="A96" s="43" t="s">
        <v>106</v>
      </c>
      <c r="B96" s="59">
        <f>$B$8-74</f>
        <v>1937</v>
      </c>
      <c r="C96" s="60">
        <v>4888</v>
      </c>
      <c r="D96" s="60">
        <v>2162</v>
      </c>
      <c r="E96" s="60">
        <v>2726</v>
      </c>
    </row>
    <row r="97" spans="1:5" x14ac:dyDescent="0.2">
      <c r="A97" s="50" t="s">
        <v>36</v>
      </c>
      <c r="B97" s="61"/>
      <c r="C97" s="60">
        <f>SUM(C92:C96)</f>
        <v>26538</v>
      </c>
      <c r="D97" s="60">
        <f>SUM(D92:D96)</f>
        <v>11838</v>
      </c>
      <c r="E97" s="60">
        <f>SUM(E92:E96)</f>
        <v>14700</v>
      </c>
    </row>
    <row r="98" spans="1:5" x14ac:dyDescent="0.2">
      <c r="A98" s="43" t="s">
        <v>107</v>
      </c>
      <c r="B98" s="59">
        <f>$B$8-75</f>
        <v>1936</v>
      </c>
      <c r="C98" s="60">
        <v>4616</v>
      </c>
      <c r="D98" s="60">
        <v>2031</v>
      </c>
      <c r="E98" s="60">
        <v>2585</v>
      </c>
    </row>
    <row r="99" spans="1:5" x14ac:dyDescent="0.2">
      <c r="A99" s="43" t="s">
        <v>108</v>
      </c>
      <c r="B99" s="59">
        <f>$B$8-76</f>
        <v>1935</v>
      </c>
      <c r="C99" s="60">
        <v>4444</v>
      </c>
      <c r="D99" s="60">
        <v>1876</v>
      </c>
      <c r="E99" s="60">
        <v>2568</v>
      </c>
    </row>
    <row r="100" spans="1:5" x14ac:dyDescent="0.2">
      <c r="A100" s="43" t="s">
        <v>109</v>
      </c>
      <c r="B100" s="59">
        <f>$B$8-77</f>
        <v>1934</v>
      </c>
      <c r="C100" s="60">
        <v>3740</v>
      </c>
      <c r="D100" s="60">
        <v>1573</v>
      </c>
      <c r="E100" s="60">
        <v>2167</v>
      </c>
    </row>
    <row r="101" spans="1:5" x14ac:dyDescent="0.2">
      <c r="A101" s="43" t="s">
        <v>110</v>
      </c>
      <c r="B101" s="59">
        <f>$B$8-78</f>
        <v>1933</v>
      </c>
      <c r="C101" s="60">
        <v>2884</v>
      </c>
      <c r="D101" s="60">
        <v>1253</v>
      </c>
      <c r="E101" s="60">
        <v>1631</v>
      </c>
    </row>
    <row r="102" spans="1:5" x14ac:dyDescent="0.2">
      <c r="A102" s="44" t="s">
        <v>111</v>
      </c>
      <c r="B102" s="59">
        <f>$B$8-79</f>
        <v>1932</v>
      </c>
      <c r="C102" s="60">
        <v>2703</v>
      </c>
      <c r="D102" s="60">
        <v>1140</v>
      </c>
      <c r="E102" s="60">
        <v>1563</v>
      </c>
    </row>
    <row r="103" spans="1:5" x14ac:dyDescent="0.2">
      <c r="A103" s="51" t="s">
        <v>36</v>
      </c>
      <c r="B103" s="62"/>
      <c r="C103" s="60">
        <f>SUM(C98:C102)</f>
        <v>18387</v>
      </c>
      <c r="D103" s="60">
        <f>SUM(D98:D102)</f>
        <v>7873</v>
      </c>
      <c r="E103" s="60">
        <f>SUM(E98:E102)</f>
        <v>10514</v>
      </c>
    </row>
    <row r="104" spans="1:5" x14ac:dyDescent="0.2">
      <c r="A104" s="44" t="s">
        <v>112</v>
      </c>
      <c r="B104" s="59">
        <f>$B$8-80</f>
        <v>1931</v>
      </c>
      <c r="C104" s="60">
        <v>2700</v>
      </c>
      <c r="D104" s="60">
        <v>1095</v>
      </c>
      <c r="E104" s="60">
        <v>1605</v>
      </c>
    </row>
    <row r="105" spans="1:5" x14ac:dyDescent="0.2">
      <c r="A105" s="44" t="s">
        <v>123</v>
      </c>
      <c r="B105" s="59">
        <f>$B$8-81</f>
        <v>1930</v>
      </c>
      <c r="C105" s="60">
        <v>2653</v>
      </c>
      <c r="D105" s="60">
        <v>1078</v>
      </c>
      <c r="E105" s="60">
        <v>1575</v>
      </c>
    </row>
    <row r="106" spans="1:5" s="24" customFormat="1" x14ac:dyDescent="0.2">
      <c r="A106" s="44" t="s">
        <v>121</v>
      </c>
      <c r="B106" s="59">
        <f>$B$8-82</f>
        <v>1929</v>
      </c>
      <c r="C106" s="60">
        <v>2580</v>
      </c>
      <c r="D106" s="60">
        <v>955</v>
      </c>
      <c r="E106" s="60">
        <v>1625</v>
      </c>
    </row>
    <row r="107" spans="1:5" x14ac:dyDescent="0.2">
      <c r="A107" s="44" t="s">
        <v>124</v>
      </c>
      <c r="B107" s="59">
        <f>$B$8-83</f>
        <v>1928</v>
      </c>
      <c r="C107" s="60">
        <v>2423</v>
      </c>
      <c r="D107" s="60">
        <v>894</v>
      </c>
      <c r="E107" s="60">
        <v>1529</v>
      </c>
    </row>
    <row r="108" spans="1:5" x14ac:dyDescent="0.2">
      <c r="A108" s="44" t="s">
        <v>122</v>
      </c>
      <c r="B108" s="59">
        <f>$B$8-84</f>
        <v>1927</v>
      </c>
      <c r="C108" s="60">
        <v>2061</v>
      </c>
      <c r="D108" s="60">
        <v>682</v>
      </c>
      <c r="E108" s="60">
        <v>1379</v>
      </c>
    </row>
    <row r="109" spans="1:5" x14ac:dyDescent="0.2">
      <c r="A109" s="51" t="s">
        <v>36</v>
      </c>
      <c r="B109" s="62"/>
      <c r="C109" s="60">
        <f>SUM(C104:C108)</f>
        <v>12417</v>
      </c>
      <c r="D109" s="60">
        <f>SUM(D104:D108)</f>
        <v>4704</v>
      </c>
      <c r="E109" s="60">
        <f>SUM(E104:E108)</f>
        <v>7713</v>
      </c>
    </row>
    <row r="110" spans="1:5" x14ac:dyDescent="0.2">
      <c r="A110" s="44" t="s">
        <v>113</v>
      </c>
      <c r="B110" s="59">
        <f>$B$8-85</f>
        <v>1926</v>
      </c>
      <c r="C110" s="60">
        <v>1900</v>
      </c>
      <c r="D110" s="60">
        <v>612</v>
      </c>
      <c r="E110" s="60">
        <v>1288</v>
      </c>
    </row>
    <row r="111" spans="1:5" x14ac:dyDescent="0.2">
      <c r="A111" s="44" t="s">
        <v>114</v>
      </c>
      <c r="B111" s="59">
        <f>$B$8-86</f>
        <v>1925</v>
      </c>
      <c r="C111" s="60">
        <v>1823</v>
      </c>
      <c r="D111" s="60">
        <v>546</v>
      </c>
      <c r="E111" s="60">
        <v>1277</v>
      </c>
    </row>
    <row r="112" spans="1:5" x14ac:dyDescent="0.2">
      <c r="A112" s="44" t="s">
        <v>115</v>
      </c>
      <c r="B112" s="59">
        <f>$B$8-87</f>
        <v>1924</v>
      </c>
      <c r="C112" s="60">
        <v>1544</v>
      </c>
      <c r="D112" s="60">
        <v>425</v>
      </c>
      <c r="E112" s="60">
        <v>1119</v>
      </c>
    </row>
    <row r="113" spans="1:5" x14ac:dyDescent="0.2">
      <c r="A113" s="44" t="s">
        <v>116</v>
      </c>
      <c r="B113" s="59">
        <f>$B$8-88</f>
        <v>1923</v>
      </c>
      <c r="C113" s="60">
        <v>1330</v>
      </c>
      <c r="D113" s="60">
        <v>372</v>
      </c>
      <c r="E113" s="60">
        <v>958</v>
      </c>
    </row>
    <row r="114" spans="1:5" x14ac:dyDescent="0.2">
      <c r="A114" s="44" t="s">
        <v>117</v>
      </c>
      <c r="B114" s="59">
        <f>$B$8-89</f>
        <v>1922</v>
      </c>
      <c r="C114" s="60">
        <v>1190</v>
      </c>
      <c r="D114" s="60">
        <v>317</v>
      </c>
      <c r="E114" s="60">
        <v>873</v>
      </c>
    </row>
    <row r="115" spans="1:5" x14ac:dyDescent="0.2">
      <c r="A115" s="51" t="s">
        <v>36</v>
      </c>
      <c r="B115" s="63"/>
      <c r="C115" s="60">
        <f>SUM(C110:C114)</f>
        <v>7787</v>
      </c>
      <c r="D115" s="60">
        <f>SUM(D110:D114)</f>
        <v>2272</v>
      </c>
      <c r="E115" s="60">
        <f>SUM(E110:E114)</f>
        <v>5515</v>
      </c>
    </row>
    <row r="116" spans="1:5" x14ac:dyDescent="0.2">
      <c r="A116" s="44" t="s">
        <v>118</v>
      </c>
      <c r="B116" s="59">
        <f>$B$8-90</f>
        <v>1921</v>
      </c>
      <c r="C116" s="60">
        <v>3918</v>
      </c>
      <c r="D116" s="60">
        <v>884</v>
      </c>
      <c r="E116" s="60">
        <v>3034</v>
      </c>
    </row>
    <row r="117" spans="1:5" x14ac:dyDescent="0.2">
      <c r="A117" s="45"/>
      <c r="B117" s="48" t="s">
        <v>119</v>
      </c>
      <c r="C117" s="52"/>
      <c r="D117" s="52"/>
      <c r="E117" s="52"/>
    </row>
    <row r="118" spans="1:5" x14ac:dyDescent="0.2">
      <c r="A118" s="46" t="s">
        <v>120</v>
      </c>
      <c r="B118" s="64"/>
      <c r="C118" s="65">
        <v>405966</v>
      </c>
      <c r="D118" s="65">
        <v>193476</v>
      </c>
      <c r="E118" s="65">
        <v>212490</v>
      </c>
    </row>
    <row r="119" spans="1:5" x14ac:dyDescent="0.2">
      <c r="A119" s="21"/>
      <c r="C119" s="22"/>
      <c r="D119" s="22"/>
      <c r="E119" s="22"/>
    </row>
    <row r="120" spans="1:5" x14ac:dyDescent="0.2">
      <c r="A120" s="21"/>
      <c r="B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11 HH</oddFooter>
  </headerFooter>
  <rowBreaks count="2" manualBreakCount="2">
    <brk id="49" max="16383" man="1"/>
    <brk id="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8</vt:i4>
      </vt:variant>
    </vt:vector>
  </HeadingPairs>
  <TitlesOfParts>
    <vt:vector size="21" baseType="lpstr">
      <vt:lpstr>A I 3 - j11_HH_endg.</vt:lpstr>
      <vt:lpstr>V0_2</vt:lpstr>
      <vt:lpstr>V0_3</vt:lpstr>
      <vt:lpstr>Bezirke_1</vt:lpstr>
      <vt:lpstr>Mitte_1</vt:lpstr>
      <vt:lpstr>Altona_1</vt:lpstr>
      <vt:lpstr>Eimsbuettel_1</vt:lpstr>
      <vt:lpstr>Nord_1</vt:lpstr>
      <vt:lpstr>Wandsbek_1</vt:lpstr>
      <vt:lpstr>Bergedorf_1</vt:lpstr>
      <vt:lpstr>Harburg_1</vt:lpstr>
      <vt:lpstr>Land_1</vt:lpstr>
      <vt:lpstr>Tabelle1</vt:lpstr>
      <vt:lpstr>Altona_1!Drucktitel</vt:lpstr>
      <vt:lpstr>Bergedorf_1!Drucktitel</vt:lpstr>
      <vt:lpstr>Eimsbuettel_1!Drucktitel</vt:lpstr>
      <vt:lpstr>Harburg_1!Drucktitel</vt:lpstr>
      <vt:lpstr>Land_1!Drucktitel</vt:lpstr>
      <vt:lpstr>Mitte_1!Drucktitel</vt:lpstr>
      <vt:lpstr>Nord_1!Drucktitel</vt:lpstr>
      <vt:lpstr>Wandsbek_1!Drucktitel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2015-02-09T12:56:20Z</cp:lastPrinted>
  <dcterms:created xsi:type="dcterms:W3CDTF">2012-03-28T07:56:08Z</dcterms:created>
  <dcterms:modified xsi:type="dcterms:W3CDTF">2015-02-09T12:56:31Z</dcterms:modified>
  <cp:category>LIS-Bericht</cp:category>
</cp:coreProperties>
</file>