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A_I_3_j_HH\"/>
    </mc:Choice>
  </mc:AlternateContent>
  <bookViews>
    <workbookView xWindow="-15" yWindow="-15" windowWidth="19290" windowHeight="10890" tabRatio="640"/>
  </bookViews>
  <sheets>
    <sheet name="V0_1" sheetId="11" r:id="rId1"/>
    <sheet name="V0_2" sheetId="2" r:id="rId2"/>
    <sheet name="V0_3" sheetId="45" r:id="rId3"/>
    <sheet name="Land_1" sheetId="44" r:id="rId4"/>
  </sheets>
  <definedNames>
    <definedName name="_xlnm.Print_Titles" localSheetId="3">Land_1!$1:$7</definedName>
  </definedNames>
  <calcPr calcId="15251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alcChain>
</file>

<file path=xl/sharedStrings.xml><?xml version="1.0" encoding="utf-8"?>
<sst xmlns="http://schemas.openxmlformats.org/spreadsheetml/2006/main" count="171" uniqueCount="154">
  <si>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</si>
  <si>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</si>
  <si>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</si>
  <si>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</si>
  <si>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</si>
  <si>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</si>
  <si>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</si>
  <si>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</si>
  <si>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</si>
  <si>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</si>
  <si>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</si>
  <si>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</si>
  <si>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</si>
  <si>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</si>
  <si>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</si>
  <si>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</si>
  <si>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</si>
  <si>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</si>
  <si>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</si>
  <si>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</si>
  <si>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</si>
  <si>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</si>
  <si>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</si>
  <si>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</si>
  <si>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</si>
  <si>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</si>
  <si>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</si>
  <si>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</si>
  <si>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</si>
  <si>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</si>
  <si>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</si>
  <si>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</si>
  <si>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</si>
  <si>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</si>
  <si>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</si>
  <si>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</si>
  <si>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</si>
  <si>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</si>
  <si>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</si>
  <si>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</si>
  <si>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</si>
  <si>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</si>
  <si>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</si>
  <si>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</si>
  <si>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</si>
  <si>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</si>
  <si>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</si>
  <si>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</si>
  <si>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</si>
  <si>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</si>
  <si>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</si>
  <si>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</si>
  <si>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</si>
  <si>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</si>
  <si>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</si>
  <si>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</si>
  <si>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</si>
  <si>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</si>
  <si>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</si>
  <si>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</si>
  <si>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</si>
  <si>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</si>
  <si>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</si>
  <si>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</si>
  <si>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</si>
  <si>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</si>
  <si>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</si>
  <si>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</si>
  <si>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</si>
  <si>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</si>
  <si>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</si>
  <si>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</si>
  <si>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</si>
  <si>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</si>
  <si>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</si>
  <si>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</si>
  <si>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</si>
  <si>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</si>
  <si>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</si>
  <si>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</si>
  <si>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</si>
  <si>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</si>
  <si>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</si>
  <si>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</si>
  <si>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</si>
  <si>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</si>
  <si>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</si>
  <si>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</si>
  <si>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</si>
  <si>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</si>
  <si>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</si>
  <si>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</si>
  <si>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</si>
  <si>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</si>
  <si>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</si>
  <si>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</si>
  <si>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</si>
  <si>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</si>
  <si>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</si>
  <si>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</si>
  <si>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</si>
  <si>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</si>
  <si>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</si>
  <si>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</si>
  <si>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</si>
  <si>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</si>
  <si>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</si>
  <si>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</si>
  <si>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</si>
  <si>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</si>
  <si>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</si>
  <si>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</si>
  <si>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</si>
  <si>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</si>
  <si>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</si>
  <si>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</si>
  <si>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</si>
  <si>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</si>
  <si>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</si>
  <si>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</si>
  <si>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</si>
  <si>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</si>
  <si>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</si>
  <si>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</si>
  <si>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</si>
  <si>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nach Alter und Geschlecht</t>
  </si>
  <si>
    <t>Die Bevölkerung in Hamburg</t>
  </si>
  <si>
    <t>Hamburg</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</si>
  <si>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</si>
  <si>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</si>
  <si>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</si>
  <si>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</si>
  <si>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</si>
  <si>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</si>
  <si>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</si>
  <si>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</si>
  <si>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</si>
  <si>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</si>
  <si>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</si>
  <si>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xml:space="preserve">2. Bevölkerung in den Bezirken nach Alter und Geburtsjahren </t>
  </si>
  <si>
    <t>insgesamt</t>
  </si>
  <si>
    <t>männlich</t>
  </si>
  <si>
    <t>weiblich</t>
  </si>
  <si>
    <t>Geburtsjahr</t>
  </si>
  <si>
    <t>Alter von…bis
unter … Jahren</t>
  </si>
  <si>
    <t xml:space="preserve"> – Personen insgesamt –</t>
  </si>
  <si>
    <t>Fortschreibung auf Basis des Zensus 2011</t>
  </si>
  <si>
    <t xml:space="preserve"> - Endgültige Ergebnisse -</t>
  </si>
  <si>
    <t>Thomas Gregor</t>
  </si>
  <si>
    <t>Telefon: 040 42831-2189</t>
  </si>
  <si>
    <t>E-Mail: thomas.gregor@statistik-nord.de</t>
  </si>
  <si>
    <t>Kennziffer: A I 3 - j 19 HH</t>
  </si>
  <si>
    <t xml:space="preserve">Herausgegeben am: 29. Juli 2020 </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</si>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</sst>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name val="Arial"/>
      <family val="2"/>
    </font>
    <font>
      <b/>
      <sz val="9"/>
      <name val="Arial"/>
      <family val="2"/>
    </font>
    <font>
      <u/>
      <sz val="11"/>
      <color theme="10"/>
      <name val="Arial"/>
      <family val="2"/>
    </font>
    <font>
      <u/>
      <sz val="10"/>
      <color theme="10"/>
      <name val="Arial"/>
      <family val="2"/>
    </font>
    <font>
      <b/>
      <sz val="1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1">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5" fillId="0" borderId="0"/>
    <xf numFmtId="0" fontId="3" fillId="0" borderId="0"/>
    <xf numFmtId="0" fontId="2" fillId="0" borderId="0"/>
    <xf numFmtId="0" fontId="37" fillId="0" borderId="0" applyNumberFormat="0" applyFill="0" applyBorder="0" applyAlignment="0" applyProtection="0"/>
  </cellStyleXfs>
  <cellXfs count="8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alignment vertical="center"/>
    </xf>
    <xf numFmtId="0" fontId="0" fillId="0" borderId="0" xfId="0"/>
    <xf numFmtId="0" fontId="0" fillId="0" borderId="0" xfId="0" applyAlignment="1">
      <alignment horizontal="left"/>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164" fontId="9" fillId="0" borderId="0" xfId="0" applyNumberFormat="1" applyFont="1" applyAlignment="1"/>
    <xf numFmtId="0" fontId="8" fillId="0" borderId="0" xfId="0" applyFont="1"/>
    <xf numFmtId="164" fontId="8" fillId="0" borderId="0" xfId="0" applyNumberFormat="1" applyFont="1"/>
    <xf numFmtId="0" fontId="0" fillId="0" borderId="0" xfId="0" applyAlignment="1">
      <alignment wrapText="1"/>
    </xf>
    <xf numFmtId="0" fontId="0" fillId="0" borderId="0" xfId="0" applyFill="1"/>
    <xf numFmtId="0" fontId="16" fillId="0" borderId="0" xfId="0" applyFont="1" applyAlignment="1">
      <alignment horizontal="right"/>
    </xf>
    <xf numFmtId="0" fontId="8" fillId="0" borderId="0" xfId="0" applyFont="1" applyAlignment="1">
      <alignment horizontal="center" vertical="center"/>
    </xf>
    <xf numFmtId="0" fontId="0" fillId="0" borderId="0" xfId="0" applyAlignment="1"/>
    <xf numFmtId="0" fontId="8"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38" fillId="0" borderId="0" xfId="53" applyFont="1" applyAlignment="1">
      <alignment horizontal="left"/>
    </xf>
    <xf numFmtId="0" fontId="0" fillId="0" borderId="0" xfId="0" applyAlignment="1"/>
    <xf numFmtId="0" fontId="12" fillId="0" borderId="0" xfId="0" applyFont="1" applyAlignment="1">
      <alignment horizontal="left"/>
    </xf>
    <xf numFmtId="0" fontId="0" fillId="0" borderId="0" xfId="0" applyFont="1" applyAlignment="1">
      <alignment vertical="center"/>
    </xf>
    <xf numFmtId="0" fontId="0" fillId="0" borderId="0" xfId="0" applyFont="1" applyAlignment="1"/>
    <xf numFmtId="0" fontId="0" fillId="0" borderId="0" xfId="0" applyFont="1"/>
    <xf numFmtId="0" fontId="0" fillId="0" borderId="0" xfId="0" applyAlignment="1">
      <alignment vertical="top" wrapText="1"/>
    </xf>
    <xf numFmtId="0" fontId="9" fillId="0" borderId="17" xfId="0" applyFont="1" applyBorder="1" applyAlignment="1">
      <alignment horizontal="center" vertical="top"/>
    </xf>
    <xf numFmtId="0" fontId="9" fillId="0" borderId="0" xfId="0" applyFont="1" applyBorder="1" applyAlignment="1">
      <alignment horizontal="left" vertical="top" indent="1"/>
    </xf>
    <xf numFmtId="0" fontId="11" fillId="0" borderId="0" xfId="0" applyFont="1" applyBorder="1" applyAlignment="1">
      <alignment horizontal="left" vertical="top" indent="1"/>
    </xf>
    <xf numFmtId="49" fontId="11" fillId="0" borderId="0" xfId="0" applyNumberFormat="1" applyFont="1" applyBorder="1" applyAlignment="1" applyProtection="1">
      <alignment horizontal="left" indent="1"/>
      <protection hidden="1"/>
    </xf>
    <xf numFmtId="0" fontId="0" fillId="0" borderId="0" xfId="0" applyBorder="1"/>
    <xf numFmtId="49" fontId="36" fillId="0" borderId="11" xfId="0" applyNumberFormat="1" applyFont="1" applyBorder="1" applyAlignment="1" applyProtection="1">
      <alignment horizontal="left" indent="1"/>
      <protection hidden="1"/>
    </xf>
    <xf numFmtId="0" fontId="9" fillId="0" borderId="12" xfId="0" applyFont="1" applyBorder="1" applyAlignment="1">
      <alignment horizontal="center" vertical="top"/>
    </xf>
    <xf numFmtId="0" fontId="9" fillId="0" borderId="13" xfId="0" applyFont="1" applyBorder="1" applyAlignment="1">
      <alignment horizontal="center"/>
    </xf>
    <xf numFmtId="0" fontId="34" fillId="0" borderId="0" xfId="0" applyFont="1" applyBorder="1" applyAlignment="1">
      <alignment horizontal="left" vertical="top" indent="1"/>
    </xf>
    <xf numFmtId="0" fontId="36" fillId="0" borderId="0" xfId="0" applyFont="1" applyBorder="1" applyAlignment="1">
      <alignment horizontal="left" vertical="top" indent="1"/>
    </xf>
    <xf numFmtId="49" fontId="36" fillId="0" borderId="0" xfId="0" applyNumberFormat="1" applyFont="1" applyBorder="1" applyAlignment="1" applyProtection="1">
      <alignment horizontal="left" indent="1"/>
      <protection hidden="1"/>
    </xf>
    <xf numFmtId="164" fontId="0" fillId="0" borderId="0" xfId="0" applyNumberFormat="1" applyFont="1"/>
    <xf numFmtId="0" fontId="4" fillId="0" borderId="0" xfId="0" applyFont="1" applyAlignment="1">
      <alignment horizontal="right"/>
    </xf>
    <xf numFmtId="0" fontId="0" fillId="0" borderId="0" xfId="0" applyAlignment="1">
      <alignment horizontal="right"/>
    </xf>
    <xf numFmtId="166" fontId="9" fillId="0" borderId="13" xfId="0" applyNumberFormat="1" applyFont="1" applyBorder="1" applyAlignment="1">
      <alignment horizontal="center" vertical="top"/>
    </xf>
    <xf numFmtId="165" fontId="11" fillId="0" borderId="0" xfId="0" applyNumberFormat="1" applyFont="1" applyProtection="1">
      <protection hidden="1"/>
    </xf>
    <xf numFmtId="166" fontId="34" fillId="0" borderId="13" xfId="0" applyNumberFormat="1" applyFont="1" applyBorder="1" applyAlignment="1">
      <alignment horizontal="center" vertical="top"/>
    </xf>
    <xf numFmtId="166" fontId="36" fillId="0" borderId="13" xfId="0" applyNumberFormat="1" applyFont="1" applyBorder="1" applyAlignment="1" applyProtection="1">
      <alignment horizontal="center"/>
      <protection hidden="1"/>
    </xf>
    <xf numFmtId="166" fontId="36" fillId="0" borderId="13" xfId="0" applyNumberFormat="1" applyFont="1" applyBorder="1" applyAlignment="1" applyProtection="1">
      <alignment horizontal="center" vertical="center"/>
      <protection hidden="1"/>
    </xf>
    <xf numFmtId="166" fontId="36" fillId="0" borderId="14" xfId="0" applyNumberFormat="1" applyFont="1" applyBorder="1" applyAlignment="1" applyProtection="1">
      <alignment horizontal="center"/>
      <protection hidden="1"/>
    </xf>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xf numFmtId="0" fontId="4" fillId="0" borderId="0" xfId="0" applyFont="1" applyAlignment="1">
      <alignment horizontal="right"/>
    </xf>
    <xf numFmtId="0" fontId="0" fillId="0" borderId="0" xfId="0" applyAlignment="1">
      <alignment horizontal="right"/>
    </xf>
    <xf numFmtId="0" fontId="39" fillId="0" borderId="0" xfId="0" applyFont="1" applyAlignment="1">
      <alignment horizontal="right"/>
    </xf>
    <xf numFmtId="0" fontId="8" fillId="0" borderId="0" xfId="0" applyFont="1" applyAlignment="1">
      <alignment horizontal="left"/>
    </xf>
    <xf numFmtId="0" fontId="2" fillId="0" borderId="0" xfId="0" applyFont="1"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9" fillId="33" borderId="1" xfId="0" applyFont="1" applyFill="1" applyBorder="1" applyAlignment="1">
      <alignment horizontal="center" vertical="center"/>
    </xf>
    <xf numFmtId="0" fontId="9" fillId="33" borderId="15" xfId="0" applyFont="1" applyFill="1" applyBorder="1" applyAlignment="1"/>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165" fontId="36" fillId="0" borderId="11" xfId="0" applyNumberFormat="1" applyFont="1" applyBorder="1" applyProtection="1">
      <protection hidden="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4"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F2F2F2"/>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2600</xdr:rowOff>
    </xdr:from>
    <xdr:to>
      <xdr:col>6</xdr:col>
      <xdr:colOff>845362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29</xdr:row>
      <xdr:rowOff>114302</xdr:rowOff>
    </xdr:from>
    <xdr:to>
      <xdr:col>6</xdr:col>
      <xdr:colOff>807415</xdr:colOff>
      <xdr:row>49</xdr:row>
      <xdr:rowOff>114149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7"/>
          <a:ext cx="6065215"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2743200</xdr:colOff>
      <xdr:row>23</xdr:row>
      <xdr:rowOff>85725</xdr:rowOff>
    </xdr:to>
    <xdr:sp macro="" textlink="">
      <xdr:nvSpPr>
        <xdr:cNvPr id="4" name="Textfeld 3"/>
        <xdr:cNvSpPr txBox="1"/>
      </xdr:nvSpPr>
      <xdr:spPr>
        <a:xfrm>
          <a:off x="0" y="28575"/>
          <a:ext cx="2743200"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p>
        <a:p>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2800350</xdr:colOff>
      <xdr:row>0</xdr:row>
      <xdr:rowOff>9525</xdr:rowOff>
    </xdr:from>
    <xdr:to>
      <xdr:col>0</xdr:col>
      <xdr:colOff>5314950</xdr:colOff>
      <xdr:row>24</xdr:row>
      <xdr:rowOff>9525</xdr:rowOff>
    </xdr:to>
    <xdr:sp macro="" textlink="">
      <xdr:nvSpPr>
        <xdr:cNvPr id="5" name="Textfeld 4"/>
        <xdr:cNvSpPr txBox="1"/>
      </xdr:nvSpPr>
      <xdr:spPr>
        <a:xfrm>
          <a:off x="2800350" y="9525"/>
          <a:ext cx="2514600"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endParaRPr lang="de-DE">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5"/>
  <sheetViews>
    <sheetView tabSelected="1" zoomScaleNormal="100" workbookViewId="0"/>
  </sheetViews>
  <sheetFormatPr baseColWidth="10" defaultColWidth="11.28515625" defaultRowHeight="12.75" x14ac:dyDescent="0.2"/>
  <cols>
    <col min="1" max="7" width="13.140625" customWidth="1"/>
    <col min="8" max="8" width="10.7109375" customWidth="1"/>
    <col min="9" max="74" width="12.140625" customWidth="1"/>
  </cols>
  <sheetData>
    <row r="3" spans="1:7" ht="20.25" x14ac:dyDescent="0.3">
      <c r="A3" s="54" t="s">
        <v>24</v>
      </c>
      <c r="B3" s="54"/>
      <c r="C3" s="54"/>
      <c r="D3" s="54"/>
    </row>
    <row r="4" spans="1:7" ht="20.25" x14ac:dyDescent="0.3">
      <c r="A4" s="54" t="s">
        <v>25</v>
      </c>
      <c r="B4" s="54"/>
      <c r="C4" s="54"/>
      <c r="D4" s="54"/>
    </row>
    <row r="11" spans="1:7" ht="15" x14ac:dyDescent="0.2">
      <c r="A11" s="1"/>
      <c r="F11" s="2"/>
      <c r="G11" s="3"/>
    </row>
    <row r="13" spans="1:7" x14ac:dyDescent="0.2">
      <c r="A13" s="4"/>
    </row>
    <row r="15" spans="1:7" ht="23.25" x14ac:dyDescent="0.2">
      <c r="D15" s="55" t="s">
        <v>26</v>
      </c>
      <c r="E15" s="55"/>
      <c r="F15" s="55"/>
      <c r="G15" s="55"/>
    </row>
    <row r="16" spans="1:7" ht="15" x14ac:dyDescent="0.2">
      <c r="D16" s="56" t="s">
        <v>151</v>
      </c>
      <c r="E16" s="56"/>
      <c r="F16" s="56"/>
      <c r="G16" s="56"/>
    </row>
    <row r="18" spans="1:7" ht="34.5" customHeight="1" x14ac:dyDescent="0.5">
      <c r="A18" s="57" t="s">
        <v>126</v>
      </c>
      <c r="B18" s="58"/>
      <c r="C18" s="58"/>
      <c r="D18" s="58"/>
      <c r="E18" s="58"/>
      <c r="F18" s="58"/>
      <c r="G18" s="58"/>
    </row>
    <row r="19" spans="1:7" s="9" customFormat="1" ht="34.5" customHeight="1" x14ac:dyDescent="0.5">
      <c r="B19" s="18"/>
      <c r="C19" s="18"/>
      <c r="D19" s="18"/>
      <c r="E19" s="18"/>
      <c r="F19" s="18"/>
      <c r="G19" s="18" t="s">
        <v>125</v>
      </c>
    </row>
    <row r="20" spans="1:7" ht="34.5" customHeight="1" x14ac:dyDescent="0.5">
      <c r="B20" s="57">
        <v>2019</v>
      </c>
      <c r="C20" s="57"/>
      <c r="D20" s="57"/>
      <c r="E20" s="57"/>
      <c r="F20" s="57"/>
      <c r="G20" s="57"/>
    </row>
    <row r="21" spans="1:7" s="9" customFormat="1" ht="34.5" customHeight="1" x14ac:dyDescent="0.35">
      <c r="B21" s="61" t="s">
        <v>147</v>
      </c>
      <c r="C21" s="61"/>
      <c r="D21" s="61"/>
      <c r="E21" s="61"/>
      <c r="F21" s="61"/>
      <c r="G21" s="61"/>
    </row>
    <row r="22" spans="1:7" ht="16.5" x14ac:dyDescent="0.25">
      <c r="A22" s="7"/>
      <c r="B22" s="59" t="s">
        <v>146</v>
      </c>
      <c r="C22" s="60"/>
      <c r="D22" s="60"/>
      <c r="E22" s="60"/>
      <c r="F22" s="60"/>
      <c r="G22" s="60"/>
    </row>
    <row r="23" spans="1:7" s="9" customFormat="1" ht="16.5" x14ac:dyDescent="0.25">
      <c r="A23" s="7"/>
      <c r="B23" s="44"/>
      <c r="C23" s="45"/>
      <c r="D23" s="45"/>
      <c r="E23" s="45"/>
      <c r="F23" s="45"/>
      <c r="G23" s="45"/>
    </row>
    <row r="24" spans="1:7" ht="15" x14ac:dyDescent="0.2">
      <c r="E24" s="52" t="s">
        <v>152</v>
      </c>
      <c r="F24" s="52"/>
      <c r="G24" s="52"/>
    </row>
    <row r="25" spans="1:7" ht="16.5" x14ac:dyDescent="0.25">
      <c r="A25" s="53"/>
      <c r="B25" s="53"/>
      <c r="C25" s="53"/>
      <c r="D25" s="53"/>
      <c r="E25" s="53"/>
      <c r="F25" s="53"/>
      <c r="G25" s="53"/>
    </row>
  </sheetData>
  <mergeCells count="10">
    <mergeCell ref="E24:G24"/>
    <mergeCell ref="A25:G25"/>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3 -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zoomScaleNormal="100" workbookViewId="0">
      <selection sqref="A1:G1"/>
    </sheetView>
  </sheetViews>
  <sheetFormatPr baseColWidth="10" defaultColWidth="10.85546875" defaultRowHeight="12.75" x14ac:dyDescent="0.2"/>
  <cols>
    <col min="1" max="2" width="10.140625" style="9" customWidth="1"/>
    <col min="3" max="7" width="14.28515625" style="9" customWidth="1"/>
    <col min="8" max="8" width="10.7109375" style="9" customWidth="1"/>
    <col min="9" max="26" width="12.140625" style="9" customWidth="1"/>
    <col min="27" max="16384" width="10.85546875" style="9"/>
  </cols>
  <sheetData>
    <row r="1" spans="1:7" s="10" customFormat="1" ht="15.75" x14ac:dyDescent="0.25">
      <c r="A1" s="66" t="s">
        <v>0</v>
      </c>
      <c r="B1" s="66"/>
      <c r="C1" s="66"/>
      <c r="D1" s="66"/>
      <c r="E1" s="66"/>
      <c r="F1" s="66"/>
      <c r="G1" s="66"/>
    </row>
    <row r="2" spans="1:7" s="10" customFormat="1" x14ac:dyDescent="0.2"/>
    <row r="3" spans="1:7" s="10" customFormat="1" x14ac:dyDescent="0.2"/>
    <row r="4" spans="1:7" s="10" customFormat="1" ht="15.75" x14ac:dyDescent="0.25">
      <c r="A4" s="67" t="s">
        <v>1</v>
      </c>
      <c r="B4" s="68"/>
      <c r="C4" s="68"/>
      <c r="D4" s="68"/>
      <c r="E4" s="68"/>
      <c r="F4" s="68"/>
      <c r="G4" s="68"/>
    </row>
    <row r="5" spans="1:7" s="10" customFormat="1" x14ac:dyDescent="0.2">
      <c r="A5" s="62"/>
      <c r="B5" s="62"/>
      <c r="C5" s="62"/>
      <c r="D5" s="62"/>
      <c r="E5" s="62"/>
      <c r="F5" s="62"/>
      <c r="G5" s="62"/>
    </row>
    <row r="6" spans="1:7" s="10" customFormat="1" x14ac:dyDescent="0.2">
      <c r="A6" s="21" t="s">
        <v>128</v>
      </c>
      <c r="B6" s="23"/>
      <c r="C6" s="23"/>
      <c r="D6" s="23"/>
      <c r="E6" s="23"/>
      <c r="F6" s="23"/>
      <c r="G6" s="23"/>
    </row>
    <row r="7" spans="1:7" s="10" customFormat="1" ht="5.85" customHeight="1" x14ac:dyDescent="0.2">
      <c r="A7" s="21"/>
      <c r="B7" s="23"/>
      <c r="C7" s="23"/>
      <c r="D7" s="23"/>
      <c r="E7" s="23"/>
      <c r="F7" s="23"/>
      <c r="G7" s="23"/>
    </row>
    <row r="8" spans="1:7" s="10" customFormat="1" x14ac:dyDescent="0.2">
      <c r="A8" s="64" t="s">
        <v>27</v>
      </c>
      <c r="B8" s="63"/>
      <c r="C8" s="63"/>
      <c r="D8" s="63"/>
      <c r="E8" s="63"/>
      <c r="F8" s="63"/>
      <c r="G8" s="63"/>
    </row>
    <row r="9" spans="1:7" s="10" customFormat="1" x14ac:dyDescent="0.2">
      <c r="A9" s="63" t="s">
        <v>4</v>
      </c>
      <c r="B9" s="63"/>
      <c r="C9" s="63"/>
      <c r="D9" s="63"/>
      <c r="E9" s="63"/>
      <c r="F9" s="63"/>
      <c r="G9" s="63"/>
    </row>
    <row r="10" spans="1:7" s="10" customFormat="1" ht="5.85" customHeight="1" x14ac:dyDescent="0.2">
      <c r="A10" s="23"/>
      <c r="B10" s="23"/>
      <c r="C10" s="23"/>
      <c r="D10" s="23"/>
      <c r="E10" s="23"/>
      <c r="F10" s="23"/>
      <c r="G10" s="23"/>
    </row>
    <row r="11" spans="1:7" s="10" customFormat="1" x14ac:dyDescent="0.2">
      <c r="A11" s="69" t="s">
        <v>2</v>
      </c>
      <c r="B11" s="69"/>
      <c r="C11" s="69"/>
      <c r="D11" s="69"/>
      <c r="E11" s="69"/>
      <c r="F11" s="69"/>
      <c r="G11" s="69"/>
    </row>
    <row r="12" spans="1:7" s="10" customFormat="1" x14ac:dyDescent="0.2">
      <c r="A12" s="63" t="s">
        <v>3</v>
      </c>
      <c r="B12" s="63"/>
      <c r="C12" s="63"/>
      <c r="D12" s="63"/>
      <c r="E12" s="63"/>
      <c r="F12" s="63"/>
      <c r="G12" s="63"/>
    </row>
    <row r="13" spans="1:7" s="10" customFormat="1" x14ac:dyDescent="0.2">
      <c r="A13" s="23"/>
      <c r="B13" s="23"/>
      <c r="C13" s="23"/>
      <c r="D13" s="23"/>
      <c r="E13" s="23"/>
      <c r="F13" s="23"/>
      <c r="G13" s="23"/>
    </row>
    <row r="14" spans="1:7" s="10" customFormat="1" x14ac:dyDescent="0.2">
      <c r="A14" s="23"/>
      <c r="B14" s="23"/>
      <c r="C14" s="23"/>
      <c r="D14" s="23"/>
      <c r="E14" s="23"/>
      <c r="F14" s="23"/>
      <c r="G14" s="23"/>
    </row>
    <row r="15" spans="1:7" s="10" customFormat="1" ht="12.75" customHeight="1" x14ac:dyDescent="0.2">
      <c r="A15" s="64" t="s">
        <v>28</v>
      </c>
      <c r="B15" s="63"/>
      <c r="C15" s="63"/>
      <c r="D15" s="22"/>
      <c r="E15" s="22"/>
      <c r="F15" s="22"/>
      <c r="G15" s="22"/>
    </row>
    <row r="16" spans="1:7" s="10" customFormat="1" ht="5.85" customHeight="1" x14ac:dyDescent="0.2">
      <c r="A16" s="22"/>
      <c r="B16" s="24"/>
      <c r="C16" s="24"/>
      <c r="D16" s="22"/>
      <c r="E16" s="22"/>
      <c r="F16" s="22"/>
      <c r="G16" s="22"/>
    </row>
    <row r="17" spans="1:7" s="10" customFormat="1" ht="12.75" customHeight="1" x14ac:dyDescent="0.2">
      <c r="A17" s="65" t="s">
        <v>148</v>
      </c>
      <c r="B17" s="63"/>
      <c r="C17" s="63"/>
      <c r="D17" s="63"/>
      <c r="E17" s="63"/>
      <c r="F17" s="63"/>
      <c r="G17" s="63"/>
    </row>
    <row r="18" spans="1:7" s="10" customFormat="1" ht="12.75" customHeight="1" x14ac:dyDescent="0.2">
      <c r="A18" s="65" t="s">
        <v>149</v>
      </c>
      <c r="B18" s="63"/>
      <c r="C18" s="63"/>
      <c r="D18" s="63"/>
      <c r="E18" s="63"/>
      <c r="F18" s="63"/>
      <c r="G18" s="63"/>
    </row>
    <row r="19" spans="1:7" s="10" customFormat="1" ht="12.75" customHeight="1" x14ac:dyDescent="0.2">
      <c r="A19" s="65" t="s">
        <v>150</v>
      </c>
      <c r="B19" s="63"/>
      <c r="C19" s="63"/>
      <c r="D19" s="63"/>
      <c r="E19" s="63"/>
      <c r="F19" s="63"/>
      <c r="G19" s="63"/>
    </row>
    <row r="20" spans="1:7" s="10" customFormat="1" x14ac:dyDescent="0.2">
      <c r="A20" s="24"/>
      <c r="B20" s="24"/>
      <c r="C20" s="24"/>
      <c r="D20" s="24"/>
      <c r="E20" s="24"/>
      <c r="F20" s="24"/>
      <c r="G20" s="24"/>
    </row>
    <row r="21" spans="1:7" s="10" customFormat="1" ht="12.75" customHeight="1" x14ac:dyDescent="0.2">
      <c r="A21" s="64" t="s">
        <v>129</v>
      </c>
      <c r="B21" s="63"/>
      <c r="C21" s="22"/>
      <c r="D21" s="22"/>
      <c r="E21" s="22"/>
      <c r="F21" s="22"/>
      <c r="G21" s="22"/>
    </row>
    <row r="22" spans="1:7" s="10" customFormat="1" ht="5.85" customHeight="1" x14ac:dyDescent="0.2">
      <c r="A22" s="22"/>
      <c r="B22" s="24"/>
      <c r="C22" s="22"/>
      <c r="D22" s="22"/>
      <c r="E22" s="22"/>
      <c r="F22" s="22"/>
      <c r="G22" s="22"/>
    </row>
    <row r="23" spans="1:7" s="10" customFormat="1" ht="12.75" customHeight="1" x14ac:dyDescent="0.2">
      <c r="A23" s="24" t="s">
        <v>130</v>
      </c>
      <c r="B23" s="63" t="s">
        <v>131</v>
      </c>
      <c r="C23" s="63"/>
      <c r="D23" s="24"/>
      <c r="E23" s="24"/>
      <c r="F23" s="24"/>
      <c r="G23" s="24"/>
    </row>
    <row r="24" spans="1:7" s="10" customFormat="1" ht="12.75" customHeight="1" x14ac:dyDescent="0.2">
      <c r="A24" s="24" t="s">
        <v>132</v>
      </c>
      <c r="B24" s="63" t="s">
        <v>133</v>
      </c>
      <c r="C24" s="63"/>
      <c r="D24" s="24"/>
      <c r="E24" s="24"/>
      <c r="F24" s="24"/>
      <c r="G24" s="24"/>
    </row>
    <row r="25" spans="1:7" s="10" customFormat="1" ht="12.75" customHeight="1" x14ac:dyDescent="0.2">
      <c r="A25" s="24"/>
      <c r="B25" s="63"/>
      <c r="C25" s="63"/>
      <c r="D25" s="24"/>
      <c r="E25" s="24"/>
      <c r="F25" s="24"/>
      <c r="G25" s="24"/>
    </row>
    <row r="26" spans="1:7" s="10" customFormat="1" x14ac:dyDescent="0.2">
      <c r="A26" s="23"/>
      <c r="B26" s="23"/>
      <c r="C26" s="23"/>
      <c r="D26" s="23"/>
      <c r="E26" s="23"/>
      <c r="F26" s="23"/>
      <c r="G26" s="23"/>
    </row>
    <row r="27" spans="1:7" s="10" customFormat="1" x14ac:dyDescent="0.2">
      <c r="A27" s="23" t="s">
        <v>134</v>
      </c>
      <c r="B27" s="25" t="s">
        <v>135</v>
      </c>
      <c r="C27" s="23"/>
      <c r="D27" s="23"/>
      <c r="E27" s="23"/>
      <c r="F27" s="23"/>
      <c r="G27" s="23"/>
    </row>
    <row r="28" spans="1:7" s="10" customFormat="1" x14ac:dyDescent="0.2">
      <c r="A28" s="23"/>
      <c r="B28" s="23"/>
      <c r="C28" s="23"/>
      <c r="D28" s="23"/>
      <c r="E28" s="23"/>
      <c r="F28" s="23"/>
      <c r="G28" s="23"/>
    </row>
    <row r="29" spans="1:7" s="10" customFormat="1" ht="27.75" customHeight="1" x14ac:dyDescent="0.2">
      <c r="A29" s="65" t="s">
        <v>153</v>
      </c>
      <c r="B29" s="63"/>
      <c r="C29" s="63"/>
      <c r="D29" s="63"/>
      <c r="E29" s="63"/>
      <c r="F29" s="63"/>
      <c r="G29" s="63"/>
    </row>
    <row r="30" spans="1:7" s="10" customFormat="1" ht="41.85" customHeight="1" x14ac:dyDescent="0.2">
      <c r="A30" s="63" t="s">
        <v>136</v>
      </c>
      <c r="B30" s="63"/>
      <c r="C30" s="63"/>
      <c r="D30" s="63"/>
      <c r="E30" s="63"/>
      <c r="F30" s="63"/>
      <c r="G30" s="63"/>
    </row>
    <row r="31" spans="1:7" s="10" customFormat="1" x14ac:dyDescent="0.2">
      <c r="A31" s="23"/>
      <c r="B31" s="23"/>
      <c r="C31" s="23"/>
      <c r="D31" s="23"/>
      <c r="E31" s="23"/>
      <c r="F31" s="23"/>
      <c r="G31" s="23"/>
    </row>
    <row r="32" spans="1:7" s="10" customFormat="1" x14ac:dyDescent="0.2">
      <c r="A32" s="23"/>
      <c r="B32" s="23"/>
      <c r="C32" s="23"/>
      <c r="D32" s="23"/>
      <c r="E32" s="23"/>
      <c r="F32" s="23"/>
      <c r="G32" s="23"/>
    </row>
    <row r="33" spans="1:7" s="10" customFormat="1" x14ac:dyDescent="0.2">
      <c r="A33" s="23"/>
      <c r="B33" s="23"/>
      <c r="C33" s="23"/>
      <c r="D33" s="23"/>
      <c r="E33" s="23"/>
      <c r="F33" s="23"/>
      <c r="G33" s="23"/>
    </row>
    <row r="34" spans="1:7" s="10" customFormat="1" x14ac:dyDescent="0.2">
      <c r="A34" s="23"/>
      <c r="B34" s="23"/>
      <c r="C34" s="23"/>
      <c r="D34" s="23"/>
      <c r="E34" s="23"/>
      <c r="F34" s="23"/>
      <c r="G34" s="23"/>
    </row>
    <row r="35" spans="1:7" s="10" customFormat="1" x14ac:dyDescent="0.2">
      <c r="A35" s="23"/>
      <c r="B35" s="23"/>
      <c r="C35" s="23"/>
      <c r="D35" s="23"/>
      <c r="E35" s="23"/>
      <c r="F35" s="23"/>
      <c r="G35" s="23"/>
    </row>
    <row r="36" spans="1:7" s="10" customFormat="1" x14ac:dyDescent="0.2">
      <c r="A36" s="23"/>
      <c r="B36" s="23"/>
      <c r="C36" s="23"/>
      <c r="D36" s="23"/>
      <c r="E36" s="23"/>
      <c r="F36" s="23"/>
      <c r="G36" s="23"/>
    </row>
    <row r="37" spans="1:7" s="10" customFormat="1" x14ac:dyDescent="0.2">
      <c r="A37" s="23"/>
      <c r="B37" s="23"/>
      <c r="C37" s="23"/>
      <c r="D37" s="23"/>
      <c r="E37" s="23"/>
      <c r="F37" s="23"/>
      <c r="G37" s="23"/>
    </row>
    <row r="38" spans="1:7" s="10" customFormat="1" x14ac:dyDescent="0.2">
      <c r="A38" s="23"/>
      <c r="B38" s="23"/>
      <c r="C38" s="23"/>
      <c r="D38" s="23"/>
      <c r="E38" s="23"/>
      <c r="F38" s="23"/>
      <c r="G38" s="23"/>
    </row>
    <row r="39" spans="1:7" s="10" customFormat="1" x14ac:dyDescent="0.2">
      <c r="A39" s="23"/>
      <c r="B39" s="23"/>
      <c r="C39" s="23"/>
      <c r="D39" s="23"/>
      <c r="E39" s="23"/>
      <c r="F39" s="23"/>
      <c r="G39" s="23"/>
    </row>
    <row r="40" spans="1:7" s="10" customFormat="1" x14ac:dyDescent="0.2">
      <c r="A40" s="23"/>
      <c r="B40" s="23"/>
      <c r="C40" s="23"/>
      <c r="D40" s="23"/>
      <c r="E40" s="23"/>
      <c r="F40" s="23"/>
      <c r="G40" s="23"/>
    </row>
    <row r="41" spans="1:7" s="10" customFormat="1" x14ac:dyDescent="0.2">
      <c r="A41" s="62" t="s">
        <v>137</v>
      </c>
      <c r="B41" s="62"/>
      <c r="C41" s="23"/>
      <c r="D41" s="23"/>
      <c r="E41" s="23"/>
      <c r="F41" s="23"/>
      <c r="G41" s="23"/>
    </row>
    <row r="42" spans="1:7" s="10" customFormat="1" x14ac:dyDescent="0.2">
      <c r="A42" s="23"/>
      <c r="B42" s="23"/>
      <c r="C42" s="23"/>
      <c r="D42" s="23"/>
      <c r="E42" s="23"/>
      <c r="F42" s="23"/>
      <c r="G42" s="23"/>
    </row>
    <row r="43" spans="1:7" s="10" customFormat="1" x14ac:dyDescent="0.2">
      <c r="A43" s="5">
        <v>0</v>
      </c>
      <c r="B43" s="6" t="s">
        <v>5</v>
      </c>
      <c r="C43" s="23"/>
      <c r="D43" s="23"/>
      <c r="E43" s="23"/>
      <c r="F43" s="23"/>
      <c r="G43" s="23"/>
    </row>
    <row r="44" spans="1:7" s="10" customFormat="1" x14ac:dyDescent="0.2">
      <c r="A44" s="6" t="s">
        <v>19</v>
      </c>
      <c r="B44" s="6" t="s">
        <v>6</v>
      </c>
      <c r="C44" s="23"/>
      <c r="D44" s="23"/>
      <c r="E44" s="23"/>
      <c r="F44" s="23"/>
      <c r="G44" s="23"/>
    </row>
    <row r="45" spans="1:7" s="10" customFormat="1" x14ac:dyDescent="0.2">
      <c r="A45" s="6" t="s">
        <v>20</v>
      </c>
      <c r="B45" s="6" t="s">
        <v>7</v>
      </c>
      <c r="C45" s="23"/>
      <c r="D45" s="23"/>
      <c r="E45" s="23"/>
      <c r="F45" s="23"/>
      <c r="G45" s="23"/>
    </row>
    <row r="46" spans="1:7" s="10" customFormat="1" x14ac:dyDescent="0.2">
      <c r="A46" s="6" t="s">
        <v>21</v>
      </c>
      <c r="B46" s="6" t="s">
        <v>8</v>
      </c>
      <c r="C46" s="23"/>
      <c r="D46" s="23"/>
      <c r="E46" s="23"/>
      <c r="F46" s="23"/>
      <c r="G46" s="23"/>
    </row>
    <row r="47" spans="1:7" s="10" customFormat="1" x14ac:dyDescent="0.2">
      <c r="A47" s="6" t="s">
        <v>15</v>
      </c>
      <c r="B47" s="6" t="s">
        <v>9</v>
      </c>
      <c r="C47" s="23"/>
      <c r="D47" s="23"/>
      <c r="E47" s="23"/>
      <c r="F47" s="23"/>
      <c r="G47" s="23"/>
    </row>
    <row r="48" spans="1:7" s="10" customFormat="1" x14ac:dyDescent="0.2">
      <c r="A48" s="6" t="s">
        <v>16</v>
      </c>
      <c r="B48" s="6" t="s">
        <v>10</v>
      </c>
      <c r="C48" s="23"/>
      <c r="D48" s="23"/>
      <c r="E48" s="23"/>
      <c r="F48" s="23"/>
      <c r="G48" s="23"/>
    </row>
    <row r="49" spans="1:7" s="10" customFormat="1" x14ac:dyDescent="0.2">
      <c r="A49" s="6" t="s">
        <v>17</v>
      </c>
      <c r="B49" s="6" t="s">
        <v>11</v>
      </c>
      <c r="C49" s="23"/>
      <c r="D49" s="23"/>
      <c r="E49" s="23"/>
      <c r="F49" s="23"/>
      <c r="G49" s="23"/>
    </row>
    <row r="50" spans="1:7" s="10" customFormat="1" x14ac:dyDescent="0.2">
      <c r="A50" s="6" t="s">
        <v>18</v>
      </c>
      <c r="B50" s="6" t="s">
        <v>12</v>
      </c>
      <c r="C50" s="23"/>
      <c r="D50" s="23"/>
      <c r="E50" s="23"/>
      <c r="F50" s="23"/>
      <c r="G50" s="23"/>
    </row>
    <row r="51" spans="1:7" s="10" customFormat="1" x14ac:dyDescent="0.2">
      <c r="A51" s="6" t="s">
        <v>138</v>
      </c>
      <c r="B51" s="6" t="s">
        <v>13</v>
      </c>
      <c r="C51" s="23"/>
      <c r="D51" s="23"/>
      <c r="E51" s="23"/>
      <c r="F51" s="23"/>
      <c r="G51" s="23"/>
    </row>
    <row r="52" spans="1:7" s="10" customFormat="1" x14ac:dyDescent="0.2">
      <c r="A52" s="6" t="s">
        <v>29</v>
      </c>
      <c r="B52" s="6" t="s">
        <v>14</v>
      </c>
      <c r="C52" s="23"/>
      <c r="D52" s="23"/>
      <c r="E52" s="23"/>
      <c r="F52" s="23"/>
      <c r="G52" s="23"/>
    </row>
    <row r="53" spans="1:7" s="10" customFormat="1" x14ac:dyDescent="0.2"/>
    <row r="54" spans="1:7" x14ac:dyDescent="0.2">
      <c r="A54" s="20"/>
      <c r="B54" s="20"/>
      <c r="C54" s="20"/>
      <c r="D54" s="20"/>
      <c r="E54" s="20"/>
      <c r="F54" s="20"/>
      <c r="G54" s="20"/>
    </row>
    <row r="55" spans="1:7" x14ac:dyDescent="0.2">
      <c r="A55" s="20"/>
      <c r="B55" s="20"/>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row r="173" spans="1:7" x14ac:dyDescent="0.2">
      <c r="A173" s="20"/>
      <c r="B173" s="20"/>
      <c r="C173" s="20"/>
      <c r="D173" s="20"/>
      <c r="E173" s="20"/>
      <c r="F173" s="20"/>
      <c r="G173" s="20"/>
    </row>
    <row r="174" spans="1:7" x14ac:dyDescent="0.2">
      <c r="A174" s="20"/>
      <c r="B174" s="20"/>
      <c r="C174" s="20"/>
      <c r="D174" s="20"/>
      <c r="E174" s="20"/>
      <c r="F174" s="20"/>
      <c r="G174" s="20"/>
    </row>
    <row r="175" spans="1:7" x14ac:dyDescent="0.2">
      <c r="A175" s="20"/>
      <c r="B175" s="20"/>
      <c r="C175" s="20"/>
      <c r="D175" s="20"/>
      <c r="E175" s="20"/>
      <c r="F175" s="20"/>
      <c r="G175" s="20"/>
    </row>
  </sheetData>
  <mergeCells count="18">
    <mergeCell ref="A1:G1"/>
    <mergeCell ref="A4:G4"/>
    <mergeCell ref="A5:G5"/>
    <mergeCell ref="A8:G8"/>
    <mergeCell ref="A11:G11"/>
    <mergeCell ref="A41:B41"/>
    <mergeCell ref="A9:G9"/>
    <mergeCell ref="A12:G12"/>
    <mergeCell ref="A15:C15"/>
    <mergeCell ref="A29:G29"/>
    <mergeCell ref="A21:B21"/>
    <mergeCell ref="B23:C23"/>
    <mergeCell ref="B24:C24"/>
    <mergeCell ref="B25:C25"/>
    <mergeCell ref="A30:G30"/>
    <mergeCell ref="A17:G17"/>
    <mergeCell ref="A18:G18"/>
    <mergeCell ref="A19:G19"/>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 3 -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baseColWidth="10" defaultRowHeight="12.75" x14ac:dyDescent="0.2"/>
  <cols>
    <col min="1" max="1" width="83.7109375" customWidth="1"/>
    <col min="7" max="7" width="19.5703125" customWidth="1"/>
  </cols>
  <sheetData>
    <row r="1" spans="1:7" ht="12.75" customHeight="1" x14ac:dyDescent="0.2"/>
    <row r="2" spans="1:7" ht="12.75" customHeight="1" x14ac:dyDescent="0.25">
      <c r="A2" s="27"/>
      <c r="B2" s="27"/>
      <c r="C2" s="27"/>
      <c r="D2" s="27"/>
      <c r="E2" s="27"/>
      <c r="F2" s="27"/>
      <c r="G2" s="27"/>
    </row>
    <row r="3" spans="1:7" s="9" customFormat="1" ht="12.75" customHeight="1" x14ac:dyDescent="0.25">
      <c r="A3" s="27"/>
      <c r="B3" s="27"/>
      <c r="C3" s="27"/>
      <c r="D3" s="27"/>
      <c r="E3" s="27"/>
      <c r="F3" s="27"/>
      <c r="G3" s="27"/>
    </row>
    <row r="4" spans="1:7" s="9" customFormat="1" ht="12.75" customHeight="1" x14ac:dyDescent="0.25">
      <c r="A4" s="31"/>
      <c r="B4" s="27"/>
      <c r="C4" s="27"/>
      <c r="D4" s="27"/>
      <c r="E4" s="27"/>
      <c r="F4" s="27"/>
      <c r="G4" s="27"/>
    </row>
    <row r="5" spans="1:7" s="9" customFormat="1" ht="12.75" customHeight="1" x14ac:dyDescent="0.25">
      <c r="A5" s="27"/>
      <c r="B5" s="27"/>
      <c r="C5" s="27"/>
      <c r="D5" s="27"/>
      <c r="E5" s="27"/>
      <c r="F5" s="27"/>
      <c r="G5" s="27"/>
    </row>
    <row r="6" spans="1:7" s="9" customFormat="1" ht="12.75" customHeight="1" x14ac:dyDescent="0.25">
      <c r="A6" s="31"/>
      <c r="B6" s="27"/>
      <c r="C6" s="27"/>
      <c r="D6" s="27"/>
      <c r="E6" s="27"/>
      <c r="F6" s="27"/>
      <c r="G6" s="27"/>
    </row>
    <row r="7" spans="1:7" s="9" customFormat="1" ht="12.75" customHeight="1" x14ac:dyDescent="0.25">
      <c r="A7" s="27"/>
      <c r="B7" s="27"/>
      <c r="C7" s="27"/>
      <c r="D7" s="27"/>
      <c r="E7" s="27"/>
      <c r="F7" s="27"/>
      <c r="G7" s="27"/>
    </row>
    <row r="8" spans="1:7" s="9" customFormat="1" ht="12.75" customHeight="1" x14ac:dyDescent="0.25">
      <c r="A8" s="31"/>
      <c r="B8" s="27"/>
      <c r="C8" s="27"/>
      <c r="D8" s="27"/>
      <c r="E8" s="27"/>
      <c r="F8" s="27"/>
      <c r="G8" s="27"/>
    </row>
    <row r="9" spans="1:7" ht="12.75" customHeight="1" x14ac:dyDescent="0.2">
      <c r="A9" s="26"/>
      <c r="B9" s="26"/>
      <c r="C9" s="26"/>
      <c r="D9" s="26"/>
      <c r="E9" s="26"/>
      <c r="F9" s="26"/>
      <c r="G9" s="26"/>
    </row>
    <row r="10" spans="1:7" ht="12.75" customHeight="1" x14ac:dyDescent="0.2">
      <c r="A10" s="9"/>
      <c r="B10" s="26"/>
      <c r="C10" s="26"/>
      <c r="D10" s="26"/>
      <c r="E10" s="26"/>
      <c r="F10" s="26"/>
      <c r="G10" s="26"/>
    </row>
    <row r="11" spans="1:7" ht="12.75" customHeight="1" x14ac:dyDescent="0.2">
      <c r="A11" s="26"/>
      <c r="B11" s="26"/>
      <c r="C11" s="26"/>
      <c r="D11" s="26"/>
      <c r="E11" s="26"/>
      <c r="F11" s="26"/>
      <c r="G11" s="26"/>
    </row>
    <row r="12" spans="1:7" ht="12.75" customHeight="1" x14ac:dyDescent="0.2">
      <c r="A12" s="9"/>
      <c r="B12" s="26"/>
      <c r="C12" s="26"/>
      <c r="D12" s="26"/>
      <c r="E12" s="26"/>
      <c r="F12" s="26"/>
      <c r="G12" s="26"/>
    </row>
    <row r="13" spans="1:7" ht="12.75" customHeight="1" x14ac:dyDescent="0.2">
      <c r="A13" s="9"/>
      <c r="B13" s="26"/>
      <c r="C13" s="26"/>
      <c r="D13" s="26"/>
      <c r="E13" s="26"/>
      <c r="F13" s="26"/>
      <c r="G13" s="26"/>
    </row>
    <row r="14" spans="1:7" ht="12.75" customHeight="1" x14ac:dyDescent="0.2">
      <c r="A14" s="9"/>
      <c r="B14" s="26"/>
      <c r="C14" s="26"/>
      <c r="D14" s="26"/>
      <c r="E14" s="26"/>
      <c r="F14" s="26"/>
      <c r="G14" s="26"/>
    </row>
    <row r="15" spans="1:7" ht="12.75" customHeight="1" x14ac:dyDescent="0.2">
      <c r="A15" s="9"/>
      <c r="B15" s="26"/>
      <c r="C15" s="26"/>
      <c r="D15" s="26"/>
      <c r="E15" s="26"/>
      <c r="F15" s="26"/>
      <c r="G15" s="26"/>
    </row>
    <row r="16" spans="1:7" x14ac:dyDescent="0.2">
      <c r="A16" s="9"/>
      <c r="B16" s="26"/>
      <c r="C16" s="26"/>
      <c r="D16" s="26"/>
      <c r="E16" s="26"/>
      <c r="F16" s="26"/>
      <c r="G16" s="26"/>
    </row>
    <row r="17" spans="1:7" x14ac:dyDescent="0.2">
      <c r="A17" s="9"/>
      <c r="B17" s="26"/>
      <c r="C17" s="26"/>
      <c r="D17" s="26"/>
      <c r="E17" s="26"/>
      <c r="F17" s="26"/>
      <c r="G17" s="26"/>
    </row>
    <row r="18" spans="1:7" x14ac:dyDescent="0.2">
      <c r="A18" s="26"/>
      <c r="B18" s="26"/>
      <c r="C18" s="26"/>
      <c r="D18" s="26"/>
      <c r="E18" s="26"/>
      <c r="F18" s="26"/>
      <c r="G18" s="26"/>
    </row>
    <row r="19" spans="1:7" x14ac:dyDescent="0.2">
      <c r="A19" s="26"/>
      <c r="B19" s="26"/>
      <c r="C19" s="26"/>
      <c r="D19" s="26"/>
      <c r="E19" s="26"/>
      <c r="F19" s="26"/>
      <c r="G19" s="26"/>
    </row>
    <row r="20" spans="1:7" x14ac:dyDescent="0.2">
      <c r="A20" s="9"/>
      <c r="B20" s="26"/>
      <c r="C20" s="26"/>
      <c r="D20" s="26"/>
      <c r="E20" s="26"/>
      <c r="F20" s="26"/>
      <c r="G20" s="26"/>
    </row>
    <row r="21" spans="1:7" x14ac:dyDescent="0.2">
      <c r="A21" s="9"/>
      <c r="B21" s="26"/>
      <c r="C21" s="26"/>
      <c r="D21" s="26"/>
      <c r="E21" s="26"/>
      <c r="F21" s="26"/>
      <c r="G21" s="26"/>
    </row>
    <row r="22" spans="1:7" x14ac:dyDescent="0.2">
      <c r="A22" s="26"/>
      <c r="B22" s="26"/>
      <c r="C22" s="26"/>
      <c r="D22" s="26"/>
      <c r="E22" s="26"/>
      <c r="F22" s="26"/>
      <c r="G22" s="26"/>
    </row>
    <row r="23" spans="1:7" x14ac:dyDescent="0.2">
      <c r="A23" s="28"/>
      <c r="B23" s="29"/>
      <c r="C23" s="29"/>
      <c r="D23" s="29"/>
      <c r="E23" s="29"/>
      <c r="F23" s="29"/>
      <c r="G23" s="29"/>
    </row>
    <row r="24" spans="1:7" x14ac:dyDescent="0.2">
      <c r="A24" s="30"/>
      <c r="B24" s="29"/>
      <c r="C24" s="29"/>
      <c r="D24" s="29"/>
      <c r="E24" s="29"/>
      <c r="F24" s="29"/>
      <c r="G24" s="29"/>
    </row>
    <row r="25" spans="1:7" x14ac:dyDescent="0.2">
      <c r="A25" s="29"/>
      <c r="B25" s="29"/>
      <c r="C25" s="29"/>
      <c r="D25" s="29"/>
      <c r="E25" s="29"/>
      <c r="F25" s="29"/>
      <c r="G25" s="29"/>
    </row>
    <row r="26" spans="1:7" x14ac:dyDescent="0.2">
      <c r="A26" s="26"/>
      <c r="B26" s="26"/>
      <c r="C26" s="26"/>
      <c r="D26" s="26"/>
      <c r="E26" s="26"/>
      <c r="F26" s="26"/>
      <c r="G26" s="2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3 - j 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sqref="A1:E1"/>
    </sheetView>
  </sheetViews>
  <sheetFormatPr baseColWidth="10" defaultColWidth="11.28515625" defaultRowHeight="12.75" x14ac:dyDescent="0.2"/>
  <cols>
    <col min="1" max="1" width="22" style="9" customWidth="1"/>
    <col min="2" max="5" width="16.7109375" style="9" customWidth="1"/>
    <col min="6" max="26" width="11.28515625" style="9" customWidth="1"/>
    <col min="27" max="16384" width="11.28515625" style="9"/>
  </cols>
  <sheetData>
    <row r="1" spans="1:8" s="8" customFormat="1" ht="14.1" customHeight="1" x14ac:dyDescent="0.2">
      <c r="A1" s="70" t="s">
        <v>139</v>
      </c>
      <c r="B1" s="70"/>
      <c r="C1" s="71"/>
      <c r="D1" s="71"/>
      <c r="E1" s="71"/>
    </row>
    <row r="2" spans="1:8" s="8" customFormat="1" ht="14.1" customHeight="1" x14ac:dyDescent="0.2">
      <c r="A2" s="72" t="s">
        <v>145</v>
      </c>
      <c r="B2" s="72"/>
      <c r="C2" s="72"/>
      <c r="D2" s="72"/>
      <c r="E2" s="72"/>
    </row>
    <row r="3" spans="1:8" s="8" customFormat="1" ht="14.1" customHeight="1" x14ac:dyDescent="0.2">
      <c r="A3" s="70" t="s">
        <v>127</v>
      </c>
      <c r="B3" s="70"/>
      <c r="C3" s="70"/>
      <c r="D3" s="70"/>
      <c r="E3" s="70"/>
    </row>
    <row r="4" spans="1:8" s="8" customFormat="1" ht="14.1" customHeight="1" x14ac:dyDescent="0.2">
      <c r="A4" s="19"/>
      <c r="B4" s="19"/>
      <c r="C4" s="19"/>
      <c r="D4" s="19"/>
      <c r="E4" s="19"/>
    </row>
    <row r="5" spans="1:8" ht="28.35" customHeight="1" x14ac:dyDescent="0.2">
      <c r="A5" s="75" t="s">
        <v>144</v>
      </c>
      <c r="B5" s="77" t="s">
        <v>143</v>
      </c>
      <c r="C5" s="73" t="s">
        <v>30</v>
      </c>
      <c r="D5" s="73" t="s">
        <v>22</v>
      </c>
      <c r="E5" s="74" t="s">
        <v>23</v>
      </c>
    </row>
    <row r="6" spans="1:8" ht="28.35" customHeight="1" x14ac:dyDescent="0.2">
      <c r="A6" s="76"/>
      <c r="B6" s="78"/>
      <c r="C6" s="11" t="s">
        <v>140</v>
      </c>
      <c r="D6" s="11" t="s">
        <v>141</v>
      </c>
      <c r="E6" s="12" t="s">
        <v>142</v>
      </c>
    </row>
    <row r="7" spans="1:8" ht="14.1" customHeight="1" x14ac:dyDescent="0.2">
      <c r="A7" s="32"/>
      <c r="B7" s="38"/>
      <c r="C7" s="13"/>
      <c r="D7" s="13"/>
      <c r="E7" s="13"/>
    </row>
    <row r="8" spans="1:8" ht="14.1" customHeight="1" x14ac:dyDescent="0.2">
      <c r="A8" s="33" t="s">
        <v>31</v>
      </c>
      <c r="B8" s="46">
        <v>2019</v>
      </c>
      <c r="C8" s="47">
        <v>20371</v>
      </c>
      <c r="D8" s="47">
        <v>10392</v>
      </c>
      <c r="E8" s="47">
        <v>9979</v>
      </c>
    </row>
    <row r="9" spans="1:8" ht="14.1" customHeight="1" x14ac:dyDescent="0.2">
      <c r="A9" s="33" t="s">
        <v>32</v>
      </c>
      <c r="B9" s="46">
        <f>$B$8-1</f>
        <v>2018</v>
      </c>
      <c r="C9" s="47">
        <v>20366</v>
      </c>
      <c r="D9" s="47">
        <v>10496</v>
      </c>
      <c r="E9" s="47">
        <v>9870</v>
      </c>
    </row>
    <row r="10" spans="1:8" ht="14.1" customHeight="1" x14ac:dyDescent="0.2">
      <c r="A10" s="33" t="s">
        <v>33</v>
      </c>
      <c r="B10" s="46">
        <f>$B$8-2</f>
        <v>2017</v>
      </c>
      <c r="C10" s="47">
        <v>20201</v>
      </c>
      <c r="D10" s="47">
        <v>10432</v>
      </c>
      <c r="E10" s="47">
        <v>9769</v>
      </c>
    </row>
    <row r="11" spans="1:8" ht="14.1" customHeight="1" x14ac:dyDescent="0.2">
      <c r="A11" s="33" t="s">
        <v>34</v>
      </c>
      <c r="B11" s="46">
        <f>$B$8-3</f>
        <v>2016</v>
      </c>
      <c r="C11" s="47">
        <v>20159</v>
      </c>
      <c r="D11" s="47">
        <v>10212</v>
      </c>
      <c r="E11" s="47">
        <v>9947</v>
      </c>
      <c r="H11" s="16"/>
    </row>
    <row r="12" spans="1:8" ht="14.1" customHeight="1" x14ac:dyDescent="0.2">
      <c r="A12" s="33" t="s">
        <v>35</v>
      </c>
      <c r="B12" s="46">
        <f>$B$8-4</f>
        <v>2015</v>
      </c>
      <c r="C12" s="47">
        <v>18850</v>
      </c>
      <c r="D12" s="47">
        <v>9652</v>
      </c>
      <c r="E12" s="47">
        <v>9198</v>
      </c>
    </row>
    <row r="13" spans="1:8" ht="14.1" customHeight="1" x14ac:dyDescent="0.2">
      <c r="A13" s="40" t="s">
        <v>36</v>
      </c>
      <c r="B13" s="48"/>
      <c r="C13" s="47">
        <f>SUM(C8:C12)</f>
        <v>99947</v>
      </c>
      <c r="D13" s="47">
        <f>SUM(D8:D12)</f>
        <v>51184</v>
      </c>
      <c r="E13" s="47">
        <f>SUM(E8:E12)</f>
        <v>48763</v>
      </c>
    </row>
    <row r="14" spans="1:8" ht="14.1" customHeight="1" x14ac:dyDescent="0.2">
      <c r="A14" s="34" t="s">
        <v>37</v>
      </c>
      <c r="B14" s="46">
        <f>$B$8-5</f>
        <v>2014</v>
      </c>
      <c r="C14" s="47">
        <v>18328</v>
      </c>
      <c r="D14" s="47">
        <v>9346</v>
      </c>
      <c r="E14" s="47">
        <v>8982</v>
      </c>
    </row>
    <row r="15" spans="1:8" ht="14.1" customHeight="1" x14ac:dyDescent="0.2">
      <c r="A15" s="34" t="s">
        <v>38</v>
      </c>
      <c r="B15" s="46">
        <f>$B$8-6</f>
        <v>2013</v>
      </c>
      <c r="C15" s="47">
        <v>17422</v>
      </c>
      <c r="D15" s="47">
        <v>8912</v>
      </c>
      <c r="E15" s="47">
        <v>8510</v>
      </c>
    </row>
    <row r="16" spans="1:8" ht="14.1" customHeight="1" x14ac:dyDescent="0.2">
      <c r="A16" s="34" t="s">
        <v>39</v>
      </c>
      <c r="B16" s="46">
        <f>$B$8-7</f>
        <v>2012</v>
      </c>
      <c r="C16" s="47">
        <v>16979</v>
      </c>
      <c r="D16" s="47">
        <v>8748</v>
      </c>
      <c r="E16" s="47">
        <v>8231</v>
      </c>
    </row>
    <row r="17" spans="1:5" ht="14.1" customHeight="1" x14ac:dyDescent="0.2">
      <c r="A17" s="34" t="s">
        <v>40</v>
      </c>
      <c r="B17" s="46">
        <f>$B$8-8</f>
        <v>2011</v>
      </c>
      <c r="C17" s="47">
        <v>16094</v>
      </c>
      <c r="D17" s="47">
        <v>8223</v>
      </c>
      <c r="E17" s="47">
        <v>7871</v>
      </c>
    </row>
    <row r="18" spans="1:5" ht="14.1" customHeight="1" x14ac:dyDescent="0.2">
      <c r="A18" s="34" t="s">
        <v>41</v>
      </c>
      <c r="B18" s="46">
        <f>$B$8-9</f>
        <v>2010</v>
      </c>
      <c r="C18" s="47">
        <v>16328</v>
      </c>
      <c r="D18" s="47">
        <v>8380</v>
      </c>
      <c r="E18" s="47">
        <v>7948</v>
      </c>
    </row>
    <row r="19" spans="1:5" ht="14.1" customHeight="1" x14ac:dyDescent="0.2">
      <c r="A19" s="41" t="s">
        <v>36</v>
      </c>
      <c r="B19" s="48"/>
      <c r="C19" s="47">
        <f>SUM(C14:C18)</f>
        <v>85151</v>
      </c>
      <c r="D19" s="47">
        <f>SUM(D14:D18)</f>
        <v>43609</v>
      </c>
      <c r="E19" s="47">
        <f>SUM(E14:E18)</f>
        <v>41542</v>
      </c>
    </row>
    <row r="20" spans="1:5" ht="14.1" customHeight="1" x14ac:dyDescent="0.2">
      <c r="A20" s="34" t="s">
        <v>42</v>
      </c>
      <c r="B20" s="46">
        <f>$B$8-10</f>
        <v>2009</v>
      </c>
      <c r="C20" s="47">
        <v>15973</v>
      </c>
      <c r="D20" s="47">
        <v>8307</v>
      </c>
      <c r="E20" s="47">
        <v>7666</v>
      </c>
    </row>
    <row r="21" spans="1:5" ht="14.1" customHeight="1" x14ac:dyDescent="0.2">
      <c r="A21" s="34" t="s">
        <v>43</v>
      </c>
      <c r="B21" s="46">
        <f>$B$8-11</f>
        <v>2008</v>
      </c>
      <c r="C21" s="47">
        <v>16349</v>
      </c>
      <c r="D21" s="47">
        <v>8437</v>
      </c>
      <c r="E21" s="47">
        <v>7912</v>
      </c>
    </row>
    <row r="22" spans="1:5" ht="14.1" customHeight="1" x14ac:dyDescent="0.2">
      <c r="A22" s="34" t="s">
        <v>44</v>
      </c>
      <c r="B22" s="46">
        <f>$B$8-12</f>
        <v>2007</v>
      </c>
      <c r="C22" s="47">
        <v>15925</v>
      </c>
      <c r="D22" s="47">
        <v>8281</v>
      </c>
      <c r="E22" s="47">
        <v>7644</v>
      </c>
    </row>
    <row r="23" spans="1:5" ht="14.1" customHeight="1" x14ac:dyDescent="0.2">
      <c r="A23" s="34" t="s">
        <v>45</v>
      </c>
      <c r="B23" s="46">
        <f>$B$8-13</f>
        <v>2006</v>
      </c>
      <c r="C23" s="47">
        <v>15657</v>
      </c>
      <c r="D23" s="47">
        <v>8187</v>
      </c>
      <c r="E23" s="47">
        <v>7470</v>
      </c>
    </row>
    <row r="24" spans="1:5" ht="14.1" customHeight="1" x14ac:dyDescent="0.2">
      <c r="A24" s="34" t="s">
        <v>46</v>
      </c>
      <c r="B24" s="46">
        <f>$B$8-14</f>
        <v>2005</v>
      </c>
      <c r="C24" s="47">
        <v>15632</v>
      </c>
      <c r="D24" s="47">
        <v>8108</v>
      </c>
      <c r="E24" s="47">
        <v>7524</v>
      </c>
    </row>
    <row r="25" spans="1:5" ht="14.1" customHeight="1" x14ac:dyDescent="0.2">
      <c r="A25" s="41" t="s">
        <v>36</v>
      </c>
      <c r="B25" s="48"/>
      <c r="C25" s="47">
        <f>SUM(C20:C24)</f>
        <v>79536</v>
      </c>
      <c r="D25" s="47">
        <f>SUM(D20:D24)</f>
        <v>41320</v>
      </c>
      <c r="E25" s="47">
        <f>SUM(E20:E24)</f>
        <v>38216</v>
      </c>
    </row>
    <row r="26" spans="1:5" ht="14.1" customHeight="1" x14ac:dyDescent="0.2">
      <c r="A26" s="34" t="s">
        <v>47</v>
      </c>
      <c r="B26" s="46">
        <f>$B$8-15</f>
        <v>2004</v>
      </c>
      <c r="C26" s="47">
        <v>15499</v>
      </c>
      <c r="D26" s="47">
        <v>8010</v>
      </c>
      <c r="E26" s="47">
        <v>7489</v>
      </c>
    </row>
    <row r="27" spans="1:5" ht="14.1" customHeight="1" x14ac:dyDescent="0.2">
      <c r="A27" s="34" t="s">
        <v>48</v>
      </c>
      <c r="B27" s="46">
        <f>$B$8-16</f>
        <v>2003</v>
      </c>
      <c r="C27" s="47">
        <v>15375</v>
      </c>
      <c r="D27" s="47">
        <v>7993</v>
      </c>
      <c r="E27" s="47">
        <v>7382</v>
      </c>
    </row>
    <row r="28" spans="1:5" ht="14.1" customHeight="1" x14ac:dyDescent="0.2">
      <c r="A28" s="34" t="s">
        <v>49</v>
      </c>
      <c r="B28" s="46">
        <f>$B$8-17</f>
        <v>2002</v>
      </c>
      <c r="C28" s="47">
        <v>15378</v>
      </c>
      <c r="D28" s="47">
        <v>7868</v>
      </c>
      <c r="E28" s="47">
        <v>7510</v>
      </c>
    </row>
    <row r="29" spans="1:5" ht="14.1" customHeight="1" x14ac:dyDescent="0.2">
      <c r="A29" s="34" t="s">
        <v>50</v>
      </c>
      <c r="B29" s="46">
        <f>$B$8-18</f>
        <v>2001</v>
      </c>
      <c r="C29" s="47">
        <v>16198</v>
      </c>
      <c r="D29" s="47">
        <v>8268</v>
      </c>
      <c r="E29" s="47">
        <v>7930</v>
      </c>
    </row>
    <row r="30" spans="1:5" ht="14.1" customHeight="1" x14ac:dyDescent="0.2">
      <c r="A30" s="33" t="s">
        <v>51</v>
      </c>
      <c r="B30" s="46">
        <f>$B$8-19</f>
        <v>2000</v>
      </c>
      <c r="C30" s="47">
        <v>17942</v>
      </c>
      <c r="D30" s="47">
        <v>9302</v>
      </c>
      <c r="E30" s="47">
        <v>8640</v>
      </c>
    </row>
    <row r="31" spans="1:5" ht="14.1" customHeight="1" x14ac:dyDescent="0.2">
      <c r="A31" s="41" t="s">
        <v>36</v>
      </c>
      <c r="B31" s="48"/>
      <c r="C31" s="47">
        <f>SUM(C26:C30)</f>
        <v>80392</v>
      </c>
      <c r="D31" s="47">
        <f>SUM(D26:D30)</f>
        <v>41441</v>
      </c>
      <c r="E31" s="47">
        <f>SUM(E26:E30)</f>
        <v>38951</v>
      </c>
    </row>
    <row r="32" spans="1:5" ht="14.1" customHeight="1" x14ac:dyDescent="0.2">
      <c r="A32" s="34" t="s">
        <v>52</v>
      </c>
      <c r="B32" s="46">
        <f>$B$8-20</f>
        <v>1999</v>
      </c>
      <c r="C32" s="47">
        <v>19030</v>
      </c>
      <c r="D32" s="47">
        <v>9792</v>
      </c>
      <c r="E32" s="47">
        <v>9238</v>
      </c>
    </row>
    <row r="33" spans="1:5" ht="14.1" customHeight="1" x14ac:dyDescent="0.2">
      <c r="A33" s="34" t="s">
        <v>53</v>
      </c>
      <c r="B33" s="46">
        <f>$B$8-21</f>
        <v>1998</v>
      </c>
      <c r="C33" s="47">
        <v>20824</v>
      </c>
      <c r="D33" s="47">
        <v>10543</v>
      </c>
      <c r="E33" s="47">
        <v>10281</v>
      </c>
    </row>
    <row r="34" spans="1:5" ht="14.1" customHeight="1" x14ac:dyDescent="0.2">
      <c r="A34" s="34" t="s">
        <v>54</v>
      </c>
      <c r="B34" s="46">
        <f>$B$8-22</f>
        <v>1997</v>
      </c>
      <c r="C34" s="47">
        <v>23279</v>
      </c>
      <c r="D34" s="47">
        <v>11875</v>
      </c>
      <c r="E34" s="47">
        <v>11404</v>
      </c>
    </row>
    <row r="35" spans="1:5" ht="14.1" customHeight="1" x14ac:dyDescent="0.2">
      <c r="A35" s="34" t="s">
        <v>55</v>
      </c>
      <c r="B35" s="46">
        <f>$B$8-23</f>
        <v>1996</v>
      </c>
      <c r="C35" s="47">
        <v>24202</v>
      </c>
      <c r="D35" s="47">
        <v>12039</v>
      </c>
      <c r="E35" s="47">
        <v>12163</v>
      </c>
    </row>
    <row r="36" spans="1:5" ht="14.1" customHeight="1" x14ac:dyDescent="0.2">
      <c r="A36" s="34" t="s">
        <v>56</v>
      </c>
      <c r="B36" s="46">
        <f>$B$8-24</f>
        <v>1995</v>
      </c>
      <c r="C36" s="47">
        <v>24837</v>
      </c>
      <c r="D36" s="47">
        <v>12362</v>
      </c>
      <c r="E36" s="47">
        <v>12475</v>
      </c>
    </row>
    <row r="37" spans="1:5" ht="14.1" customHeight="1" x14ac:dyDescent="0.2">
      <c r="A37" s="41" t="s">
        <v>36</v>
      </c>
      <c r="B37" s="48"/>
      <c r="C37" s="47">
        <f>SUM(C32:C36)</f>
        <v>112172</v>
      </c>
      <c r="D37" s="47">
        <f>SUM(D32:D36)</f>
        <v>56611</v>
      </c>
      <c r="E37" s="47">
        <f>SUM(E32:E36)</f>
        <v>55561</v>
      </c>
    </row>
    <row r="38" spans="1:5" ht="14.1" customHeight="1" x14ac:dyDescent="0.2">
      <c r="A38" s="34" t="s">
        <v>57</v>
      </c>
      <c r="B38" s="46">
        <f>$B$8-25</f>
        <v>1994</v>
      </c>
      <c r="C38" s="47">
        <v>26436</v>
      </c>
      <c r="D38" s="47">
        <v>13073</v>
      </c>
      <c r="E38" s="47">
        <v>13363</v>
      </c>
    </row>
    <row r="39" spans="1:5" ht="14.1" customHeight="1" x14ac:dyDescent="0.2">
      <c r="A39" s="34" t="s">
        <v>58</v>
      </c>
      <c r="B39" s="46">
        <f>$B$8-26</f>
        <v>1993</v>
      </c>
      <c r="C39" s="47">
        <v>27797</v>
      </c>
      <c r="D39" s="47">
        <v>13609</v>
      </c>
      <c r="E39" s="47">
        <v>14188</v>
      </c>
    </row>
    <row r="40" spans="1:5" ht="14.1" customHeight="1" x14ac:dyDescent="0.2">
      <c r="A40" s="34" t="s">
        <v>59</v>
      </c>
      <c r="B40" s="46">
        <f>$B$8-27</f>
        <v>1992</v>
      </c>
      <c r="C40" s="47">
        <v>28762</v>
      </c>
      <c r="D40" s="47">
        <v>14133</v>
      </c>
      <c r="E40" s="47">
        <v>14629</v>
      </c>
    </row>
    <row r="41" spans="1:5" ht="14.1" customHeight="1" x14ac:dyDescent="0.2">
      <c r="A41" s="34" t="s">
        <v>60</v>
      </c>
      <c r="B41" s="46">
        <f>$B$8-28</f>
        <v>1991</v>
      </c>
      <c r="C41" s="47">
        <v>30399</v>
      </c>
      <c r="D41" s="47">
        <v>15014</v>
      </c>
      <c r="E41" s="47">
        <v>15385</v>
      </c>
    </row>
    <row r="42" spans="1:5" ht="14.1" customHeight="1" x14ac:dyDescent="0.2">
      <c r="A42" s="34" t="s">
        <v>61</v>
      </c>
      <c r="B42" s="46">
        <f>$B$8-29</f>
        <v>1990</v>
      </c>
      <c r="C42" s="47">
        <v>32645</v>
      </c>
      <c r="D42" s="47">
        <v>16174</v>
      </c>
      <c r="E42" s="47">
        <v>16471</v>
      </c>
    </row>
    <row r="43" spans="1:5" ht="14.1" customHeight="1" x14ac:dyDescent="0.2">
      <c r="A43" s="41" t="s">
        <v>36</v>
      </c>
      <c r="B43" s="48"/>
      <c r="C43" s="47">
        <f>SUM(C38:C42)</f>
        <v>146039</v>
      </c>
      <c r="D43" s="47">
        <f>SUM(D38:D42)</f>
        <v>72003</v>
      </c>
      <c r="E43" s="47">
        <f>SUM(E38:E42)</f>
        <v>74036</v>
      </c>
    </row>
    <row r="44" spans="1:5" ht="14.1" customHeight="1" x14ac:dyDescent="0.2">
      <c r="A44" s="34" t="s">
        <v>62</v>
      </c>
      <c r="B44" s="46">
        <f>$B$8-30</f>
        <v>1989</v>
      </c>
      <c r="C44" s="47">
        <v>32199</v>
      </c>
      <c r="D44" s="47">
        <v>15960</v>
      </c>
      <c r="E44" s="47">
        <v>16239</v>
      </c>
    </row>
    <row r="45" spans="1:5" ht="14.1" customHeight="1" x14ac:dyDescent="0.2">
      <c r="A45" s="34" t="s">
        <v>63</v>
      </c>
      <c r="B45" s="46">
        <f>$B$8-31</f>
        <v>1988</v>
      </c>
      <c r="C45" s="47">
        <v>32560</v>
      </c>
      <c r="D45" s="47">
        <v>16157</v>
      </c>
      <c r="E45" s="47">
        <v>16403</v>
      </c>
    </row>
    <row r="46" spans="1:5" ht="14.1" customHeight="1" x14ac:dyDescent="0.2">
      <c r="A46" s="34" t="s">
        <v>64</v>
      </c>
      <c r="B46" s="46">
        <f>$B$8-32</f>
        <v>1987</v>
      </c>
      <c r="C46" s="47">
        <v>31316</v>
      </c>
      <c r="D46" s="47">
        <v>15716</v>
      </c>
      <c r="E46" s="47">
        <v>15600</v>
      </c>
    </row>
    <row r="47" spans="1:5" ht="14.1" customHeight="1" x14ac:dyDescent="0.2">
      <c r="A47" s="34" t="s">
        <v>65</v>
      </c>
      <c r="B47" s="46">
        <f>$B$8-33</f>
        <v>1986</v>
      </c>
      <c r="C47" s="47">
        <v>30360</v>
      </c>
      <c r="D47" s="47">
        <v>15295</v>
      </c>
      <c r="E47" s="47">
        <v>15065</v>
      </c>
    </row>
    <row r="48" spans="1:5" ht="14.1" customHeight="1" x14ac:dyDescent="0.2">
      <c r="A48" s="34" t="s">
        <v>66</v>
      </c>
      <c r="B48" s="46">
        <f>$B$8-34</f>
        <v>1985</v>
      </c>
      <c r="C48" s="47">
        <v>29328</v>
      </c>
      <c r="D48" s="47">
        <v>14531</v>
      </c>
      <c r="E48" s="47">
        <v>14797</v>
      </c>
    </row>
    <row r="49" spans="1:5" ht="14.1" customHeight="1" x14ac:dyDescent="0.2">
      <c r="A49" s="41" t="s">
        <v>36</v>
      </c>
      <c r="B49" s="48"/>
      <c r="C49" s="47">
        <f>SUM(C44:C48)</f>
        <v>155763</v>
      </c>
      <c r="D49" s="47">
        <f>SUM(D44:D48)</f>
        <v>77659</v>
      </c>
      <c r="E49" s="47">
        <f>SUM(E44:E48)</f>
        <v>78104</v>
      </c>
    </row>
    <row r="50" spans="1:5" ht="14.1" customHeight="1" x14ac:dyDescent="0.2">
      <c r="A50" s="34" t="s">
        <v>67</v>
      </c>
      <c r="B50" s="46">
        <f>$B$8-35</f>
        <v>1984</v>
      </c>
      <c r="C50" s="47">
        <v>28871</v>
      </c>
      <c r="D50" s="47">
        <v>14446</v>
      </c>
      <c r="E50" s="47">
        <v>14425</v>
      </c>
    </row>
    <row r="51" spans="1:5" ht="14.1" customHeight="1" x14ac:dyDescent="0.2">
      <c r="A51" s="34" t="s">
        <v>68</v>
      </c>
      <c r="B51" s="46">
        <f>$B$8-36</f>
        <v>1983</v>
      </c>
      <c r="C51" s="47">
        <v>28314</v>
      </c>
      <c r="D51" s="47">
        <v>14096</v>
      </c>
      <c r="E51" s="47">
        <v>14218</v>
      </c>
    </row>
    <row r="52" spans="1:5" ht="14.1" customHeight="1" x14ac:dyDescent="0.2">
      <c r="A52" s="34" t="s">
        <v>69</v>
      </c>
      <c r="B52" s="46">
        <f>$B$8-37</f>
        <v>1982</v>
      </c>
      <c r="C52" s="47">
        <v>28270</v>
      </c>
      <c r="D52" s="47">
        <v>14098</v>
      </c>
      <c r="E52" s="47">
        <v>14172</v>
      </c>
    </row>
    <row r="53" spans="1:5" ht="14.1" customHeight="1" x14ac:dyDescent="0.2">
      <c r="A53" s="34" t="s">
        <v>70</v>
      </c>
      <c r="B53" s="46">
        <f>$B$8-38</f>
        <v>1981</v>
      </c>
      <c r="C53" s="47">
        <v>28277</v>
      </c>
      <c r="D53" s="47">
        <v>13864</v>
      </c>
      <c r="E53" s="47">
        <v>14413</v>
      </c>
    </row>
    <row r="54" spans="1:5" ht="14.1" customHeight="1" x14ac:dyDescent="0.2">
      <c r="A54" s="33" t="s">
        <v>71</v>
      </c>
      <c r="B54" s="46">
        <f>$B$8-39</f>
        <v>1980</v>
      </c>
      <c r="C54" s="47">
        <v>28077</v>
      </c>
      <c r="D54" s="47">
        <v>13956</v>
      </c>
      <c r="E54" s="47">
        <v>14121</v>
      </c>
    </row>
    <row r="55" spans="1:5" ht="14.1" customHeight="1" x14ac:dyDescent="0.2">
      <c r="A55" s="40" t="s">
        <v>36</v>
      </c>
      <c r="B55" s="48"/>
      <c r="C55" s="47">
        <f>SUM(C50:C54)</f>
        <v>141809</v>
      </c>
      <c r="D55" s="47">
        <f>SUM(D50:D54)</f>
        <v>70460</v>
      </c>
      <c r="E55" s="47">
        <f>SUM(E50:E54)</f>
        <v>71349</v>
      </c>
    </row>
    <row r="56" spans="1:5" ht="14.1" customHeight="1" x14ac:dyDescent="0.2">
      <c r="A56" s="33" t="s">
        <v>72</v>
      </c>
      <c r="B56" s="46">
        <f>$B$8-40</f>
        <v>1979</v>
      </c>
      <c r="C56" s="47">
        <v>26093</v>
      </c>
      <c r="D56" s="47">
        <v>12990</v>
      </c>
      <c r="E56" s="47">
        <v>13103</v>
      </c>
    </row>
    <row r="57" spans="1:5" ht="14.1" customHeight="1" x14ac:dyDescent="0.2">
      <c r="A57" s="33" t="s">
        <v>73</v>
      </c>
      <c r="B57" s="46">
        <f>$B$8-41</f>
        <v>1978</v>
      </c>
      <c r="C57" s="47">
        <v>25462</v>
      </c>
      <c r="D57" s="47">
        <v>12832</v>
      </c>
      <c r="E57" s="47">
        <v>12630</v>
      </c>
    </row>
    <row r="58" spans="1:5" ht="14.1" customHeight="1" x14ac:dyDescent="0.2">
      <c r="A58" s="33" t="s">
        <v>74</v>
      </c>
      <c r="B58" s="46">
        <f>$B$8-42</f>
        <v>1977</v>
      </c>
      <c r="C58" s="47">
        <v>24914</v>
      </c>
      <c r="D58" s="47">
        <v>12556</v>
      </c>
      <c r="E58" s="47">
        <v>12358</v>
      </c>
    </row>
    <row r="59" spans="1:5" ht="14.1" customHeight="1" x14ac:dyDescent="0.2">
      <c r="A59" s="33" t="s">
        <v>75</v>
      </c>
      <c r="B59" s="46">
        <f>$B$8-43</f>
        <v>1976</v>
      </c>
      <c r="C59" s="47">
        <v>24676</v>
      </c>
      <c r="D59" s="47">
        <v>12249</v>
      </c>
      <c r="E59" s="47">
        <v>12427</v>
      </c>
    </row>
    <row r="60" spans="1:5" ht="14.1" customHeight="1" x14ac:dyDescent="0.2">
      <c r="A60" s="33" t="s">
        <v>76</v>
      </c>
      <c r="B60" s="46">
        <f>$B$8-44</f>
        <v>1975</v>
      </c>
      <c r="C60" s="47">
        <v>23409</v>
      </c>
      <c r="D60" s="47">
        <v>11805</v>
      </c>
      <c r="E60" s="47">
        <v>11604</v>
      </c>
    </row>
    <row r="61" spans="1:5" ht="14.1" customHeight="1" x14ac:dyDescent="0.2">
      <c r="A61" s="41" t="s">
        <v>36</v>
      </c>
      <c r="B61" s="48"/>
      <c r="C61" s="47">
        <f>SUM(C56:C60)</f>
        <v>124554</v>
      </c>
      <c r="D61" s="47">
        <f>SUM(D56:D60)</f>
        <v>62432</v>
      </c>
      <c r="E61" s="47">
        <f>SUM(E56:E60)</f>
        <v>62122</v>
      </c>
    </row>
    <row r="62" spans="1:5" ht="14.1" customHeight="1" x14ac:dyDescent="0.2">
      <c r="A62" s="34" t="s">
        <v>77</v>
      </c>
      <c r="B62" s="46">
        <f>$B$8-45</f>
        <v>1974</v>
      </c>
      <c r="C62" s="47">
        <v>23428</v>
      </c>
      <c r="D62" s="47">
        <v>11869</v>
      </c>
      <c r="E62" s="47">
        <v>11559</v>
      </c>
    </row>
    <row r="63" spans="1:5" ht="14.1" customHeight="1" x14ac:dyDescent="0.2">
      <c r="A63" s="34" t="s">
        <v>78</v>
      </c>
      <c r="B63" s="46">
        <f>$B$8-46</f>
        <v>1973</v>
      </c>
      <c r="C63" s="47">
        <v>22834</v>
      </c>
      <c r="D63" s="47">
        <v>11332</v>
      </c>
      <c r="E63" s="47">
        <v>11502</v>
      </c>
    </row>
    <row r="64" spans="1:5" ht="14.1" customHeight="1" x14ac:dyDescent="0.2">
      <c r="A64" s="34" t="s">
        <v>79</v>
      </c>
      <c r="B64" s="46">
        <f>$B$8-47</f>
        <v>1972</v>
      </c>
      <c r="C64" s="47">
        <v>23740</v>
      </c>
      <c r="D64" s="47">
        <v>11943</v>
      </c>
      <c r="E64" s="47">
        <v>11797</v>
      </c>
    </row>
    <row r="65" spans="1:5" ht="14.1" customHeight="1" x14ac:dyDescent="0.2">
      <c r="A65" s="34" t="s">
        <v>80</v>
      </c>
      <c r="B65" s="46">
        <f>$B$8-48</f>
        <v>1971</v>
      </c>
      <c r="C65" s="47">
        <v>25072</v>
      </c>
      <c r="D65" s="47">
        <v>12643</v>
      </c>
      <c r="E65" s="47">
        <v>12429</v>
      </c>
    </row>
    <row r="66" spans="1:5" ht="14.1" customHeight="1" x14ac:dyDescent="0.2">
      <c r="A66" s="34" t="s">
        <v>81</v>
      </c>
      <c r="B66" s="46">
        <f>$B$8-49</f>
        <v>1970</v>
      </c>
      <c r="C66" s="47">
        <v>25669</v>
      </c>
      <c r="D66" s="47">
        <v>13007</v>
      </c>
      <c r="E66" s="47">
        <v>12662</v>
      </c>
    </row>
    <row r="67" spans="1:5" ht="14.1" customHeight="1" x14ac:dyDescent="0.2">
      <c r="A67" s="41" t="s">
        <v>36</v>
      </c>
      <c r="B67" s="48"/>
      <c r="C67" s="47">
        <f>SUM(C62:C66)</f>
        <v>120743</v>
      </c>
      <c r="D67" s="47">
        <f>SUM(D62:D66)</f>
        <v>60794</v>
      </c>
      <c r="E67" s="47">
        <f>SUM(E62:E66)</f>
        <v>59949</v>
      </c>
    </row>
    <row r="68" spans="1:5" ht="14.1" customHeight="1" x14ac:dyDescent="0.2">
      <c r="A68" s="34" t="s">
        <v>82</v>
      </c>
      <c r="B68" s="46">
        <f>$B$8-50</f>
        <v>1969</v>
      </c>
      <c r="C68" s="47">
        <v>26629</v>
      </c>
      <c r="D68" s="47">
        <v>13537</v>
      </c>
      <c r="E68" s="47">
        <v>13092</v>
      </c>
    </row>
    <row r="69" spans="1:5" ht="14.1" customHeight="1" x14ac:dyDescent="0.2">
      <c r="A69" s="34" t="s">
        <v>83</v>
      </c>
      <c r="B69" s="46">
        <f>$B$8-51</f>
        <v>1968</v>
      </c>
      <c r="C69" s="47">
        <v>28521</v>
      </c>
      <c r="D69" s="47">
        <v>14560</v>
      </c>
      <c r="E69" s="47">
        <v>13961</v>
      </c>
    </row>
    <row r="70" spans="1:5" ht="14.1" customHeight="1" x14ac:dyDescent="0.2">
      <c r="A70" s="34" t="s">
        <v>84</v>
      </c>
      <c r="B70" s="46">
        <f>$B$8-52</f>
        <v>1967</v>
      </c>
      <c r="C70" s="47">
        <v>28645</v>
      </c>
      <c r="D70" s="47">
        <v>14516</v>
      </c>
      <c r="E70" s="47">
        <v>14129</v>
      </c>
    </row>
    <row r="71" spans="1:5" ht="14.1" customHeight="1" x14ac:dyDescent="0.2">
      <c r="A71" s="34" t="s">
        <v>85</v>
      </c>
      <c r="B71" s="46">
        <f>$B$8-53</f>
        <v>1966</v>
      </c>
      <c r="C71" s="47">
        <v>28851</v>
      </c>
      <c r="D71" s="47">
        <v>14602</v>
      </c>
      <c r="E71" s="47">
        <v>14249</v>
      </c>
    </row>
    <row r="72" spans="1:5" ht="14.1" customHeight="1" x14ac:dyDescent="0.2">
      <c r="A72" s="34" t="s">
        <v>86</v>
      </c>
      <c r="B72" s="46">
        <f>$B$8-54</f>
        <v>1965</v>
      </c>
      <c r="C72" s="47">
        <v>27767</v>
      </c>
      <c r="D72" s="47">
        <v>14005</v>
      </c>
      <c r="E72" s="47">
        <v>13762</v>
      </c>
    </row>
    <row r="73" spans="1:5" ht="14.1" customHeight="1" x14ac:dyDescent="0.2">
      <c r="A73" s="41" t="s">
        <v>36</v>
      </c>
      <c r="B73" s="48"/>
      <c r="C73" s="47">
        <f>SUM(C68:C72)</f>
        <v>140413</v>
      </c>
      <c r="D73" s="47">
        <f>SUM(D68:D72)</f>
        <v>71220</v>
      </c>
      <c r="E73" s="47">
        <f>SUM(E68:E72)</f>
        <v>69193</v>
      </c>
    </row>
    <row r="74" spans="1:5" ht="14.1" customHeight="1" x14ac:dyDescent="0.2">
      <c r="A74" s="34" t="s">
        <v>87</v>
      </c>
      <c r="B74" s="46">
        <f>$B$8-55</f>
        <v>1964</v>
      </c>
      <c r="C74" s="47">
        <v>28116</v>
      </c>
      <c r="D74" s="47">
        <v>14179</v>
      </c>
      <c r="E74" s="47">
        <v>13937</v>
      </c>
    </row>
    <row r="75" spans="1:5" ht="14.1" customHeight="1" x14ac:dyDescent="0.2">
      <c r="A75" s="34" t="s">
        <v>88</v>
      </c>
      <c r="B75" s="46">
        <f>$B$8-56</f>
        <v>1963</v>
      </c>
      <c r="C75" s="47">
        <v>26807</v>
      </c>
      <c r="D75" s="47">
        <v>13442</v>
      </c>
      <c r="E75" s="47">
        <v>13365</v>
      </c>
    </row>
    <row r="76" spans="1:5" ht="13.15" customHeight="1" x14ac:dyDescent="0.2">
      <c r="A76" s="34" t="s">
        <v>89</v>
      </c>
      <c r="B76" s="46">
        <f>$B$8-57</f>
        <v>1962</v>
      </c>
      <c r="C76" s="47">
        <v>24886</v>
      </c>
      <c r="D76" s="47">
        <v>12383</v>
      </c>
      <c r="E76" s="47">
        <v>12503</v>
      </c>
    </row>
    <row r="77" spans="1:5" ht="14.1" customHeight="1" x14ac:dyDescent="0.2">
      <c r="A77" s="33" t="s">
        <v>90</v>
      </c>
      <c r="B77" s="46">
        <f>$B$8-58</f>
        <v>1961</v>
      </c>
      <c r="C77" s="47">
        <v>23740</v>
      </c>
      <c r="D77" s="47">
        <v>11690</v>
      </c>
      <c r="E77" s="47">
        <v>12050</v>
      </c>
    </row>
    <row r="78" spans="1:5" x14ac:dyDescent="0.2">
      <c r="A78" s="34" t="s">
        <v>91</v>
      </c>
      <c r="B78" s="46">
        <f>$B$8-59</f>
        <v>1960</v>
      </c>
      <c r="C78" s="47">
        <v>22982</v>
      </c>
      <c r="D78" s="47">
        <v>11414</v>
      </c>
      <c r="E78" s="47">
        <v>11568</v>
      </c>
    </row>
    <row r="79" spans="1:5" x14ac:dyDescent="0.2">
      <c r="A79" s="41" t="s">
        <v>36</v>
      </c>
      <c r="B79" s="48"/>
      <c r="C79" s="47">
        <f>SUM(C74:C78)</f>
        <v>126531</v>
      </c>
      <c r="D79" s="47">
        <f>SUM(D74:D78)</f>
        <v>63108</v>
      </c>
      <c r="E79" s="47">
        <f>SUM(E74:E78)</f>
        <v>63423</v>
      </c>
    </row>
    <row r="80" spans="1:5" x14ac:dyDescent="0.2">
      <c r="A80" s="34" t="s">
        <v>92</v>
      </c>
      <c r="B80" s="46">
        <f>$B$8-60</f>
        <v>1959</v>
      </c>
      <c r="C80" s="47">
        <v>21703</v>
      </c>
      <c r="D80" s="47">
        <v>10679</v>
      </c>
      <c r="E80" s="47">
        <v>11024</v>
      </c>
    </row>
    <row r="81" spans="1:5" x14ac:dyDescent="0.2">
      <c r="A81" s="34" t="s">
        <v>93</v>
      </c>
      <c r="B81" s="46">
        <f>$B$8-61</f>
        <v>1958</v>
      </c>
      <c r="C81" s="47">
        <v>20634</v>
      </c>
      <c r="D81" s="47">
        <v>10078</v>
      </c>
      <c r="E81" s="47">
        <v>10556</v>
      </c>
    </row>
    <row r="82" spans="1:5" x14ac:dyDescent="0.2">
      <c r="A82" s="34" t="s">
        <v>94</v>
      </c>
      <c r="B82" s="46">
        <f>$B$8-62</f>
        <v>1957</v>
      </c>
      <c r="C82" s="47">
        <v>19551</v>
      </c>
      <c r="D82" s="47">
        <v>9473</v>
      </c>
      <c r="E82" s="47">
        <v>10078</v>
      </c>
    </row>
    <row r="83" spans="1:5" x14ac:dyDescent="0.2">
      <c r="A83" s="34" t="s">
        <v>95</v>
      </c>
      <c r="B83" s="46">
        <f>$B$8-63</f>
        <v>1956</v>
      </c>
      <c r="C83" s="47">
        <v>18549</v>
      </c>
      <c r="D83" s="47">
        <v>8920</v>
      </c>
      <c r="E83" s="47">
        <v>9629</v>
      </c>
    </row>
    <row r="84" spans="1:5" x14ac:dyDescent="0.2">
      <c r="A84" s="34" t="s">
        <v>96</v>
      </c>
      <c r="B84" s="46">
        <f>$B$8-64</f>
        <v>1955</v>
      </c>
      <c r="C84" s="47">
        <v>17407</v>
      </c>
      <c r="D84" s="47">
        <v>8398</v>
      </c>
      <c r="E84" s="47">
        <v>9009</v>
      </c>
    </row>
    <row r="85" spans="1:5" x14ac:dyDescent="0.2">
      <c r="A85" s="41" t="s">
        <v>36</v>
      </c>
      <c r="B85" s="48"/>
      <c r="C85" s="47">
        <f>SUM(C80:C84)</f>
        <v>97844</v>
      </c>
      <c r="D85" s="47">
        <f>SUM(D80:D84)</f>
        <v>47548</v>
      </c>
      <c r="E85" s="47">
        <f>SUM(E80:E84)</f>
        <v>50296</v>
      </c>
    </row>
    <row r="86" spans="1:5" x14ac:dyDescent="0.2">
      <c r="A86" s="34" t="s">
        <v>97</v>
      </c>
      <c r="B86" s="46">
        <f>$B$8-65</f>
        <v>1954</v>
      </c>
      <c r="C86" s="47">
        <v>16819</v>
      </c>
      <c r="D86" s="47">
        <v>7936</v>
      </c>
      <c r="E86" s="47">
        <v>8883</v>
      </c>
    </row>
    <row r="87" spans="1:5" x14ac:dyDescent="0.2">
      <c r="A87" s="34" t="s">
        <v>98</v>
      </c>
      <c r="B87" s="46">
        <f>$B$8-66</f>
        <v>1953</v>
      </c>
      <c r="C87" s="47">
        <v>15981</v>
      </c>
      <c r="D87" s="47">
        <v>7415</v>
      </c>
      <c r="E87" s="47">
        <v>8566</v>
      </c>
    </row>
    <row r="88" spans="1:5" x14ac:dyDescent="0.2">
      <c r="A88" s="34" t="s">
        <v>99</v>
      </c>
      <c r="B88" s="46">
        <f>$B$8-67</f>
        <v>1952</v>
      </c>
      <c r="C88" s="47">
        <v>16080</v>
      </c>
      <c r="D88" s="47">
        <v>7471</v>
      </c>
      <c r="E88" s="47">
        <v>8609</v>
      </c>
    </row>
    <row r="89" spans="1:5" x14ac:dyDescent="0.2">
      <c r="A89" s="34" t="s">
        <v>100</v>
      </c>
      <c r="B89" s="46">
        <f>$B$8-68</f>
        <v>1951</v>
      </c>
      <c r="C89" s="47">
        <v>15709</v>
      </c>
      <c r="D89" s="47">
        <v>7182</v>
      </c>
      <c r="E89" s="47">
        <v>8527</v>
      </c>
    </row>
    <row r="90" spans="1:5" x14ac:dyDescent="0.2">
      <c r="A90" s="34" t="s">
        <v>101</v>
      </c>
      <c r="B90" s="46">
        <f>$B$8-69</f>
        <v>1950</v>
      </c>
      <c r="C90" s="47">
        <v>16141</v>
      </c>
      <c r="D90" s="47">
        <v>7355</v>
      </c>
      <c r="E90" s="47">
        <v>8786</v>
      </c>
    </row>
    <row r="91" spans="1:5" x14ac:dyDescent="0.2">
      <c r="A91" s="41" t="s">
        <v>36</v>
      </c>
      <c r="B91" s="48"/>
      <c r="C91" s="47">
        <f>SUM(C86:C90)</f>
        <v>80730</v>
      </c>
      <c r="D91" s="47">
        <f>SUM(D86:D90)</f>
        <v>37359</v>
      </c>
      <c r="E91" s="47">
        <f>SUM(E86:E90)</f>
        <v>43371</v>
      </c>
    </row>
    <row r="92" spans="1:5" x14ac:dyDescent="0.2">
      <c r="A92" s="34" t="s">
        <v>102</v>
      </c>
      <c r="B92" s="46">
        <f>$B$8-70</f>
        <v>1949</v>
      </c>
      <c r="C92" s="47">
        <v>16048</v>
      </c>
      <c r="D92" s="47">
        <v>7338</v>
      </c>
      <c r="E92" s="47">
        <v>8710</v>
      </c>
    </row>
    <row r="93" spans="1:5" x14ac:dyDescent="0.2">
      <c r="A93" s="34" t="s">
        <v>103</v>
      </c>
      <c r="B93" s="46">
        <f>$B$8-71</f>
        <v>1948</v>
      </c>
      <c r="C93" s="47">
        <v>15502</v>
      </c>
      <c r="D93" s="47">
        <v>7172</v>
      </c>
      <c r="E93" s="47">
        <v>8330</v>
      </c>
    </row>
    <row r="94" spans="1:5" x14ac:dyDescent="0.2">
      <c r="A94" s="34" t="s">
        <v>104</v>
      </c>
      <c r="B94" s="46">
        <f>$B$8-72</f>
        <v>1947</v>
      </c>
      <c r="C94" s="47">
        <v>14820</v>
      </c>
      <c r="D94" s="47">
        <v>6916</v>
      </c>
      <c r="E94" s="47">
        <v>7904</v>
      </c>
    </row>
    <row r="95" spans="1:5" x14ac:dyDescent="0.2">
      <c r="A95" s="34" t="s">
        <v>105</v>
      </c>
      <c r="B95" s="46">
        <f>$B$8-73</f>
        <v>1946</v>
      </c>
      <c r="C95" s="47">
        <v>13492</v>
      </c>
      <c r="D95" s="47">
        <v>6188</v>
      </c>
      <c r="E95" s="47">
        <v>7304</v>
      </c>
    </row>
    <row r="96" spans="1:5" x14ac:dyDescent="0.2">
      <c r="A96" s="34" t="s">
        <v>106</v>
      </c>
      <c r="B96" s="46">
        <f>$B$8-74</f>
        <v>1945</v>
      </c>
      <c r="C96" s="47">
        <v>12003</v>
      </c>
      <c r="D96" s="47">
        <v>5400</v>
      </c>
      <c r="E96" s="47">
        <v>6603</v>
      </c>
    </row>
    <row r="97" spans="1:5" x14ac:dyDescent="0.2">
      <c r="A97" s="41" t="s">
        <v>36</v>
      </c>
      <c r="B97" s="48"/>
      <c r="C97" s="47">
        <f>SUM(C92:C96)</f>
        <v>71865</v>
      </c>
      <c r="D97" s="47">
        <f>SUM(D92:D96)</f>
        <v>33014</v>
      </c>
      <c r="E97" s="47">
        <f>SUM(E92:E96)</f>
        <v>38851</v>
      </c>
    </row>
    <row r="98" spans="1:5" x14ac:dyDescent="0.2">
      <c r="A98" s="34" t="s">
        <v>107</v>
      </c>
      <c r="B98" s="46">
        <f>$B$8-75</f>
        <v>1944</v>
      </c>
      <c r="C98" s="47">
        <v>14901</v>
      </c>
      <c r="D98" s="47">
        <v>6747</v>
      </c>
      <c r="E98" s="47">
        <v>8154</v>
      </c>
    </row>
    <row r="99" spans="1:5" x14ac:dyDescent="0.2">
      <c r="A99" s="34" t="s">
        <v>108</v>
      </c>
      <c r="B99" s="46">
        <f>$B$8-76</f>
        <v>1943</v>
      </c>
      <c r="C99" s="47">
        <v>14902</v>
      </c>
      <c r="D99" s="47">
        <v>6719</v>
      </c>
      <c r="E99" s="47">
        <v>8183</v>
      </c>
    </row>
    <row r="100" spans="1:5" x14ac:dyDescent="0.2">
      <c r="A100" s="34" t="s">
        <v>109</v>
      </c>
      <c r="B100" s="46">
        <f>$B$8-77</f>
        <v>1942</v>
      </c>
      <c r="C100" s="47">
        <v>14189</v>
      </c>
      <c r="D100" s="47">
        <v>6381</v>
      </c>
      <c r="E100" s="47">
        <v>7808</v>
      </c>
    </row>
    <row r="101" spans="1:5" x14ac:dyDescent="0.2">
      <c r="A101" s="34" t="s">
        <v>110</v>
      </c>
      <c r="B101" s="46">
        <f>$B$8-78</f>
        <v>1941</v>
      </c>
      <c r="C101" s="47">
        <v>15989</v>
      </c>
      <c r="D101" s="47">
        <v>7087</v>
      </c>
      <c r="E101" s="47">
        <v>8902</v>
      </c>
    </row>
    <row r="102" spans="1:5" x14ac:dyDescent="0.2">
      <c r="A102" s="35" t="s">
        <v>111</v>
      </c>
      <c r="B102" s="46">
        <f>$B$8-79</f>
        <v>1940</v>
      </c>
      <c r="C102" s="47">
        <v>16074</v>
      </c>
      <c r="D102" s="47">
        <v>6911</v>
      </c>
      <c r="E102" s="47">
        <v>9163</v>
      </c>
    </row>
    <row r="103" spans="1:5" x14ac:dyDescent="0.2">
      <c r="A103" s="42" t="s">
        <v>36</v>
      </c>
      <c r="B103" s="49"/>
      <c r="C103" s="47">
        <f>SUM(C98:C102)</f>
        <v>76055</v>
      </c>
      <c r="D103" s="47">
        <f>SUM(D98:D102)</f>
        <v>33845</v>
      </c>
      <c r="E103" s="47">
        <f>SUM(E98:E102)</f>
        <v>42210</v>
      </c>
    </row>
    <row r="104" spans="1:5" x14ac:dyDescent="0.2">
      <c r="A104" s="35" t="s">
        <v>112</v>
      </c>
      <c r="B104" s="46">
        <f>$B$8-80</f>
        <v>1939</v>
      </c>
      <c r="C104" s="47">
        <v>14921</v>
      </c>
      <c r="D104" s="47">
        <v>6270</v>
      </c>
      <c r="E104" s="47">
        <v>8651</v>
      </c>
    </row>
    <row r="105" spans="1:5" x14ac:dyDescent="0.2">
      <c r="A105" s="35" t="s">
        <v>123</v>
      </c>
      <c r="B105" s="46">
        <f>$B$8-81</f>
        <v>1938</v>
      </c>
      <c r="C105" s="47">
        <v>13589</v>
      </c>
      <c r="D105" s="47">
        <v>5621</v>
      </c>
      <c r="E105" s="47">
        <v>7968</v>
      </c>
    </row>
    <row r="106" spans="1:5" s="17" customFormat="1" x14ac:dyDescent="0.2">
      <c r="A106" s="35" t="s">
        <v>121</v>
      </c>
      <c r="B106" s="46">
        <f>$B$8-82</f>
        <v>1937</v>
      </c>
      <c r="C106" s="47">
        <v>12304</v>
      </c>
      <c r="D106" s="47">
        <v>5176</v>
      </c>
      <c r="E106" s="47">
        <v>7128</v>
      </c>
    </row>
    <row r="107" spans="1:5" x14ac:dyDescent="0.2">
      <c r="A107" s="35" t="s">
        <v>124</v>
      </c>
      <c r="B107" s="46">
        <f>$B$8-83</f>
        <v>1936</v>
      </c>
      <c r="C107" s="47">
        <v>11224</v>
      </c>
      <c r="D107" s="47">
        <v>4573</v>
      </c>
      <c r="E107" s="47">
        <v>6651</v>
      </c>
    </row>
    <row r="108" spans="1:5" x14ac:dyDescent="0.2">
      <c r="A108" s="35" t="s">
        <v>122</v>
      </c>
      <c r="B108" s="46">
        <f>$B$8-84</f>
        <v>1935</v>
      </c>
      <c r="C108" s="47">
        <v>10132</v>
      </c>
      <c r="D108" s="47">
        <v>3933</v>
      </c>
      <c r="E108" s="47">
        <v>6199</v>
      </c>
    </row>
    <row r="109" spans="1:5" x14ac:dyDescent="0.2">
      <c r="A109" s="42" t="s">
        <v>36</v>
      </c>
      <c r="B109" s="49"/>
      <c r="C109" s="47">
        <f>SUM(C104:C108)</f>
        <v>62170</v>
      </c>
      <c r="D109" s="47">
        <f>SUM(D104:D108)</f>
        <v>25573</v>
      </c>
      <c r="E109" s="47">
        <f>SUM(E104:E108)</f>
        <v>36597</v>
      </c>
    </row>
    <row r="110" spans="1:5" x14ac:dyDescent="0.2">
      <c r="A110" s="35" t="s">
        <v>113</v>
      </c>
      <c r="B110" s="46">
        <f>$B$8-85</f>
        <v>1934</v>
      </c>
      <c r="C110" s="47">
        <v>8205</v>
      </c>
      <c r="D110" s="47">
        <v>3062</v>
      </c>
      <c r="E110" s="47">
        <v>5143</v>
      </c>
    </row>
    <row r="111" spans="1:5" x14ac:dyDescent="0.2">
      <c r="A111" s="35" t="s">
        <v>114</v>
      </c>
      <c r="B111" s="46">
        <f>$B$8-86</f>
        <v>1933</v>
      </c>
      <c r="C111" s="47">
        <v>5901</v>
      </c>
      <c r="D111" s="47">
        <v>2184</v>
      </c>
      <c r="E111" s="47">
        <v>3717</v>
      </c>
    </row>
    <row r="112" spans="1:5" x14ac:dyDescent="0.2">
      <c r="A112" s="35" t="s">
        <v>115</v>
      </c>
      <c r="B112" s="46">
        <f>$B$8-87</f>
        <v>1932</v>
      </c>
      <c r="C112" s="47">
        <v>5131</v>
      </c>
      <c r="D112" s="47">
        <v>1827</v>
      </c>
      <c r="E112" s="47">
        <v>3304</v>
      </c>
    </row>
    <row r="113" spans="1:5" x14ac:dyDescent="0.2">
      <c r="A113" s="35" t="s">
        <v>116</v>
      </c>
      <c r="B113" s="46">
        <f>$B$8-88</f>
        <v>1931</v>
      </c>
      <c r="C113" s="47">
        <v>4789</v>
      </c>
      <c r="D113" s="47">
        <v>1608</v>
      </c>
      <c r="E113" s="47">
        <v>3181</v>
      </c>
    </row>
    <row r="114" spans="1:5" x14ac:dyDescent="0.2">
      <c r="A114" s="35" t="s">
        <v>117</v>
      </c>
      <c r="B114" s="46">
        <f>$B$8-89</f>
        <v>1930</v>
      </c>
      <c r="C114" s="47">
        <v>4361</v>
      </c>
      <c r="D114" s="47">
        <v>1416</v>
      </c>
      <c r="E114" s="47">
        <v>2945</v>
      </c>
    </row>
    <row r="115" spans="1:5" x14ac:dyDescent="0.2">
      <c r="A115" s="42" t="s">
        <v>36</v>
      </c>
      <c r="B115" s="50"/>
      <c r="C115" s="47">
        <f>SUM(C110:C114)</f>
        <v>28387</v>
      </c>
      <c r="D115" s="47">
        <f>SUM(D110:D114)</f>
        <v>10097</v>
      </c>
      <c r="E115" s="47">
        <f>SUM(E110:E114)</f>
        <v>18290</v>
      </c>
    </row>
    <row r="116" spans="1:5" x14ac:dyDescent="0.2">
      <c r="A116" s="35" t="s">
        <v>118</v>
      </c>
      <c r="B116" s="46">
        <f>$B$8-90</f>
        <v>1929</v>
      </c>
      <c r="C116" s="47">
        <v>17152</v>
      </c>
      <c r="D116" s="47">
        <v>4697</v>
      </c>
      <c r="E116" s="47">
        <v>12455</v>
      </c>
    </row>
    <row r="117" spans="1:5" x14ac:dyDescent="0.2">
      <c r="A117" s="36"/>
      <c r="B117" s="39" t="s">
        <v>119</v>
      </c>
      <c r="C117" s="43"/>
      <c r="D117" s="43"/>
      <c r="E117" s="43"/>
    </row>
    <row r="118" spans="1:5" s="14" customFormat="1" x14ac:dyDescent="0.2">
      <c r="A118" s="37" t="s">
        <v>120</v>
      </c>
      <c r="B118" s="51"/>
      <c r="C118" s="79">
        <v>1847253</v>
      </c>
      <c r="D118" s="79">
        <v>903974</v>
      </c>
      <c r="E118" s="79">
        <v>943279</v>
      </c>
    </row>
    <row r="119" spans="1:5" x14ac:dyDescent="0.2">
      <c r="A119" s="14"/>
      <c r="C119" s="15"/>
      <c r="D119" s="15"/>
      <c r="E119" s="15"/>
    </row>
    <row r="120" spans="1:5" x14ac:dyDescent="0.2">
      <c r="A120" s="14"/>
      <c r="B120" s="14"/>
      <c r="C120" s="15"/>
      <c r="D120" s="15"/>
      <c r="E120" s="15"/>
    </row>
    <row r="121" spans="1:5" x14ac:dyDescent="0.2">
      <c r="A121" s="14"/>
      <c r="B121" s="14"/>
      <c r="C121" s="15"/>
      <c r="D121" s="15"/>
      <c r="E121" s="15"/>
    </row>
    <row r="122" spans="1:5" x14ac:dyDescent="0.2">
      <c r="A122" s="14"/>
      <c r="B122" s="14"/>
      <c r="C122" s="15"/>
      <c r="D122" s="15"/>
      <c r="E122" s="15"/>
    </row>
    <row r="123" spans="1:5" x14ac:dyDescent="0.2">
      <c r="A123" s="14"/>
      <c r="B123" s="14"/>
      <c r="C123" s="15"/>
      <c r="D123" s="15"/>
      <c r="E123" s="15"/>
    </row>
    <row r="124" spans="1:5" x14ac:dyDescent="0.2">
      <c r="A124" s="14"/>
      <c r="B124" s="14"/>
      <c r="C124" s="15"/>
      <c r="D124" s="15"/>
      <c r="E124" s="15"/>
    </row>
    <row r="125" spans="1:5" x14ac:dyDescent="0.2">
      <c r="A125" s="14"/>
      <c r="B125" s="14"/>
      <c r="C125" s="15"/>
      <c r="D125" s="15"/>
      <c r="E125" s="15"/>
    </row>
    <row r="126" spans="1:5" x14ac:dyDescent="0.2">
      <c r="A126" s="14"/>
      <c r="B126" s="14"/>
      <c r="C126" s="15"/>
      <c r="D126" s="15"/>
      <c r="E126" s="15"/>
    </row>
    <row r="127" spans="1:5" x14ac:dyDescent="0.2">
      <c r="A127" s="14"/>
      <c r="B127" s="14"/>
      <c r="C127" s="15"/>
      <c r="D127" s="15"/>
      <c r="E127" s="15"/>
    </row>
    <row r="128" spans="1:5" x14ac:dyDescent="0.2">
      <c r="A128" s="14"/>
      <c r="B128" s="14"/>
      <c r="C128" s="15"/>
      <c r="D128" s="15"/>
      <c r="E128" s="15"/>
    </row>
    <row r="129" spans="1:5" x14ac:dyDescent="0.2">
      <c r="A129" s="14"/>
      <c r="B129" s="14"/>
      <c r="C129" s="15"/>
      <c r="D129" s="15"/>
      <c r="E129" s="15"/>
    </row>
    <row r="130" spans="1:5" x14ac:dyDescent="0.2">
      <c r="A130" s="14"/>
      <c r="B130" s="14"/>
      <c r="C130" s="15"/>
      <c r="D130" s="15"/>
      <c r="E130" s="15"/>
    </row>
    <row r="131" spans="1:5" x14ac:dyDescent="0.2">
      <c r="A131" s="14"/>
      <c r="B131" s="14"/>
      <c r="C131" s="15"/>
      <c r="D131" s="15"/>
      <c r="E131" s="15"/>
    </row>
    <row r="132" spans="1:5" x14ac:dyDescent="0.2">
      <c r="A132" s="14"/>
      <c r="B132" s="14"/>
      <c r="C132" s="15"/>
      <c r="D132" s="15"/>
      <c r="E132" s="15"/>
    </row>
    <row r="133" spans="1:5" x14ac:dyDescent="0.2">
      <c r="A133" s="14"/>
      <c r="B133" s="14"/>
      <c r="C133" s="15"/>
      <c r="D133" s="15"/>
      <c r="E133" s="15"/>
    </row>
    <row r="134" spans="1:5" x14ac:dyDescent="0.2">
      <c r="A134" s="14"/>
      <c r="B134" s="14"/>
      <c r="C134" s="15"/>
      <c r="D134" s="15"/>
      <c r="E134" s="15"/>
    </row>
    <row r="135" spans="1:5" x14ac:dyDescent="0.2">
      <c r="A135" s="14"/>
      <c r="B135" s="14"/>
      <c r="C135" s="15"/>
      <c r="D135" s="15"/>
      <c r="E135" s="15"/>
    </row>
    <row r="136" spans="1:5" x14ac:dyDescent="0.2">
      <c r="A136" s="14"/>
      <c r="B136" s="14"/>
      <c r="C136" s="15"/>
      <c r="D136" s="15"/>
      <c r="E136" s="15"/>
    </row>
    <row r="137" spans="1:5" x14ac:dyDescent="0.2">
      <c r="A137" s="14"/>
      <c r="B137" s="14"/>
      <c r="C137" s="15"/>
      <c r="D137" s="15"/>
      <c r="E137" s="15"/>
    </row>
    <row r="138" spans="1:5" x14ac:dyDescent="0.2">
      <c r="A138" s="14"/>
      <c r="B138" s="14"/>
      <c r="C138" s="15"/>
      <c r="D138" s="15"/>
      <c r="E138" s="15"/>
    </row>
    <row r="139" spans="1:5" x14ac:dyDescent="0.2">
      <c r="A139" s="14"/>
      <c r="B139" s="14"/>
      <c r="C139" s="15"/>
      <c r="D139" s="15"/>
      <c r="E139" s="15"/>
    </row>
    <row r="140" spans="1:5" x14ac:dyDescent="0.2">
      <c r="A140" s="14"/>
      <c r="B140" s="14"/>
      <c r="C140" s="15"/>
      <c r="D140" s="15"/>
      <c r="E140" s="15"/>
    </row>
    <row r="141" spans="1:5" x14ac:dyDescent="0.2">
      <c r="A141" s="14"/>
      <c r="B141" s="14"/>
      <c r="C141" s="15"/>
      <c r="D141" s="15"/>
      <c r="E141" s="15"/>
    </row>
    <row r="142" spans="1:5" x14ac:dyDescent="0.2">
      <c r="A142" s="14"/>
      <c r="B142" s="14"/>
      <c r="C142" s="15"/>
      <c r="D142" s="15"/>
      <c r="E142" s="15"/>
    </row>
    <row r="143" spans="1:5" x14ac:dyDescent="0.2">
      <c r="A143" s="14"/>
      <c r="B143" s="14"/>
      <c r="C143" s="15"/>
      <c r="D143" s="15"/>
      <c r="E143" s="15"/>
    </row>
    <row r="144" spans="1:5" x14ac:dyDescent="0.2">
      <c r="A144" s="14"/>
      <c r="B144" s="14"/>
      <c r="C144" s="15"/>
      <c r="D144" s="15"/>
      <c r="E144" s="15"/>
    </row>
    <row r="145" spans="1:5" x14ac:dyDescent="0.2">
      <c r="A145" s="14"/>
      <c r="B145" s="14"/>
      <c r="C145" s="15"/>
      <c r="D145" s="15"/>
      <c r="E145" s="15"/>
    </row>
    <row r="146" spans="1:5" x14ac:dyDescent="0.2">
      <c r="A146" s="14"/>
      <c r="B146" s="14"/>
    </row>
    <row r="147" spans="1:5" x14ac:dyDescent="0.2">
      <c r="A147" s="14"/>
      <c r="B147" s="14"/>
    </row>
    <row r="148" spans="1:5" x14ac:dyDescent="0.2">
      <c r="A148" s="14"/>
      <c r="B148" s="14"/>
    </row>
    <row r="149" spans="1:5" x14ac:dyDescent="0.2">
      <c r="A149" s="14"/>
      <c r="B149" s="14"/>
    </row>
    <row r="150" spans="1:5" x14ac:dyDescent="0.2">
      <c r="A150" s="14"/>
    </row>
  </sheetData>
  <mergeCells count="6">
    <mergeCell ref="A1:E1"/>
    <mergeCell ref="A2:E2"/>
    <mergeCell ref="A3:E3"/>
    <mergeCell ref="C5:E5"/>
    <mergeCell ref="A5:A6"/>
    <mergeCell ref="B5:B6"/>
  </mergeCells>
  <conditionalFormatting sqref="A7:E1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3 - j 19 HH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V0_1</vt:lpstr>
      <vt:lpstr>V0_2</vt:lpstr>
      <vt:lpstr>V0_3</vt:lpstr>
      <vt:lpstr>Land_1</vt:lpstr>
      <vt:lpstr>Land_1!Drucktitel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2020-07-29T08:44:37Z</cp:lastPrinted>
  <dcterms:created xsi:type="dcterms:W3CDTF">2012-03-28T07:56:08Z</dcterms:created>
  <dcterms:modified xsi:type="dcterms:W3CDTF">2020-07-29T08:45:32Z</dcterms:modified>
  <cp:category>LIS-Bericht</cp:category>
</cp:coreProperties>
</file>