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3_j_HH\"/>
    </mc:Choice>
  </mc:AlternateContent>
  <bookViews>
    <workbookView xWindow="-15" yWindow="-15" windowWidth="19290" windowHeight="10890" tabRatio="640"/>
  </bookViews>
  <sheets>
    <sheet name="V0_1" sheetId="46" r:id="rId1"/>
    <sheet name="V0_2" sheetId="47" r:id="rId2"/>
    <sheet name="V0_3" sheetId="48" r:id="rId3"/>
    <sheet name="HH" sheetId="44" r:id="rId4"/>
  </sheets>
  <definedNames>
    <definedName name="_xlnm.Print_Area" localSheetId="2">V0_3!$A$1:$A$60</definedName>
    <definedName name="_xlnm.Print_Titles" localSheetId="3">HH!$1:$6</definedName>
  </definedNames>
  <calcPr calcId="152511"/>
</workbook>
</file>

<file path=xl/calcChain.xml><?xml version="1.0" encoding="utf-8"?>
<calcChain xmlns="http://schemas.openxmlformats.org/spreadsheetml/2006/main">
  <c r="E114" i="44" l="1"/>
  <c r="D114" i="44"/>
  <c r="C114" i="44"/>
  <c r="E108" i="44"/>
  <c r="D108" i="44"/>
  <c r="C108" i="44"/>
  <c r="E102" i="44"/>
  <c r="D102" i="44"/>
  <c r="C102" i="44"/>
  <c r="E96" i="44"/>
  <c r="D96" i="44"/>
  <c r="C96" i="44"/>
  <c r="E90" i="44"/>
  <c r="D90" i="44"/>
  <c r="C90" i="44"/>
  <c r="E84" i="44"/>
  <c r="D84" i="44"/>
  <c r="C84" i="44"/>
  <c r="E78" i="44"/>
  <c r="D78" i="44"/>
  <c r="C78" i="44"/>
  <c r="E72" i="44"/>
  <c r="D72" i="44"/>
  <c r="C72" i="44"/>
  <c r="E66" i="44"/>
  <c r="D66" i="44"/>
  <c r="C66" i="44"/>
  <c r="E60" i="44"/>
  <c r="D60" i="44"/>
  <c r="C60" i="44"/>
  <c r="E54" i="44"/>
  <c r="D54" i="44"/>
  <c r="C54" i="44"/>
  <c r="E48" i="44"/>
  <c r="D48" i="44"/>
  <c r="C48" i="44"/>
  <c r="E42" i="44"/>
  <c r="D42" i="44"/>
  <c r="C42" i="44"/>
  <c r="E36" i="44"/>
  <c r="D36" i="44"/>
  <c r="C36" i="44"/>
  <c r="E30" i="44"/>
  <c r="D30" i="44"/>
  <c r="C30" i="44"/>
  <c r="E24" i="44"/>
  <c r="D24" i="44"/>
  <c r="C24" i="44"/>
  <c r="E18" i="44"/>
  <c r="D18" i="44"/>
  <c r="C18" i="44"/>
  <c r="E12" i="44"/>
  <c r="D12" i="44"/>
  <c r="C12" i="44"/>
  <c r="B115" i="44" l="1"/>
  <c r="B113" i="44"/>
  <c r="B112" i="44"/>
  <c r="B111" i="44"/>
  <c r="B110" i="44"/>
  <c r="B109" i="44"/>
  <c r="B107" i="44"/>
  <c r="B106" i="44"/>
  <c r="B105" i="44"/>
  <c r="B104" i="44"/>
  <c r="B103" i="44"/>
  <c r="B101" i="44"/>
  <c r="B100" i="44"/>
  <c r="B99" i="44"/>
  <c r="B98" i="44"/>
  <c r="B97" i="44"/>
  <c r="B95" i="44"/>
  <c r="B94" i="44"/>
  <c r="B93" i="44"/>
  <c r="B92" i="44"/>
  <c r="B91" i="44"/>
  <c r="B89" i="44"/>
  <c r="B88" i="44"/>
  <c r="B87" i="44"/>
  <c r="B86" i="44"/>
  <c r="B85" i="44"/>
  <c r="B83" i="44"/>
  <c r="B82" i="44"/>
  <c r="B81" i="44"/>
  <c r="B80" i="44"/>
  <c r="B79" i="44"/>
  <c r="B77" i="44"/>
  <c r="B76" i="44"/>
  <c r="B75" i="44"/>
  <c r="B74" i="44"/>
  <c r="B73" i="44"/>
  <c r="B71" i="44"/>
  <c r="B70" i="44"/>
  <c r="B69" i="44"/>
  <c r="B68" i="44"/>
  <c r="B67" i="44"/>
  <c r="B65" i="44"/>
  <c r="B64" i="44"/>
  <c r="B63" i="44"/>
  <c r="B62" i="44"/>
  <c r="B61" i="44"/>
  <c r="B59" i="44"/>
  <c r="B58" i="44"/>
  <c r="B57" i="44"/>
  <c r="B56" i="44"/>
  <c r="B55" i="44"/>
  <c r="B53" i="44"/>
  <c r="B52" i="44"/>
  <c r="B51" i="44"/>
  <c r="B50" i="44"/>
  <c r="B49" i="44"/>
  <c r="B47" i="44"/>
  <c r="B46" i="44"/>
  <c r="B45" i="44"/>
  <c r="B44" i="44"/>
  <c r="B43" i="44"/>
  <c r="B41" i="44"/>
  <c r="B40" i="44"/>
  <c r="B39" i="44"/>
  <c r="B38" i="44"/>
  <c r="B37" i="44"/>
  <c r="B35" i="44"/>
  <c r="B34" i="44"/>
  <c r="B33" i="44"/>
  <c r="B32" i="44"/>
  <c r="B31" i="44"/>
  <c r="B29" i="44"/>
  <c r="B28" i="44"/>
  <c r="B27" i="44"/>
  <c r="B26" i="44"/>
  <c r="B25" i="44"/>
  <c r="B23" i="44"/>
  <c r="B22" i="44"/>
  <c r="B21" i="44"/>
  <c r="B20" i="44"/>
  <c r="B19" i="44"/>
  <c r="B17" i="44"/>
  <c r="B16" i="44"/>
  <c r="B15" i="44"/>
  <c r="B14" i="44"/>
  <c r="B13" i="44"/>
  <c r="B11" i="44"/>
  <c r="B10" i="44"/>
  <c r="B9" i="44"/>
  <c r="B8" i="44"/>
</calcChain>
</file>

<file path=xl/sharedStrings.xml><?xml version="1.0" encoding="utf-8"?>
<sst xmlns="http://schemas.openxmlformats.org/spreadsheetml/2006/main" count="172" uniqueCount="155">
  <si>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</si>
  <si>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</si>
  <si>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</si>
  <si>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</si>
  <si>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</si>
  <si>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</si>
  <si>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</si>
  <si>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</si>
  <si>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</si>
  <si>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</si>
  <si>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</si>
  <si>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</si>
  <si>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</si>
  <si>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</si>
  <si>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</si>
  <si>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</si>
  <si>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</si>
  <si>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</si>
  <si>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</si>
  <si>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</si>
  <si>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</si>
  <si>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</si>
  <si>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</si>
  <si>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</si>
  <si>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</si>
  <si>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</si>
  <si>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</si>
  <si>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</si>
  <si>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</si>
  <si>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</si>
  <si>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</si>
  <si>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</si>
  <si>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</si>
  <si>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</si>
  <si>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</si>
  <si>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</si>
  <si>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</si>
  <si>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</si>
  <si>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</si>
  <si>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</si>
  <si>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</si>
  <si>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</si>
  <si>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</si>
  <si>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</si>
  <si>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</si>
  <si>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</si>
  <si>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</si>
  <si>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</si>
  <si>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</si>
  <si>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</si>
  <si>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</si>
  <si>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</si>
  <si>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</si>
  <si>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</si>
  <si>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</si>
  <si>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</si>
  <si>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</si>
  <si>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</si>
  <si>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</si>
  <si>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</si>
  <si>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</si>
  <si>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</si>
  <si>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</si>
  <si>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</si>
  <si>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</si>
  <si>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</si>
  <si>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</si>
  <si>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</si>
  <si>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</si>
  <si>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</si>
  <si>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</si>
  <si>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</si>
  <si>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</si>
  <si>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</si>
  <si>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</si>
  <si>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</si>
  <si>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</si>
  <si>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</si>
  <si>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</si>
  <si>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</si>
  <si>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</si>
  <si>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</si>
  <si>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</si>
  <si>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</si>
  <si>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</si>
  <si>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</si>
  <si>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</si>
  <si>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</si>
  <si>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</si>
  <si>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</si>
  <si>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</si>
  <si>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</si>
  <si>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</si>
  <si>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</si>
  <si>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</si>
  <si>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</si>
  <si>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</si>
  <si>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</si>
  <si>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</si>
  <si>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</si>
  <si>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</si>
  <si>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</si>
  <si>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</si>
  <si>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</si>
  <si>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</si>
  <si>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</si>
  <si>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</si>
  <si>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</si>
  <si>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</si>
  <si>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</si>
  <si>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</si>
  <si>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</si>
  <si>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</si>
  <si>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</si>
  <si>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</si>
  <si>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</si>
  <si>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</si>
  <si>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</si>
  <si>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</si>
  <si>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</si>
  <si>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</si>
  <si>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</si>
  <si>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</si>
  <si>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</si>
  <si>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</si>
  <si>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nach Alter und Geschlecht</t>
  </si>
  <si>
    <t>Die Bevölkerung in Hamburg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</si>
  <si>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</si>
  <si>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</si>
  <si>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</si>
  <si>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</si>
  <si>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</si>
  <si>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</si>
  <si>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</si>
  <si>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</si>
  <si>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</si>
  <si>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</si>
  <si>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</si>
  <si>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</si>
  <si>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</si>
  <si>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</si>
  <si>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</si>
  <si>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</si>
  <si>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</si>
  <si>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 xml:space="preserve"> - Endgültige Ergebnisse -</t>
  </si>
  <si>
    <t>Thomas Gregor</t>
  </si>
  <si>
    <t>Telefon: 040 42831-2189</t>
  </si>
  <si>
    <t>E-Mail: thomas.gregor@statistik-nord.de</t>
  </si>
  <si>
    <t>Kennziffer: A I 3 - j 20 HH</t>
  </si>
  <si>
    <t xml:space="preserve">1. Bevölkerung in Hamburg 2020 nach Alter und Geburtsjahren </t>
  </si>
  <si>
    <t xml:space="preserve"> Fortschreibung auf Basis des Zensus 2011</t>
  </si>
  <si>
    <t>Herausgegeben am: 11. Juni 2021</t>
  </si>
  <si>
    <t>040 42831-2189</t>
  </si>
  <si>
    <t>Thomas.Gregor@statistik-nord.de</t>
  </si>
  <si>
    <t xml:space="preserve">© Statistisches Amt für Hamburg und Schleswig-Holstein, Hamburg 2021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</si>
</sst>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37" fillId="0" borderId="0" xfId="53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5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left" vertical="top" indent="1"/>
    </xf>
    <xf numFmtId="0" fontId="35" fillId="0" borderId="0" xfId="0" applyFont="1" applyBorder="1" applyAlignment="1">
      <alignment horizontal="left" vertical="top" indent="1"/>
    </xf>
    <xf numFmtId="49" fontId="35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3" fillId="0" borderId="13" xfId="0" applyNumberFormat="1" applyFont="1" applyBorder="1" applyAlignment="1">
      <alignment horizontal="center" vertical="top"/>
    </xf>
    <xf numFmtId="165" fontId="35" fillId="0" borderId="13" xfId="0" applyNumberFormat="1" applyFont="1" applyBorder="1" applyAlignment="1" applyProtection="1">
      <alignment horizontal="center"/>
      <protection hidden="1"/>
    </xf>
    <xf numFmtId="165" fontId="35" fillId="0" borderId="13" xfId="0" applyNumberFormat="1" applyFont="1" applyBorder="1" applyAlignment="1" applyProtection="1">
      <alignment horizontal="center" vertical="center"/>
      <protection hidden="1"/>
    </xf>
    <xf numFmtId="165" fontId="35" fillId="0" borderId="14" xfId="0" applyNumberFormat="1" applyFont="1" applyBorder="1" applyAlignment="1" applyProtection="1">
      <alignment horizontal="center"/>
      <protection hidden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right"/>
    </xf>
    <xf numFmtId="0" fontId="4" fillId="0" borderId="0" xfId="0" applyFont="1" applyAlignment="1"/>
    <xf numFmtId="0" fontId="15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38" fillId="0" borderId="0" xfId="0" applyFont="1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166" fontId="35" fillId="0" borderId="11" xfId="0" applyNumberFormat="1" applyFont="1" applyBorder="1" applyProtection="1">
      <protection hidden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4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28</xdr:row>
      <xdr:rowOff>114301</xdr:rowOff>
    </xdr:from>
    <xdr:to>
      <xdr:col>6</xdr:col>
      <xdr:colOff>909972</xdr:colOff>
      <xdr:row>49</xdr:row>
      <xdr:rowOff>154208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6270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3219450</xdr:colOff>
      <xdr:row>0</xdr:row>
      <xdr:rowOff>0</xdr:rowOff>
    </xdr:from>
    <xdr:to>
      <xdr:col>0</xdr:col>
      <xdr:colOff>6099450</xdr:colOff>
      <xdr:row>21</xdr:row>
      <xdr:rowOff>123375</xdr:rowOff>
    </xdr:to>
    <xdr:sp macro="" textlink="">
      <xdr:nvSpPr>
        <xdr:cNvPr id="2" name="Textfeld 1"/>
        <xdr:cNvSpPr txBox="1"/>
      </xdr:nvSpPr>
      <xdr:spPr>
        <a:xfrm>
          <a:off x="3219450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2880000</xdr:colOff>
      <xdr:row>21</xdr:row>
      <xdr:rowOff>123375</xdr:rowOff>
    </xdr:to>
    <xdr:sp macro="" textlink="">
      <xdr:nvSpPr>
        <xdr:cNvPr id="3" name="Textfeld 2"/>
        <xdr:cNvSpPr txBox="1"/>
      </xdr:nvSpPr>
      <xdr:spPr>
        <a:xfrm>
          <a:off x="0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8" customWidth="1"/>
    <col min="8" max="26" width="12.140625" style="8" customWidth="1"/>
    <col min="27" max="16384" width="11.28515625" style="8"/>
  </cols>
  <sheetData>
    <row r="1" spans="1:7" x14ac:dyDescent="0.2">
      <c r="A1" s="7"/>
    </row>
    <row r="3" spans="1:7" ht="20.25" x14ac:dyDescent="0.3">
      <c r="A3" s="57" t="s">
        <v>24</v>
      </c>
      <c r="B3" s="57"/>
      <c r="C3" s="57"/>
      <c r="D3" s="57"/>
    </row>
    <row r="4" spans="1:7" ht="20.25" x14ac:dyDescent="0.3">
      <c r="A4" s="57" t="s">
        <v>25</v>
      </c>
      <c r="B4" s="57"/>
      <c r="C4" s="57"/>
      <c r="D4" s="5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8" t="s">
        <v>26</v>
      </c>
      <c r="E15" s="58"/>
      <c r="F15" s="58"/>
      <c r="G15" s="58"/>
    </row>
    <row r="16" spans="1:7" ht="15" x14ac:dyDescent="0.2">
      <c r="D16" s="59" t="s">
        <v>148</v>
      </c>
      <c r="E16" s="59"/>
      <c r="F16" s="59"/>
      <c r="G16" s="59"/>
    </row>
    <row r="18" spans="1:7" ht="34.5" x14ac:dyDescent="0.45">
      <c r="A18" s="60" t="s">
        <v>126</v>
      </c>
      <c r="B18" s="61"/>
      <c r="C18" s="61"/>
      <c r="D18" s="61"/>
      <c r="E18" s="61"/>
      <c r="F18" s="61"/>
      <c r="G18" s="61"/>
    </row>
    <row r="19" spans="1:7" ht="34.5" x14ac:dyDescent="0.45">
      <c r="A19" s="50"/>
      <c r="B19" s="51"/>
      <c r="C19" s="51"/>
      <c r="D19" s="51"/>
      <c r="E19" s="51"/>
      <c r="F19" s="51"/>
      <c r="G19" s="51" t="s">
        <v>125</v>
      </c>
    </row>
    <row r="20" spans="1:7" ht="34.5" x14ac:dyDescent="0.45">
      <c r="A20" s="50"/>
      <c r="B20" s="60">
        <v>2020</v>
      </c>
      <c r="C20" s="60"/>
      <c r="D20" s="60"/>
      <c r="E20" s="60"/>
      <c r="F20" s="60"/>
      <c r="G20" s="60"/>
    </row>
    <row r="21" spans="1:7" ht="28.35" customHeight="1" x14ac:dyDescent="0.45">
      <c r="A21" s="50"/>
      <c r="B21" s="53" t="s">
        <v>144</v>
      </c>
      <c r="C21" s="53"/>
      <c r="D21" s="53"/>
      <c r="E21" s="53"/>
      <c r="F21" s="53"/>
      <c r="G21" s="53"/>
    </row>
    <row r="22" spans="1:7" ht="28.35" customHeight="1" x14ac:dyDescent="0.35">
      <c r="A22" s="52"/>
      <c r="B22" s="54" t="s">
        <v>150</v>
      </c>
      <c r="C22" s="53"/>
      <c r="D22" s="53"/>
      <c r="E22" s="53"/>
      <c r="F22" s="53"/>
      <c r="G22" s="53"/>
    </row>
    <row r="23" spans="1:7" ht="16.5" x14ac:dyDescent="0.25">
      <c r="A23" s="52"/>
      <c r="B23" s="42"/>
      <c r="C23" s="43"/>
      <c r="D23" s="43"/>
      <c r="E23" s="43"/>
      <c r="F23" s="43"/>
      <c r="G23" s="43"/>
    </row>
    <row r="24" spans="1:7" ht="15" x14ac:dyDescent="0.2">
      <c r="E24" s="55" t="s">
        <v>151</v>
      </c>
      <c r="F24" s="55"/>
      <c r="G24" s="55"/>
    </row>
    <row r="25" spans="1:7" ht="16.5" x14ac:dyDescent="0.25">
      <c r="A25" s="56"/>
      <c r="B25" s="56"/>
      <c r="C25" s="56"/>
      <c r="D25" s="56"/>
      <c r="E25" s="56"/>
      <c r="F25" s="56"/>
      <c r="G25" s="56"/>
    </row>
  </sheetData>
  <mergeCells count="10">
    <mergeCell ref="B21:G21"/>
    <mergeCell ref="B22:G22"/>
    <mergeCell ref="E24:G24"/>
    <mergeCell ref="A25:G25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" customWidth="1"/>
    <col min="3" max="7" width="14.28515625" style="8" customWidth="1"/>
    <col min="8" max="8" width="10.7109375" style="8" customWidth="1"/>
    <col min="9" max="26" width="12.140625" style="8" customWidth="1"/>
    <col min="27" max="16384" width="10.85546875" style="8"/>
  </cols>
  <sheetData>
    <row r="1" spans="1:7" s="9" customFormat="1" ht="15.75" x14ac:dyDescent="0.2">
      <c r="A1" s="68" t="s">
        <v>0</v>
      </c>
      <c r="B1" s="68"/>
      <c r="C1" s="68"/>
      <c r="D1" s="68"/>
      <c r="E1" s="68"/>
      <c r="F1" s="68"/>
      <c r="G1" s="68"/>
    </row>
    <row r="2" spans="1:7" s="9" customFormat="1" ht="12.75" customHeight="1" x14ac:dyDescent="0.25">
      <c r="A2" s="44"/>
      <c r="B2" s="44"/>
      <c r="C2" s="44"/>
      <c r="D2" s="44"/>
      <c r="E2" s="44"/>
      <c r="F2" s="44"/>
      <c r="G2" s="44"/>
    </row>
    <row r="3" spans="1:7" s="9" customFormat="1" ht="12.75" customHeight="1" x14ac:dyDescent="0.2"/>
    <row r="4" spans="1:7" s="9" customFormat="1" ht="15.75" x14ac:dyDescent="0.25">
      <c r="A4" s="69" t="s">
        <v>1</v>
      </c>
      <c r="B4" s="70"/>
      <c r="C4" s="70"/>
      <c r="D4" s="70"/>
      <c r="E4" s="70"/>
      <c r="F4" s="70"/>
      <c r="G4" s="70"/>
    </row>
    <row r="5" spans="1:7" s="9" customFormat="1" ht="12.75" customHeight="1" x14ac:dyDescent="0.2">
      <c r="A5" s="62"/>
      <c r="B5" s="62"/>
      <c r="C5" s="62"/>
      <c r="D5" s="62"/>
      <c r="E5" s="62"/>
      <c r="F5" s="62"/>
      <c r="G5" s="62"/>
    </row>
    <row r="6" spans="1:7" s="9" customFormat="1" x14ac:dyDescent="0.2">
      <c r="A6" s="45" t="s">
        <v>127</v>
      </c>
      <c r="B6" s="48"/>
      <c r="C6" s="48"/>
      <c r="D6" s="48"/>
      <c r="E6" s="48"/>
      <c r="F6" s="48"/>
      <c r="G6" s="48"/>
    </row>
    <row r="7" spans="1:7" s="9" customFormat="1" ht="6" customHeight="1" x14ac:dyDescent="0.2">
      <c r="A7" s="45"/>
      <c r="B7" s="48"/>
      <c r="C7" s="48"/>
      <c r="D7" s="48"/>
      <c r="E7" s="48"/>
      <c r="F7" s="48"/>
      <c r="G7" s="48"/>
    </row>
    <row r="8" spans="1:7" s="9" customFormat="1" ht="12.75" customHeight="1" x14ac:dyDescent="0.2">
      <c r="A8" s="67" t="s">
        <v>27</v>
      </c>
      <c r="B8" s="63"/>
      <c r="C8" s="63"/>
      <c r="D8" s="63"/>
      <c r="E8" s="63"/>
      <c r="F8" s="63"/>
      <c r="G8" s="63"/>
    </row>
    <row r="9" spans="1:7" s="9" customFormat="1" x14ac:dyDescent="0.2">
      <c r="A9" s="63" t="s">
        <v>4</v>
      </c>
      <c r="B9" s="63"/>
      <c r="C9" s="63"/>
      <c r="D9" s="63"/>
      <c r="E9" s="63"/>
      <c r="F9" s="63"/>
      <c r="G9" s="63"/>
    </row>
    <row r="10" spans="1:7" s="9" customFormat="1" ht="6" customHeight="1" x14ac:dyDescent="0.2">
      <c r="A10" s="48"/>
      <c r="B10" s="48"/>
      <c r="C10" s="48"/>
      <c r="D10" s="48"/>
      <c r="E10" s="48"/>
      <c r="F10" s="48"/>
      <c r="G10" s="48"/>
    </row>
    <row r="11" spans="1:7" s="9" customFormat="1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s="9" customFormat="1" x14ac:dyDescent="0.2">
      <c r="A12" s="63" t="s">
        <v>3</v>
      </c>
      <c r="B12" s="63"/>
      <c r="C12" s="63"/>
      <c r="D12" s="63"/>
      <c r="E12" s="63"/>
      <c r="F12" s="63"/>
      <c r="G12" s="63"/>
    </row>
    <row r="13" spans="1:7" s="9" customFormat="1" ht="12.75" customHeight="1" x14ac:dyDescent="0.2">
      <c r="A13" s="48"/>
      <c r="B13" s="48"/>
      <c r="C13" s="48"/>
      <c r="D13" s="48"/>
      <c r="E13" s="48"/>
      <c r="F13" s="48"/>
      <c r="G13" s="48"/>
    </row>
    <row r="14" spans="1:7" s="9" customFormat="1" ht="12.75" customHeight="1" x14ac:dyDescent="0.2">
      <c r="A14" s="48"/>
      <c r="B14" s="48"/>
      <c r="C14" s="48"/>
      <c r="D14" s="48"/>
      <c r="E14" s="48"/>
      <c r="F14" s="48"/>
      <c r="G14" s="48"/>
    </row>
    <row r="15" spans="1:7" s="9" customFormat="1" x14ac:dyDescent="0.2">
      <c r="A15" s="67" t="s">
        <v>28</v>
      </c>
      <c r="B15" s="63"/>
      <c r="C15" s="63"/>
      <c r="D15" s="46"/>
      <c r="E15" s="46"/>
      <c r="F15" s="46"/>
      <c r="G15" s="46"/>
    </row>
    <row r="16" spans="1:7" s="9" customFormat="1" ht="6" customHeight="1" x14ac:dyDescent="0.2">
      <c r="A16" s="46"/>
      <c r="B16" s="47"/>
      <c r="C16" s="47"/>
      <c r="D16" s="46"/>
      <c r="E16" s="46"/>
      <c r="F16" s="46"/>
      <c r="G16" s="46"/>
    </row>
    <row r="17" spans="1:7" s="9" customFormat="1" ht="12.75" customHeight="1" x14ac:dyDescent="0.2">
      <c r="A17" s="65" t="s">
        <v>145</v>
      </c>
      <c r="B17" s="63"/>
      <c r="C17" s="63"/>
      <c r="D17" s="63"/>
      <c r="E17" s="63"/>
      <c r="F17" s="63"/>
      <c r="G17" s="63"/>
    </row>
    <row r="18" spans="1:7" s="9" customFormat="1" ht="12.75" customHeight="1" x14ac:dyDescent="0.2">
      <c r="A18" s="49" t="s">
        <v>146</v>
      </c>
      <c r="B18" s="65" t="s">
        <v>152</v>
      </c>
      <c r="C18" s="65"/>
      <c r="D18" s="65"/>
      <c r="E18" s="49"/>
      <c r="F18" s="49"/>
      <c r="G18" s="49"/>
    </row>
    <row r="19" spans="1:7" s="9" customFormat="1" ht="12.75" customHeight="1" x14ac:dyDescent="0.2">
      <c r="A19" s="49" t="s">
        <v>147</v>
      </c>
      <c r="B19" s="64" t="s">
        <v>153</v>
      </c>
      <c r="C19" s="64"/>
      <c r="D19" s="64"/>
      <c r="E19" s="49"/>
      <c r="F19" s="49"/>
      <c r="G19" s="49"/>
    </row>
    <row r="20" spans="1:7" s="9" customFormat="1" ht="12.75" customHeight="1" x14ac:dyDescent="0.2">
      <c r="A20" s="49"/>
      <c r="B20" s="47"/>
      <c r="C20" s="47"/>
      <c r="D20" s="47"/>
      <c r="E20" s="47"/>
      <c r="F20" s="47"/>
      <c r="G20" s="47"/>
    </row>
    <row r="21" spans="1:7" s="9" customFormat="1" ht="12.75" customHeight="1" x14ac:dyDescent="0.2">
      <c r="A21" s="47"/>
      <c r="B21" s="47"/>
      <c r="C21" s="47"/>
      <c r="D21" s="47"/>
      <c r="E21" s="47"/>
      <c r="F21" s="47"/>
      <c r="G21" s="47"/>
    </row>
    <row r="22" spans="1:7" s="9" customFormat="1" ht="12.75" customHeight="1" x14ac:dyDescent="0.2">
      <c r="A22" s="67" t="s">
        <v>128</v>
      </c>
      <c r="B22" s="63"/>
      <c r="C22" s="46"/>
      <c r="D22" s="46"/>
      <c r="E22" s="46"/>
      <c r="F22" s="46"/>
      <c r="G22" s="46"/>
    </row>
    <row r="23" spans="1:7" s="9" customFormat="1" ht="6" customHeight="1" x14ac:dyDescent="0.2">
      <c r="A23" s="46"/>
      <c r="B23" s="47"/>
      <c r="C23" s="46"/>
      <c r="D23" s="46"/>
      <c r="E23" s="46"/>
      <c r="F23" s="46"/>
      <c r="G23" s="46"/>
    </row>
    <row r="24" spans="1:7" s="9" customFormat="1" ht="12.75" customHeight="1" x14ac:dyDescent="0.2">
      <c r="A24" s="47" t="s">
        <v>129</v>
      </c>
      <c r="B24" s="63" t="s">
        <v>130</v>
      </c>
      <c r="C24" s="63"/>
      <c r="D24" s="47"/>
      <c r="E24" s="47"/>
      <c r="F24" s="47"/>
      <c r="G24" s="47"/>
    </row>
    <row r="25" spans="1:7" s="9" customFormat="1" ht="12.75" customHeight="1" x14ac:dyDescent="0.2">
      <c r="A25" s="47" t="s">
        <v>131</v>
      </c>
      <c r="B25" s="63" t="s">
        <v>132</v>
      </c>
      <c r="C25" s="63"/>
      <c r="D25" s="47"/>
      <c r="E25" s="47"/>
      <c r="F25" s="47"/>
      <c r="G25" s="47"/>
    </row>
    <row r="26" spans="1:7" s="9" customFormat="1" ht="12.75" customHeight="1" x14ac:dyDescent="0.2">
      <c r="A26" s="47"/>
      <c r="B26" s="63"/>
      <c r="C26" s="63"/>
      <c r="D26" s="47"/>
      <c r="E26" s="47"/>
      <c r="F26" s="47"/>
      <c r="G26" s="47"/>
    </row>
    <row r="27" spans="1:7" s="9" customFormat="1" x14ac:dyDescent="0.2">
      <c r="A27" s="48"/>
      <c r="B27" s="48"/>
      <c r="C27" s="48"/>
      <c r="D27" s="48"/>
      <c r="E27" s="48"/>
      <c r="F27" s="48"/>
      <c r="G27" s="48"/>
    </row>
    <row r="28" spans="1:7" s="9" customFormat="1" ht="12.75" customHeight="1" x14ac:dyDescent="0.2">
      <c r="A28" s="48" t="s">
        <v>133</v>
      </c>
      <c r="B28" s="64" t="s">
        <v>134</v>
      </c>
      <c r="C28" s="64"/>
      <c r="D28" s="64"/>
      <c r="E28" s="48"/>
      <c r="F28" s="48"/>
      <c r="G28" s="48"/>
    </row>
    <row r="29" spans="1:7" s="9" customFormat="1" ht="12.75" customHeight="1" x14ac:dyDescent="0.2">
      <c r="A29" s="48"/>
      <c r="B29" s="18"/>
      <c r="C29" s="48"/>
      <c r="D29" s="48"/>
      <c r="E29" s="48"/>
      <c r="F29" s="48"/>
      <c r="G29" s="48"/>
    </row>
    <row r="30" spans="1:7" s="9" customFormat="1" x14ac:dyDescent="0.2">
      <c r="A30" s="48"/>
      <c r="B30" s="48"/>
      <c r="C30" s="48"/>
      <c r="D30" s="48"/>
      <c r="E30" s="48"/>
      <c r="F30" s="48"/>
      <c r="G30" s="48"/>
    </row>
    <row r="31" spans="1:7" s="9" customFormat="1" ht="27.75" customHeight="1" x14ac:dyDescent="0.2">
      <c r="A31" s="65" t="s">
        <v>154</v>
      </c>
      <c r="B31" s="66"/>
      <c r="C31" s="66"/>
      <c r="D31" s="66"/>
      <c r="E31" s="66"/>
      <c r="F31" s="66"/>
      <c r="G31" s="66"/>
    </row>
    <row r="32" spans="1:7" s="9" customFormat="1" ht="42.6" customHeight="1" x14ac:dyDescent="0.2">
      <c r="A32" s="65" t="s">
        <v>135</v>
      </c>
      <c r="B32" s="65"/>
      <c r="C32" s="65"/>
      <c r="D32" s="65"/>
      <c r="E32" s="65"/>
      <c r="F32" s="65"/>
      <c r="G32" s="65"/>
    </row>
    <row r="33" spans="1:7" s="9" customFormat="1" ht="12.75" customHeight="1" x14ac:dyDescent="0.2">
      <c r="A33" s="48"/>
      <c r="B33" s="48"/>
      <c r="C33" s="48"/>
      <c r="D33" s="48"/>
      <c r="E33" s="48"/>
      <c r="F33" s="48"/>
      <c r="G33" s="48"/>
    </row>
    <row r="34" spans="1:7" s="9" customFormat="1" x14ac:dyDescent="0.2">
      <c r="A34" s="48"/>
      <c r="B34" s="48"/>
      <c r="C34" s="48"/>
      <c r="D34" s="48"/>
      <c r="E34" s="48"/>
      <c r="F34" s="48"/>
      <c r="G34" s="48"/>
    </row>
    <row r="35" spans="1:7" s="9" customFormat="1" x14ac:dyDescent="0.2">
      <c r="A35" s="48"/>
      <c r="B35" s="48"/>
      <c r="C35" s="48"/>
      <c r="D35" s="48"/>
      <c r="E35" s="48"/>
      <c r="F35" s="48"/>
      <c r="G35" s="48"/>
    </row>
    <row r="36" spans="1:7" s="9" customFormat="1" x14ac:dyDescent="0.2">
      <c r="A36" s="48"/>
      <c r="B36" s="48"/>
      <c r="C36" s="48"/>
      <c r="D36" s="48"/>
      <c r="E36" s="48"/>
      <c r="F36" s="48"/>
      <c r="G36" s="48"/>
    </row>
    <row r="37" spans="1:7" s="9" customFormat="1" x14ac:dyDescent="0.2">
      <c r="A37" s="48"/>
      <c r="B37" s="48"/>
      <c r="C37" s="48"/>
      <c r="D37" s="48"/>
      <c r="E37" s="48"/>
      <c r="F37" s="48"/>
      <c r="G37" s="48"/>
    </row>
    <row r="38" spans="1:7" s="9" customFormat="1" x14ac:dyDescent="0.2">
      <c r="A38" s="48"/>
      <c r="B38" s="48"/>
      <c r="C38" s="48"/>
      <c r="D38" s="48"/>
      <c r="E38" s="48"/>
      <c r="F38" s="48"/>
      <c r="G38" s="48"/>
    </row>
    <row r="39" spans="1:7" s="9" customFormat="1" x14ac:dyDescent="0.2">
      <c r="A39" s="48"/>
      <c r="B39" s="48"/>
      <c r="C39" s="48"/>
      <c r="D39" s="48"/>
      <c r="E39" s="48"/>
      <c r="F39" s="48"/>
      <c r="G39" s="48"/>
    </row>
    <row r="40" spans="1:7" s="9" customFormat="1" x14ac:dyDescent="0.2">
      <c r="A40" s="48"/>
      <c r="B40" s="48"/>
      <c r="C40" s="48"/>
      <c r="D40" s="48"/>
      <c r="E40" s="48"/>
      <c r="F40" s="48"/>
      <c r="G40" s="48"/>
    </row>
    <row r="41" spans="1:7" s="9" customFormat="1" x14ac:dyDescent="0.2">
      <c r="A41" s="48"/>
      <c r="B41" s="48"/>
      <c r="C41" s="48"/>
      <c r="D41" s="48"/>
      <c r="E41" s="48"/>
      <c r="F41" s="48"/>
      <c r="G41" s="48"/>
    </row>
    <row r="42" spans="1:7" s="9" customFormat="1" x14ac:dyDescent="0.2">
      <c r="A42" s="48"/>
      <c r="B42" s="48"/>
      <c r="C42" s="48"/>
      <c r="D42" s="48"/>
      <c r="E42" s="48"/>
      <c r="F42" s="48"/>
      <c r="G42" s="48"/>
    </row>
    <row r="43" spans="1:7" s="9" customFormat="1" x14ac:dyDescent="0.2">
      <c r="A43" s="62" t="s">
        <v>136</v>
      </c>
      <c r="B43" s="62"/>
      <c r="C43" s="48"/>
      <c r="D43" s="48"/>
      <c r="E43" s="48"/>
      <c r="F43" s="48"/>
      <c r="G43" s="48"/>
    </row>
    <row r="44" spans="1:7" s="9" customFormat="1" ht="6" customHeight="1" x14ac:dyDescent="0.2">
      <c r="A44" s="48"/>
      <c r="B44" s="48"/>
      <c r="C44" s="48"/>
      <c r="D44" s="48"/>
      <c r="E44" s="48"/>
      <c r="F44" s="48"/>
      <c r="G44" s="48"/>
    </row>
    <row r="45" spans="1:7" s="9" customFormat="1" x14ac:dyDescent="0.2">
      <c r="A45" s="5">
        <v>0</v>
      </c>
      <c r="B45" s="6" t="s">
        <v>5</v>
      </c>
      <c r="C45" s="48"/>
      <c r="D45" s="48"/>
      <c r="E45" s="48"/>
      <c r="F45" s="48"/>
      <c r="G45" s="48"/>
    </row>
    <row r="46" spans="1:7" s="9" customFormat="1" x14ac:dyDescent="0.2">
      <c r="A46" s="6" t="s">
        <v>19</v>
      </c>
      <c r="B46" s="6" t="s">
        <v>6</v>
      </c>
      <c r="C46" s="48"/>
      <c r="D46" s="48"/>
      <c r="E46" s="48"/>
      <c r="F46" s="48"/>
      <c r="G46" s="48"/>
    </row>
    <row r="47" spans="1:7" s="9" customFormat="1" x14ac:dyDescent="0.2">
      <c r="A47" s="6" t="s">
        <v>20</v>
      </c>
      <c r="B47" s="6" t="s">
        <v>7</v>
      </c>
      <c r="C47" s="48"/>
      <c r="D47" s="48"/>
      <c r="E47" s="48"/>
      <c r="F47" s="48"/>
      <c r="G47" s="48"/>
    </row>
    <row r="48" spans="1:7" s="9" customFormat="1" x14ac:dyDescent="0.2">
      <c r="A48" s="6" t="s">
        <v>21</v>
      </c>
      <c r="B48" s="6" t="s">
        <v>8</v>
      </c>
      <c r="C48" s="48"/>
      <c r="D48" s="48"/>
      <c r="E48" s="48"/>
      <c r="F48" s="48"/>
      <c r="G48" s="48"/>
    </row>
    <row r="49" spans="1:7" s="9" customFormat="1" x14ac:dyDescent="0.2">
      <c r="A49" s="6" t="s">
        <v>15</v>
      </c>
      <c r="B49" s="6" t="s">
        <v>9</v>
      </c>
      <c r="C49" s="48"/>
      <c r="D49" s="48"/>
      <c r="E49" s="48"/>
      <c r="F49" s="48"/>
      <c r="G49" s="48"/>
    </row>
    <row r="50" spans="1:7" s="9" customFormat="1" x14ac:dyDescent="0.2">
      <c r="A50" s="6" t="s">
        <v>16</v>
      </c>
      <c r="B50" s="6" t="s">
        <v>10</v>
      </c>
      <c r="C50" s="48"/>
      <c r="D50" s="48"/>
      <c r="E50" s="48"/>
      <c r="F50" s="48"/>
      <c r="G50" s="48"/>
    </row>
    <row r="51" spans="1:7" s="9" customFormat="1" x14ac:dyDescent="0.2">
      <c r="A51" s="6" t="s">
        <v>17</v>
      </c>
      <c r="B51" s="6" t="s">
        <v>11</v>
      </c>
      <c r="C51" s="48"/>
      <c r="D51" s="48"/>
      <c r="E51" s="48"/>
      <c r="F51" s="48"/>
      <c r="G51" s="48"/>
    </row>
    <row r="52" spans="1:7" s="9" customFormat="1" x14ac:dyDescent="0.2">
      <c r="A52" s="6" t="s">
        <v>18</v>
      </c>
      <c r="B52" s="6" t="s">
        <v>12</v>
      </c>
      <c r="C52" s="48"/>
      <c r="D52" s="48"/>
      <c r="E52" s="48"/>
      <c r="F52" s="48"/>
      <c r="G52" s="48"/>
    </row>
    <row r="53" spans="1:7" s="9" customFormat="1" x14ac:dyDescent="0.2">
      <c r="A53" s="6" t="s">
        <v>137</v>
      </c>
      <c r="B53" s="6" t="s">
        <v>13</v>
      </c>
      <c r="C53" s="48"/>
      <c r="D53" s="48"/>
      <c r="E53" s="48"/>
      <c r="F53" s="48"/>
      <c r="G53" s="48"/>
    </row>
    <row r="54" spans="1:7" s="9" customFormat="1" x14ac:dyDescent="0.2">
      <c r="A54" s="6" t="s">
        <v>29</v>
      </c>
      <c r="B54" s="6" t="s">
        <v>14</v>
      </c>
      <c r="C54" s="48"/>
      <c r="D54" s="48"/>
      <c r="E54" s="48"/>
      <c r="F54" s="48"/>
      <c r="G54" s="48"/>
    </row>
    <row r="55" spans="1:7" s="9" customFormat="1" x14ac:dyDescent="0.2"/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  <row r="176" spans="1:7" x14ac:dyDescent="0.2">
      <c r="A176" s="41"/>
      <c r="B176" s="41"/>
      <c r="C176" s="41"/>
      <c r="D176" s="41"/>
      <c r="E176" s="41"/>
      <c r="F176" s="41"/>
      <c r="G176" s="41"/>
    </row>
    <row r="177" spans="1:7" x14ac:dyDescent="0.2">
      <c r="A177" s="41"/>
      <c r="B177" s="41"/>
      <c r="C177" s="41"/>
      <c r="D177" s="41"/>
      <c r="E177" s="41"/>
      <c r="F177" s="41"/>
      <c r="G177" s="41"/>
    </row>
  </sheetData>
  <mergeCells count="19">
    <mergeCell ref="A22:B22"/>
    <mergeCell ref="A1:G1"/>
    <mergeCell ref="A4:G4"/>
    <mergeCell ref="A5:G5"/>
    <mergeCell ref="A8:G8"/>
    <mergeCell ref="A9:G9"/>
    <mergeCell ref="A11:G11"/>
    <mergeCell ref="A12:G12"/>
    <mergeCell ref="A15:C15"/>
    <mergeCell ref="A17:G17"/>
    <mergeCell ref="B18:D18"/>
    <mergeCell ref="B19:D19"/>
    <mergeCell ref="A43:B43"/>
    <mergeCell ref="B24:C24"/>
    <mergeCell ref="B25:C25"/>
    <mergeCell ref="B26:C26"/>
    <mergeCell ref="B28:D28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 3 -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zoomScaleNormal="100" workbookViewId="0"/>
  </sheetViews>
  <sheetFormatPr baseColWidth="10" defaultColWidth="11.42578125" defaultRowHeight="12.75" x14ac:dyDescent="0.2"/>
  <cols>
    <col min="1" max="1" width="90.85546875" style="8" customWidth="1"/>
    <col min="2" max="16384" width="11.42578125" style="8"/>
  </cols>
  <sheetData>
    <row r="1" spans="1:1" ht="15.75" x14ac:dyDescent="0.25">
      <c r="A1" s="44"/>
    </row>
    <row r="3" spans="1:1" x14ac:dyDescent="0.2">
      <c r="A3" s="22"/>
    </row>
    <row r="4" spans="1:1" x14ac:dyDescent="0.2">
      <c r="A4" s="41"/>
    </row>
    <row r="5" spans="1:1" x14ac:dyDescent="0.2">
      <c r="A5" s="19"/>
    </row>
    <row r="6" spans="1:1" x14ac:dyDescent="0.2">
      <c r="A6" s="21"/>
    </row>
    <row r="7" spans="1:1" x14ac:dyDescent="0.2">
      <c r="A7" s="20"/>
    </row>
    <row r="8" spans="1:1" x14ac:dyDescent="0.2">
      <c r="A8" s="41"/>
    </row>
    <row r="17" spans="1:1" ht="15.75" x14ac:dyDescent="0.25">
      <c r="A17" s="44"/>
    </row>
    <row r="18" spans="1:1" x14ac:dyDescent="0.2">
      <c r="A18" s="22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8" customWidth="1"/>
    <col min="2" max="2" width="15.42578125" style="8" customWidth="1"/>
    <col min="3" max="5" width="17.7109375" style="8" customWidth="1"/>
    <col min="6" max="26" width="11.28515625" style="8" customWidth="1"/>
    <col min="27" max="16384" width="11.28515625" style="8"/>
  </cols>
  <sheetData>
    <row r="1" spans="1:8" s="7" customFormat="1" ht="14.1" customHeight="1" x14ac:dyDescent="0.2">
      <c r="A1" s="72" t="s">
        <v>149</v>
      </c>
      <c r="B1" s="72"/>
      <c r="C1" s="73"/>
      <c r="D1" s="73"/>
      <c r="E1" s="73"/>
    </row>
    <row r="2" spans="1:8" s="7" customFormat="1" ht="14.1" customHeight="1" x14ac:dyDescent="0.2">
      <c r="A2" s="74" t="s">
        <v>143</v>
      </c>
      <c r="B2" s="74"/>
      <c r="C2" s="74"/>
      <c r="D2" s="74"/>
      <c r="E2" s="74"/>
    </row>
    <row r="3" spans="1:8" s="7" customFormat="1" ht="14.1" customHeight="1" x14ac:dyDescent="0.2">
      <c r="A3" s="17"/>
      <c r="B3" s="17"/>
      <c r="C3" s="17"/>
      <c r="D3" s="17"/>
      <c r="E3" s="17"/>
    </row>
    <row r="4" spans="1:8" ht="28.35" customHeight="1" x14ac:dyDescent="0.2">
      <c r="A4" s="77" t="s">
        <v>142</v>
      </c>
      <c r="B4" s="79" t="s">
        <v>141</v>
      </c>
      <c r="C4" s="75" t="s">
        <v>30</v>
      </c>
      <c r="D4" s="75" t="s">
        <v>22</v>
      </c>
      <c r="E4" s="76" t="s">
        <v>23</v>
      </c>
    </row>
    <row r="5" spans="1:8" ht="28.35" customHeight="1" x14ac:dyDescent="0.2">
      <c r="A5" s="78"/>
      <c r="B5" s="80"/>
      <c r="C5" s="10" t="s">
        <v>138</v>
      </c>
      <c r="D5" s="10" t="s">
        <v>139</v>
      </c>
      <c r="E5" s="11" t="s">
        <v>140</v>
      </c>
    </row>
    <row r="6" spans="1:8" ht="14.1" customHeight="1" x14ac:dyDescent="0.2">
      <c r="A6" s="23"/>
      <c r="B6" s="29"/>
      <c r="C6" s="12"/>
      <c r="D6" s="12"/>
      <c r="E6" s="12"/>
    </row>
    <row r="7" spans="1:8" ht="14.1" customHeight="1" x14ac:dyDescent="0.2">
      <c r="A7" s="24" t="s">
        <v>31</v>
      </c>
      <c r="B7" s="35">
        <v>2020</v>
      </c>
      <c r="C7" s="36">
        <v>19859</v>
      </c>
      <c r="D7" s="36">
        <v>10283</v>
      </c>
      <c r="E7" s="36">
        <v>9576</v>
      </c>
    </row>
    <row r="8" spans="1:8" ht="14.1" customHeight="1" x14ac:dyDescent="0.2">
      <c r="A8" s="24" t="s">
        <v>32</v>
      </c>
      <c r="B8" s="35">
        <f>$B$7-1</f>
        <v>2019</v>
      </c>
      <c r="C8" s="36">
        <v>19966</v>
      </c>
      <c r="D8" s="36">
        <v>10184</v>
      </c>
      <c r="E8" s="36">
        <v>9782</v>
      </c>
    </row>
    <row r="9" spans="1:8" ht="14.1" customHeight="1" x14ac:dyDescent="0.2">
      <c r="A9" s="24" t="s">
        <v>33</v>
      </c>
      <c r="B9" s="35">
        <f>$B$7-2</f>
        <v>2018</v>
      </c>
      <c r="C9" s="36">
        <v>19910</v>
      </c>
      <c r="D9" s="36">
        <v>10234</v>
      </c>
      <c r="E9" s="36">
        <v>9676</v>
      </c>
    </row>
    <row r="10" spans="1:8" ht="14.1" customHeight="1" x14ac:dyDescent="0.2">
      <c r="A10" s="24" t="s">
        <v>34</v>
      </c>
      <c r="B10" s="35">
        <f>$B$7-3</f>
        <v>2017</v>
      </c>
      <c r="C10" s="36">
        <v>19827</v>
      </c>
      <c r="D10" s="36">
        <v>10230</v>
      </c>
      <c r="E10" s="36">
        <v>9597</v>
      </c>
      <c r="H10" s="15"/>
    </row>
    <row r="11" spans="1:8" ht="14.1" customHeight="1" x14ac:dyDescent="0.2">
      <c r="A11" s="24" t="s">
        <v>35</v>
      </c>
      <c r="B11" s="35">
        <f>$B$7-4</f>
        <v>2016</v>
      </c>
      <c r="C11" s="36">
        <v>19768</v>
      </c>
      <c r="D11" s="36">
        <v>10014</v>
      </c>
      <c r="E11" s="36">
        <v>9754</v>
      </c>
    </row>
    <row r="12" spans="1:8" ht="14.1" customHeight="1" x14ac:dyDescent="0.2">
      <c r="A12" s="31" t="s">
        <v>36</v>
      </c>
      <c r="B12" s="37"/>
      <c r="C12" s="36">
        <f>SUM(C7:C11)</f>
        <v>99330</v>
      </c>
      <c r="D12" s="36">
        <f>SUM(D7:D11)</f>
        <v>50945</v>
      </c>
      <c r="E12" s="36">
        <f>SUM(E7:E11)</f>
        <v>48385</v>
      </c>
    </row>
    <row r="13" spans="1:8" ht="14.1" customHeight="1" x14ac:dyDescent="0.2">
      <c r="A13" s="25" t="s">
        <v>37</v>
      </c>
      <c r="B13" s="35">
        <f>$B$7-5</f>
        <v>2015</v>
      </c>
      <c r="C13" s="36">
        <v>18695</v>
      </c>
      <c r="D13" s="36">
        <v>9567</v>
      </c>
      <c r="E13" s="36">
        <v>9128</v>
      </c>
    </row>
    <row r="14" spans="1:8" ht="14.1" customHeight="1" x14ac:dyDescent="0.2">
      <c r="A14" s="25" t="s">
        <v>38</v>
      </c>
      <c r="B14" s="35">
        <f>$B$7-6</f>
        <v>2014</v>
      </c>
      <c r="C14" s="36">
        <v>18081</v>
      </c>
      <c r="D14" s="36">
        <v>9220</v>
      </c>
      <c r="E14" s="36">
        <v>8861</v>
      </c>
    </row>
    <row r="15" spans="1:8" ht="14.1" customHeight="1" x14ac:dyDescent="0.2">
      <c r="A15" s="25" t="s">
        <v>39</v>
      </c>
      <c r="B15" s="35">
        <f>$B$7-7</f>
        <v>2013</v>
      </c>
      <c r="C15" s="36">
        <v>17332</v>
      </c>
      <c r="D15" s="36">
        <v>8866</v>
      </c>
      <c r="E15" s="36">
        <v>8466</v>
      </c>
    </row>
    <row r="16" spans="1:8" ht="14.1" customHeight="1" x14ac:dyDescent="0.2">
      <c r="A16" s="25" t="s">
        <v>40</v>
      </c>
      <c r="B16" s="35">
        <f>$B$7-8</f>
        <v>2012</v>
      </c>
      <c r="C16" s="36">
        <v>16906</v>
      </c>
      <c r="D16" s="36">
        <v>8700</v>
      </c>
      <c r="E16" s="36">
        <v>8206</v>
      </c>
    </row>
    <row r="17" spans="1:5" ht="14.1" customHeight="1" x14ac:dyDescent="0.2">
      <c r="A17" s="25" t="s">
        <v>41</v>
      </c>
      <c r="B17" s="35">
        <f>$B$7-9</f>
        <v>2011</v>
      </c>
      <c r="C17" s="36">
        <v>16033</v>
      </c>
      <c r="D17" s="36">
        <v>8206</v>
      </c>
      <c r="E17" s="36">
        <v>7827</v>
      </c>
    </row>
    <row r="18" spans="1:5" ht="14.1" customHeight="1" x14ac:dyDescent="0.2">
      <c r="A18" s="32" t="s">
        <v>36</v>
      </c>
      <c r="B18" s="37"/>
      <c r="C18" s="36">
        <f>SUM(C13:C17)</f>
        <v>87047</v>
      </c>
      <c r="D18" s="36">
        <f>SUM(D13:D17)</f>
        <v>44559</v>
      </c>
      <c r="E18" s="36">
        <f>SUM(E13:E17)</f>
        <v>42488</v>
      </c>
    </row>
    <row r="19" spans="1:5" ht="14.1" customHeight="1" x14ac:dyDescent="0.2">
      <c r="A19" s="25" t="s">
        <v>42</v>
      </c>
      <c r="B19" s="35">
        <f>$B$7-10</f>
        <v>2010</v>
      </c>
      <c r="C19" s="36">
        <v>16300</v>
      </c>
      <c r="D19" s="36">
        <v>8343</v>
      </c>
      <c r="E19" s="36">
        <v>7957</v>
      </c>
    </row>
    <row r="20" spans="1:5" ht="14.1" customHeight="1" x14ac:dyDescent="0.2">
      <c r="A20" s="25" t="s">
        <v>43</v>
      </c>
      <c r="B20" s="35">
        <f>$B$7-11</f>
        <v>2009</v>
      </c>
      <c r="C20" s="36">
        <v>15950</v>
      </c>
      <c r="D20" s="36">
        <v>8296</v>
      </c>
      <c r="E20" s="36">
        <v>7654</v>
      </c>
    </row>
    <row r="21" spans="1:5" ht="14.1" customHeight="1" x14ac:dyDescent="0.2">
      <c r="A21" s="25" t="s">
        <v>44</v>
      </c>
      <c r="B21" s="35">
        <f>$B$7-12</f>
        <v>2008</v>
      </c>
      <c r="C21" s="36">
        <v>16345</v>
      </c>
      <c r="D21" s="36">
        <v>8431</v>
      </c>
      <c r="E21" s="36">
        <v>7914</v>
      </c>
    </row>
    <row r="22" spans="1:5" ht="14.1" customHeight="1" x14ac:dyDescent="0.2">
      <c r="A22" s="25" t="s">
        <v>45</v>
      </c>
      <c r="B22" s="35">
        <f>$B$7-13</f>
        <v>2007</v>
      </c>
      <c r="C22" s="36">
        <v>15924</v>
      </c>
      <c r="D22" s="36">
        <v>8310</v>
      </c>
      <c r="E22" s="36">
        <v>7614</v>
      </c>
    </row>
    <row r="23" spans="1:5" ht="14.1" customHeight="1" x14ac:dyDescent="0.2">
      <c r="A23" s="25" t="s">
        <v>46</v>
      </c>
      <c r="B23" s="35">
        <f>$B$7-14</f>
        <v>2006</v>
      </c>
      <c r="C23" s="36">
        <v>15703</v>
      </c>
      <c r="D23" s="36">
        <v>8209</v>
      </c>
      <c r="E23" s="36">
        <v>7494</v>
      </c>
    </row>
    <row r="24" spans="1:5" ht="14.1" customHeight="1" x14ac:dyDescent="0.2">
      <c r="A24" s="32" t="s">
        <v>36</v>
      </c>
      <c r="B24" s="37"/>
      <c r="C24" s="36">
        <f>SUM(C19:C23)</f>
        <v>80222</v>
      </c>
      <c r="D24" s="36">
        <f>SUM(D19:D23)</f>
        <v>41589</v>
      </c>
      <c r="E24" s="36">
        <f>SUM(E19:E23)</f>
        <v>38633</v>
      </c>
    </row>
    <row r="25" spans="1:5" ht="14.1" customHeight="1" x14ac:dyDescent="0.2">
      <c r="A25" s="25" t="s">
        <v>47</v>
      </c>
      <c r="B25" s="35">
        <f>$B$7-15</f>
        <v>2005</v>
      </c>
      <c r="C25" s="36">
        <v>15664</v>
      </c>
      <c r="D25" s="36">
        <v>8146</v>
      </c>
      <c r="E25" s="36">
        <v>7518</v>
      </c>
    </row>
    <row r="26" spans="1:5" ht="14.1" customHeight="1" x14ac:dyDescent="0.2">
      <c r="A26" s="25" t="s">
        <v>48</v>
      </c>
      <c r="B26" s="35">
        <f>$B$7-16</f>
        <v>2004</v>
      </c>
      <c r="C26" s="36">
        <v>15664</v>
      </c>
      <c r="D26" s="36">
        <v>8088</v>
      </c>
      <c r="E26" s="36">
        <v>7576</v>
      </c>
    </row>
    <row r="27" spans="1:5" ht="14.1" customHeight="1" x14ac:dyDescent="0.2">
      <c r="A27" s="25" t="s">
        <v>49</v>
      </c>
      <c r="B27" s="35">
        <f>$B$7-17</f>
        <v>2003</v>
      </c>
      <c r="C27" s="36">
        <v>15564</v>
      </c>
      <c r="D27" s="36">
        <v>8109</v>
      </c>
      <c r="E27" s="36">
        <v>7455</v>
      </c>
    </row>
    <row r="28" spans="1:5" ht="14.1" customHeight="1" x14ac:dyDescent="0.2">
      <c r="A28" s="25" t="s">
        <v>50</v>
      </c>
      <c r="B28" s="35">
        <f>$B$7-18</f>
        <v>2002</v>
      </c>
      <c r="C28" s="36">
        <v>15814</v>
      </c>
      <c r="D28" s="36">
        <v>8062</v>
      </c>
      <c r="E28" s="36">
        <v>7752</v>
      </c>
    </row>
    <row r="29" spans="1:5" ht="14.1" customHeight="1" x14ac:dyDescent="0.2">
      <c r="A29" s="24" t="s">
        <v>51</v>
      </c>
      <c r="B29" s="35">
        <f>$B$7-19</f>
        <v>2001</v>
      </c>
      <c r="C29" s="36">
        <v>17113</v>
      </c>
      <c r="D29" s="36">
        <v>8647</v>
      </c>
      <c r="E29" s="36">
        <v>8466</v>
      </c>
    </row>
    <row r="30" spans="1:5" ht="14.1" customHeight="1" x14ac:dyDescent="0.2">
      <c r="A30" s="32" t="s">
        <v>36</v>
      </c>
      <c r="B30" s="37"/>
      <c r="C30" s="36">
        <f>SUM(C25:C29)</f>
        <v>79819</v>
      </c>
      <c r="D30" s="36">
        <f>SUM(D25:D29)</f>
        <v>41052</v>
      </c>
      <c r="E30" s="36">
        <f>SUM(E25:E29)</f>
        <v>38767</v>
      </c>
    </row>
    <row r="31" spans="1:5" ht="14.1" customHeight="1" x14ac:dyDescent="0.2">
      <c r="A31" s="25" t="s">
        <v>52</v>
      </c>
      <c r="B31" s="35">
        <f>$B$7-20</f>
        <v>2000</v>
      </c>
      <c r="C31" s="36">
        <v>19243</v>
      </c>
      <c r="D31" s="36">
        <v>9884</v>
      </c>
      <c r="E31" s="36">
        <v>9359</v>
      </c>
    </row>
    <row r="32" spans="1:5" ht="14.1" customHeight="1" x14ac:dyDescent="0.2">
      <c r="A32" s="25" t="s">
        <v>53</v>
      </c>
      <c r="B32" s="35">
        <f>$B$7-21</f>
        <v>1999</v>
      </c>
      <c r="C32" s="36">
        <v>20421</v>
      </c>
      <c r="D32" s="36">
        <v>10437</v>
      </c>
      <c r="E32" s="36">
        <v>9984</v>
      </c>
    </row>
    <row r="33" spans="1:5" ht="14.1" customHeight="1" x14ac:dyDescent="0.2">
      <c r="A33" s="25" t="s">
        <v>54</v>
      </c>
      <c r="B33" s="35">
        <f>$B$7-22</f>
        <v>1998</v>
      </c>
      <c r="C33" s="36">
        <v>22210</v>
      </c>
      <c r="D33" s="36">
        <v>11200</v>
      </c>
      <c r="E33" s="36">
        <v>11010</v>
      </c>
    </row>
    <row r="34" spans="1:5" ht="14.1" customHeight="1" x14ac:dyDescent="0.2">
      <c r="A34" s="25" t="s">
        <v>55</v>
      </c>
      <c r="B34" s="35">
        <f>$B$7-23</f>
        <v>1997</v>
      </c>
      <c r="C34" s="36">
        <v>24689</v>
      </c>
      <c r="D34" s="36">
        <v>12403</v>
      </c>
      <c r="E34" s="36">
        <v>12286</v>
      </c>
    </row>
    <row r="35" spans="1:5" ht="14.1" customHeight="1" x14ac:dyDescent="0.2">
      <c r="A35" s="25" t="s">
        <v>56</v>
      </c>
      <c r="B35" s="35">
        <f>$B$7-24</f>
        <v>1996</v>
      </c>
      <c r="C35" s="36">
        <v>25599</v>
      </c>
      <c r="D35" s="36">
        <v>12724</v>
      </c>
      <c r="E35" s="36">
        <v>12875</v>
      </c>
    </row>
    <row r="36" spans="1:5" ht="14.1" customHeight="1" x14ac:dyDescent="0.2">
      <c r="A36" s="32" t="s">
        <v>36</v>
      </c>
      <c r="B36" s="37"/>
      <c r="C36" s="36">
        <f>SUM(C31:C35)</f>
        <v>112162</v>
      </c>
      <c r="D36" s="36">
        <f>SUM(D31:D35)</f>
        <v>56648</v>
      </c>
      <c r="E36" s="36">
        <f>SUM(E31:E35)</f>
        <v>55514</v>
      </c>
    </row>
    <row r="37" spans="1:5" ht="14.1" customHeight="1" x14ac:dyDescent="0.2">
      <c r="A37" s="25" t="s">
        <v>57</v>
      </c>
      <c r="B37" s="35">
        <f>$B$7-25</f>
        <v>1995</v>
      </c>
      <c r="C37" s="36">
        <v>26069</v>
      </c>
      <c r="D37" s="36">
        <v>12853</v>
      </c>
      <c r="E37" s="36">
        <v>13216</v>
      </c>
    </row>
    <row r="38" spans="1:5" ht="14.1" customHeight="1" x14ac:dyDescent="0.2">
      <c r="A38" s="25" t="s">
        <v>58</v>
      </c>
      <c r="B38" s="35">
        <f>$B$7-26</f>
        <v>1994</v>
      </c>
      <c r="C38" s="36">
        <v>27755</v>
      </c>
      <c r="D38" s="36">
        <v>13692</v>
      </c>
      <c r="E38" s="36">
        <v>14063</v>
      </c>
    </row>
    <row r="39" spans="1:5" ht="14.1" customHeight="1" x14ac:dyDescent="0.2">
      <c r="A39" s="25" t="s">
        <v>59</v>
      </c>
      <c r="B39" s="35">
        <f>$B$7-27</f>
        <v>1993</v>
      </c>
      <c r="C39" s="36">
        <v>28965</v>
      </c>
      <c r="D39" s="36">
        <v>14249</v>
      </c>
      <c r="E39" s="36">
        <v>14716</v>
      </c>
    </row>
    <row r="40" spans="1:5" ht="14.1" customHeight="1" x14ac:dyDescent="0.2">
      <c r="A40" s="25" t="s">
        <v>60</v>
      </c>
      <c r="B40" s="35">
        <f>$B$7-28</f>
        <v>1992</v>
      </c>
      <c r="C40" s="36">
        <v>29537</v>
      </c>
      <c r="D40" s="36">
        <v>14630</v>
      </c>
      <c r="E40" s="36">
        <v>14907</v>
      </c>
    </row>
    <row r="41" spans="1:5" ht="14.1" customHeight="1" x14ac:dyDescent="0.2">
      <c r="A41" s="25" t="s">
        <v>61</v>
      </c>
      <c r="B41" s="35">
        <f>$B$7-29</f>
        <v>1991</v>
      </c>
      <c r="C41" s="36">
        <v>30870</v>
      </c>
      <c r="D41" s="36">
        <v>15349</v>
      </c>
      <c r="E41" s="36">
        <v>15521</v>
      </c>
    </row>
    <row r="42" spans="1:5" ht="14.1" customHeight="1" x14ac:dyDescent="0.2">
      <c r="A42" s="32" t="s">
        <v>36</v>
      </c>
      <c r="B42" s="37"/>
      <c r="C42" s="36">
        <f>SUM(C37:C41)</f>
        <v>143196</v>
      </c>
      <c r="D42" s="36">
        <f>SUM(D37:D41)</f>
        <v>70773</v>
      </c>
      <c r="E42" s="36">
        <f>SUM(E37:E41)</f>
        <v>72423</v>
      </c>
    </row>
    <row r="43" spans="1:5" ht="14.1" customHeight="1" x14ac:dyDescent="0.2">
      <c r="A43" s="25" t="s">
        <v>62</v>
      </c>
      <c r="B43" s="35">
        <f>$B$7-30</f>
        <v>1990</v>
      </c>
      <c r="C43" s="36">
        <v>32802</v>
      </c>
      <c r="D43" s="36">
        <v>16325</v>
      </c>
      <c r="E43" s="36">
        <v>16477</v>
      </c>
    </row>
    <row r="44" spans="1:5" ht="14.1" customHeight="1" x14ac:dyDescent="0.2">
      <c r="A44" s="25" t="s">
        <v>63</v>
      </c>
      <c r="B44" s="35">
        <f>$B$7-31</f>
        <v>1989</v>
      </c>
      <c r="C44" s="36">
        <v>32037</v>
      </c>
      <c r="D44" s="36">
        <v>15959</v>
      </c>
      <c r="E44" s="36">
        <v>16078</v>
      </c>
    </row>
    <row r="45" spans="1:5" ht="14.1" customHeight="1" x14ac:dyDescent="0.2">
      <c r="A45" s="25" t="s">
        <v>64</v>
      </c>
      <c r="B45" s="35">
        <f>$B$7-32</f>
        <v>1988</v>
      </c>
      <c r="C45" s="36">
        <v>32387</v>
      </c>
      <c r="D45" s="36">
        <v>16142</v>
      </c>
      <c r="E45" s="36">
        <v>16245</v>
      </c>
    </row>
    <row r="46" spans="1:5" ht="14.1" customHeight="1" x14ac:dyDescent="0.2">
      <c r="A46" s="25" t="s">
        <v>65</v>
      </c>
      <c r="B46" s="35">
        <f>$B$7-33</f>
        <v>1987</v>
      </c>
      <c r="C46" s="36">
        <v>30896</v>
      </c>
      <c r="D46" s="36">
        <v>15547</v>
      </c>
      <c r="E46" s="36">
        <v>15349</v>
      </c>
    </row>
    <row r="47" spans="1:5" ht="14.1" customHeight="1" x14ac:dyDescent="0.2">
      <c r="A47" s="25" t="s">
        <v>66</v>
      </c>
      <c r="B47" s="35">
        <f>$B$7-34</f>
        <v>1986</v>
      </c>
      <c r="C47" s="36">
        <v>29927</v>
      </c>
      <c r="D47" s="36">
        <v>15094</v>
      </c>
      <c r="E47" s="36">
        <v>14833</v>
      </c>
    </row>
    <row r="48" spans="1:5" ht="14.1" customHeight="1" x14ac:dyDescent="0.2">
      <c r="A48" s="32" t="s">
        <v>36</v>
      </c>
      <c r="B48" s="37"/>
      <c r="C48" s="36">
        <f>SUM(C43:C47)</f>
        <v>158049</v>
      </c>
      <c r="D48" s="36">
        <f>SUM(D43:D47)</f>
        <v>79067</v>
      </c>
      <c r="E48" s="36">
        <f>SUM(E43:E47)</f>
        <v>78982</v>
      </c>
    </row>
    <row r="49" spans="1:5" ht="14.1" customHeight="1" x14ac:dyDescent="0.2">
      <c r="A49" s="25" t="s">
        <v>67</v>
      </c>
      <c r="B49" s="35">
        <f>$B$7-35</f>
        <v>1985</v>
      </c>
      <c r="C49" s="36">
        <v>28957</v>
      </c>
      <c r="D49" s="36">
        <v>14401</v>
      </c>
      <c r="E49" s="36">
        <v>14556</v>
      </c>
    </row>
    <row r="50" spans="1:5" ht="14.1" customHeight="1" x14ac:dyDescent="0.2">
      <c r="A50" s="25" t="s">
        <v>68</v>
      </c>
      <c r="B50" s="35">
        <f>$B$7-36</f>
        <v>1984</v>
      </c>
      <c r="C50" s="36">
        <v>28474</v>
      </c>
      <c r="D50" s="36">
        <v>14320</v>
      </c>
      <c r="E50" s="36">
        <v>14154</v>
      </c>
    </row>
    <row r="51" spans="1:5" ht="14.1" customHeight="1" x14ac:dyDescent="0.2">
      <c r="A51" s="25" t="s">
        <v>69</v>
      </c>
      <c r="B51" s="35">
        <f>$B$7-37</f>
        <v>1983</v>
      </c>
      <c r="C51" s="36">
        <v>27938</v>
      </c>
      <c r="D51" s="36">
        <v>13875</v>
      </c>
      <c r="E51" s="36">
        <v>14063</v>
      </c>
    </row>
    <row r="52" spans="1:5" ht="14.1" customHeight="1" x14ac:dyDescent="0.2">
      <c r="A52" s="25" t="s">
        <v>70</v>
      </c>
      <c r="B52" s="35">
        <f>$B$7-38</f>
        <v>1982</v>
      </c>
      <c r="C52" s="36">
        <v>27884</v>
      </c>
      <c r="D52" s="36">
        <v>13928</v>
      </c>
      <c r="E52" s="36">
        <v>13956</v>
      </c>
    </row>
    <row r="53" spans="1:5" ht="14.1" customHeight="1" x14ac:dyDescent="0.2">
      <c r="A53" s="24" t="s">
        <v>71</v>
      </c>
      <c r="B53" s="35">
        <f>$B$7-39</f>
        <v>1981</v>
      </c>
      <c r="C53" s="36">
        <v>27896</v>
      </c>
      <c r="D53" s="36">
        <v>13632</v>
      </c>
      <c r="E53" s="36">
        <v>14264</v>
      </c>
    </row>
    <row r="54" spans="1:5" ht="14.1" customHeight="1" x14ac:dyDescent="0.2">
      <c r="A54" s="31" t="s">
        <v>36</v>
      </c>
      <c r="B54" s="37"/>
      <c r="C54" s="36">
        <f>SUM(C49:C53)</f>
        <v>141149</v>
      </c>
      <c r="D54" s="36">
        <f>SUM(D49:D53)</f>
        <v>70156</v>
      </c>
      <c r="E54" s="36">
        <f>SUM(E49:E53)</f>
        <v>70993</v>
      </c>
    </row>
    <row r="55" spans="1:5" ht="14.1" customHeight="1" x14ac:dyDescent="0.2">
      <c r="A55" s="24" t="s">
        <v>72</v>
      </c>
      <c r="B55" s="35">
        <f>$B$7-40</f>
        <v>1980</v>
      </c>
      <c r="C55" s="36">
        <v>27659</v>
      </c>
      <c r="D55" s="36">
        <v>13685</v>
      </c>
      <c r="E55" s="36">
        <v>13974</v>
      </c>
    </row>
    <row r="56" spans="1:5" ht="14.1" customHeight="1" x14ac:dyDescent="0.2">
      <c r="A56" s="24" t="s">
        <v>73</v>
      </c>
      <c r="B56" s="35">
        <f>$B$7-41</f>
        <v>1979</v>
      </c>
      <c r="C56" s="36">
        <v>25840</v>
      </c>
      <c r="D56" s="36">
        <v>12836</v>
      </c>
      <c r="E56" s="36">
        <v>13004</v>
      </c>
    </row>
    <row r="57" spans="1:5" ht="14.1" customHeight="1" x14ac:dyDescent="0.2">
      <c r="A57" s="24" t="s">
        <v>74</v>
      </c>
      <c r="B57" s="35">
        <f>$B$7-42</f>
        <v>1978</v>
      </c>
      <c r="C57" s="36">
        <v>25274</v>
      </c>
      <c r="D57" s="36">
        <v>12729</v>
      </c>
      <c r="E57" s="36">
        <v>12545</v>
      </c>
    </row>
    <row r="58" spans="1:5" ht="14.1" customHeight="1" x14ac:dyDescent="0.2">
      <c r="A58" s="24" t="s">
        <v>75</v>
      </c>
      <c r="B58" s="35">
        <f>$B$7-43</f>
        <v>1977</v>
      </c>
      <c r="C58" s="36">
        <v>24656</v>
      </c>
      <c r="D58" s="36">
        <v>12407</v>
      </c>
      <c r="E58" s="36">
        <v>12249</v>
      </c>
    </row>
    <row r="59" spans="1:5" ht="14.1" customHeight="1" x14ac:dyDescent="0.2">
      <c r="A59" s="24" t="s">
        <v>76</v>
      </c>
      <c r="B59" s="35">
        <f>$B$7-44</f>
        <v>1976</v>
      </c>
      <c r="C59" s="36">
        <v>24506</v>
      </c>
      <c r="D59" s="36">
        <v>12154</v>
      </c>
      <c r="E59" s="36">
        <v>12352</v>
      </c>
    </row>
    <row r="60" spans="1:5" ht="14.1" customHeight="1" x14ac:dyDescent="0.2">
      <c r="A60" s="32" t="s">
        <v>36</v>
      </c>
      <c r="B60" s="37"/>
      <c r="C60" s="36">
        <f>SUM(C55:C59)</f>
        <v>127935</v>
      </c>
      <c r="D60" s="36">
        <f>SUM(D55:D59)</f>
        <v>63811</v>
      </c>
      <c r="E60" s="36">
        <f>SUM(E55:E59)</f>
        <v>64124</v>
      </c>
    </row>
    <row r="61" spans="1:5" ht="14.1" customHeight="1" x14ac:dyDescent="0.2">
      <c r="A61" s="25" t="s">
        <v>77</v>
      </c>
      <c r="B61" s="35">
        <f>$B$7-45</f>
        <v>1975</v>
      </c>
      <c r="C61" s="36">
        <v>23341</v>
      </c>
      <c r="D61" s="36">
        <v>11780</v>
      </c>
      <c r="E61" s="36">
        <v>11561</v>
      </c>
    </row>
    <row r="62" spans="1:5" ht="14.1" customHeight="1" x14ac:dyDescent="0.2">
      <c r="A62" s="25" t="s">
        <v>78</v>
      </c>
      <c r="B62" s="35">
        <f>$B$7-46</f>
        <v>1974</v>
      </c>
      <c r="C62" s="36">
        <v>23258</v>
      </c>
      <c r="D62" s="36">
        <v>11773</v>
      </c>
      <c r="E62" s="36">
        <v>11485</v>
      </c>
    </row>
    <row r="63" spans="1:5" ht="14.1" customHeight="1" x14ac:dyDescent="0.2">
      <c r="A63" s="25" t="s">
        <v>79</v>
      </c>
      <c r="B63" s="35">
        <f>$B$7-47</f>
        <v>1973</v>
      </c>
      <c r="C63" s="36">
        <v>22755</v>
      </c>
      <c r="D63" s="36">
        <v>11287</v>
      </c>
      <c r="E63" s="36">
        <v>11468</v>
      </c>
    </row>
    <row r="64" spans="1:5" ht="14.1" customHeight="1" x14ac:dyDescent="0.2">
      <c r="A64" s="25" t="s">
        <v>80</v>
      </c>
      <c r="B64" s="35">
        <f>$B$7-48</f>
        <v>1972</v>
      </c>
      <c r="C64" s="36">
        <v>23549</v>
      </c>
      <c r="D64" s="36">
        <v>11817</v>
      </c>
      <c r="E64" s="36">
        <v>11732</v>
      </c>
    </row>
    <row r="65" spans="1:5" ht="14.1" customHeight="1" x14ac:dyDescent="0.2">
      <c r="A65" s="25" t="s">
        <v>81</v>
      </c>
      <c r="B65" s="35">
        <f>$B$7-49</f>
        <v>1971</v>
      </c>
      <c r="C65" s="36">
        <v>25001</v>
      </c>
      <c r="D65" s="36">
        <v>12581</v>
      </c>
      <c r="E65" s="36">
        <v>12420</v>
      </c>
    </row>
    <row r="66" spans="1:5" ht="14.1" customHeight="1" x14ac:dyDescent="0.2">
      <c r="A66" s="32" t="s">
        <v>36</v>
      </c>
      <c r="B66" s="37"/>
      <c r="C66" s="36">
        <f>SUM(C61:C65)</f>
        <v>117904</v>
      </c>
      <c r="D66" s="36">
        <f>SUM(D61:D65)</f>
        <v>59238</v>
      </c>
      <c r="E66" s="36">
        <f>SUM(E61:E65)</f>
        <v>58666</v>
      </c>
    </row>
    <row r="67" spans="1:5" ht="14.1" customHeight="1" x14ac:dyDescent="0.2">
      <c r="A67" s="25" t="s">
        <v>82</v>
      </c>
      <c r="B67" s="35">
        <f>$B$7-50</f>
        <v>1970</v>
      </c>
      <c r="C67" s="36">
        <v>25511</v>
      </c>
      <c r="D67" s="36">
        <v>12890</v>
      </c>
      <c r="E67" s="36">
        <v>12621</v>
      </c>
    </row>
    <row r="68" spans="1:5" ht="14.1" customHeight="1" x14ac:dyDescent="0.2">
      <c r="A68" s="25" t="s">
        <v>83</v>
      </c>
      <c r="B68" s="35">
        <f>$B$7-51</f>
        <v>1969</v>
      </c>
      <c r="C68" s="36">
        <v>26485</v>
      </c>
      <c r="D68" s="36">
        <v>13456</v>
      </c>
      <c r="E68" s="36">
        <v>13029</v>
      </c>
    </row>
    <row r="69" spans="1:5" ht="14.1" customHeight="1" x14ac:dyDescent="0.2">
      <c r="A69" s="25" t="s">
        <v>84</v>
      </c>
      <c r="B69" s="35">
        <f>$B$7-52</f>
        <v>1968</v>
      </c>
      <c r="C69" s="36">
        <v>28350</v>
      </c>
      <c r="D69" s="36">
        <v>14445</v>
      </c>
      <c r="E69" s="36">
        <v>13905</v>
      </c>
    </row>
    <row r="70" spans="1:5" ht="14.1" customHeight="1" x14ac:dyDescent="0.2">
      <c r="A70" s="25" t="s">
        <v>85</v>
      </c>
      <c r="B70" s="35">
        <f>$B$7-53</f>
        <v>1967</v>
      </c>
      <c r="C70" s="36">
        <v>28430</v>
      </c>
      <c r="D70" s="36">
        <v>14419</v>
      </c>
      <c r="E70" s="36">
        <v>14011</v>
      </c>
    </row>
    <row r="71" spans="1:5" ht="14.1" customHeight="1" x14ac:dyDescent="0.2">
      <c r="A71" s="25" t="s">
        <v>86</v>
      </c>
      <c r="B71" s="35">
        <f>$B$7-54</f>
        <v>1966</v>
      </c>
      <c r="C71" s="36">
        <v>28545</v>
      </c>
      <c r="D71" s="36">
        <v>14444</v>
      </c>
      <c r="E71" s="36">
        <v>14101</v>
      </c>
    </row>
    <row r="72" spans="1:5" ht="14.1" customHeight="1" x14ac:dyDescent="0.2">
      <c r="A72" s="32" t="s">
        <v>36</v>
      </c>
      <c r="B72" s="37"/>
      <c r="C72" s="36">
        <f>SUM(C67:C71)</f>
        <v>137321</v>
      </c>
      <c r="D72" s="36">
        <f>SUM(D67:D71)</f>
        <v>69654</v>
      </c>
      <c r="E72" s="36">
        <f>SUM(E67:E71)</f>
        <v>67667</v>
      </c>
    </row>
    <row r="73" spans="1:5" ht="14.1" customHeight="1" x14ac:dyDescent="0.2">
      <c r="A73" s="25" t="s">
        <v>87</v>
      </c>
      <c r="B73" s="35">
        <f>$B$7-55</f>
        <v>1965</v>
      </c>
      <c r="C73" s="36">
        <v>27567</v>
      </c>
      <c r="D73" s="36">
        <v>13869</v>
      </c>
      <c r="E73" s="36">
        <v>13698</v>
      </c>
    </row>
    <row r="74" spans="1:5" ht="14.1" customHeight="1" x14ac:dyDescent="0.2">
      <c r="A74" s="25" t="s">
        <v>88</v>
      </c>
      <c r="B74" s="35">
        <f>$B$7-56</f>
        <v>1964</v>
      </c>
      <c r="C74" s="36">
        <v>27787</v>
      </c>
      <c r="D74" s="36">
        <v>14003</v>
      </c>
      <c r="E74" s="36">
        <v>13784</v>
      </c>
    </row>
    <row r="75" spans="1:5" ht="14.1" customHeight="1" x14ac:dyDescent="0.2">
      <c r="A75" s="25" t="s">
        <v>89</v>
      </c>
      <c r="B75" s="35">
        <f>$B$7-57</f>
        <v>1963</v>
      </c>
      <c r="C75" s="36">
        <v>26519</v>
      </c>
      <c r="D75" s="36">
        <v>13284</v>
      </c>
      <c r="E75" s="36">
        <v>13235</v>
      </c>
    </row>
    <row r="76" spans="1:5" ht="14.1" customHeight="1" x14ac:dyDescent="0.2">
      <c r="A76" s="24" t="s">
        <v>90</v>
      </c>
      <c r="B76" s="35">
        <f>$B$7-58</f>
        <v>1962</v>
      </c>
      <c r="C76" s="36">
        <v>24553</v>
      </c>
      <c r="D76" s="36">
        <v>12197</v>
      </c>
      <c r="E76" s="36">
        <v>12356</v>
      </c>
    </row>
    <row r="77" spans="1:5" ht="14.1" customHeight="1" x14ac:dyDescent="0.2">
      <c r="A77" s="25" t="s">
        <v>91</v>
      </c>
      <c r="B77" s="35">
        <f>$B$7-59</f>
        <v>1961</v>
      </c>
      <c r="C77" s="36">
        <v>23448</v>
      </c>
      <c r="D77" s="36">
        <v>11496</v>
      </c>
      <c r="E77" s="36">
        <v>11952</v>
      </c>
    </row>
    <row r="78" spans="1:5" ht="14.1" customHeight="1" x14ac:dyDescent="0.2">
      <c r="A78" s="32" t="s">
        <v>36</v>
      </c>
      <c r="B78" s="37"/>
      <c r="C78" s="36">
        <f>SUM(C73:C77)</f>
        <v>129874</v>
      </c>
      <c r="D78" s="36">
        <f>SUM(D73:D77)</f>
        <v>64849</v>
      </c>
      <c r="E78" s="36">
        <f>SUM(E73:E77)</f>
        <v>65025</v>
      </c>
    </row>
    <row r="79" spans="1:5" ht="14.1" customHeight="1" x14ac:dyDescent="0.2">
      <c r="A79" s="25" t="s">
        <v>92</v>
      </c>
      <c r="B79" s="35">
        <f>$B$7-60</f>
        <v>1960</v>
      </c>
      <c r="C79" s="36">
        <v>22667</v>
      </c>
      <c r="D79" s="36">
        <v>11220</v>
      </c>
      <c r="E79" s="36">
        <v>11447</v>
      </c>
    </row>
    <row r="80" spans="1:5" ht="14.1" customHeight="1" x14ac:dyDescent="0.2">
      <c r="A80" s="25" t="s">
        <v>93</v>
      </c>
      <c r="B80" s="35">
        <f>$B$7-61</f>
        <v>1959</v>
      </c>
      <c r="C80" s="36">
        <v>21440</v>
      </c>
      <c r="D80" s="36">
        <v>10520</v>
      </c>
      <c r="E80" s="36">
        <v>10920</v>
      </c>
    </row>
    <row r="81" spans="1:5" ht="14.1" customHeight="1" x14ac:dyDescent="0.2">
      <c r="A81" s="25" t="s">
        <v>94</v>
      </c>
      <c r="B81" s="35">
        <f>$B$7-62</f>
        <v>1958</v>
      </c>
      <c r="C81" s="36">
        <v>20302</v>
      </c>
      <c r="D81" s="36">
        <v>9878</v>
      </c>
      <c r="E81" s="36">
        <v>10424</v>
      </c>
    </row>
    <row r="82" spans="1:5" ht="14.1" customHeight="1" x14ac:dyDescent="0.2">
      <c r="A82" s="25" t="s">
        <v>95</v>
      </c>
      <c r="B82" s="35">
        <f>$B$7-63</f>
        <v>1957</v>
      </c>
      <c r="C82" s="36">
        <v>19229</v>
      </c>
      <c r="D82" s="36">
        <v>9285</v>
      </c>
      <c r="E82" s="36">
        <v>9944</v>
      </c>
    </row>
    <row r="83" spans="1:5" ht="14.1" customHeight="1" x14ac:dyDescent="0.2">
      <c r="A83" s="25" t="s">
        <v>96</v>
      </c>
      <c r="B83" s="35">
        <f>$B$7-64</f>
        <v>1956</v>
      </c>
      <c r="C83" s="36">
        <v>18200</v>
      </c>
      <c r="D83" s="36">
        <v>8712</v>
      </c>
      <c r="E83" s="36">
        <v>9488</v>
      </c>
    </row>
    <row r="84" spans="1:5" ht="14.1" customHeight="1" x14ac:dyDescent="0.2">
      <c r="A84" s="32" t="s">
        <v>36</v>
      </c>
      <c r="B84" s="37"/>
      <c r="C84" s="36">
        <f>SUM(C79:C83)</f>
        <v>101838</v>
      </c>
      <c r="D84" s="36">
        <f>SUM(D79:D83)</f>
        <v>49615</v>
      </c>
      <c r="E84" s="36">
        <f>SUM(E79:E83)</f>
        <v>52223</v>
      </c>
    </row>
    <row r="85" spans="1:5" ht="14.1" customHeight="1" x14ac:dyDescent="0.2">
      <c r="A85" s="25" t="s">
        <v>97</v>
      </c>
      <c r="B85" s="35">
        <f>$B$7-65</f>
        <v>1955</v>
      </c>
      <c r="C85" s="36">
        <v>17095</v>
      </c>
      <c r="D85" s="36">
        <v>8209</v>
      </c>
      <c r="E85" s="36">
        <v>8886</v>
      </c>
    </row>
    <row r="86" spans="1:5" ht="14.1" customHeight="1" x14ac:dyDescent="0.2">
      <c r="A86" s="25" t="s">
        <v>98</v>
      </c>
      <c r="B86" s="35">
        <f>$B$7-66</f>
        <v>1954</v>
      </c>
      <c r="C86" s="36">
        <v>16500</v>
      </c>
      <c r="D86" s="36">
        <v>7739</v>
      </c>
      <c r="E86" s="36">
        <v>8761</v>
      </c>
    </row>
    <row r="87" spans="1:5" ht="14.1" customHeight="1" x14ac:dyDescent="0.2">
      <c r="A87" s="25" t="s">
        <v>99</v>
      </c>
      <c r="B87" s="35">
        <f>$B$7-67</f>
        <v>1953</v>
      </c>
      <c r="C87" s="36">
        <v>15664</v>
      </c>
      <c r="D87" s="36">
        <v>7224</v>
      </c>
      <c r="E87" s="36">
        <v>8440</v>
      </c>
    </row>
    <row r="88" spans="1:5" ht="14.1" customHeight="1" x14ac:dyDescent="0.2">
      <c r="A88" s="25" t="s">
        <v>100</v>
      </c>
      <c r="B88" s="35">
        <f>$B$7-68</f>
        <v>1952</v>
      </c>
      <c r="C88" s="36">
        <v>15792</v>
      </c>
      <c r="D88" s="36">
        <v>7298</v>
      </c>
      <c r="E88" s="36">
        <v>8494</v>
      </c>
    </row>
    <row r="89" spans="1:5" ht="14.1" customHeight="1" x14ac:dyDescent="0.2">
      <c r="A89" s="25" t="s">
        <v>101</v>
      </c>
      <c r="B89" s="35">
        <f>$B$7-69</f>
        <v>1951</v>
      </c>
      <c r="C89" s="36">
        <v>15392</v>
      </c>
      <c r="D89" s="36">
        <v>6994</v>
      </c>
      <c r="E89" s="36">
        <v>8398</v>
      </c>
    </row>
    <row r="90" spans="1:5" ht="14.1" customHeight="1" x14ac:dyDescent="0.2">
      <c r="A90" s="32" t="s">
        <v>36</v>
      </c>
      <c r="B90" s="37"/>
      <c r="C90" s="36">
        <f>SUM(C85:C89)</f>
        <v>80443</v>
      </c>
      <c r="D90" s="36">
        <f>SUM(D85:D89)</f>
        <v>37464</v>
      </c>
      <c r="E90" s="36">
        <f>SUM(E85:E89)</f>
        <v>42979</v>
      </c>
    </row>
    <row r="91" spans="1:5" ht="14.1" customHeight="1" x14ac:dyDescent="0.2">
      <c r="A91" s="25" t="s">
        <v>102</v>
      </c>
      <c r="B91" s="35">
        <f>$B$7-70</f>
        <v>1950</v>
      </c>
      <c r="C91" s="36">
        <v>15808</v>
      </c>
      <c r="D91" s="36">
        <v>7159</v>
      </c>
      <c r="E91" s="36">
        <v>8649</v>
      </c>
    </row>
    <row r="92" spans="1:5" ht="14.1" customHeight="1" x14ac:dyDescent="0.2">
      <c r="A92" s="25" t="s">
        <v>103</v>
      </c>
      <c r="B92" s="35">
        <f>$B$7-71</f>
        <v>1949</v>
      </c>
      <c r="C92" s="36">
        <v>15698</v>
      </c>
      <c r="D92" s="36">
        <v>7127</v>
      </c>
      <c r="E92" s="36">
        <v>8571</v>
      </c>
    </row>
    <row r="93" spans="1:5" ht="14.1" customHeight="1" x14ac:dyDescent="0.2">
      <c r="A93" s="25" t="s">
        <v>104</v>
      </c>
      <c r="B93" s="35">
        <f>$B$7-72</f>
        <v>1948</v>
      </c>
      <c r="C93" s="36">
        <v>15171</v>
      </c>
      <c r="D93" s="36">
        <v>6969</v>
      </c>
      <c r="E93" s="36">
        <v>8202</v>
      </c>
    </row>
    <row r="94" spans="1:5" ht="14.1" customHeight="1" x14ac:dyDescent="0.2">
      <c r="A94" s="25" t="s">
        <v>105</v>
      </c>
      <c r="B94" s="35">
        <f>$B$7-73</f>
        <v>1947</v>
      </c>
      <c r="C94" s="36">
        <v>14415</v>
      </c>
      <c r="D94" s="36">
        <v>6687</v>
      </c>
      <c r="E94" s="36">
        <v>7728</v>
      </c>
    </row>
    <row r="95" spans="1:5" ht="14.1" customHeight="1" x14ac:dyDescent="0.2">
      <c r="A95" s="25" t="s">
        <v>106</v>
      </c>
      <c r="B95" s="35">
        <f>$B$7-74</f>
        <v>1946</v>
      </c>
      <c r="C95" s="36">
        <v>13133</v>
      </c>
      <c r="D95" s="36">
        <v>5977</v>
      </c>
      <c r="E95" s="36">
        <v>7156</v>
      </c>
    </row>
    <row r="96" spans="1:5" ht="14.1" customHeight="1" x14ac:dyDescent="0.2">
      <c r="A96" s="32" t="s">
        <v>36</v>
      </c>
      <c r="B96" s="37"/>
      <c r="C96" s="36">
        <f>SUM(C91:C95)</f>
        <v>74225</v>
      </c>
      <c r="D96" s="36">
        <f>SUM(D91:D95)</f>
        <v>33919</v>
      </c>
      <c r="E96" s="36">
        <f>SUM(E91:E95)</f>
        <v>40306</v>
      </c>
    </row>
    <row r="97" spans="1:5" ht="14.1" customHeight="1" x14ac:dyDescent="0.2">
      <c r="A97" s="25" t="s">
        <v>107</v>
      </c>
      <c r="B97" s="35">
        <f>$B$7-75</f>
        <v>1945</v>
      </c>
      <c r="C97" s="36">
        <v>11637</v>
      </c>
      <c r="D97" s="36">
        <v>5195</v>
      </c>
      <c r="E97" s="36">
        <v>6442</v>
      </c>
    </row>
    <row r="98" spans="1:5" ht="14.1" customHeight="1" x14ac:dyDescent="0.2">
      <c r="A98" s="25" t="s">
        <v>108</v>
      </c>
      <c r="B98" s="35">
        <f>$B$7-76</f>
        <v>1944</v>
      </c>
      <c r="C98" s="36">
        <v>14420</v>
      </c>
      <c r="D98" s="36">
        <v>6481</v>
      </c>
      <c r="E98" s="36">
        <v>7939</v>
      </c>
    </row>
    <row r="99" spans="1:5" ht="14.1" customHeight="1" x14ac:dyDescent="0.2">
      <c r="A99" s="25" t="s">
        <v>109</v>
      </c>
      <c r="B99" s="35">
        <f>$B$7-77</f>
        <v>1943</v>
      </c>
      <c r="C99" s="36">
        <v>14385</v>
      </c>
      <c r="D99" s="36">
        <v>6413</v>
      </c>
      <c r="E99" s="36">
        <v>7972</v>
      </c>
    </row>
    <row r="100" spans="1:5" ht="14.1" customHeight="1" x14ac:dyDescent="0.2">
      <c r="A100" s="25" t="s">
        <v>110</v>
      </c>
      <c r="B100" s="35">
        <f>$B$7-78</f>
        <v>1942</v>
      </c>
      <c r="C100" s="36">
        <v>13662</v>
      </c>
      <c r="D100" s="36">
        <v>6059</v>
      </c>
      <c r="E100" s="36">
        <v>7603</v>
      </c>
    </row>
    <row r="101" spans="1:5" ht="14.1" customHeight="1" x14ac:dyDescent="0.2">
      <c r="A101" s="26" t="s">
        <v>111</v>
      </c>
      <c r="B101" s="35">
        <f>$B$7-79</f>
        <v>1941</v>
      </c>
      <c r="C101" s="36">
        <v>15321</v>
      </c>
      <c r="D101" s="36">
        <v>6726</v>
      </c>
      <c r="E101" s="36">
        <v>8595</v>
      </c>
    </row>
    <row r="102" spans="1:5" ht="14.1" customHeight="1" x14ac:dyDescent="0.2">
      <c r="A102" s="33" t="s">
        <v>36</v>
      </c>
      <c r="B102" s="38"/>
      <c r="C102" s="36">
        <f>SUM(C97:C101)</f>
        <v>69425</v>
      </c>
      <c r="D102" s="36">
        <f>SUM(D97:D101)</f>
        <v>30874</v>
      </c>
      <c r="E102" s="36">
        <f>SUM(E97:E101)</f>
        <v>38551</v>
      </c>
    </row>
    <row r="103" spans="1:5" ht="14.1" customHeight="1" x14ac:dyDescent="0.2">
      <c r="A103" s="26" t="s">
        <v>112</v>
      </c>
      <c r="B103" s="35">
        <f>$B$7-80</f>
        <v>1940</v>
      </c>
      <c r="C103" s="36">
        <v>15384</v>
      </c>
      <c r="D103" s="36">
        <v>6562</v>
      </c>
      <c r="E103" s="36">
        <v>8822</v>
      </c>
    </row>
    <row r="104" spans="1:5" ht="14.1" customHeight="1" x14ac:dyDescent="0.2">
      <c r="A104" s="26" t="s">
        <v>123</v>
      </c>
      <c r="B104" s="35">
        <f>$B$7-81</f>
        <v>1939</v>
      </c>
      <c r="C104" s="36">
        <v>14170</v>
      </c>
      <c r="D104" s="36">
        <v>5881</v>
      </c>
      <c r="E104" s="36">
        <v>8289</v>
      </c>
    </row>
    <row r="105" spans="1:5" s="16" customFormat="1" ht="14.1" customHeight="1" x14ac:dyDescent="0.2">
      <c r="A105" s="26" t="s">
        <v>121</v>
      </c>
      <c r="B105" s="35">
        <f>$B$7-82</f>
        <v>1938</v>
      </c>
      <c r="C105" s="36">
        <v>12868</v>
      </c>
      <c r="D105" s="36">
        <v>5259</v>
      </c>
      <c r="E105" s="36">
        <v>7609</v>
      </c>
    </row>
    <row r="106" spans="1:5" ht="14.1" customHeight="1" x14ac:dyDescent="0.2">
      <c r="A106" s="26" t="s">
        <v>124</v>
      </c>
      <c r="B106" s="35">
        <f>$B$7-83</f>
        <v>1937</v>
      </c>
      <c r="C106" s="36">
        <v>11524</v>
      </c>
      <c r="D106" s="36">
        <v>4777</v>
      </c>
      <c r="E106" s="36">
        <v>6747</v>
      </c>
    </row>
    <row r="107" spans="1:5" ht="14.1" customHeight="1" x14ac:dyDescent="0.2">
      <c r="A107" s="26" t="s">
        <v>122</v>
      </c>
      <c r="B107" s="35">
        <f>$B$7-84</f>
        <v>1936</v>
      </c>
      <c r="C107" s="36">
        <v>10430</v>
      </c>
      <c r="D107" s="36">
        <v>4152</v>
      </c>
      <c r="E107" s="36">
        <v>6278</v>
      </c>
    </row>
    <row r="108" spans="1:5" ht="14.1" customHeight="1" x14ac:dyDescent="0.2">
      <c r="A108" s="33" t="s">
        <v>36</v>
      </c>
      <c r="B108" s="38"/>
      <c r="C108" s="36">
        <f>SUM(C103:C107)</f>
        <v>64376</v>
      </c>
      <c r="D108" s="36">
        <f>SUM(D103:D107)</f>
        <v>26631</v>
      </c>
      <c r="E108" s="36">
        <f>SUM(E103:E107)</f>
        <v>37745</v>
      </c>
    </row>
    <row r="109" spans="1:5" ht="14.1" customHeight="1" x14ac:dyDescent="0.2">
      <c r="A109" s="26" t="s">
        <v>113</v>
      </c>
      <c r="B109" s="35">
        <f>$B$7-85</f>
        <v>1935</v>
      </c>
      <c r="C109" s="36">
        <v>9346</v>
      </c>
      <c r="D109" s="36">
        <v>3575</v>
      </c>
      <c r="E109" s="36">
        <v>5771</v>
      </c>
    </row>
    <row r="110" spans="1:5" ht="14.1" customHeight="1" x14ac:dyDescent="0.2">
      <c r="A110" s="26" t="s">
        <v>114</v>
      </c>
      <c r="B110" s="35">
        <f>$B$7-86</f>
        <v>1934</v>
      </c>
      <c r="C110" s="36">
        <v>7518</v>
      </c>
      <c r="D110" s="36">
        <v>2761</v>
      </c>
      <c r="E110" s="36">
        <v>4757</v>
      </c>
    </row>
    <row r="111" spans="1:5" ht="14.1" customHeight="1" x14ac:dyDescent="0.2">
      <c r="A111" s="26" t="s">
        <v>115</v>
      </c>
      <c r="B111" s="35">
        <f>$B$7-87</f>
        <v>1933</v>
      </c>
      <c r="C111" s="36">
        <v>5301</v>
      </c>
      <c r="D111" s="36">
        <v>1932</v>
      </c>
      <c r="E111" s="36">
        <v>3369</v>
      </c>
    </row>
    <row r="112" spans="1:5" ht="14.1" customHeight="1" x14ac:dyDescent="0.2">
      <c r="A112" s="26" t="s">
        <v>116</v>
      </c>
      <c r="B112" s="35">
        <f>$B$7-88</f>
        <v>1932</v>
      </c>
      <c r="C112" s="36">
        <v>4580</v>
      </c>
      <c r="D112" s="36">
        <v>1605</v>
      </c>
      <c r="E112" s="36">
        <v>2975</v>
      </c>
    </row>
    <row r="113" spans="1:5" ht="14.1" customHeight="1" x14ac:dyDescent="0.2">
      <c r="A113" s="26" t="s">
        <v>117</v>
      </c>
      <c r="B113" s="35">
        <f>$B$7-89</f>
        <v>1931</v>
      </c>
      <c r="C113" s="36">
        <v>4168</v>
      </c>
      <c r="D113" s="36">
        <v>1356</v>
      </c>
      <c r="E113" s="36">
        <v>2812</v>
      </c>
    </row>
    <row r="114" spans="1:5" ht="14.1" customHeight="1" x14ac:dyDescent="0.2">
      <c r="A114" s="33" t="s">
        <v>36</v>
      </c>
      <c r="B114" s="39"/>
      <c r="C114" s="36">
        <f>SUM(C109:C113)</f>
        <v>30913</v>
      </c>
      <c r="D114" s="36">
        <f>SUM(D109:D113)</f>
        <v>11229</v>
      </c>
      <c r="E114" s="36">
        <f>SUM(E109:E113)</f>
        <v>19684</v>
      </c>
    </row>
    <row r="115" spans="1:5" ht="14.1" customHeight="1" x14ac:dyDescent="0.2">
      <c r="A115" s="26" t="s">
        <v>118</v>
      </c>
      <c r="B115" s="35">
        <f>$B$7-90</f>
        <v>1930</v>
      </c>
      <c r="C115" s="36">
        <v>17250</v>
      </c>
      <c r="D115" s="36">
        <v>4860</v>
      </c>
      <c r="E115" s="36">
        <v>12390</v>
      </c>
    </row>
    <row r="116" spans="1:5" ht="14.1" customHeight="1" x14ac:dyDescent="0.2">
      <c r="A116" s="27"/>
      <c r="B116" s="30" t="s">
        <v>119</v>
      </c>
      <c r="C116" s="34"/>
      <c r="D116" s="34"/>
      <c r="E116" s="34"/>
    </row>
    <row r="117" spans="1:5" ht="14.1" customHeight="1" x14ac:dyDescent="0.2">
      <c r="A117" s="28" t="s">
        <v>120</v>
      </c>
      <c r="B117" s="40"/>
      <c r="C117" s="81">
        <v>1852478</v>
      </c>
      <c r="D117" s="81">
        <v>906933</v>
      </c>
      <c r="E117" s="81">
        <v>945545</v>
      </c>
    </row>
    <row r="118" spans="1:5" x14ac:dyDescent="0.2">
      <c r="A118" s="13"/>
      <c r="C118" s="14"/>
      <c r="D118" s="14"/>
      <c r="E118" s="14"/>
    </row>
    <row r="119" spans="1:5" x14ac:dyDescent="0.2">
      <c r="A119" s="13"/>
      <c r="B119" s="13"/>
      <c r="C119" s="14"/>
      <c r="D119" s="14"/>
      <c r="E119" s="14"/>
    </row>
    <row r="120" spans="1:5" x14ac:dyDescent="0.2">
      <c r="A120" s="13"/>
      <c r="B120" s="13"/>
      <c r="C120" s="14"/>
      <c r="D120" s="14"/>
      <c r="E120" s="14"/>
    </row>
    <row r="121" spans="1:5" x14ac:dyDescent="0.2">
      <c r="A121" s="13"/>
      <c r="B121" s="13"/>
      <c r="C121" s="14"/>
      <c r="D121" s="14"/>
      <c r="E121" s="14"/>
    </row>
    <row r="122" spans="1:5" x14ac:dyDescent="0.2">
      <c r="A122" s="13"/>
      <c r="B122" s="13"/>
      <c r="C122" s="14"/>
      <c r="D122" s="14"/>
      <c r="E122" s="14"/>
    </row>
    <row r="123" spans="1:5" x14ac:dyDescent="0.2">
      <c r="A123" s="13"/>
      <c r="B123" s="13"/>
      <c r="C123" s="14"/>
      <c r="D123" s="14"/>
      <c r="E123" s="14"/>
    </row>
    <row r="124" spans="1:5" x14ac:dyDescent="0.2">
      <c r="A124" s="13"/>
      <c r="B124" s="13"/>
      <c r="C124" s="14"/>
      <c r="D124" s="14"/>
      <c r="E124" s="14"/>
    </row>
    <row r="125" spans="1:5" x14ac:dyDescent="0.2">
      <c r="A125" s="13"/>
      <c r="B125" s="13"/>
      <c r="C125" s="14"/>
      <c r="D125" s="14"/>
      <c r="E125" s="14"/>
    </row>
    <row r="126" spans="1:5" x14ac:dyDescent="0.2">
      <c r="A126" s="13"/>
      <c r="B126" s="13"/>
      <c r="C126" s="14"/>
      <c r="D126" s="14"/>
      <c r="E126" s="14"/>
    </row>
    <row r="127" spans="1:5" x14ac:dyDescent="0.2">
      <c r="A127" s="13"/>
      <c r="B127" s="13"/>
      <c r="C127" s="14"/>
      <c r="D127" s="14"/>
      <c r="E127" s="14"/>
    </row>
    <row r="128" spans="1:5" x14ac:dyDescent="0.2">
      <c r="A128" s="13"/>
      <c r="B128" s="13"/>
      <c r="C128" s="14"/>
      <c r="D128" s="14"/>
      <c r="E128" s="14"/>
    </row>
    <row r="129" spans="1:5" x14ac:dyDescent="0.2">
      <c r="A129" s="13"/>
      <c r="B129" s="13"/>
      <c r="C129" s="14"/>
      <c r="D129" s="14"/>
      <c r="E129" s="14"/>
    </row>
    <row r="130" spans="1:5" x14ac:dyDescent="0.2">
      <c r="A130" s="13"/>
      <c r="B130" s="13"/>
      <c r="C130" s="14"/>
      <c r="D130" s="14"/>
      <c r="E130" s="14"/>
    </row>
    <row r="131" spans="1:5" x14ac:dyDescent="0.2">
      <c r="A131" s="13"/>
      <c r="B131" s="13"/>
      <c r="C131" s="14"/>
      <c r="D131" s="14"/>
      <c r="E131" s="14"/>
    </row>
    <row r="132" spans="1:5" x14ac:dyDescent="0.2">
      <c r="A132" s="13"/>
      <c r="B132" s="13"/>
      <c r="C132" s="14"/>
      <c r="D132" s="14"/>
      <c r="E132" s="14"/>
    </row>
    <row r="133" spans="1:5" x14ac:dyDescent="0.2">
      <c r="A133" s="13"/>
      <c r="B133" s="13"/>
      <c r="C133" s="14"/>
      <c r="D133" s="14"/>
      <c r="E133" s="14"/>
    </row>
    <row r="134" spans="1:5" x14ac:dyDescent="0.2">
      <c r="A134" s="13"/>
      <c r="B134" s="13"/>
      <c r="C134" s="14"/>
      <c r="D134" s="14"/>
      <c r="E134" s="14"/>
    </row>
    <row r="135" spans="1:5" x14ac:dyDescent="0.2">
      <c r="A135" s="13"/>
      <c r="B135" s="13"/>
      <c r="C135" s="14"/>
      <c r="D135" s="14"/>
      <c r="E135" s="14"/>
    </row>
    <row r="136" spans="1:5" x14ac:dyDescent="0.2">
      <c r="A136" s="13"/>
      <c r="B136" s="13"/>
      <c r="C136" s="14"/>
      <c r="D136" s="14"/>
      <c r="E136" s="14"/>
    </row>
    <row r="137" spans="1:5" x14ac:dyDescent="0.2">
      <c r="A137" s="13"/>
      <c r="B137" s="13"/>
      <c r="C137" s="14"/>
      <c r="D137" s="14"/>
      <c r="E137" s="14"/>
    </row>
    <row r="138" spans="1:5" x14ac:dyDescent="0.2">
      <c r="A138" s="13"/>
      <c r="B138" s="13"/>
      <c r="C138" s="14"/>
      <c r="D138" s="14"/>
      <c r="E138" s="14"/>
    </row>
    <row r="139" spans="1:5" x14ac:dyDescent="0.2">
      <c r="A139" s="13"/>
      <c r="B139" s="13"/>
      <c r="C139" s="14"/>
      <c r="D139" s="14"/>
      <c r="E139" s="14"/>
    </row>
    <row r="140" spans="1:5" x14ac:dyDescent="0.2">
      <c r="A140" s="13"/>
      <c r="B140" s="13"/>
      <c r="C140" s="14"/>
      <c r="D140" s="14"/>
      <c r="E140" s="14"/>
    </row>
    <row r="141" spans="1:5" x14ac:dyDescent="0.2">
      <c r="A141" s="13"/>
      <c r="B141" s="13"/>
      <c r="C141" s="14"/>
      <c r="D141" s="14"/>
      <c r="E141" s="14"/>
    </row>
    <row r="142" spans="1:5" x14ac:dyDescent="0.2">
      <c r="A142" s="13"/>
      <c r="B142" s="13"/>
      <c r="C142" s="14"/>
      <c r="D142" s="14"/>
      <c r="E142" s="14"/>
    </row>
    <row r="143" spans="1:5" x14ac:dyDescent="0.2">
      <c r="A143" s="13"/>
      <c r="B143" s="13"/>
      <c r="C143" s="14"/>
      <c r="D143" s="14"/>
      <c r="E143" s="14"/>
    </row>
    <row r="144" spans="1:5" x14ac:dyDescent="0.2">
      <c r="A144" s="13"/>
      <c r="B144" s="13"/>
      <c r="C144" s="14"/>
      <c r="D144" s="14"/>
      <c r="E144" s="14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</row>
  </sheetData>
  <mergeCells count="5">
    <mergeCell ref="A1:E1"/>
    <mergeCell ref="A2:E2"/>
    <mergeCell ref="C4:E4"/>
    <mergeCell ref="A4:A5"/>
    <mergeCell ref="B4:B5"/>
  </mergeCells>
  <conditionalFormatting sqref="A6:E1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HH</oddFooter>
  </headerFooter>
  <rowBreaks count="2" manualBreakCount="2">
    <brk id="48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V0_3</vt:lpstr>
      <vt:lpstr>HH</vt:lpstr>
      <vt:lpstr>V0_3!Druckbereich</vt:lpstr>
      <vt:lpstr>HH!Drucktitel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2021-06-10T12:26:33Z</cp:lastPrinted>
  <dcterms:created xsi:type="dcterms:W3CDTF">2012-03-28T07:56:08Z</dcterms:created>
  <dcterms:modified xsi:type="dcterms:W3CDTF">2021-06-10T12:27:50Z</dcterms:modified>
  <cp:category>LIS-Bericht</cp:category>
</cp:coreProperties>
</file>