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45" windowWidth="19290" windowHeight="10830" tabRatio="640"/>
  </bookViews>
  <sheets>
    <sheet name="A I 3 - j12_HH_endg." sheetId="46" r:id="rId1"/>
    <sheet name="V0_2" sheetId="2" r:id="rId2"/>
    <sheet name="V0_3" sheetId="45" r:id="rId3"/>
    <sheet name="Bezirke_1" sheetId="5" r:id="rId4"/>
    <sheet name="Mitte_1" sheetId="10" r:id="rId5"/>
    <sheet name="Altona_1" sheetId="30" r:id="rId6"/>
    <sheet name="Eimsbuettel_1" sheetId="31" r:id="rId7"/>
    <sheet name="Nord_1" sheetId="32" r:id="rId8"/>
    <sheet name="Wandsbek_1" sheetId="33" r:id="rId9"/>
    <sheet name="Bergedorf_1" sheetId="34" r:id="rId10"/>
    <sheet name="Harburg_1" sheetId="35" r:id="rId11"/>
    <sheet name="Land_1" sheetId="44" r:id="rId12"/>
  </sheets>
  <definedNames>
    <definedName name="_xlnm.Print_Titles" localSheetId="5">Altona_1!$1:$7</definedName>
    <definedName name="_xlnm.Print_Titles" localSheetId="9">Bergedorf_1!$1:$7</definedName>
    <definedName name="_xlnm.Print_Titles" localSheetId="6">Eimsbuettel_1!$1:$7</definedName>
    <definedName name="_xlnm.Print_Titles" localSheetId="10">Harburg_1!$1:$7</definedName>
    <definedName name="_xlnm.Print_Titles" localSheetId="11">Land_1!$1:$7</definedName>
    <definedName name="_xlnm.Print_Titles" localSheetId="4">Mitte_1!$1:$7</definedName>
    <definedName name="_xlnm.Print_Titles" localSheetId="7">Nord_1!$1:$7</definedName>
    <definedName name="_xlnm.Print_Titles" localSheetId="8">Wandsbek_1!$1:$7</definedName>
  </definedNames>
  <calcPr calcId="145621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10" l="1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4" i="10" l="1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<sst xmlns="http://schemas.openxmlformats.org/spreadsheetml/2006/main" count="1044" uniqueCount="170">
  <si>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</si>
  <si>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</si>
  <si>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</si>
  <si>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</si>
  <si>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</si>
  <si>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</si>
  <si>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</si>
  <si>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</si>
  <si>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</si>
  <si>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</si>
  <si>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</si>
  <si>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</si>
  <si>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</si>
  <si>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</si>
  <si>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</si>
  <si>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</si>
  <si>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</si>
  <si>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</si>
  <si>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</si>
  <si>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</si>
  <si>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</si>
  <si>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</si>
  <si>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</si>
  <si>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</si>
  <si>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</si>
  <si>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</si>
  <si>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</si>
  <si>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</si>
  <si>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</si>
  <si>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</si>
  <si>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</si>
  <si>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</si>
  <si>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</si>
  <si>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</si>
  <si>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</si>
  <si>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</si>
  <si>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</si>
  <si>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</si>
  <si>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</si>
  <si>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</si>
  <si>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</si>
  <si>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</si>
  <si>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</si>
  <si>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</si>
  <si>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</si>
  <si>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</si>
  <si>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</si>
  <si>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</si>
  <si>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</si>
  <si>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</si>
  <si>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</si>
  <si>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</si>
  <si>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</si>
  <si>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</si>
  <si>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</si>
  <si>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</si>
  <si>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</si>
  <si>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</si>
  <si>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</si>
  <si>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</si>
  <si>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</si>
  <si>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</si>
  <si>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</si>
  <si>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</si>
  <si>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</si>
  <si>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</si>
  <si>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</si>
  <si>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</si>
  <si>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</si>
  <si>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</si>
  <si>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</si>
  <si>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</si>
  <si>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</si>
  <si>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</si>
  <si>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</si>
  <si>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</si>
  <si>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</si>
  <si>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</si>
  <si>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</si>
  <si>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</si>
  <si>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</si>
  <si>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</si>
  <si>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</si>
  <si>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</si>
  <si>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</si>
  <si>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</si>
  <si>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</si>
  <si>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</si>
  <si>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</si>
  <si>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</si>
  <si>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</si>
  <si>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</si>
  <si>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</si>
  <si>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</si>
  <si>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</si>
  <si>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</si>
  <si>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</si>
  <si>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</si>
  <si>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</si>
  <si>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</si>
  <si>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</si>
  <si>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</si>
  <si>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</si>
  <si>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</si>
  <si>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</si>
  <si>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</si>
  <si>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</si>
  <si>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</si>
  <si>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</si>
  <si>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</si>
  <si>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</si>
  <si>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</si>
  <si>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</si>
  <si>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</si>
  <si>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</si>
  <si>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</si>
  <si>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</si>
  <si>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</si>
  <si>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</si>
  <si>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</si>
  <si>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</si>
  <si>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</si>
  <si>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</si>
  <si>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</si>
  <si>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</si>
  <si>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Isolde Schlüter</t>
  </si>
  <si>
    <t>nach Alter und Geschlecht</t>
  </si>
  <si>
    <t>Die Bevölkerung in Hamburg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</si>
  <si>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</si>
  <si>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</si>
  <si>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</si>
  <si>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</si>
  <si>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</si>
  <si>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</si>
  <si>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</si>
  <si>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</si>
  <si>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Hamburg Nord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</si>
  <si>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</si>
  <si>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</si>
  <si>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</si>
  <si>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</si>
  <si>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</si>
  <si>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</si>
  <si>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</si>
  <si>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</si>
  <si>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</si>
  <si>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</si>
  <si>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</si>
  <si>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</si>
  <si>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</si>
  <si>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</si>
  <si>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</si>
  <si>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 xml:space="preserve">2. Bevölkerung in den Bezirken nach Alter und Geburtsjahren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</si>
  <si>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</si>
  <si>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Bezirk</t>
  </si>
  <si>
    <t>insgesamt</t>
  </si>
  <si>
    <t>männlich</t>
  </si>
  <si>
    <t>weiblich</t>
  </si>
  <si>
    <t>Geburtsjahr</t>
  </si>
  <si>
    <t>Alter von…bis
unter … Jahren</t>
  </si>
  <si>
    <t xml:space="preserve"> – Personen insgesamt –</t>
  </si>
  <si>
    <t>Fortschreibung auf Basis des Zensus 2011</t>
  </si>
  <si>
    <t xml:space="preserve"> - Endgültige Ergebnisse -</t>
  </si>
  <si>
    <t>Kennziffer: A I 3 - j 12 HH</t>
  </si>
  <si>
    <t>1. Bevölkerung in Hamburg nach Bezirken 2012</t>
  </si>
  <si>
    <t>Bevölkerung am 31.12.2012</t>
  </si>
  <si>
    <r>
      <t>Durchschnitts-bevölkerung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
2012</t>
    </r>
  </si>
  <si>
    <t xml:space="preserve">© Statistisches Amt für Hamburg und Schleswig-Holstein, Hamburg 2015 
Auszugsweise Vervielfältigung und Verbreitung mit Quellenangabe gestattet.        </t>
  </si>
  <si>
    <t>040 42831-1754</t>
  </si>
  <si>
    <t>Herausgegeben am: 29.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</si>
</sst>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vertAlign val="superscript"/>
      <sz val="9"/>
      <color theme="1"/>
      <name val="Arial"/>
      <family val="2"/>
    </font>
    <font>
      <b/>
      <sz val="18"/>
      <color theme="1"/>
      <name val="Arial"/>
      <family val="2"/>
    </font>
    <font>
      <sz val="2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15" xfId="0" applyFont="1" applyBorder="1" applyAlignment="1"/>
    <xf numFmtId="164" fontId="12" fillId="0" borderId="0" xfId="0" applyNumberFormat="1" applyFont="1" applyProtection="1">
      <protection locked="0"/>
    </xf>
    <xf numFmtId="0" fontId="40" fillId="0" borderId="16" xfId="0" applyFont="1" applyBorder="1" applyAlignment="1"/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164" fontId="14" fillId="0" borderId="0" xfId="0" applyNumberFormat="1" applyFont="1" applyProtection="1">
      <protection hidden="1"/>
    </xf>
    <xf numFmtId="0" fontId="14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2" fillId="0" borderId="0" xfId="54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/>
    <xf numFmtId="49" fontId="40" fillId="0" borderId="13" xfId="0" applyNumberFormat="1" applyFont="1" applyBorder="1" applyAlignment="1" applyProtection="1">
      <alignment horizontal="left" indent="1"/>
      <protection hidden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164" fontId="14" fillId="0" borderId="24" xfId="0" applyNumberFormat="1" applyFont="1" applyBorder="1" applyProtection="1">
      <protection hidden="1"/>
    </xf>
    <xf numFmtId="164" fontId="14" fillId="0" borderId="0" xfId="0" applyNumberFormat="1" applyFont="1" applyBorder="1" applyProtection="1">
      <protection hidden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Alignment="1">
      <alignment horizontal="left"/>
    </xf>
    <xf numFmtId="166" fontId="12" fillId="0" borderId="15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5" xfId="0" applyNumberFormat="1" applyFont="1" applyBorder="1" applyAlignment="1">
      <alignment horizontal="center" vertical="top"/>
    </xf>
    <xf numFmtId="166" fontId="40" fillId="0" borderId="15" xfId="0" applyNumberFormat="1" applyFont="1" applyBorder="1" applyAlignment="1" applyProtection="1">
      <alignment horizontal="center"/>
      <protection hidden="1"/>
    </xf>
    <xf numFmtId="166" fontId="40" fillId="0" borderId="15" xfId="0" applyNumberFormat="1" applyFont="1" applyBorder="1" applyAlignment="1" applyProtection="1">
      <alignment horizontal="center" vertical="center"/>
      <protection hidden="1"/>
    </xf>
    <xf numFmtId="166" fontId="40" fillId="0" borderId="16" xfId="0" applyNumberFormat="1" applyFont="1" applyBorder="1" applyAlignment="1" applyProtection="1">
      <alignment horizontal="center"/>
      <protection hidden="1"/>
    </xf>
    <xf numFmtId="165" fontId="14" fillId="0" borderId="13" xfId="0" applyNumberFormat="1" applyFont="1" applyBorder="1" applyProtection="1">
      <protection hidden="1"/>
    </xf>
    <xf numFmtId="165" fontId="0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4" fillId="0" borderId="0" xfId="50" applyNumberFormat="1" applyFont="1" applyProtection="1">
      <protection locked="0"/>
    </xf>
    <xf numFmtId="165" fontId="14" fillId="0" borderId="0" xfId="50" applyNumberFormat="1" applyFont="1" applyProtection="1">
      <protection locked="0"/>
    </xf>
    <xf numFmtId="165" fontId="40" fillId="0" borderId="13" xfId="50" applyNumberFormat="1" applyFont="1" applyBorder="1" applyProtection="1">
      <protection locked="0"/>
    </xf>
    <xf numFmtId="0" fontId="45" fillId="0" borderId="0" xfId="0" applyFont="1"/>
    <xf numFmtId="0" fontId="4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2" fillId="0" borderId="0" xfId="54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4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165" fontId="0" fillId="0" borderId="23" xfId="0" applyNumberFormat="1" applyFont="1" applyBorder="1"/>
    <xf numFmtId="165" fontId="0" fillId="0" borderId="13" xfId="0" applyNumberFormat="1" applyFont="1" applyBorder="1"/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638175</xdr:colOff>
      <xdr:row>0</xdr:row>
      <xdr:rowOff>2600</xdr:rowOff>
    </xdr:from>
    <xdr:ext cx="1169212" cy="826074"/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0"/>
          <a:ext cx="1169212" cy="826074"/>
        </a:xfrm>
        <a:prstGeom prst="rect">
          <a:avLst/>
        </a:prstGeom>
        <a:ln>
          <a:noFill/>
        </a:ln>
      </xdr:spPr>
    </xdr:pic>
    <xdr:clientData/>
  </xdr:oneCellAnchor>
  <xdr:twoCellAnchor editAs="absolute">
    <xdr:from>
      <xdr:col>0</xdr:col>
      <xdr:colOff>9525</xdr:colOff>
      <xdr:row>28</xdr:row>
      <xdr:rowOff>114302</xdr:rowOff>
    </xdr:from>
    <xdr:to>
      <xdr:col>6</xdr:col>
      <xdr:colOff>909975</xdr:colOff>
      <xdr:row>49</xdr:row>
      <xdr:rowOff>154209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05552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5476875</xdr:colOff>
      <xdr:row>22</xdr:row>
      <xdr:rowOff>95250</xdr:rowOff>
    </xdr:to>
    <xdr:sp macro="" textlink="">
      <xdr:nvSpPr>
        <xdr:cNvPr id="4" name="Textfeld 3"/>
        <xdr:cNvSpPr txBox="1"/>
      </xdr:nvSpPr>
      <xdr:spPr>
        <a:xfrm>
          <a:off x="0" y="0"/>
          <a:ext cx="5476875" cy="3714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 I S. 826).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 Mai 2011 werden durch Fortschreibung des festgestellten Zensusergebnisses vom</a:t>
          </a: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 Bevölkerungsbewegung), den Geburten und Sterbefällen (Statistik der natürlichen Bevölkerungsbewegung) sowie den Familienstandsänderungen und 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die Bevölkerungsfortschreibung bezüglich demografischer Merkmale optimierte Ausgangsdaten aus dem Zensus 2011.</a:t>
          </a:r>
        </a:p>
        <a:p>
          <a:pPr marL="0" indent="0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1" customWidth="1"/>
    <col min="8" max="8" width="10.7109375" style="11" customWidth="1"/>
    <col min="9" max="74" width="12.140625" style="11" customWidth="1"/>
    <col min="75" max="16384" width="11.28515625" style="11"/>
  </cols>
  <sheetData>
    <row r="3" spans="1:7" ht="20.25" x14ac:dyDescent="0.3">
      <c r="A3" s="72" t="s">
        <v>24</v>
      </c>
      <c r="B3" s="72"/>
      <c r="C3" s="72"/>
      <c r="D3" s="72"/>
    </row>
    <row r="4" spans="1:7" ht="20.25" x14ac:dyDescent="0.3">
      <c r="A4" s="72" t="s">
        <v>25</v>
      </c>
      <c r="B4" s="72"/>
      <c r="C4" s="72"/>
      <c r="D4" s="7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3" t="s">
        <v>26</v>
      </c>
      <c r="E15" s="73"/>
      <c r="F15" s="73"/>
      <c r="G15" s="73"/>
    </row>
    <row r="16" spans="1:7" ht="15" x14ac:dyDescent="0.2">
      <c r="D16" s="74" t="s">
        <v>163</v>
      </c>
      <c r="E16" s="74"/>
      <c r="F16" s="74"/>
      <c r="G16" s="74"/>
    </row>
    <row r="18" spans="1:7" ht="34.5" customHeight="1" x14ac:dyDescent="0.45">
      <c r="A18" s="75" t="s">
        <v>127</v>
      </c>
      <c r="B18" s="75"/>
      <c r="C18" s="75"/>
      <c r="D18" s="75"/>
      <c r="E18" s="75"/>
      <c r="F18" s="75"/>
      <c r="G18" s="75"/>
    </row>
    <row r="19" spans="1:7" ht="34.5" customHeight="1" x14ac:dyDescent="0.45">
      <c r="A19" s="68"/>
      <c r="B19" s="69"/>
      <c r="C19" s="69"/>
      <c r="D19" s="69"/>
      <c r="E19" s="69"/>
      <c r="F19" s="69"/>
      <c r="G19" s="69" t="s">
        <v>126</v>
      </c>
    </row>
    <row r="20" spans="1:7" ht="34.5" customHeight="1" x14ac:dyDescent="0.45">
      <c r="A20" s="68"/>
      <c r="B20" s="75">
        <v>2012</v>
      </c>
      <c r="C20" s="75"/>
      <c r="D20" s="75"/>
      <c r="E20" s="75"/>
      <c r="F20" s="75"/>
      <c r="G20" s="75"/>
    </row>
    <row r="21" spans="1:7" ht="34.5" customHeight="1" x14ac:dyDescent="0.35">
      <c r="B21" s="77" t="s">
        <v>162</v>
      </c>
      <c r="C21" s="77"/>
      <c r="D21" s="77"/>
      <c r="E21" s="77"/>
      <c r="F21" s="77"/>
      <c r="G21" s="77"/>
    </row>
    <row r="22" spans="1:7" ht="16.5" x14ac:dyDescent="0.25">
      <c r="A22" s="9"/>
      <c r="B22" s="76" t="s">
        <v>161</v>
      </c>
      <c r="C22" s="76"/>
      <c r="D22" s="76"/>
      <c r="E22" s="76"/>
      <c r="F22" s="76"/>
      <c r="G22" s="76"/>
    </row>
    <row r="23" spans="1:7" ht="16.5" x14ac:dyDescent="0.25">
      <c r="A23" s="9"/>
      <c r="B23" s="63"/>
      <c r="C23" s="64"/>
      <c r="D23" s="64"/>
      <c r="E23" s="64"/>
      <c r="F23" s="64"/>
      <c r="G23" s="64"/>
    </row>
    <row r="24" spans="1:7" ht="15" x14ac:dyDescent="0.2">
      <c r="E24" s="70" t="s">
        <v>169</v>
      </c>
      <c r="F24" s="70"/>
      <c r="G24" s="70"/>
    </row>
    <row r="25" spans="1:7" ht="16.5" x14ac:dyDescent="0.25">
      <c r="A25" s="71"/>
      <c r="B25" s="71"/>
      <c r="C25" s="71"/>
      <c r="D25" s="71"/>
      <c r="E25" s="71"/>
      <c r="F25" s="71"/>
      <c r="G25" s="71"/>
    </row>
  </sheetData>
  <mergeCells count="10">
    <mergeCell ref="E24:G24"/>
    <mergeCell ref="A25:G25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152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">
      <c r="A3" s="97" t="s">
        <v>133</v>
      </c>
      <c r="B3" s="97"/>
      <c r="C3" s="97"/>
      <c r="D3" s="97"/>
      <c r="E3" s="97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7" t="s">
        <v>155</v>
      </c>
      <c r="D6" s="17" t="s">
        <v>156</v>
      </c>
      <c r="E6" s="18" t="s">
        <v>157</v>
      </c>
    </row>
    <row r="7" spans="1:8" ht="14.1" customHeight="1" x14ac:dyDescent="0.2">
      <c r="A7" s="38"/>
      <c r="B7" s="44"/>
      <c r="C7" s="19"/>
      <c r="D7" s="19"/>
      <c r="E7" s="19"/>
    </row>
    <row r="8" spans="1:8" ht="14.1" customHeight="1" x14ac:dyDescent="0.25">
      <c r="A8" s="39" t="s">
        <v>31</v>
      </c>
      <c r="B8" s="55">
        <v>2012</v>
      </c>
      <c r="C8" s="56">
        <v>1060</v>
      </c>
      <c r="D8" s="56">
        <v>558</v>
      </c>
      <c r="E8" s="56">
        <v>502</v>
      </c>
    </row>
    <row r="9" spans="1:8" ht="14.1" customHeight="1" x14ac:dyDescent="0.25">
      <c r="A9" s="39" t="s">
        <v>32</v>
      </c>
      <c r="B9" s="55">
        <f>$B$8-1</f>
        <v>2011</v>
      </c>
      <c r="C9" s="56">
        <v>1083</v>
      </c>
      <c r="D9" s="56">
        <v>555</v>
      </c>
      <c r="E9" s="56">
        <v>528</v>
      </c>
    </row>
    <row r="10" spans="1:8" ht="14.1" customHeight="1" x14ac:dyDescent="0.25">
      <c r="A10" s="39" t="s">
        <v>33</v>
      </c>
      <c r="B10" s="55">
        <f>$B$8-2</f>
        <v>2010</v>
      </c>
      <c r="C10" s="56">
        <v>1154</v>
      </c>
      <c r="D10" s="56">
        <v>553</v>
      </c>
      <c r="E10" s="56">
        <v>601</v>
      </c>
    </row>
    <row r="11" spans="1:8" ht="14.1" customHeight="1" x14ac:dyDescent="0.25">
      <c r="A11" s="39" t="s">
        <v>34</v>
      </c>
      <c r="B11" s="55">
        <f>$B$8-3</f>
        <v>2009</v>
      </c>
      <c r="C11" s="56">
        <v>1121</v>
      </c>
      <c r="D11" s="56">
        <v>586</v>
      </c>
      <c r="E11" s="56">
        <v>535</v>
      </c>
      <c r="H11" s="22"/>
    </row>
    <row r="12" spans="1:8" ht="14.1" customHeight="1" x14ac:dyDescent="0.25">
      <c r="A12" s="39" t="s">
        <v>35</v>
      </c>
      <c r="B12" s="55">
        <f>$B$8-4</f>
        <v>2008</v>
      </c>
      <c r="C12" s="56">
        <v>1119</v>
      </c>
      <c r="D12" s="56">
        <v>575</v>
      </c>
      <c r="E12" s="56">
        <v>544</v>
      </c>
    </row>
    <row r="13" spans="1:8" ht="14.1" customHeight="1" x14ac:dyDescent="0.25">
      <c r="A13" s="46" t="s">
        <v>36</v>
      </c>
      <c r="B13" s="57"/>
      <c r="C13" s="56">
        <f>SUM(C8:C12)</f>
        <v>5537</v>
      </c>
      <c r="D13" s="56">
        <f>SUM(D8:D12)</f>
        <v>2827</v>
      </c>
      <c r="E13" s="56">
        <f>SUM(E8:E12)</f>
        <v>2710</v>
      </c>
    </row>
    <row r="14" spans="1:8" ht="14.1" customHeight="1" x14ac:dyDescent="0.25">
      <c r="A14" s="40" t="s">
        <v>37</v>
      </c>
      <c r="B14" s="55">
        <f>$B$8-5</f>
        <v>2007</v>
      </c>
      <c r="C14" s="56">
        <v>1181</v>
      </c>
      <c r="D14" s="56">
        <v>591</v>
      </c>
      <c r="E14" s="56">
        <v>590</v>
      </c>
    </row>
    <row r="15" spans="1:8" ht="14.1" customHeight="1" x14ac:dyDescent="0.25">
      <c r="A15" s="40" t="s">
        <v>38</v>
      </c>
      <c r="B15" s="55">
        <f>$B$8-6</f>
        <v>2006</v>
      </c>
      <c r="C15" s="56">
        <v>1116</v>
      </c>
      <c r="D15" s="56">
        <v>582</v>
      </c>
      <c r="E15" s="56">
        <v>534</v>
      </c>
    </row>
    <row r="16" spans="1:8" ht="14.1" customHeight="1" x14ac:dyDescent="0.25">
      <c r="A16" s="40" t="s">
        <v>39</v>
      </c>
      <c r="B16" s="55">
        <f>$B$8-7</f>
        <v>2005</v>
      </c>
      <c r="C16" s="56">
        <v>1118</v>
      </c>
      <c r="D16" s="56">
        <v>588</v>
      </c>
      <c r="E16" s="56">
        <v>530</v>
      </c>
    </row>
    <row r="17" spans="1:5" ht="14.1" customHeight="1" x14ac:dyDescent="0.25">
      <c r="A17" s="40" t="s">
        <v>40</v>
      </c>
      <c r="B17" s="55">
        <f>$B$8-8</f>
        <v>2004</v>
      </c>
      <c r="C17" s="56">
        <v>1190</v>
      </c>
      <c r="D17" s="56">
        <v>612</v>
      </c>
      <c r="E17" s="56">
        <v>578</v>
      </c>
    </row>
    <row r="18" spans="1:5" ht="14.1" customHeight="1" x14ac:dyDescent="0.25">
      <c r="A18" s="40" t="s">
        <v>41</v>
      </c>
      <c r="B18" s="55">
        <f>$B$8-9</f>
        <v>2003</v>
      </c>
      <c r="C18" s="56">
        <v>1197</v>
      </c>
      <c r="D18" s="56">
        <v>621</v>
      </c>
      <c r="E18" s="56">
        <v>576</v>
      </c>
    </row>
    <row r="19" spans="1:5" ht="14.1" customHeight="1" x14ac:dyDescent="0.25">
      <c r="A19" s="47" t="s">
        <v>36</v>
      </c>
      <c r="B19" s="57"/>
      <c r="C19" s="56">
        <f>SUM(C14:C18)</f>
        <v>5802</v>
      </c>
      <c r="D19" s="56">
        <f>SUM(D14:D18)</f>
        <v>2994</v>
      </c>
      <c r="E19" s="56">
        <f>SUM(E14:E18)</f>
        <v>2808</v>
      </c>
    </row>
    <row r="20" spans="1:5" ht="14.1" customHeight="1" x14ac:dyDescent="0.25">
      <c r="A20" s="40" t="s">
        <v>42</v>
      </c>
      <c r="B20" s="55">
        <f>$B$8-10</f>
        <v>2002</v>
      </c>
      <c r="C20" s="56">
        <v>1220</v>
      </c>
      <c r="D20" s="56">
        <v>606</v>
      </c>
      <c r="E20" s="56">
        <v>614</v>
      </c>
    </row>
    <row r="21" spans="1:5" ht="14.1" customHeight="1" x14ac:dyDescent="0.25">
      <c r="A21" s="40" t="s">
        <v>43</v>
      </c>
      <c r="B21" s="55">
        <f>$B$8-11</f>
        <v>2001</v>
      </c>
      <c r="C21" s="56">
        <v>1260</v>
      </c>
      <c r="D21" s="56">
        <v>636</v>
      </c>
      <c r="E21" s="56">
        <v>624</v>
      </c>
    </row>
    <row r="22" spans="1:5" ht="14.1" customHeight="1" x14ac:dyDescent="0.25">
      <c r="A22" s="40" t="s">
        <v>44</v>
      </c>
      <c r="B22" s="55">
        <f>$B$8-12</f>
        <v>2000</v>
      </c>
      <c r="C22" s="56">
        <v>1203</v>
      </c>
      <c r="D22" s="56">
        <v>607</v>
      </c>
      <c r="E22" s="56">
        <v>596</v>
      </c>
    </row>
    <row r="23" spans="1:5" ht="14.1" customHeight="1" x14ac:dyDescent="0.25">
      <c r="A23" s="40" t="s">
        <v>45</v>
      </c>
      <c r="B23" s="55">
        <f>$B$8-13</f>
        <v>1999</v>
      </c>
      <c r="C23" s="56">
        <v>1308</v>
      </c>
      <c r="D23" s="56">
        <v>689</v>
      </c>
      <c r="E23" s="56">
        <v>619</v>
      </c>
    </row>
    <row r="24" spans="1:5" ht="14.1" customHeight="1" x14ac:dyDescent="0.25">
      <c r="A24" s="40" t="s">
        <v>46</v>
      </c>
      <c r="B24" s="55">
        <f>$B$8-14</f>
        <v>1998</v>
      </c>
      <c r="C24" s="56">
        <v>1300</v>
      </c>
      <c r="D24" s="56">
        <v>701</v>
      </c>
      <c r="E24" s="56">
        <v>599</v>
      </c>
    </row>
    <row r="25" spans="1:5" ht="14.1" customHeight="1" x14ac:dyDescent="0.25">
      <c r="A25" s="47" t="s">
        <v>36</v>
      </c>
      <c r="B25" s="57"/>
      <c r="C25" s="56">
        <f>SUM(C20:C24)</f>
        <v>6291</v>
      </c>
      <c r="D25" s="56">
        <f>SUM(D20:D24)</f>
        <v>3239</v>
      </c>
      <c r="E25" s="56">
        <f>SUM(E20:E24)</f>
        <v>3052</v>
      </c>
    </row>
    <row r="26" spans="1:5" ht="14.1" customHeight="1" x14ac:dyDescent="0.25">
      <c r="A26" s="40" t="s">
        <v>47</v>
      </c>
      <c r="B26" s="55">
        <f>$B$8-15</f>
        <v>1997</v>
      </c>
      <c r="C26" s="56">
        <v>1353</v>
      </c>
      <c r="D26" s="56">
        <v>724</v>
      </c>
      <c r="E26" s="56">
        <v>629</v>
      </c>
    </row>
    <row r="27" spans="1:5" ht="14.1" customHeight="1" x14ac:dyDescent="0.25">
      <c r="A27" s="40" t="s">
        <v>48</v>
      </c>
      <c r="B27" s="55">
        <f>$B$8-16</f>
        <v>1996</v>
      </c>
      <c r="C27" s="56">
        <v>1451</v>
      </c>
      <c r="D27" s="56">
        <v>781</v>
      </c>
      <c r="E27" s="56">
        <v>670</v>
      </c>
    </row>
    <row r="28" spans="1:5" ht="14.1" customHeight="1" x14ac:dyDescent="0.25">
      <c r="A28" s="40" t="s">
        <v>49</v>
      </c>
      <c r="B28" s="55">
        <f>$B$8-17</f>
        <v>1995</v>
      </c>
      <c r="C28" s="56">
        <v>1378</v>
      </c>
      <c r="D28" s="56">
        <v>727</v>
      </c>
      <c r="E28" s="56">
        <v>651</v>
      </c>
    </row>
    <row r="29" spans="1:5" ht="14.1" customHeight="1" x14ac:dyDescent="0.25">
      <c r="A29" s="40" t="s">
        <v>50</v>
      </c>
      <c r="B29" s="55">
        <f>$B$8-18</f>
        <v>1994</v>
      </c>
      <c r="C29" s="56">
        <v>1328</v>
      </c>
      <c r="D29" s="56">
        <v>690</v>
      </c>
      <c r="E29" s="56">
        <v>638</v>
      </c>
    </row>
    <row r="30" spans="1:5" ht="14.1" customHeight="1" x14ac:dyDescent="0.2">
      <c r="A30" s="39" t="s">
        <v>51</v>
      </c>
      <c r="B30" s="55">
        <f>$B$8-19</f>
        <v>1993</v>
      </c>
      <c r="C30" s="56">
        <v>1434</v>
      </c>
      <c r="D30" s="56">
        <v>731</v>
      </c>
      <c r="E30" s="56">
        <v>703</v>
      </c>
    </row>
    <row r="31" spans="1:5" ht="14.1" customHeight="1" x14ac:dyDescent="0.2">
      <c r="A31" s="47" t="s">
        <v>36</v>
      </c>
      <c r="B31" s="57"/>
      <c r="C31" s="56">
        <f>SUM(C26:C30)</f>
        <v>6944</v>
      </c>
      <c r="D31" s="56">
        <f>SUM(D26:D30)</f>
        <v>3653</v>
      </c>
      <c r="E31" s="56">
        <f>SUM(E26:E30)</f>
        <v>3291</v>
      </c>
    </row>
    <row r="32" spans="1:5" ht="14.1" customHeight="1" x14ac:dyDescent="0.2">
      <c r="A32" s="40" t="s">
        <v>52</v>
      </c>
      <c r="B32" s="55">
        <f>$B$8-20</f>
        <v>1992</v>
      </c>
      <c r="C32" s="56">
        <v>1439</v>
      </c>
      <c r="D32" s="56">
        <v>740</v>
      </c>
      <c r="E32" s="56">
        <v>699</v>
      </c>
    </row>
    <row r="33" spans="1:5" ht="14.1" customHeight="1" x14ac:dyDescent="0.2">
      <c r="A33" s="40" t="s">
        <v>53</v>
      </c>
      <c r="B33" s="55">
        <f>$B$8-21</f>
        <v>1991</v>
      </c>
      <c r="C33" s="56">
        <v>1462</v>
      </c>
      <c r="D33" s="56">
        <v>744</v>
      </c>
      <c r="E33" s="56">
        <v>718</v>
      </c>
    </row>
    <row r="34" spans="1:5" ht="14.1" customHeight="1" x14ac:dyDescent="0.2">
      <c r="A34" s="40" t="s">
        <v>54</v>
      </c>
      <c r="B34" s="55">
        <f>$B$8-22</f>
        <v>1990</v>
      </c>
      <c r="C34" s="56">
        <v>1527</v>
      </c>
      <c r="D34" s="56">
        <v>764</v>
      </c>
      <c r="E34" s="56">
        <v>763</v>
      </c>
    </row>
    <row r="35" spans="1:5" ht="14.1" customHeight="1" x14ac:dyDescent="0.2">
      <c r="A35" s="40" t="s">
        <v>55</v>
      </c>
      <c r="B35" s="55">
        <f>$B$8-23</f>
        <v>1989</v>
      </c>
      <c r="C35" s="56">
        <v>1549</v>
      </c>
      <c r="D35" s="56">
        <v>788</v>
      </c>
      <c r="E35" s="56">
        <v>761</v>
      </c>
    </row>
    <row r="36" spans="1:5" ht="14.1" customHeight="1" x14ac:dyDescent="0.2">
      <c r="A36" s="40" t="s">
        <v>56</v>
      </c>
      <c r="B36" s="55">
        <f>$B$8-24</f>
        <v>1988</v>
      </c>
      <c r="C36" s="56">
        <v>1625</v>
      </c>
      <c r="D36" s="56">
        <v>796</v>
      </c>
      <c r="E36" s="56">
        <v>829</v>
      </c>
    </row>
    <row r="37" spans="1:5" ht="14.1" customHeight="1" x14ac:dyDescent="0.2">
      <c r="A37" s="47" t="s">
        <v>36</v>
      </c>
      <c r="B37" s="57"/>
      <c r="C37" s="56">
        <f>SUM(C32:C36)</f>
        <v>7602</v>
      </c>
      <c r="D37" s="56">
        <f>SUM(D32:D36)</f>
        <v>3832</v>
      </c>
      <c r="E37" s="56">
        <f>SUM(E32:E36)</f>
        <v>3770</v>
      </c>
    </row>
    <row r="38" spans="1:5" ht="14.1" customHeight="1" x14ac:dyDescent="0.2">
      <c r="A38" s="40" t="s">
        <v>57</v>
      </c>
      <c r="B38" s="55">
        <f>$B$8-25</f>
        <v>1987</v>
      </c>
      <c r="C38" s="56">
        <v>1606</v>
      </c>
      <c r="D38" s="56">
        <v>815</v>
      </c>
      <c r="E38" s="56">
        <v>791</v>
      </c>
    </row>
    <row r="39" spans="1:5" ht="14.1" customHeight="1" x14ac:dyDescent="0.2">
      <c r="A39" s="40" t="s">
        <v>58</v>
      </c>
      <c r="B39" s="55">
        <f>$B$8-26</f>
        <v>1986</v>
      </c>
      <c r="C39" s="56">
        <v>1568</v>
      </c>
      <c r="D39" s="56">
        <v>788</v>
      </c>
      <c r="E39" s="56">
        <v>780</v>
      </c>
    </row>
    <row r="40" spans="1:5" ht="14.1" customHeight="1" x14ac:dyDescent="0.2">
      <c r="A40" s="40" t="s">
        <v>59</v>
      </c>
      <c r="B40" s="55">
        <f>$B$8-27</f>
        <v>1985</v>
      </c>
      <c r="C40" s="56">
        <v>1569</v>
      </c>
      <c r="D40" s="56">
        <v>769</v>
      </c>
      <c r="E40" s="56">
        <v>800</v>
      </c>
    </row>
    <row r="41" spans="1:5" ht="14.1" customHeight="1" x14ac:dyDescent="0.2">
      <c r="A41" s="40" t="s">
        <v>60</v>
      </c>
      <c r="B41" s="55">
        <f>$B$8-28</f>
        <v>1984</v>
      </c>
      <c r="C41" s="56">
        <v>1520</v>
      </c>
      <c r="D41" s="56">
        <v>771</v>
      </c>
      <c r="E41" s="56">
        <v>749</v>
      </c>
    </row>
    <row r="42" spans="1:5" ht="14.1" customHeight="1" x14ac:dyDescent="0.2">
      <c r="A42" s="40" t="s">
        <v>61</v>
      </c>
      <c r="B42" s="55">
        <f>$B$8-29</f>
        <v>1983</v>
      </c>
      <c r="C42" s="56">
        <v>1516</v>
      </c>
      <c r="D42" s="56">
        <v>728</v>
      </c>
      <c r="E42" s="56">
        <v>788</v>
      </c>
    </row>
    <row r="43" spans="1:5" ht="14.1" customHeight="1" x14ac:dyDescent="0.2">
      <c r="A43" s="47" t="s">
        <v>36</v>
      </c>
      <c r="B43" s="57"/>
      <c r="C43" s="56">
        <f>SUM(C38:C42)</f>
        <v>7779</v>
      </c>
      <c r="D43" s="56">
        <f>SUM(D38:D42)</f>
        <v>3871</v>
      </c>
      <c r="E43" s="56">
        <f>SUM(E38:E42)</f>
        <v>3908</v>
      </c>
    </row>
    <row r="44" spans="1:5" ht="14.1" customHeight="1" x14ac:dyDescent="0.2">
      <c r="A44" s="40" t="s">
        <v>62</v>
      </c>
      <c r="B44" s="55">
        <f>$B$8-30</f>
        <v>1982</v>
      </c>
      <c r="C44" s="56">
        <v>1593</v>
      </c>
      <c r="D44" s="56">
        <v>803</v>
      </c>
      <c r="E44" s="56">
        <v>790</v>
      </c>
    </row>
    <row r="45" spans="1:5" ht="14.1" customHeight="1" x14ac:dyDescent="0.2">
      <c r="A45" s="40" t="s">
        <v>63</v>
      </c>
      <c r="B45" s="55">
        <f>$B$8-31</f>
        <v>1981</v>
      </c>
      <c r="C45" s="56">
        <v>1609</v>
      </c>
      <c r="D45" s="56">
        <v>748</v>
      </c>
      <c r="E45" s="56">
        <v>861</v>
      </c>
    </row>
    <row r="46" spans="1:5" ht="14.1" customHeight="1" x14ac:dyDescent="0.2">
      <c r="A46" s="40" t="s">
        <v>64</v>
      </c>
      <c r="B46" s="55">
        <f>$B$8-32</f>
        <v>1980</v>
      </c>
      <c r="C46" s="56">
        <v>1584</v>
      </c>
      <c r="D46" s="56">
        <v>777</v>
      </c>
      <c r="E46" s="56">
        <v>807</v>
      </c>
    </row>
    <row r="47" spans="1:5" ht="14.1" customHeight="1" x14ac:dyDescent="0.2">
      <c r="A47" s="40" t="s">
        <v>65</v>
      </c>
      <c r="B47" s="55">
        <f>$B$8-33</f>
        <v>1979</v>
      </c>
      <c r="C47" s="56">
        <v>1550</v>
      </c>
      <c r="D47" s="56">
        <v>783</v>
      </c>
      <c r="E47" s="56">
        <v>767</v>
      </c>
    </row>
    <row r="48" spans="1:5" ht="14.1" customHeight="1" x14ac:dyDescent="0.2">
      <c r="A48" s="40" t="s">
        <v>66</v>
      </c>
      <c r="B48" s="55">
        <f>$B$8-34</f>
        <v>1978</v>
      </c>
      <c r="C48" s="56">
        <v>1528</v>
      </c>
      <c r="D48" s="56">
        <v>758</v>
      </c>
      <c r="E48" s="56">
        <v>770</v>
      </c>
    </row>
    <row r="49" spans="1:5" ht="14.1" customHeight="1" x14ac:dyDescent="0.2">
      <c r="A49" s="47" t="s">
        <v>36</v>
      </c>
      <c r="B49" s="57"/>
      <c r="C49" s="56">
        <f>SUM(C44:C48)</f>
        <v>7864</v>
      </c>
      <c r="D49" s="56">
        <f>SUM(D44:D48)</f>
        <v>3869</v>
      </c>
      <c r="E49" s="56">
        <f>SUM(E44:E48)</f>
        <v>3995</v>
      </c>
    </row>
    <row r="50" spans="1:5" ht="14.1" customHeight="1" x14ac:dyDescent="0.2">
      <c r="A50" s="40" t="s">
        <v>67</v>
      </c>
      <c r="B50" s="55">
        <f>$B$8-35</f>
        <v>1977</v>
      </c>
      <c r="C50" s="56">
        <v>1520</v>
      </c>
      <c r="D50" s="56">
        <v>791</v>
      </c>
      <c r="E50" s="56">
        <v>729</v>
      </c>
    </row>
    <row r="51" spans="1:5" ht="14.1" customHeight="1" x14ac:dyDescent="0.2">
      <c r="A51" s="40" t="s">
        <v>68</v>
      </c>
      <c r="B51" s="55">
        <f>$B$8-36</f>
        <v>1976</v>
      </c>
      <c r="C51" s="56">
        <v>1513</v>
      </c>
      <c r="D51" s="56">
        <v>735</v>
      </c>
      <c r="E51" s="56">
        <v>778</v>
      </c>
    </row>
    <row r="52" spans="1:5" ht="14.1" customHeight="1" x14ac:dyDescent="0.2">
      <c r="A52" s="40" t="s">
        <v>69</v>
      </c>
      <c r="B52" s="55">
        <f>$B$8-37</f>
        <v>1975</v>
      </c>
      <c r="C52" s="56">
        <v>1477</v>
      </c>
      <c r="D52" s="56">
        <v>721</v>
      </c>
      <c r="E52" s="56">
        <v>756</v>
      </c>
    </row>
    <row r="53" spans="1:5" ht="14.1" customHeight="1" x14ac:dyDescent="0.2">
      <c r="A53" s="40" t="s">
        <v>70</v>
      </c>
      <c r="B53" s="55">
        <f>$B$8-38</f>
        <v>1974</v>
      </c>
      <c r="C53" s="56">
        <v>1487</v>
      </c>
      <c r="D53" s="56">
        <v>734</v>
      </c>
      <c r="E53" s="56">
        <v>753</v>
      </c>
    </row>
    <row r="54" spans="1:5" ht="14.1" customHeight="1" x14ac:dyDescent="0.2">
      <c r="A54" s="39" t="s">
        <v>71</v>
      </c>
      <c r="B54" s="55">
        <f>$B$8-39</f>
        <v>1973</v>
      </c>
      <c r="C54" s="56">
        <v>1394</v>
      </c>
      <c r="D54" s="56">
        <v>689</v>
      </c>
      <c r="E54" s="56">
        <v>705</v>
      </c>
    </row>
    <row r="55" spans="1:5" ht="14.1" customHeight="1" x14ac:dyDescent="0.2">
      <c r="A55" s="46" t="s">
        <v>36</v>
      </c>
      <c r="B55" s="57"/>
      <c r="C55" s="56">
        <f>SUM(C50:C54)</f>
        <v>7391</v>
      </c>
      <c r="D55" s="56">
        <f>SUM(D50:D54)</f>
        <v>3670</v>
      </c>
      <c r="E55" s="56">
        <f>SUM(E50:E54)</f>
        <v>3721</v>
      </c>
    </row>
    <row r="56" spans="1:5" ht="14.1" customHeight="1" x14ac:dyDescent="0.2">
      <c r="A56" s="39" t="s">
        <v>72</v>
      </c>
      <c r="B56" s="55">
        <f>$B$8-40</f>
        <v>1972</v>
      </c>
      <c r="C56" s="56">
        <v>1538</v>
      </c>
      <c r="D56" s="56">
        <v>756</v>
      </c>
      <c r="E56" s="56">
        <v>782</v>
      </c>
    </row>
    <row r="57" spans="1:5" ht="14.1" customHeight="1" x14ac:dyDescent="0.2">
      <c r="A57" s="39" t="s">
        <v>73</v>
      </c>
      <c r="B57" s="55">
        <f>$B$8-41</f>
        <v>1971</v>
      </c>
      <c r="C57" s="56">
        <v>1734</v>
      </c>
      <c r="D57" s="56">
        <v>858</v>
      </c>
      <c r="E57" s="56">
        <v>876</v>
      </c>
    </row>
    <row r="58" spans="1:5" ht="14.1" customHeight="1" x14ac:dyDescent="0.2">
      <c r="A58" s="39" t="s">
        <v>74</v>
      </c>
      <c r="B58" s="55">
        <f>$B$8-42</f>
        <v>1970</v>
      </c>
      <c r="C58" s="56">
        <v>1665</v>
      </c>
      <c r="D58" s="56">
        <v>850</v>
      </c>
      <c r="E58" s="56">
        <v>815</v>
      </c>
    </row>
    <row r="59" spans="1:5" ht="14.1" customHeight="1" x14ac:dyDescent="0.2">
      <c r="A59" s="39" t="s">
        <v>75</v>
      </c>
      <c r="B59" s="55">
        <f>$B$8-43</f>
        <v>1969</v>
      </c>
      <c r="C59" s="56">
        <v>1763</v>
      </c>
      <c r="D59" s="56">
        <v>895</v>
      </c>
      <c r="E59" s="56">
        <v>868</v>
      </c>
    </row>
    <row r="60" spans="1:5" ht="14.1" customHeight="1" x14ac:dyDescent="0.2">
      <c r="A60" s="39" t="s">
        <v>76</v>
      </c>
      <c r="B60" s="55">
        <f>$B$8-44</f>
        <v>1968</v>
      </c>
      <c r="C60" s="56">
        <v>1959</v>
      </c>
      <c r="D60" s="56">
        <v>984</v>
      </c>
      <c r="E60" s="56">
        <v>975</v>
      </c>
    </row>
    <row r="61" spans="1:5" ht="14.1" customHeight="1" x14ac:dyDescent="0.2">
      <c r="A61" s="47" t="s">
        <v>36</v>
      </c>
      <c r="B61" s="57"/>
      <c r="C61" s="56">
        <f>SUM(C56:C60)</f>
        <v>8659</v>
      </c>
      <c r="D61" s="56">
        <f>SUM(D56:D60)</f>
        <v>4343</v>
      </c>
      <c r="E61" s="56">
        <f>SUM(E56:E60)</f>
        <v>4316</v>
      </c>
    </row>
    <row r="62" spans="1:5" ht="14.1" customHeight="1" x14ac:dyDescent="0.2">
      <c r="A62" s="40" t="s">
        <v>77</v>
      </c>
      <c r="B62" s="55">
        <f>$B$8-45</f>
        <v>1967</v>
      </c>
      <c r="C62" s="56">
        <v>2015</v>
      </c>
      <c r="D62" s="56">
        <v>964</v>
      </c>
      <c r="E62" s="56">
        <v>1051</v>
      </c>
    </row>
    <row r="63" spans="1:5" ht="14.1" customHeight="1" x14ac:dyDescent="0.2">
      <c r="A63" s="40" t="s">
        <v>78</v>
      </c>
      <c r="B63" s="55">
        <f>$B$8-46</f>
        <v>1966</v>
      </c>
      <c r="C63" s="56">
        <v>2199</v>
      </c>
      <c r="D63" s="56">
        <v>1067</v>
      </c>
      <c r="E63" s="56">
        <v>1132</v>
      </c>
    </row>
    <row r="64" spans="1:5" ht="14.1" customHeight="1" x14ac:dyDescent="0.2">
      <c r="A64" s="40" t="s">
        <v>79</v>
      </c>
      <c r="B64" s="55">
        <f>$B$8-47</f>
        <v>1965</v>
      </c>
      <c r="C64" s="56">
        <v>2043</v>
      </c>
      <c r="D64" s="56">
        <v>996</v>
      </c>
      <c r="E64" s="56">
        <v>1047</v>
      </c>
    </row>
    <row r="65" spans="1:5" ht="14.1" customHeight="1" x14ac:dyDescent="0.2">
      <c r="A65" s="40" t="s">
        <v>80</v>
      </c>
      <c r="B65" s="55">
        <f>$B$8-48</f>
        <v>1964</v>
      </c>
      <c r="C65" s="56">
        <v>2101</v>
      </c>
      <c r="D65" s="56">
        <v>990</v>
      </c>
      <c r="E65" s="56">
        <v>1111</v>
      </c>
    </row>
    <row r="66" spans="1:5" ht="14.1" customHeight="1" x14ac:dyDescent="0.2">
      <c r="A66" s="40" t="s">
        <v>81</v>
      </c>
      <c r="B66" s="55">
        <f>$B$8-49</f>
        <v>1963</v>
      </c>
      <c r="C66" s="56">
        <v>2119</v>
      </c>
      <c r="D66" s="56">
        <v>1075</v>
      </c>
      <c r="E66" s="56">
        <v>1044</v>
      </c>
    </row>
    <row r="67" spans="1:5" ht="14.1" customHeight="1" x14ac:dyDescent="0.2">
      <c r="A67" s="47" t="s">
        <v>36</v>
      </c>
      <c r="B67" s="57"/>
      <c r="C67" s="56">
        <f>SUM(C62:C66)</f>
        <v>10477</v>
      </c>
      <c r="D67" s="56">
        <f>SUM(D62:D66)</f>
        <v>5092</v>
      </c>
      <c r="E67" s="56">
        <f>SUM(E62:E66)</f>
        <v>5385</v>
      </c>
    </row>
    <row r="68" spans="1:5" ht="14.1" customHeight="1" x14ac:dyDescent="0.2">
      <c r="A68" s="40" t="s">
        <v>82</v>
      </c>
      <c r="B68" s="55">
        <f>$B$8-50</f>
        <v>1962</v>
      </c>
      <c r="C68" s="56">
        <v>2061</v>
      </c>
      <c r="D68" s="56">
        <v>1002</v>
      </c>
      <c r="E68" s="56">
        <v>1059</v>
      </c>
    </row>
    <row r="69" spans="1:5" ht="14.1" customHeight="1" x14ac:dyDescent="0.2">
      <c r="A69" s="40" t="s">
        <v>83</v>
      </c>
      <c r="B69" s="55">
        <f>$B$8-51</f>
        <v>1961</v>
      </c>
      <c r="C69" s="56">
        <v>1910</v>
      </c>
      <c r="D69" s="56">
        <v>957</v>
      </c>
      <c r="E69" s="56">
        <v>953</v>
      </c>
    </row>
    <row r="70" spans="1:5" ht="14.1" customHeight="1" x14ac:dyDescent="0.2">
      <c r="A70" s="40" t="s">
        <v>84</v>
      </c>
      <c r="B70" s="55">
        <f>$B$8-52</f>
        <v>1960</v>
      </c>
      <c r="C70" s="56">
        <v>1972</v>
      </c>
      <c r="D70" s="56">
        <v>1006</v>
      </c>
      <c r="E70" s="56">
        <v>966</v>
      </c>
    </row>
    <row r="71" spans="1:5" ht="14.1" customHeight="1" x14ac:dyDescent="0.2">
      <c r="A71" s="40" t="s">
        <v>85</v>
      </c>
      <c r="B71" s="55">
        <f>$B$8-53</f>
        <v>1959</v>
      </c>
      <c r="C71" s="56">
        <v>1797</v>
      </c>
      <c r="D71" s="56">
        <v>899</v>
      </c>
      <c r="E71" s="56">
        <v>898</v>
      </c>
    </row>
    <row r="72" spans="1:5" ht="14.1" customHeight="1" x14ac:dyDescent="0.2">
      <c r="A72" s="40" t="s">
        <v>86</v>
      </c>
      <c r="B72" s="55">
        <f>$B$8-54</f>
        <v>1958</v>
      </c>
      <c r="C72" s="56">
        <v>1728</v>
      </c>
      <c r="D72" s="56">
        <v>885</v>
      </c>
      <c r="E72" s="56">
        <v>843</v>
      </c>
    </row>
    <row r="73" spans="1:5" ht="14.1" customHeight="1" x14ac:dyDescent="0.2">
      <c r="A73" s="47" t="s">
        <v>36</v>
      </c>
      <c r="B73" s="57"/>
      <c r="C73" s="56">
        <f>SUM(C68:C72)</f>
        <v>9468</v>
      </c>
      <c r="D73" s="56">
        <f>SUM(D68:D72)</f>
        <v>4749</v>
      </c>
      <c r="E73" s="56">
        <f>SUM(E68:E72)</f>
        <v>4719</v>
      </c>
    </row>
    <row r="74" spans="1:5" ht="14.1" customHeight="1" x14ac:dyDescent="0.2">
      <c r="A74" s="40" t="s">
        <v>87</v>
      </c>
      <c r="B74" s="55">
        <f>$B$8-55</f>
        <v>1957</v>
      </c>
      <c r="C74" s="56">
        <v>1584</v>
      </c>
      <c r="D74" s="56">
        <v>783</v>
      </c>
      <c r="E74" s="56">
        <v>801</v>
      </c>
    </row>
    <row r="75" spans="1:5" ht="14.1" customHeight="1" x14ac:dyDescent="0.2">
      <c r="A75" s="40" t="s">
        <v>88</v>
      </c>
      <c r="B75" s="55">
        <f>$B$8-56</f>
        <v>1956</v>
      </c>
      <c r="C75" s="56">
        <v>1525</v>
      </c>
      <c r="D75" s="56">
        <v>698</v>
      </c>
      <c r="E75" s="56">
        <v>827</v>
      </c>
    </row>
    <row r="76" spans="1:5" ht="13.15" customHeight="1" x14ac:dyDescent="0.2">
      <c r="A76" s="40" t="s">
        <v>89</v>
      </c>
      <c r="B76" s="55">
        <f>$B$8-57</f>
        <v>1955</v>
      </c>
      <c r="C76" s="56">
        <v>1433</v>
      </c>
      <c r="D76" s="56">
        <v>690</v>
      </c>
      <c r="E76" s="56">
        <v>743</v>
      </c>
    </row>
    <row r="77" spans="1:5" ht="14.1" customHeight="1" x14ac:dyDescent="0.2">
      <c r="A77" s="39" t="s">
        <v>90</v>
      </c>
      <c r="B77" s="55">
        <f>$B$8-58</f>
        <v>1954</v>
      </c>
      <c r="C77" s="56">
        <v>1397</v>
      </c>
      <c r="D77" s="56">
        <v>666</v>
      </c>
      <c r="E77" s="56">
        <v>731</v>
      </c>
    </row>
    <row r="78" spans="1:5" x14ac:dyDescent="0.2">
      <c r="A78" s="40" t="s">
        <v>91</v>
      </c>
      <c r="B78" s="55">
        <f>$B$8-59</f>
        <v>1953</v>
      </c>
      <c r="C78" s="56">
        <v>1294</v>
      </c>
      <c r="D78" s="56">
        <v>610</v>
      </c>
      <c r="E78" s="56">
        <v>684</v>
      </c>
    </row>
    <row r="79" spans="1:5" x14ac:dyDescent="0.2">
      <c r="A79" s="47" t="s">
        <v>36</v>
      </c>
      <c r="B79" s="57"/>
      <c r="C79" s="56">
        <f>SUM(C74:C78)</f>
        <v>7233</v>
      </c>
      <c r="D79" s="56">
        <f>SUM(D74:D78)</f>
        <v>3447</v>
      </c>
      <c r="E79" s="56">
        <f>SUM(E74:E78)</f>
        <v>3786</v>
      </c>
    </row>
    <row r="80" spans="1:5" x14ac:dyDescent="0.2">
      <c r="A80" s="40" t="s">
        <v>92</v>
      </c>
      <c r="B80" s="55">
        <f>$B$8-60</f>
        <v>1952</v>
      </c>
      <c r="C80" s="56">
        <v>1281</v>
      </c>
      <c r="D80" s="56">
        <v>627</v>
      </c>
      <c r="E80" s="56">
        <v>654</v>
      </c>
    </row>
    <row r="81" spans="1:5" x14ac:dyDescent="0.2">
      <c r="A81" s="40" t="s">
        <v>93</v>
      </c>
      <c r="B81" s="55">
        <f>$B$8-61</f>
        <v>1951</v>
      </c>
      <c r="C81" s="56">
        <v>1270</v>
      </c>
      <c r="D81" s="56">
        <v>612</v>
      </c>
      <c r="E81" s="56">
        <v>658</v>
      </c>
    </row>
    <row r="82" spans="1:5" x14ac:dyDescent="0.2">
      <c r="A82" s="40" t="s">
        <v>94</v>
      </c>
      <c r="B82" s="55">
        <f>$B$8-62</f>
        <v>1950</v>
      </c>
      <c r="C82" s="56">
        <v>1372</v>
      </c>
      <c r="D82" s="56">
        <v>669</v>
      </c>
      <c r="E82" s="56">
        <v>703</v>
      </c>
    </row>
    <row r="83" spans="1:5" x14ac:dyDescent="0.2">
      <c r="A83" s="40" t="s">
        <v>95</v>
      </c>
      <c r="B83" s="55">
        <f>$B$8-63</f>
        <v>1949</v>
      </c>
      <c r="C83" s="56">
        <v>1294</v>
      </c>
      <c r="D83" s="56">
        <v>639</v>
      </c>
      <c r="E83" s="56">
        <v>655</v>
      </c>
    </row>
    <row r="84" spans="1:5" x14ac:dyDescent="0.2">
      <c r="A84" s="40" t="s">
        <v>96</v>
      </c>
      <c r="B84" s="55">
        <f>$B$8-64</f>
        <v>1948</v>
      </c>
      <c r="C84" s="56">
        <v>1228</v>
      </c>
      <c r="D84" s="56">
        <v>593</v>
      </c>
      <c r="E84" s="56">
        <v>635</v>
      </c>
    </row>
    <row r="85" spans="1:5" x14ac:dyDescent="0.2">
      <c r="A85" s="47" t="s">
        <v>36</v>
      </c>
      <c r="B85" s="57"/>
      <c r="C85" s="56">
        <f>SUM(C80:C84)</f>
        <v>6445</v>
      </c>
      <c r="D85" s="56">
        <f>SUM(D80:D84)</f>
        <v>3140</v>
      </c>
      <c r="E85" s="56">
        <f>SUM(E80:E84)</f>
        <v>3305</v>
      </c>
    </row>
    <row r="86" spans="1:5" x14ac:dyDescent="0.2">
      <c r="A86" s="40" t="s">
        <v>97</v>
      </c>
      <c r="B86" s="55">
        <f>$B$8-65</f>
        <v>1947</v>
      </c>
      <c r="C86" s="56">
        <v>1085</v>
      </c>
      <c r="D86" s="56">
        <v>513</v>
      </c>
      <c r="E86" s="56">
        <v>572</v>
      </c>
    </row>
    <row r="87" spans="1:5" x14ac:dyDescent="0.2">
      <c r="A87" s="40" t="s">
        <v>98</v>
      </c>
      <c r="B87" s="55">
        <f>$B$8-66</f>
        <v>1946</v>
      </c>
      <c r="C87" s="56">
        <v>1015</v>
      </c>
      <c r="D87" s="56">
        <v>528</v>
      </c>
      <c r="E87" s="56">
        <v>487</v>
      </c>
    </row>
    <row r="88" spans="1:5" x14ac:dyDescent="0.2">
      <c r="A88" s="40" t="s">
        <v>99</v>
      </c>
      <c r="B88" s="55">
        <f>$B$8-67</f>
        <v>1945</v>
      </c>
      <c r="C88" s="56">
        <v>903</v>
      </c>
      <c r="D88" s="56">
        <v>442</v>
      </c>
      <c r="E88" s="56">
        <v>461</v>
      </c>
    </row>
    <row r="89" spans="1:5" x14ac:dyDescent="0.2">
      <c r="A89" s="40" t="s">
        <v>100</v>
      </c>
      <c r="B89" s="55">
        <f>$B$8-68</f>
        <v>1944</v>
      </c>
      <c r="C89" s="56">
        <v>1134</v>
      </c>
      <c r="D89" s="56">
        <v>528</v>
      </c>
      <c r="E89" s="56">
        <v>606</v>
      </c>
    </row>
    <row r="90" spans="1:5" x14ac:dyDescent="0.2">
      <c r="A90" s="40" t="s">
        <v>101</v>
      </c>
      <c r="B90" s="55">
        <f>$B$8-69</f>
        <v>1943</v>
      </c>
      <c r="C90" s="56">
        <v>1261</v>
      </c>
      <c r="D90" s="56">
        <v>582</v>
      </c>
      <c r="E90" s="56">
        <v>679</v>
      </c>
    </row>
    <row r="91" spans="1:5" x14ac:dyDescent="0.2">
      <c r="A91" s="47" t="s">
        <v>36</v>
      </c>
      <c r="B91" s="57"/>
      <c r="C91" s="56">
        <f>SUM(C86:C90)</f>
        <v>5398</v>
      </c>
      <c r="D91" s="56">
        <f>SUM(D86:D90)</f>
        <v>2593</v>
      </c>
      <c r="E91" s="56">
        <f>SUM(E86:E90)</f>
        <v>2805</v>
      </c>
    </row>
    <row r="92" spans="1:5" x14ac:dyDescent="0.2">
      <c r="A92" s="40" t="s">
        <v>102</v>
      </c>
      <c r="B92" s="55">
        <f>$B$8-70</f>
        <v>1942</v>
      </c>
      <c r="C92" s="56">
        <v>1145</v>
      </c>
      <c r="D92" s="56">
        <v>544</v>
      </c>
      <c r="E92" s="56">
        <v>601</v>
      </c>
    </row>
    <row r="93" spans="1:5" x14ac:dyDescent="0.2">
      <c r="A93" s="40" t="s">
        <v>103</v>
      </c>
      <c r="B93" s="55">
        <f>$B$8-71</f>
        <v>1941</v>
      </c>
      <c r="C93" s="56">
        <v>1407</v>
      </c>
      <c r="D93" s="56">
        <v>672</v>
      </c>
      <c r="E93" s="56">
        <v>735</v>
      </c>
    </row>
    <row r="94" spans="1:5" x14ac:dyDescent="0.2">
      <c r="A94" s="40" t="s">
        <v>104</v>
      </c>
      <c r="B94" s="55">
        <f>$B$8-72</f>
        <v>1940</v>
      </c>
      <c r="C94" s="56">
        <v>1435</v>
      </c>
      <c r="D94" s="56">
        <v>651</v>
      </c>
      <c r="E94" s="56">
        <v>784</v>
      </c>
    </row>
    <row r="95" spans="1:5" x14ac:dyDescent="0.2">
      <c r="A95" s="40" t="s">
        <v>105</v>
      </c>
      <c r="B95" s="55">
        <f>$B$8-73</f>
        <v>1939</v>
      </c>
      <c r="C95" s="56">
        <v>1370</v>
      </c>
      <c r="D95" s="56">
        <v>611</v>
      </c>
      <c r="E95" s="56">
        <v>759</v>
      </c>
    </row>
    <row r="96" spans="1:5" x14ac:dyDescent="0.2">
      <c r="A96" s="40" t="s">
        <v>106</v>
      </c>
      <c r="B96" s="55">
        <f>$B$8-74</f>
        <v>1938</v>
      </c>
      <c r="C96" s="56">
        <v>1279</v>
      </c>
      <c r="D96" s="56">
        <v>568</v>
      </c>
      <c r="E96" s="56">
        <v>711</v>
      </c>
    </row>
    <row r="97" spans="1:5" x14ac:dyDescent="0.2">
      <c r="A97" s="47" t="s">
        <v>36</v>
      </c>
      <c r="B97" s="57"/>
      <c r="C97" s="56">
        <f>SUM(C92:C96)</f>
        <v>6636</v>
      </c>
      <c r="D97" s="56">
        <f>SUM(D92:D96)</f>
        <v>3046</v>
      </c>
      <c r="E97" s="56">
        <f>SUM(E92:E96)</f>
        <v>3590</v>
      </c>
    </row>
    <row r="98" spans="1:5" x14ac:dyDescent="0.2">
      <c r="A98" s="40" t="s">
        <v>107</v>
      </c>
      <c r="B98" s="55">
        <f>$B$8-75</f>
        <v>1937</v>
      </c>
      <c r="C98" s="56">
        <v>1278</v>
      </c>
      <c r="D98" s="56">
        <v>578</v>
      </c>
      <c r="E98" s="56">
        <v>700</v>
      </c>
    </row>
    <row r="99" spans="1:5" x14ac:dyDescent="0.2">
      <c r="A99" s="40" t="s">
        <v>108</v>
      </c>
      <c r="B99" s="55">
        <f>$B$8-76</f>
        <v>1936</v>
      </c>
      <c r="C99" s="56">
        <v>1101</v>
      </c>
      <c r="D99" s="56">
        <v>474</v>
      </c>
      <c r="E99" s="56">
        <v>627</v>
      </c>
    </row>
    <row r="100" spans="1:5" x14ac:dyDescent="0.2">
      <c r="A100" s="40" t="s">
        <v>109</v>
      </c>
      <c r="B100" s="55">
        <f>$B$8-77</f>
        <v>1935</v>
      </c>
      <c r="C100" s="56">
        <v>1093</v>
      </c>
      <c r="D100" s="56">
        <v>484</v>
      </c>
      <c r="E100" s="56">
        <v>609</v>
      </c>
    </row>
    <row r="101" spans="1:5" x14ac:dyDescent="0.2">
      <c r="A101" s="40" t="s">
        <v>110</v>
      </c>
      <c r="B101" s="55">
        <f>$B$8-78</f>
        <v>1934</v>
      </c>
      <c r="C101" s="56">
        <v>925</v>
      </c>
      <c r="D101" s="56">
        <v>378</v>
      </c>
      <c r="E101" s="56">
        <v>547</v>
      </c>
    </row>
    <row r="102" spans="1:5" x14ac:dyDescent="0.2">
      <c r="A102" s="41" t="s">
        <v>111</v>
      </c>
      <c r="B102" s="55">
        <f>$B$8-79</f>
        <v>1933</v>
      </c>
      <c r="C102" s="56">
        <v>694</v>
      </c>
      <c r="D102" s="56">
        <v>287</v>
      </c>
      <c r="E102" s="56">
        <v>407</v>
      </c>
    </row>
    <row r="103" spans="1:5" x14ac:dyDescent="0.2">
      <c r="A103" s="48" t="s">
        <v>36</v>
      </c>
      <c r="B103" s="58"/>
      <c r="C103" s="56">
        <f>SUM(C98:C102)</f>
        <v>5091</v>
      </c>
      <c r="D103" s="56">
        <f>SUM(D98:D102)</f>
        <v>2201</v>
      </c>
      <c r="E103" s="56">
        <f>SUM(E98:E102)</f>
        <v>2890</v>
      </c>
    </row>
    <row r="104" spans="1:5" x14ac:dyDescent="0.2">
      <c r="A104" s="41" t="s">
        <v>112</v>
      </c>
      <c r="B104" s="55">
        <f>$B$8-80</f>
        <v>1932</v>
      </c>
      <c r="C104" s="56">
        <v>573</v>
      </c>
      <c r="D104" s="56">
        <v>202</v>
      </c>
      <c r="E104" s="56">
        <v>371</v>
      </c>
    </row>
    <row r="105" spans="1:5" x14ac:dyDescent="0.2">
      <c r="A105" s="41" t="s">
        <v>123</v>
      </c>
      <c r="B105" s="55">
        <f>$B$8-81</f>
        <v>1931</v>
      </c>
      <c r="C105" s="56">
        <v>562</v>
      </c>
      <c r="D105" s="56">
        <v>221</v>
      </c>
      <c r="E105" s="56">
        <v>341</v>
      </c>
    </row>
    <row r="106" spans="1:5" s="23" customFormat="1" x14ac:dyDescent="0.2">
      <c r="A106" s="41" t="s">
        <v>121</v>
      </c>
      <c r="B106" s="55">
        <f>$B$8-82</f>
        <v>1930</v>
      </c>
      <c r="C106" s="56">
        <v>625</v>
      </c>
      <c r="D106" s="56">
        <v>225</v>
      </c>
      <c r="E106" s="56">
        <v>400</v>
      </c>
    </row>
    <row r="107" spans="1:5" x14ac:dyDescent="0.2">
      <c r="A107" s="41" t="s">
        <v>124</v>
      </c>
      <c r="B107" s="55">
        <f>$B$8-83</f>
        <v>1929</v>
      </c>
      <c r="C107" s="56">
        <v>573</v>
      </c>
      <c r="D107" s="56">
        <v>255</v>
      </c>
      <c r="E107" s="56">
        <v>318</v>
      </c>
    </row>
    <row r="108" spans="1:5" x14ac:dyDescent="0.2">
      <c r="A108" s="41" t="s">
        <v>122</v>
      </c>
      <c r="B108" s="55">
        <f>$B$8-84</f>
        <v>1928</v>
      </c>
      <c r="C108" s="56">
        <v>538</v>
      </c>
      <c r="D108" s="56">
        <v>210</v>
      </c>
      <c r="E108" s="56">
        <v>328</v>
      </c>
    </row>
    <row r="109" spans="1:5" x14ac:dyDescent="0.2">
      <c r="A109" s="48" t="s">
        <v>36</v>
      </c>
      <c r="B109" s="58"/>
      <c r="C109" s="56">
        <f>SUM(C104:C108)</f>
        <v>2871</v>
      </c>
      <c r="D109" s="56">
        <f>SUM(D104:D108)</f>
        <v>1113</v>
      </c>
      <c r="E109" s="56">
        <f>SUM(E104:E108)</f>
        <v>1758</v>
      </c>
    </row>
    <row r="110" spans="1:5" x14ac:dyDescent="0.2">
      <c r="A110" s="41" t="s">
        <v>113</v>
      </c>
      <c r="B110" s="55">
        <f>$B$8-85</f>
        <v>1927</v>
      </c>
      <c r="C110" s="56">
        <v>461</v>
      </c>
      <c r="D110" s="56">
        <v>159</v>
      </c>
      <c r="E110" s="56">
        <v>302</v>
      </c>
    </row>
    <row r="111" spans="1:5" x14ac:dyDescent="0.2">
      <c r="A111" s="41" t="s">
        <v>114</v>
      </c>
      <c r="B111" s="55">
        <f>$B$8-86</f>
        <v>1926</v>
      </c>
      <c r="C111" s="56">
        <v>406</v>
      </c>
      <c r="D111" s="56">
        <v>126</v>
      </c>
      <c r="E111" s="56">
        <v>280</v>
      </c>
    </row>
    <row r="112" spans="1:5" x14ac:dyDescent="0.2">
      <c r="A112" s="41" t="s">
        <v>115</v>
      </c>
      <c r="B112" s="55">
        <f>$B$8-87</f>
        <v>1925</v>
      </c>
      <c r="C112" s="56">
        <v>346</v>
      </c>
      <c r="D112" s="56">
        <v>108</v>
      </c>
      <c r="E112" s="56">
        <v>238</v>
      </c>
    </row>
    <row r="113" spans="1:5" x14ac:dyDescent="0.2">
      <c r="A113" s="41" t="s">
        <v>116</v>
      </c>
      <c r="B113" s="55">
        <f>$B$8-88</f>
        <v>1924</v>
      </c>
      <c r="C113" s="56">
        <v>293</v>
      </c>
      <c r="D113" s="56">
        <v>77</v>
      </c>
      <c r="E113" s="56">
        <v>216</v>
      </c>
    </row>
    <row r="114" spans="1:5" x14ac:dyDescent="0.2">
      <c r="A114" s="41" t="s">
        <v>117</v>
      </c>
      <c r="B114" s="55">
        <f>$B$8-89</f>
        <v>1923</v>
      </c>
      <c r="C114" s="56">
        <v>271</v>
      </c>
      <c r="D114" s="56">
        <v>74</v>
      </c>
      <c r="E114" s="56">
        <v>197</v>
      </c>
    </row>
    <row r="115" spans="1:5" x14ac:dyDescent="0.2">
      <c r="A115" s="48" t="s">
        <v>36</v>
      </c>
      <c r="B115" s="59"/>
      <c r="C115" s="56">
        <f>SUM(C110:C114)</f>
        <v>1777</v>
      </c>
      <c r="D115" s="56">
        <f>SUM(D110:D114)</f>
        <v>544</v>
      </c>
      <c r="E115" s="56">
        <f>SUM(E110:E114)</f>
        <v>1233</v>
      </c>
    </row>
    <row r="116" spans="1:5" x14ac:dyDescent="0.2">
      <c r="A116" s="41" t="s">
        <v>118</v>
      </c>
      <c r="B116" s="55">
        <f>$B$8-90</f>
        <v>1922</v>
      </c>
      <c r="C116" s="56">
        <v>809</v>
      </c>
      <c r="D116" s="56">
        <v>178</v>
      </c>
      <c r="E116" s="56">
        <v>631</v>
      </c>
    </row>
    <row r="117" spans="1:5" x14ac:dyDescent="0.2">
      <c r="A117" s="42"/>
      <c r="B117" s="45" t="s">
        <v>119</v>
      </c>
      <c r="C117" s="49"/>
      <c r="D117" s="49"/>
      <c r="E117" s="49"/>
    </row>
    <row r="118" spans="1:5" x14ac:dyDescent="0.2">
      <c r="A118" s="43" t="s">
        <v>120</v>
      </c>
      <c r="B118" s="60"/>
      <c r="C118" s="61">
        <v>120074</v>
      </c>
      <c r="D118" s="61">
        <v>58401</v>
      </c>
      <c r="E118" s="61">
        <v>61673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HH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152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">
      <c r="A3" s="97" t="s">
        <v>134</v>
      </c>
      <c r="B3" s="97"/>
      <c r="C3" s="97"/>
      <c r="D3" s="97"/>
      <c r="E3" s="97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7" t="s">
        <v>155</v>
      </c>
      <c r="D6" s="17" t="s">
        <v>156</v>
      </c>
      <c r="E6" s="18" t="s">
        <v>157</v>
      </c>
    </row>
    <row r="7" spans="1:8" ht="14.1" customHeight="1" x14ac:dyDescent="0.2">
      <c r="A7" s="38"/>
      <c r="B7" s="44"/>
      <c r="C7" s="19"/>
      <c r="D7" s="19"/>
      <c r="E7" s="19"/>
    </row>
    <row r="8" spans="1:8" ht="14.1" customHeight="1" x14ac:dyDescent="0.25">
      <c r="A8" s="39" t="s">
        <v>31</v>
      </c>
      <c r="B8" s="55">
        <v>2012</v>
      </c>
      <c r="C8" s="56">
        <v>1517</v>
      </c>
      <c r="D8" s="56">
        <v>815</v>
      </c>
      <c r="E8" s="56">
        <v>702</v>
      </c>
    </row>
    <row r="9" spans="1:8" ht="14.1" customHeight="1" x14ac:dyDescent="0.25">
      <c r="A9" s="39" t="s">
        <v>32</v>
      </c>
      <c r="B9" s="55">
        <f>$B$8-1</f>
        <v>2011</v>
      </c>
      <c r="C9" s="56">
        <v>1411</v>
      </c>
      <c r="D9" s="56">
        <v>704</v>
      </c>
      <c r="E9" s="56">
        <v>707</v>
      </c>
    </row>
    <row r="10" spans="1:8" ht="14.1" customHeight="1" x14ac:dyDescent="0.25">
      <c r="A10" s="39" t="s">
        <v>33</v>
      </c>
      <c r="B10" s="55">
        <f>$B$8-2</f>
        <v>2010</v>
      </c>
      <c r="C10" s="56">
        <v>1420</v>
      </c>
      <c r="D10" s="56">
        <v>769</v>
      </c>
      <c r="E10" s="56">
        <v>651</v>
      </c>
    </row>
    <row r="11" spans="1:8" ht="14.1" customHeight="1" x14ac:dyDescent="0.25">
      <c r="A11" s="39" t="s">
        <v>34</v>
      </c>
      <c r="B11" s="55">
        <f>$B$8-3</f>
        <v>2009</v>
      </c>
      <c r="C11" s="56">
        <v>1390</v>
      </c>
      <c r="D11" s="56">
        <v>706</v>
      </c>
      <c r="E11" s="56">
        <v>684</v>
      </c>
      <c r="H11" s="22"/>
    </row>
    <row r="12" spans="1:8" ht="14.1" customHeight="1" x14ac:dyDescent="0.25">
      <c r="A12" s="39" t="s">
        <v>35</v>
      </c>
      <c r="B12" s="55">
        <f>$B$8-4</f>
        <v>2008</v>
      </c>
      <c r="C12" s="56">
        <v>1460</v>
      </c>
      <c r="D12" s="56">
        <v>751</v>
      </c>
      <c r="E12" s="56">
        <v>709</v>
      </c>
    </row>
    <row r="13" spans="1:8" ht="14.1" customHeight="1" x14ac:dyDescent="0.25">
      <c r="A13" s="46" t="s">
        <v>36</v>
      </c>
      <c r="B13" s="57"/>
      <c r="C13" s="56">
        <f>SUM(C8:C12)</f>
        <v>7198</v>
      </c>
      <c r="D13" s="56">
        <f>SUM(D8:D12)</f>
        <v>3745</v>
      </c>
      <c r="E13" s="56">
        <f>SUM(E8:E12)</f>
        <v>3453</v>
      </c>
    </row>
    <row r="14" spans="1:8" ht="14.1" customHeight="1" x14ac:dyDescent="0.25">
      <c r="A14" s="40" t="s">
        <v>37</v>
      </c>
      <c r="B14" s="55">
        <f>$B$8-5</f>
        <v>2007</v>
      </c>
      <c r="C14" s="56">
        <v>1456</v>
      </c>
      <c r="D14" s="56">
        <v>729</v>
      </c>
      <c r="E14" s="56">
        <v>727</v>
      </c>
    </row>
    <row r="15" spans="1:8" ht="14.1" customHeight="1" x14ac:dyDescent="0.25">
      <c r="A15" s="40" t="s">
        <v>38</v>
      </c>
      <c r="B15" s="55">
        <f>$B$8-6</f>
        <v>2006</v>
      </c>
      <c r="C15" s="56">
        <v>1403</v>
      </c>
      <c r="D15" s="56">
        <v>698</v>
      </c>
      <c r="E15" s="56">
        <v>705</v>
      </c>
    </row>
    <row r="16" spans="1:8" ht="14.1" customHeight="1" x14ac:dyDescent="0.25">
      <c r="A16" s="40" t="s">
        <v>39</v>
      </c>
      <c r="B16" s="55">
        <f>$B$8-7</f>
        <v>2005</v>
      </c>
      <c r="C16" s="56">
        <v>1341</v>
      </c>
      <c r="D16" s="56">
        <v>669</v>
      </c>
      <c r="E16" s="56">
        <v>672</v>
      </c>
    </row>
    <row r="17" spans="1:5" ht="14.1" customHeight="1" x14ac:dyDescent="0.25">
      <c r="A17" s="40" t="s">
        <v>40</v>
      </c>
      <c r="B17" s="55">
        <f>$B$8-8</f>
        <v>2004</v>
      </c>
      <c r="C17" s="56">
        <v>1415</v>
      </c>
      <c r="D17" s="56">
        <v>695</v>
      </c>
      <c r="E17" s="56">
        <v>720</v>
      </c>
    </row>
    <row r="18" spans="1:5" ht="14.1" customHeight="1" x14ac:dyDescent="0.25">
      <c r="A18" s="40" t="s">
        <v>41</v>
      </c>
      <c r="B18" s="55">
        <f>$B$8-9</f>
        <v>2003</v>
      </c>
      <c r="C18" s="56">
        <v>1364</v>
      </c>
      <c r="D18" s="56">
        <v>697</v>
      </c>
      <c r="E18" s="56">
        <v>667</v>
      </c>
    </row>
    <row r="19" spans="1:5" ht="14.1" customHeight="1" x14ac:dyDescent="0.25">
      <c r="A19" s="47" t="s">
        <v>36</v>
      </c>
      <c r="B19" s="57"/>
      <c r="C19" s="56">
        <f>SUM(C14:C18)</f>
        <v>6979</v>
      </c>
      <c r="D19" s="56">
        <f>SUM(D14:D18)</f>
        <v>3488</v>
      </c>
      <c r="E19" s="56">
        <f>SUM(E14:E18)</f>
        <v>3491</v>
      </c>
    </row>
    <row r="20" spans="1:5" ht="14.1" customHeight="1" x14ac:dyDescent="0.25">
      <c r="A20" s="40" t="s">
        <v>42</v>
      </c>
      <c r="B20" s="55">
        <f>$B$8-10</f>
        <v>2002</v>
      </c>
      <c r="C20" s="56">
        <v>1391</v>
      </c>
      <c r="D20" s="56">
        <v>686</v>
      </c>
      <c r="E20" s="56">
        <v>705</v>
      </c>
    </row>
    <row r="21" spans="1:5" ht="14.1" customHeight="1" x14ac:dyDescent="0.25">
      <c r="A21" s="40" t="s">
        <v>43</v>
      </c>
      <c r="B21" s="55">
        <f>$B$8-11</f>
        <v>2001</v>
      </c>
      <c r="C21" s="56">
        <v>1394</v>
      </c>
      <c r="D21" s="56">
        <v>708</v>
      </c>
      <c r="E21" s="56">
        <v>686</v>
      </c>
    </row>
    <row r="22" spans="1:5" ht="14.1" customHeight="1" x14ac:dyDescent="0.25">
      <c r="A22" s="40" t="s">
        <v>44</v>
      </c>
      <c r="B22" s="55">
        <f>$B$8-12</f>
        <v>2000</v>
      </c>
      <c r="C22" s="56">
        <v>1492</v>
      </c>
      <c r="D22" s="56">
        <v>775</v>
      </c>
      <c r="E22" s="56">
        <v>717</v>
      </c>
    </row>
    <row r="23" spans="1:5" ht="14.1" customHeight="1" x14ac:dyDescent="0.25">
      <c r="A23" s="40" t="s">
        <v>45</v>
      </c>
      <c r="B23" s="55">
        <f>$B$8-13</f>
        <v>1999</v>
      </c>
      <c r="C23" s="56">
        <v>1415</v>
      </c>
      <c r="D23" s="56">
        <v>713</v>
      </c>
      <c r="E23" s="56">
        <v>702</v>
      </c>
    </row>
    <row r="24" spans="1:5" ht="14.1" customHeight="1" x14ac:dyDescent="0.25">
      <c r="A24" s="40" t="s">
        <v>46</v>
      </c>
      <c r="B24" s="55">
        <f>$B$8-14</f>
        <v>1998</v>
      </c>
      <c r="C24" s="56">
        <v>1423</v>
      </c>
      <c r="D24" s="56">
        <v>729</v>
      </c>
      <c r="E24" s="56">
        <v>694</v>
      </c>
    </row>
    <row r="25" spans="1:5" ht="14.1" customHeight="1" x14ac:dyDescent="0.25">
      <c r="A25" s="47" t="s">
        <v>36</v>
      </c>
      <c r="B25" s="57"/>
      <c r="C25" s="56">
        <f>SUM(C20:C24)</f>
        <v>7115</v>
      </c>
      <c r="D25" s="56">
        <f>SUM(D20:D24)</f>
        <v>3611</v>
      </c>
      <c r="E25" s="56">
        <f>SUM(E20:E24)</f>
        <v>3504</v>
      </c>
    </row>
    <row r="26" spans="1:5" ht="14.1" customHeight="1" x14ac:dyDescent="0.25">
      <c r="A26" s="40" t="s">
        <v>47</v>
      </c>
      <c r="B26" s="55">
        <f>$B$8-15</f>
        <v>1997</v>
      </c>
      <c r="C26" s="56">
        <v>1493</v>
      </c>
      <c r="D26" s="56">
        <v>727</v>
      </c>
      <c r="E26" s="56">
        <v>766</v>
      </c>
    </row>
    <row r="27" spans="1:5" ht="14.1" customHeight="1" x14ac:dyDescent="0.25">
      <c r="A27" s="40" t="s">
        <v>48</v>
      </c>
      <c r="B27" s="55">
        <f>$B$8-16</f>
        <v>1996</v>
      </c>
      <c r="C27" s="56">
        <v>1535</v>
      </c>
      <c r="D27" s="56">
        <v>780</v>
      </c>
      <c r="E27" s="56">
        <v>755</v>
      </c>
    </row>
    <row r="28" spans="1:5" ht="14.1" customHeight="1" x14ac:dyDescent="0.25">
      <c r="A28" s="40" t="s">
        <v>49</v>
      </c>
      <c r="B28" s="55">
        <f>$B$8-17</f>
        <v>1995</v>
      </c>
      <c r="C28" s="56">
        <v>1479</v>
      </c>
      <c r="D28" s="56">
        <v>754</v>
      </c>
      <c r="E28" s="56">
        <v>725</v>
      </c>
    </row>
    <row r="29" spans="1:5" ht="14.1" customHeight="1" x14ac:dyDescent="0.25">
      <c r="A29" s="40" t="s">
        <v>50</v>
      </c>
      <c r="B29" s="55">
        <f>$B$8-18</f>
        <v>1994</v>
      </c>
      <c r="C29" s="56">
        <v>1654</v>
      </c>
      <c r="D29" s="56">
        <v>874</v>
      </c>
      <c r="E29" s="56">
        <v>780</v>
      </c>
    </row>
    <row r="30" spans="1:5" ht="14.1" customHeight="1" x14ac:dyDescent="0.2">
      <c r="A30" s="39" t="s">
        <v>51</v>
      </c>
      <c r="B30" s="55">
        <f>$B$8-19</f>
        <v>1993</v>
      </c>
      <c r="C30" s="56">
        <v>1762</v>
      </c>
      <c r="D30" s="56">
        <v>906</v>
      </c>
      <c r="E30" s="56">
        <v>856</v>
      </c>
    </row>
    <row r="31" spans="1:5" ht="14.1" customHeight="1" x14ac:dyDescent="0.2">
      <c r="A31" s="47" t="s">
        <v>36</v>
      </c>
      <c r="B31" s="57"/>
      <c r="C31" s="56">
        <f>SUM(C26:C30)</f>
        <v>7923</v>
      </c>
      <c r="D31" s="56">
        <f>SUM(D26:D30)</f>
        <v>4041</v>
      </c>
      <c r="E31" s="56">
        <f>SUM(E26:E30)</f>
        <v>3882</v>
      </c>
    </row>
    <row r="32" spans="1:5" ht="14.1" customHeight="1" x14ac:dyDescent="0.2">
      <c r="A32" s="40" t="s">
        <v>52</v>
      </c>
      <c r="B32" s="55">
        <f>$B$8-20</f>
        <v>1992</v>
      </c>
      <c r="C32" s="56">
        <v>1911</v>
      </c>
      <c r="D32" s="56">
        <v>935</v>
      </c>
      <c r="E32" s="56">
        <v>976</v>
      </c>
    </row>
    <row r="33" spans="1:5" ht="14.1" customHeight="1" x14ac:dyDescent="0.2">
      <c r="A33" s="40" t="s">
        <v>53</v>
      </c>
      <c r="B33" s="55">
        <f>$B$8-21</f>
        <v>1991</v>
      </c>
      <c r="C33" s="56">
        <v>2039</v>
      </c>
      <c r="D33" s="56">
        <v>1049</v>
      </c>
      <c r="E33" s="56">
        <v>990</v>
      </c>
    </row>
    <row r="34" spans="1:5" ht="14.1" customHeight="1" x14ac:dyDescent="0.2">
      <c r="A34" s="40" t="s">
        <v>54</v>
      </c>
      <c r="B34" s="55">
        <f>$B$8-22</f>
        <v>1990</v>
      </c>
      <c r="C34" s="56">
        <v>2329</v>
      </c>
      <c r="D34" s="56">
        <v>1181</v>
      </c>
      <c r="E34" s="56">
        <v>1148</v>
      </c>
    </row>
    <row r="35" spans="1:5" ht="14.1" customHeight="1" x14ac:dyDescent="0.2">
      <c r="A35" s="40" t="s">
        <v>55</v>
      </c>
      <c r="B35" s="55">
        <f>$B$8-23</f>
        <v>1989</v>
      </c>
      <c r="C35" s="56">
        <v>2380</v>
      </c>
      <c r="D35" s="56">
        <v>1244</v>
      </c>
      <c r="E35" s="56">
        <v>1136</v>
      </c>
    </row>
    <row r="36" spans="1:5" ht="14.1" customHeight="1" x14ac:dyDescent="0.2">
      <c r="A36" s="40" t="s">
        <v>56</v>
      </c>
      <c r="B36" s="55">
        <f>$B$8-24</f>
        <v>1988</v>
      </c>
      <c r="C36" s="56">
        <v>2469</v>
      </c>
      <c r="D36" s="56">
        <v>1305</v>
      </c>
      <c r="E36" s="56">
        <v>1164</v>
      </c>
    </row>
    <row r="37" spans="1:5" ht="14.1" customHeight="1" x14ac:dyDescent="0.2">
      <c r="A37" s="47" t="s">
        <v>36</v>
      </c>
      <c r="B37" s="57"/>
      <c r="C37" s="56">
        <f>SUM(C32:C36)</f>
        <v>11128</v>
      </c>
      <c r="D37" s="56">
        <f>SUM(D32:D36)</f>
        <v>5714</v>
      </c>
      <c r="E37" s="56">
        <f>SUM(E32:E36)</f>
        <v>5414</v>
      </c>
    </row>
    <row r="38" spans="1:5" ht="14.1" customHeight="1" x14ac:dyDescent="0.2">
      <c r="A38" s="40" t="s">
        <v>57</v>
      </c>
      <c r="B38" s="55">
        <f>$B$8-25</f>
        <v>1987</v>
      </c>
      <c r="C38" s="56">
        <v>2499</v>
      </c>
      <c r="D38" s="56">
        <v>1289</v>
      </c>
      <c r="E38" s="56">
        <v>1210</v>
      </c>
    </row>
    <row r="39" spans="1:5" ht="14.1" customHeight="1" x14ac:dyDescent="0.2">
      <c r="A39" s="40" t="s">
        <v>58</v>
      </c>
      <c r="B39" s="55">
        <f>$B$8-26</f>
        <v>1986</v>
      </c>
      <c r="C39" s="56">
        <v>2310</v>
      </c>
      <c r="D39" s="56">
        <v>1235</v>
      </c>
      <c r="E39" s="56">
        <v>1075</v>
      </c>
    </row>
    <row r="40" spans="1:5" ht="14.1" customHeight="1" x14ac:dyDescent="0.2">
      <c r="A40" s="40" t="s">
        <v>59</v>
      </c>
      <c r="B40" s="55">
        <f>$B$8-27</f>
        <v>1985</v>
      </c>
      <c r="C40" s="56">
        <v>2303</v>
      </c>
      <c r="D40" s="56">
        <v>1161</v>
      </c>
      <c r="E40" s="56">
        <v>1142</v>
      </c>
    </row>
    <row r="41" spans="1:5" ht="14.1" customHeight="1" x14ac:dyDescent="0.2">
      <c r="A41" s="40" t="s">
        <v>60</v>
      </c>
      <c r="B41" s="55">
        <f>$B$8-28</f>
        <v>1984</v>
      </c>
      <c r="C41" s="56">
        <v>2338</v>
      </c>
      <c r="D41" s="56">
        <v>1205</v>
      </c>
      <c r="E41" s="56">
        <v>1133</v>
      </c>
    </row>
    <row r="42" spans="1:5" ht="14.1" customHeight="1" x14ac:dyDescent="0.2">
      <c r="A42" s="40" t="s">
        <v>61</v>
      </c>
      <c r="B42" s="55">
        <f>$B$8-29</f>
        <v>1983</v>
      </c>
      <c r="C42" s="56">
        <v>2157</v>
      </c>
      <c r="D42" s="56">
        <v>1164</v>
      </c>
      <c r="E42" s="56">
        <v>993</v>
      </c>
    </row>
    <row r="43" spans="1:5" ht="14.1" customHeight="1" x14ac:dyDescent="0.2">
      <c r="A43" s="47" t="s">
        <v>36</v>
      </c>
      <c r="B43" s="57"/>
      <c r="C43" s="56">
        <f>SUM(C38:C42)</f>
        <v>11607</v>
      </c>
      <c r="D43" s="56">
        <f>SUM(D38:D42)</f>
        <v>6054</v>
      </c>
      <c r="E43" s="56">
        <f>SUM(E38:E42)</f>
        <v>5553</v>
      </c>
    </row>
    <row r="44" spans="1:5" ht="14.1" customHeight="1" x14ac:dyDescent="0.2">
      <c r="A44" s="40" t="s">
        <v>62</v>
      </c>
      <c r="B44" s="55">
        <f>$B$8-30</f>
        <v>1982</v>
      </c>
      <c r="C44" s="56">
        <v>2215</v>
      </c>
      <c r="D44" s="56">
        <v>1163</v>
      </c>
      <c r="E44" s="56">
        <v>1052</v>
      </c>
    </row>
    <row r="45" spans="1:5" ht="14.1" customHeight="1" x14ac:dyDescent="0.2">
      <c r="A45" s="40" t="s">
        <v>63</v>
      </c>
      <c r="B45" s="55">
        <f>$B$8-31</f>
        <v>1981</v>
      </c>
      <c r="C45" s="56">
        <v>2215</v>
      </c>
      <c r="D45" s="56">
        <v>1168</v>
      </c>
      <c r="E45" s="56">
        <v>1047</v>
      </c>
    </row>
    <row r="46" spans="1:5" ht="14.1" customHeight="1" x14ac:dyDescent="0.2">
      <c r="A46" s="40" t="s">
        <v>64</v>
      </c>
      <c r="B46" s="55">
        <f>$B$8-32</f>
        <v>1980</v>
      </c>
      <c r="C46" s="56">
        <v>2059</v>
      </c>
      <c r="D46" s="56">
        <v>1033</v>
      </c>
      <c r="E46" s="56">
        <v>1026</v>
      </c>
    </row>
    <row r="47" spans="1:5" ht="14.1" customHeight="1" x14ac:dyDescent="0.2">
      <c r="A47" s="40" t="s">
        <v>65</v>
      </c>
      <c r="B47" s="55">
        <f>$B$8-33</f>
        <v>1979</v>
      </c>
      <c r="C47" s="56">
        <v>1987</v>
      </c>
      <c r="D47" s="56">
        <v>1033</v>
      </c>
      <c r="E47" s="56">
        <v>954</v>
      </c>
    </row>
    <row r="48" spans="1:5" ht="14.1" customHeight="1" x14ac:dyDescent="0.2">
      <c r="A48" s="40" t="s">
        <v>66</v>
      </c>
      <c r="B48" s="55">
        <f>$B$8-34</f>
        <v>1978</v>
      </c>
      <c r="C48" s="56">
        <v>1945</v>
      </c>
      <c r="D48" s="56">
        <v>1014</v>
      </c>
      <c r="E48" s="56">
        <v>931</v>
      </c>
    </row>
    <row r="49" spans="1:5" ht="14.1" customHeight="1" x14ac:dyDescent="0.2">
      <c r="A49" s="47" t="s">
        <v>36</v>
      </c>
      <c r="B49" s="57"/>
      <c r="C49" s="56">
        <f>SUM(C44:C48)</f>
        <v>10421</v>
      </c>
      <c r="D49" s="56">
        <f>SUM(D44:D48)</f>
        <v>5411</v>
      </c>
      <c r="E49" s="56">
        <f>SUM(E44:E48)</f>
        <v>5010</v>
      </c>
    </row>
    <row r="50" spans="1:5" ht="14.1" customHeight="1" x14ac:dyDescent="0.2">
      <c r="A50" s="40" t="s">
        <v>67</v>
      </c>
      <c r="B50" s="55">
        <f>$B$8-35</f>
        <v>1977</v>
      </c>
      <c r="C50" s="56">
        <v>1888</v>
      </c>
      <c r="D50" s="56">
        <v>971</v>
      </c>
      <c r="E50" s="56">
        <v>917</v>
      </c>
    </row>
    <row r="51" spans="1:5" ht="14.1" customHeight="1" x14ac:dyDescent="0.2">
      <c r="A51" s="40" t="s">
        <v>68</v>
      </c>
      <c r="B51" s="55">
        <f>$B$8-36</f>
        <v>1976</v>
      </c>
      <c r="C51" s="56">
        <v>1942</v>
      </c>
      <c r="D51" s="56">
        <v>1019</v>
      </c>
      <c r="E51" s="56">
        <v>923</v>
      </c>
    </row>
    <row r="52" spans="1:5" ht="14.1" customHeight="1" x14ac:dyDescent="0.2">
      <c r="A52" s="40" t="s">
        <v>69</v>
      </c>
      <c r="B52" s="55">
        <f>$B$8-37</f>
        <v>1975</v>
      </c>
      <c r="C52" s="56">
        <v>1705</v>
      </c>
      <c r="D52" s="56">
        <v>871</v>
      </c>
      <c r="E52" s="56">
        <v>834</v>
      </c>
    </row>
    <row r="53" spans="1:5" ht="14.1" customHeight="1" x14ac:dyDescent="0.2">
      <c r="A53" s="40" t="s">
        <v>70</v>
      </c>
      <c r="B53" s="55">
        <f>$B$8-38</f>
        <v>1974</v>
      </c>
      <c r="C53" s="56">
        <v>1708</v>
      </c>
      <c r="D53" s="56">
        <v>846</v>
      </c>
      <c r="E53" s="56">
        <v>862</v>
      </c>
    </row>
    <row r="54" spans="1:5" ht="14.1" customHeight="1" x14ac:dyDescent="0.2">
      <c r="A54" s="39" t="s">
        <v>71</v>
      </c>
      <c r="B54" s="55">
        <f>$B$8-39</f>
        <v>1973</v>
      </c>
      <c r="C54" s="56">
        <v>1697</v>
      </c>
      <c r="D54" s="56">
        <v>857</v>
      </c>
      <c r="E54" s="56">
        <v>840</v>
      </c>
    </row>
    <row r="55" spans="1:5" ht="14.1" customHeight="1" x14ac:dyDescent="0.2">
      <c r="A55" s="46" t="s">
        <v>36</v>
      </c>
      <c r="B55" s="57"/>
      <c r="C55" s="56">
        <f>SUM(C50:C54)</f>
        <v>8940</v>
      </c>
      <c r="D55" s="56">
        <f>SUM(D50:D54)</f>
        <v>4564</v>
      </c>
      <c r="E55" s="56">
        <f>SUM(E50:E54)</f>
        <v>4376</v>
      </c>
    </row>
    <row r="56" spans="1:5" ht="14.1" customHeight="1" x14ac:dyDescent="0.2">
      <c r="A56" s="39" t="s">
        <v>72</v>
      </c>
      <c r="B56" s="55">
        <f>$B$8-40</f>
        <v>1972</v>
      </c>
      <c r="C56" s="56">
        <v>1750</v>
      </c>
      <c r="D56" s="56">
        <v>920</v>
      </c>
      <c r="E56" s="56">
        <v>830</v>
      </c>
    </row>
    <row r="57" spans="1:5" ht="14.1" customHeight="1" x14ac:dyDescent="0.2">
      <c r="A57" s="39" t="s">
        <v>73</v>
      </c>
      <c r="B57" s="55">
        <f>$B$8-41</f>
        <v>1971</v>
      </c>
      <c r="C57" s="56">
        <v>1864</v>
      </c>
      <c r="D57" s="56">
        <v>931</v>
      </c>
      <c r="E57" s="56">
        <v>933</v>
      </c>
    </row>
    <row r="58" spans="1:5" ht="14.1" customHeight="1" x14ac:dyDescent="0.2">
      <c r="A58" s="39" t="s">
        <v>74</v>
      </c>
      <c r="B58" s="55">
        <f>$B$8-42</f>
        <v>1970</v>
      </c>
      <c r="C58" s="56">
        <v>1973</v>
      </c>
      <c r="D58" s="56">
        <v>973</v>
      </c>
      <c r="E58" s="56">
        <v>1000</v>
      </c>
    </row>
    <row r="59" spans="1:5" ht="14.1" customHeight="1" x14ac:dyDescent="0.2">
      <c r="A59" s="39" t="s">
        <v>75</v>
      </c>
      <c r="B59" s="55">
        <f>$B$8-43</f>
        <v>1969</v>
      </c>
      <c r="C59" s="56">
        <v>2108</v>
      </c>
      <c r="D59" s="56">
        <v>1058</v>
      </c>
      <c r="E59" s="56">
        <v>1050</v>
      </c>
    </row>
    <row r="60" spans="1:5" ht="14.1" customHeight="1" x14ac:dyDescent="0.2">
      <c r="A60" s="39" t="s">
        <v>76</v>
      </c>
      <c r="B60" s="55">
        <f>$B$8-44</f>
        <v>1968</v>
      </c>
      <c r="C60" s="56">
        <v>2195</v>
      </c>
      <c r="D60" s="56">
        <v>1124</v>
      </c>
      <c r="E60" s="56">
        <v>1071</v>
      </c>
    </row>
    <row r="61" spans="1:5" ht="14.1" customHeight="1" x14ac:dyDescent="0.2">
      <c r="A61" s="47" t="s">
        <v>36</v>
      </c>
      <c r="B61" s="57"/>
      <c r="C61" s="56">
        <f>SUM(C56:C60)</f>
        <v>9890</v>
      </c>
      <c r="D61" s="56">
        <f>SUM(D56:D60)</f>
        <v>5006</v>
      </c>
      <c r="E61" s="56">
        <f>SUM(E56:E60)</f>
        <v>4884</v>
      </c>
    </row>
    <row r="62" spans="1:5" ht="14.1" customHeight="1" x14ac:dyDescent="0.2">
      <c r="A62" s="40" t="s">
        <v>77</v>
      </c>
      <c r="B62" s="55">
        <f>$B$8-45</f>
        <v>1967</v>
      </c>
      <c r="C62" s="56">
        <v>2232</v>
      </c>
      <c r="D62" s="56">
        <v>1152</v>
      </c>
      <c r="E62" s="56">
        <v>1080</v>
      </c>
    </row>
    <row r="63" spans="1:5" ht="14.1" customHeight="1" x14ac:dyDescent="0.2">
      <c r="A63" s="40" t="s">
        <v>78</v>
      </c>
      <c r="B63" s="55">
        <f>$B$8-46</f>
        <v>1966</v>
      </c>
      <c r="C63" s="56">
        <v>2368</v>
      </c>
      <c r="D63" s="56">
        <v>1211</v>
      </c>
      <c r="E63" s="56">
        <v>1157</v>
      </c>
    </row>
    <row r="64" spans="1:5" ht="14.1" customHeight="1" x14ac:dyDescent="0.2">
      <c r="A64" s="40" t="s">
        <v>79</v>
      </c>
      <c r="B64" s="55">
        <f>$B$8-47</f>
        <v>1965</v>
      </c>
      <c r="C64" s="56">
        <v>2291</v>
      </c>
      <c r="D64" s="56">
        <v>1135</v>
      </c>
      <c r="E64" s="56">
        <v>1156</v>
      </c>
    </row>
    <row r="65" spans="1:5" ht="14.1" customHeight="1" x14ac:dyDescent="0.2">
      <c r="A65" s="40" t="s">
        <v>80</v>
      </c>
      <c r="B65" s="55">
        <f>$B$8-48</f>
        <v>1964</v>
      </c>
      <c r="C65" s="56">
        <v>2391</v>
      </c>
      <c r="D65" s="56">
        <v>1217</v>
      </c>
      <c r="E65" s="56">
        <v>1174</v>
      </c>
    </row>
    <row r="66" spans="1:5" ht="14.1" customHeight="1" x14ac:dyDescent="0.2">
      <c r="A66" s="40" t="s">
        <v>81</v>
      </c>
      <c r="B66" s="55">
        <f>$B$8-49</f>
        <v>1963</v>
      </c>
      <c r="C66" s="56">
        <v>2432</v>
      </c>
      <c r="D66" s="56">
        <v>1202</v>
      </c>
      <c r="E66" s="56">
        <v>1230</v>
      </c>
    </row>
    <row r="67" spans="1:5" ht="14.1" customHeight="1" x14ac:dyDescent="0.2">
      <c r="A67" s="47" t="s">
        <v>36</v>
      </c>
      <c r="B67" s="57"/>
      <c r="C67" s="56">
        <f>SUM(C62:C66)</f>
        <v>11714</v>
      </c>
      <c r="D67" s="56">
        <f>SUM(D62:D66)</f>
        <v>5917</v>
      </c>
      <c r="E67" s="56">
        <f>SUM(E62:E66)</f>
        <v>5797</v>
      </c>
    </row>
    <row r="68" spans="1:5" ht="14.1" customHeight="1" x14ac:dyDescent="0.2">
      <c r="A68" s="40" t="s">
        <v>82</v>
      </c>
      <c r="B68" s="55">
        <f>$B$8-50</f>
        <v>1962</v>
      </c>
      <c r="C68" s="56">
        <v>2262</v>
      </c>
      <c r="D68" s="56">
        <v>1107</v>
      </c>
      <c r="E68" s="56">
        <v>1155</v>
      </c>
    </row>
    <row r="69" spans="1:5" ht="14.1" customHeight="1" x14ac:dyDescent="0.2">
      <c r="A69" s="40" t="s">
        <v>83</v>
      </c>
      <c r="B69" s="55">
        <f>$B$8-51</f>
        <v>1961</v>
      </c>
      <c r="C69" s="56">
        <v>2321</v>
      </c>
      <c r="D69" s="56">
        <v>1187</v>
      </c>
      <c r="E69" s="56">
        <v>1134</v>
      </c>
    </row>
    <row r="70" spans="1:5" ht="14.1" customHeight="1" x14ac:dyDescent="0.2">
      <c r="A70" s="40" t="s">
        <v>84</v>
      </c>
      <c r="B70" s="55">
        <f>$B$8-52</f>
        <v>1960</v>
      </c>
      <c r="C70" s="56">
        <v>2088</v>
      </c>
      <c r="D70" s="56">
        <v>1046</v>
      </c>
      <c r="E70" s="56">
        <v>1042</v>
      </c>
    </row>
    <row r="71" spans="1:5" ht="14.1" customHeight="1" x14ac:dyDescent="0.2">
      <c r="A71" s="40" t="s">
        <v>85</v>
      </c>
      <c r="B71" s="55">
        <f>$B$8-53</f>
        <v>1959</v>
      </c>
      <c r="C71" s="56">
        <v>1984</v>
      </c>
      <c r="D71" s="56">
        <v>983</v>
      </c>
      <c r="E71" s="56">
        <v>1001</v>
      </c>
    </row>
    <row r="72" spans="1:5" ht="14.1" customHeight="1" x14ac:dyDescent="0.2">
      <c r="A72" s="40" t="s">
        <v>86</v>
      </c>
      <c r="B72" s="55">
        <f>$B$8-54</f>
        <v>1958</v>
      </c>
      <c r="C72" s="56">
        <v>1899</v>
      </c>
      <c r="D72" s="56">
        <v>926</v>
      </c>
      <c r="E72" s="56">
        <v>973</v>
      </c>
    </row>
    <row r="73" spans="1:5" ht="14.1" customHeight="1" x14ac:dyDescent="0.2">
      <c r="A73" s="47" t="s">
        <v>36</v>
      </c>
      <c r="B73" s="57"/>
      <c r="C73" s="56">
        <f>SUM(C68:C72)</f>
        <v>10554</v>
      </c>
      <c r="D73" s="56">
        <f>SUM(D68:D72)</f>
        <v>5249</v>
      </c>
      <c r="E73" s="56">
        <f>SUM(E68:E72)</f>
        <v>5305</v>
      </c>
    </row>
    <row r="74" spans="1:5" ht="14.1" customHeight="1" x14ac:dyDescent="0.2">
      <c r="A74" s="40" t="s">
        <v>87</v>
      </c>
      <c r="B74" s="55">
        <f>$B$8-55</f>
        <v>1957</v>
      </c>
      <c r="C74" s="56">
        <v>1851</v>
      </c>
      <c r="D74" s="56">
        <v>917</v>
      </c>
      <c r="E74" s="56">
        <v>934</v>
      </c>
    </row>
    <row r="75" spans="1:5" ht="14.1" customHeight="1" x14ac:dyDescent="0.2">
      <c r="A75" s="40" t="s">
        <v>88</v>
      </c>
      <c r="B75" s="55">
        <f>$B$8-56</f>
        <v>1956</v>
      </c>
      <c r="C75" s="56">
        <v>1777</v>
      </c>
      <c r="D75" s="56">
        <v>873</v>
      </c>
      <c r="E75" s="56">
        <v>904</v>
      </c>
    </row>
    <row r="76" spans="1:5" ht="13.15" customHeight="1" x14ac:dyDescent="0.2">
      <c r="A76" s="40" t="s">
        <v>89</v>
      </c>
      <c r="B76" s="55">
        <f>$B$8-57</f>
        <v>1955</v>
      </c>
      <c r="C76" s="56">
        <v>1681</v>
      </c>
      <c r="D76" s="56">
        <v>867</v>
      </c>
      <c r="E76" s="56">
        <v>814</v>
      </c>
    </row>
    <row r="77" spans="1:5" ht="14.1" customHeight="1" x14ac:dyDescent="0.2">
      <c r="A77" s="39" t="s">
        <v>90</v>
      </c>
      <c r="B77" s="55">
        <f>$B$8-58</f>
        <v>1954</v>
      </c>
      <c r="C77" s="56">
        <v>1657</v>
      </c>
      <c r="D77" s="56">
        <v>824</v>
      </c>
      <c r="E77" s="56">
        <v>833</v>
      </c>
    </row>
    <row r="78" spans="1:5" x14ac:dyDescent="0.2">
      <c r="A78" s="40" t="s">
        <v>91</v>
      </c>
      <c r="B78" s="55">
        <f>$B$8-59</f>
        <v>1953</v>
      </c>
      <c r="C78" s="56">
        <v>1570</v>
      </c>
      <c r="D78" s="56">
        <v>795</v>
      </c>
      <c r="E78" s="56">
        <v>775</v>
      </c>
    </row>
    <row r="79" spans="1:5" x14ac:dyDescent="0.2">
      <c r="A79" s="47" t="s">
        <v>36</v>
      </c>
      <c r="B79" s="57"/>
      <c r="C79" s="56">
        <f>SUM(C74:C78)</f>
        <v>8536</v>
      </c>
      <c r="D79" s="56">
        <f>SUM(D74:D78)</f>
        <v>4276</v>
      </c>
      <c r="E79" s="56">
        <f>SUM(E74:E78)</f>
        <v>4260</v>
      </c>
    </row>
    <row r="80" spans="1:5" x14ac:dyDescent="0.2">
      <c r="A80" s="40" t="s">
        <v>92</v>
      </c>
      <c r="B80" s="55">
        <f>$B$8-60</f>
        <v>1952</v>
      </c>
      <c r="C80" s="56">
        <v>1584</v>
      </c>
      <c r="D80" s="56">
        <v>793</v>
      </c>
      <c r="E80" s="56">
        <v>791</v>
      </c>
    </row>
    <row r="81" spans="1:5" x14ac:dyDescent="0.2">
      <c r="A81" s="40" t="s">
        <v>93</v>
      </c>
      <c r="B81" s="55">
        <f>$B$8-61</f>
        <v>1951</v>
      </c>
      <c r="C81" s="56">
        <v>1532</v>
      </c>
      <c r="D81" s="56">
        <v>743</v>
      </c>
      <c r="E81" s="56">
        <v>789</v>
      </c>
    </row>
    <row r="82" spans="1:5" x14ac:dyDescent="0.2">
      <c r="A82" s="40" t="s">
        <v>94</v>
      </c>
      <c r="B82" s="55">
        <f>$B$8-62</f>
        <v>1950</v>
      </c>
      <c r="C82" s="56">
        <v>1552</v>
      </c>
      <c r="D82" s="56">
        <v>738</v>
      </c>
      <c r="E82" s="56">
        <v>814</v>
      </c>
    </row>
    <row r="83" spans="1:5" x14ac:dyDescent="0.2">
      <c r="A83" s="40" t="s">
        <v>95</v>
      </c>
      <c r="B83" s="55">
        <f>$B$8-63</f>
        <v>1949</v>
      </c>
      <c r="C83" s="56">
        <v>1549</v>
      </c>
      <c r="D83" s="56">
        <v>765</v>
      </c>
      <c r="E83" s="56">
        <v>784</v>
      </c>
    </row>
    <row r="84" spans="1:5" x14ac:dyDescent="0.2">
      <c r="A84" s="40" t="s">
        <v>96</v>
      </c>
      <c r="B84" s="55">
        <f>$B$8-64</f>
        <v>1948</v>
      </c>
      <c r="C84" s="56">
        <v>1533</v>
      </c>
      <c r="D84" s="56">
        <v>743</v>
      </c>
      <c r="E84" s="56">
        <v>790</v>
      </c>
    </row>
    <row r="85" spans="1:5" x14ac:dyDescent="0.2">
      <c r="A85" s="47" t="s">
        <v>36</v>
      </c>
      <c r="B85" s="57"/>
      <c r="C85" s="56">
        <f>SUM(C80:C84)</f>
        <v>7750</v>
      </c>
      <c r="D85" s="56">
        <f>SUM(D80:D84)</f>
        <v>3782</v>
      </c>
      <c r="E85" s="56">
        <f>SUM(E80:E84)</f>
        <v>3968</v>
      </c>
    </row>
    <row r="86" spans="1:5" x14ac:dyDescent="0.2">
      <c r="A86" s="40" t="s">
        <v>97</v>
      </c>
      <c r="B86" s="55">
        <f>$B$8-65</f>
        <v>1947</v>
      </c>
      <c r="C86" s="56">
        <v>1403</v>
      </c>
      <c r="D86" s="56">
        <v>684</v>
      </c>
      <c r="E86" s="56">
        <v>719</v>
      </c>
    </row>
    <row r="87" spans="1:5" x14ac:dyDescent="0.2">
      <c r="A87" s="40" t="s">
        <v>98</v>
      </c>
      <c r="B87" s="55">
        <f>$B$8-66</f>
        <v>1946</v>
      </c>
      <c r="C87" s="56">
        <v>1230</v>
      </c>
      <c r="D87" s="56">
        <v>587</v>
      </c>
      <c r="E87" s="56">
        <v>643</v>
      </c>
    </row>
    <row r="88" spans="1:5" x14ac:dyDescent="0.2">
      <c r="A88" s="40" t="s">
        <v>99</v>
      </c>
      <c r="B88" s="55">
        <f>$B$8-67</f>
        <v>1945</v>
      </c>
      <c r="C88" s="56">
        <v>1111</v>
      </c>
      <c r="D88" s="56">
        <v>531</v>
      </c>
      <c r="E88" s="56">
        <v>580</v>
      </c>
    </row>
    <row r="89" spans="1:5" x14ac:dyDescent="0.2">
      <c r="A89" s="40" t="s">
        <v>100</v>
      </c>
      <c r="B89" s="55">
        <f>$B$8-68</f>
        <v>1944</v>
      </c>
      <c r="C89" s="56">
        <v>1444</v>
      </c>
      <c r="D89" s="56">
        <v>682</v>
      </c>
      <c r="E89" s="56">
        <v>762</v>
      </c>
    </row>
    <row r="90" spans="1:5" x14ac:dyDescent="0.2">
      <c r="A90" s="40" t="s">
        <v>101</v>
      </c>
      <c r="B90" s="55">
        <f>$B$8-69</f>
        <v>1943</v>
      </c>
      <c r="C90" s="56">
        <v>1502</v>
      </c>
      <c r="D90" s="56">
        <v>724</v>
      </c>
      <c r="E90" s="56">
        <v>778</v>
      </c>
    </row>
    <row r="91" spans="1:5" x14ac:dyDescent="0.2">
      <c r="A91" s="47" t="s">
        <v>36</v>
      </c>
      <c r="B91" s="57"/>
      <c r="C91" s="56">
        <f>SUM(C86:C90)</f>
        <v>6690</v>
      </c>
      <c r="D91" s="56">
        <f>SUM(D86:D90)</f>
        <v>3208</v>
      </c>
      <c r="E91" s="56">
        <f>SUM(E86:E90)</f>
        <v>3482</v>
      </c>
    </row>
    <row r="92" spans="1:5" x14ac:dyDescent="0.2">
      <c r="A92" s="40" t="s">
        <v>102</v>
      </c>
      <c r="B92" s="55">
        <f>$B$8-70</f>
        <v>1942</v>
      </c>
      <c r="C92" s="56">
        <v>1548</v>
      </c>
      <c r="D92" s="56">
        <v>739</v>
      </c>
      <c r="E92" s="56">
        <v>809</v>
      </c>
    </row>
    <row r="93" spans="1:5" x14ac:dyDescent="0.2">
      <c r="A93" s="40" t="s">
        <v>103</v>
      </c>
      <c r="B93" s="55">
        <f>$B$8-71</f>
        <v>1941</v>
      </c>
      <c r="C93" s="56">
        <v>1747</v>
      </c>
      <c r="D93" s="56">
        <v>830</v>
      </c>
      <c r="E93" s="56">
        <v>917</v>
      </c>
    </row>
    <row r="94" spans="1:5" x14ac:dyDescent="0.2">
      <c r="A94" s="40" t="s">
        <v>104</v>
      </c>
      <c r="B94" s="55">
        <f>$B$8-72</f>
        <v>1940</v>
      </c>
      <c r="C94" s="56">
        <v>1808</v>
      </c>
      <c r="D94" s="56">
        <v>840</v>
      </c>
      <c r="E94" s="56">
        <v>968</v>
      </c>
    </row>
    <row r="95" spans="1:5" x14ac:dyDescent="0.2">
      <c r="A95" s="40" t="s">
        <v>105</v>
      </c>
      <c r="B95" s="55">
        <f>$B$8-73</f>
        <v>1939</v>
      </c>
      <c r="C95" s="56">
        <v>1811</v>
      </c>
      <c r="D95" s="56">
        <v>775</v>
      </c>
      <c r="E95" s="56">
        <v>1036</v>
      </c>
    </row>
    <row r="96" spans="1:5" x14ac:dyDescent="0.2">
      <c r="A96" s="40" t="s">
        <v>106</v>
      </c>
      <c r="B96" s="55">
        <f>$B$8-74</f>
        <v>1938</v>
      </c>
      <c r="C96" s="56">
        <v>1651</v>
      </c>
      <c r="D96" s="56">
        <v>754</v>
      </c>
      <c r="E96" s="56">
        <v>897</v>
      </c>
    </row>
    <row r="97" spans="1:5" x14ac:dyDescent="0.2">
      <c r="A97" s="47" t="s">
        <v>36</v>
      </c>
      <c r="B97" s="57"/>
      <c r="C97" s="56">
        <f>SUM(C92:C96)</f>
        <v>8565</v>
      </c>
      <c r="D97" s="56">
        <f>SUM(D92:D96)</f>
        <v>3938</v>
      </c>
      <c r="E97" s="56">
        <f>SUM(E92:E96)</f>
        <v>4627</v>
      </c>
    </row>
    <row r="98" spans="1:5" x14ac:dyDescent="0.2">
      <c r="A98" s="40" t="s">
        <v>107</v>
      </c>
      <c r="B98" s="55">
        <f>$B$8-75</f>
        <v>1937</v>
      </c>
      <c r="C98" s="56">
        <v>1561</v>
      </c>
      <c r="D98" s="56">
        <v>751</v>
      </c>
      <c r="E98" s="56">
        <v>810</v>
      </c>
    </row>
    <row r="99" spans="1:5" x14ac:dyDescent="0.2">
      <c r="A99" s="40" t="s">
        <v>108</v>
      </c>
      <c r="B99" s="55">
        <f>$B$8-76</f>
        <v>1936</v>
      </c>
      <c r="C99" s="56">
        <v>1480</v>
      </c>
      <c r="D99" s="56">
        <v>717</v>
      </c>
      <c r="E99" s="56">
        <v>763</v>
      </c>
    </row>
    <row r="100" spans="1:5" x14ac:dyDescent="0.2">
      <c r="A100" s="40" t="s">
        <v>109</v>
      </c>
      <c r="B100" s="55">
        <f>$B$8-77</f>
        <v>1935</v>
      </c>
      <c r="C100" s="56">
        <v>1362</v>
      </c>
      <c r="D100" s="56">
        <v>588</v>
      </c>
      <c r="E100" s="56">
        <v>774</v>
      </c>
    </row>
    <row r="101" spans="1:5" x14ac:dyDescent="0.2">
      <c r="A101" s="40" t="s">
        <v>110</v>
      </c>
      <c r="B101" s="55">
        <f>$B$8-78</f>
        <v>1934</v>
      </c>
      <c r="C101" s="56">
        <v>1170</v>
      </c>
      <c r="D101" s="56">
        <v>473</v>
      </c>
      <c r="E101" s="56">
        <v>697</v>
      </c>
    </row>
    <row r="102" spans="1:5" x14ac:dyDescent="0.2">
      <c r="A102" s="41" t="s">
        <v>111</v>
      </c>
      <c r="B102" s="55">
        <f>$B$8-79</f>
        <v>1933</v>
      </c>
      <c r="C102" s="56">
        <v>860</v>
      </c>
      <c r="D102" s="56">
        <v>351</v>
      </c>
      <c r="E102" s="56">
        <v>509</v>
      </c>
    </row>
    <row r="103" spans="1:5" x14ac:dyDescent="0.2">
      <c r="A103" s="48" t="s">
        <v>36</v>
      </c>
      <c r="B103" s="58"/>
      <c r="C103" s="56">
        <f>SUM(C98:C102)</f>
        <v>6433</v>
      </c>
      <c r="D103" s="56">
        <f>SUM(D98:D102)</f>
        <v>2880</v>
      </c>
      <c r="E103" s="56">
        <f>SUM(E98:E102)</f>
        <v>3553</v>
      </c>
    </row>
    <row r="104" spans="1:5" x14ac:dyDescent="0.2">
      <c r="A104" s="41" t="s">
        <v>112</v>
      </c>
      <c r="B104" s="55">
        <f>$B$8-80</f>
        <v>1932</v>
      </c>
      <c r="C104" s="56">
        <v>817</v>
      </c>
      <c r="D104" s="56">
        <v>316</v>
      </c>
      <c r="E104" s="56">
        <v>501</v>
      </c>
    </row>
    <row r="105" spans="1:5" x14ac:dyDescent="0.2">
      <c r="A105" s="41" t="s">
        <v>123</v>
      </c>
      <c r="B105" s="55">
        <f>$B$8-81</f>
        <v>1931</v>
      </c>
      <c r="C105" s="56">
        <v>823</v>
      </c>
      <c r="D105" s="56">
        <v>319</v>
      </c>
      <c r="E105" s="56">
        <v>504</v>
      </c>
    </row>
    <row r="106" spans="1:5" s="23" customFormat="1" x14ac:dyDescent="0.2">
      <c r="A106" s="41" t="s">
        <v>121</v>
      </c>
      <c r="B106" s="55">
        <f>$B$8-82</f>
        <v>1930</v>
      </c>
      <c r="C106" s="56">
        <v>891</v>
      </c>
      <c r="D106" s="56">
        <v>328</v>
      </c>
      <c r="E106" s="56">
        <v>563</v>
      </c>
    </row>
    <row r="107" spans="1:5" x14ac:dyDescent="0.2">
      <c r="A107" s="41" t="s">
        <v>124</v>
      </c>
      <c r="B107" s="55">
        <f>$B$8-83</f>
        <v>1929</v>
      </c>
      <c r="C107" s="56">
        <v>813</v>
      </c>
      <c r="D107" s="56">
        <v>299</v>
      </c>
      <c r="E107" s="56">
        <v>514</v>
      </c>
    </row>
    <row r="108" spans="1:5" x14ac:dyDescent="0.2">
      <c r="A108" s="41" t="s">
        <v>122</v>
      </c>
      <c r="B108" s="55">
        <f>$B$8-84</f>
        <v>1928</v>
      </c>
      <c r="C108" s="56">
        <v>791</v>
      </c>
      <c r="D108" s="56">
        <v>282</v>
      </c>
      <c r="E108" s="56">
        <v>509</v>
      </c>
    </row>
    <row r="109" spans="1:5" x14ac:dyDescent="0.2">
      <c r="A109" s="48" t="s">
        <v>36</v>
      </c>
      <c r="B109" s="58"/>
      <c r="C109" s="56">
        <f>SUM(C104:C108)</f>
        <v>4135</v>
      </c>
      <c r="D109" s="56">
        <f>SUM(D104:D108)</f>
        <v>1544</v>
      </c>
      <c r="E109" s="56">
        <f>SUM(E104:E108)</f>
        <v>2591</v>
      </c>
    </row>
    <row r="110" spans="1:5" x14ac:dyDescent="0.2">
      <c r="A110" s="41" t="s">
        <v>113</v>
      </c>
      <c r="B110" s="55">
        <f>$B$8-85</f>
        <v>1927</v>
      </c>
      <c r="C110" s="56">
        <v>682</v>
      </c>
      <c r="D110" s="56">
        <v>238</v>
      </c>
      <c r="E110" s="56">
        <v>444</v>
      </c>
    </row>
    <row r="111" spans="1:5" x14ac:dyDescent="0.2">
      <c r="A111" s="41" t="s">
        <v>114</v>
      </c>
      <c r="B111" s="55">
        <f>$B$8-86</f>
        <v>1926</v>
      </c>
      <c r="C111" s="56">
        <v>607</v>
      </c>
      <c r="D111" s="56">
        <v>203</v>
      </c>
      <c r="E111" s="56">
        <v>404</v>
      </c>
    </row>
    <row r="112" spans="1:5" x14ac:dyDescent="0.2">
      <c r="A112" s="41" t="s">
        <v>115</v>
      </c>
      <c r="B112" s="55">
        <f>$B$8-87</f>
        <v>1925</v>
      </c>
      <c r="C112" s="56">
        <v>525</v>
      </c>
      <c r="D112" s="56">
        <v>163</v>
      </c>
      <c r="E112" s="56">
        <v>362</v>
      </c>
    </row>
    <row r="113" spans="1:5" x14ac:dyDescent="0.2">
      <c r="A113" s="41" t="s">
        <v>116</v>
      </c>
      <c r="B113" s="55">
        <f>$B$8-88</f>
        <v>1924</v>
      </c>
      <c r="C113" s="56">
        <v>413</v>
      </c>
      <c r="D113" s="56">
        <v>120</v>
      </c>
      <c r="E113" s="56">
        <v>293</v>
      </c>
    </row>
    <row r="114" spans="1:5" x14ac:dyDescent="0.2">
      <c r="A114" s="41" t="s">
        <v>117</v>
      </c>
      <c r="B114" s="55">
        <f>$B$8-89</f>
        <v>1923</v>
      </c>
      <c r="C114" s="56">
        <v>351</v>
      </c>
      <c r="D114" s="56">
        <v>100</v>
      </c>
      <c r="E114" s="56">
        <v>251</v>
      </c>
    </row>
    <row r="115" spans="1:5" x14ac:dyDescent="0.2">
      <c r="A115" s="48" t="s">
        <v>36</v>
      </c>
      <c r="B115" s="59"/>
      <c r="C115" s="56">
        <f>SUM(C110:C114)</f>
        <v>2578</v>
      </c>
      <c r="D115" s="56">
        <f>SUM(D110:D114)</f>
        <v>824</v>
      </c>
      <c r="E115" s="56">
        <f>SUM(E110:E114)</f>
        <v>1754</v>
      </c>
    </row>
    <row r="116" spans="1:5" x14ac:dyDescent="0.2">
      <c r="A116" s="41" t="s">
        <v>118</v>
      </c>
      <c r="B116" s="55">
        <f>$B$8-90</f>
        <v>1922</v>
      </c>
      <c r="C116" s="56">
        <v>1260</v>
      </c>
      <c r="D116" s="56">
        <v>276</v>
      </c>
      <c r="E116" s="56">
        <v>984</v>
      </c>
    </row>
    <row r="117" spans="1:5" x14ac:dyDescent="0.2">
      <c r="A117" s="42"/>
      <c r="B117" s="45" t="s">
        <v>119</v>
      </c>
      <c r="C117" s="49"/>
      <c r="D117" s="49"/>
      <c r="E117" s="49"/>
    </row>
    <row r="118" spans="1:5" x14ac:dyDescent="0.2">
      <c r="A118" s="43" t="s">
        <v>120</v>
      </c>
      <c r="B118" s="60"/>
      <c r="C118" s="61">
        <v>149416</v>
      </c>
      <c r="D118" s="61">
        <v>73528</v>
      </c>
      <c r="E118" s="61">
        <v>75888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HH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152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">
      <c r="A3" s="97" t="s">
        <v>135</v>
      </c>
      <c r="B3" s="97"/>
      <c r="C3" s="97"/>
      <c r="D3" s="97"/>
      <c r="E3" s="97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7" t="s">
        <v>155</v>
      </c>
      <c r="D6" s="17" t="s">
        <v>156</v>
      </c>
      <c r="E6" s="18" t="s">
        <v>157</v>
      </c>
    </row>
    <row r="7" spans="1:8" ht="14.1" customHeight="1" x14ac:dyDescent="0.2">
      <c r="A7" s="38"/>
      <c r="B7" s="44"/>
      <c r="C7" s="19"/>
      <c r="D7" s="19"/>
      <c r="E7" s="19"/>
    </row>
    <row r="8" spans="1:8" ht="14.1" customHeight="1" x14ac:dyDescent="0.25">
      <c r="A8" s="39" t="s">
        <v>31</v>
      </c>
      <c r="B8" s="55">
        <v>2012</v>
      </c>
      <c r="C8" s="56">
        <v>17287</v>
      </c>
      <c r="D8" s="56">
        <v>8979</v>
      </c>
      <c r="E8" s="56">
        <v>8308</v>
      </c>
    </row>
    <row r="9" spans="1:8" ht="14.1" customHeight="1" x14ac:dyDescent="0.25">
      <c r="A9" s="39" t="s">
        <v>32</v>
      </c>
      <c r="B9" s="55">
        <f>$B$8-1</f>
        <v>2011</v>
      </c>
      <c r="C9" s="56">
        <v>16251</v>
      </c>
      <c r="D9" s="56">
        <v>8312</v>
      </c>
      <c r="E9" s="56">
        <v>7939</v>
      </c>
    </row>
    <row r="10" spans="1:8" ht="14.1" customHeight="1" x14ac:dyDescent="0.25">
      <c r="A10" s="39" t="s">
        <v>33</v>
      </c>
      <c r="B10" s="55">
        <f>$B$8-2</f>
        <v>2010</v>
      </c>
      <c r="C10" s="56">
        <v>16304</v>
      </c>
      <c r="D10" s="56">
        <v>8385</v>
      </c>
      <c r="E10" s="56">
        <v>7919</v>
      </c>
    </row>
    <row r="11" spans="1:8" ht="14.1" customHeight="1" x14ac:dyDescent="0.25">
      <c r="A11" s="39" t="s">
        <v>34</v>
      </c>
      <c r="B11" s="55">
        <f>$B$8-3</f>
        <v>2009</v>
      </c>
      <c r="C11" s="56">
        <v>15741</v>
      </c>
      <c r="D11" s="56">
        <v>8176</v>
      </c>
      <c r="E11" s="56">
        <v>7565</v>
      </c>
      <c r="H11" s="22"/>
    </row>
    <row r="12" spans="1:8" ht="14.1" customHeight="1" x14ac:dyDescent="0.25">
      <c r="A12" s="39" t="s">
        <v>35</v>
      </c>
      <c r="B12" s="55">
        <f>$B$8-4</f>
        <v>2008</v>
      </c>
      <c r="C12" s="56">
        <v>15772</v>
      </c>
      <c r="D12" s="56">
        <v>8080</v>
      </c>
      <c r="E12" s="56">
        <v>7692</v>
      </c>
    </row>
    <row r="13" spans="1:8" ht="14.1" customHeight="1" x14ac:dyDescent="0.25">
      <c r="A13" s="46" t="s">
        <v>36</v>
      </c>
      <c r="B13" s="57"/>
      <c r="C13" s="56">
        <f>SUM(C8:C12)</f>
        <v>81355</v>
      </c>
      <c r="D13" s="56">
        <f>SUM(D8:D12)</f>
        <v>41932</v>
      </c>
      <c r="E13" s="56">
        <f>SUM(E8:E12)</f>
        <v>39423</v>
      </c>
    </row>
    <row r="14" spans="1:8" ht="14.1" customHeight="1" x14ac:dyDescent="0.25">
      <c r="A14" s="40" t="s">
        <v>37</v>
      </c>
      <c r="B14" s="55">
        <f>$B$8-5</f>
        <v>2007</v>
      </c>
      <c r="C14" s="56">
        <v>15566</v>
      </c>
      <c r="D14" s="56">
        <v>8075</v>
      </c>
      <c r="E14" s="56">
        <v>7491</v>
      </c>
    </row>
    <row r="15" spans="1:8" ht="14.1" customHeight="1" x14ac:dyDescent="0.25">
      <c r="A15" s="40" t="s">
        <v>38</v>
      </c>
      <c r="B15" s="55">
        <f>$B$8-6</f>
        <v>2006</v>
      </c>
      <c r="C15" s="56">
        <v>14986</v>
      </c>
      <c r="D15" s="56">
        <v>7795</v>
      </c>
      <c r="E15" s="56">
        <v>7191</v>
      </c>
    </row>
    <row r="16" spans="1:8" ht="14.1" customHeight="1" x14ac:dyDescent="0.25">
      <c r="A16" s="40" t="s">
        <v>39</v>
      </c>
      <c r="B16" s="55">
        <f>$B$8-7</f>
        <v>2005</v>
      </c>
      <c r="C16" s="56">
        <v>14937</v>
      </c>
      <c r="D16" s="56">
        <v>7641</v>
      </c>
      <c r="E16" s="56">
        <v>7296</v>
      </c>
    </row>
    <row r="17" spans="1:5" ht="14.1" customHeight="1" x14ac:dyDescent="0.25">
      <c r="A17" s="40" t="s">
        <v>40</v>
      </c>
      <c r="B17" s="55">
        <f>$B$8-8</f>
        <v>2004</v>
      </c>
      <c r="C17" s="56">
        <v>14724</v>
      </c>
      <c r="D17" s="56">
        <v>7561</v>
      </c>
      <c r="E17" s="56">
        <v>7163</v>
      </c>
    </row>
    <row r="18" spans="1:5" ht="14.1" customHeight="1" x14ac:dyDescent="0.25">
      <c r="A18" s="40" t="s">
        <v>41</v>
      </c>
      <c r="B18" s="55">
        <f>$B$8-9</f>
        <v>2003</v>
      </c>
      <c r="C18" s="56">
        <v>14371</v>
      </c>
      <c r="D18" s="56">
        <v>7417</v>
      </c>
      <c r="E18" s="56">
        <v>6954</v>
      </c>
    </row>
    <row r="19" spans="1:5" ht="14.1" customHeight="1" x14ac:dyDescent="0.25">
      <c r="A19" s="47" t="s">
        <v>36</v>
      </c>
      <c r="B19" s="57"/>
      <c r="C19" s="56">
        <f>SUM(C14:C18)</f>
        <v>74584</v>
      </c>
      <c r="D19" s="56">
        <f>SUM(D14:D18)</f>
        <v>38489</v>
      </c>
      <c r="E19" s="56">
        <f>SUM(E14:E18)</f>
        <v>36095</v>
      </c>
    </row>
    <row r="20" spans="1:5" ht="14.1" customHeight="1" x14ac:dyDescent="0.25">
      <c r="A20" s="40" t="s">
        <v>42</v>
      </c>
      <c r="B20" s="55">
        <f>$B$8-10</f>
        <v>2002</v>
      </c>
      <c r="C20" s="56">
        <v>14205</v>
      </c>
      <c r="D20" s="56">
        <v>7248</v>
      </c>
      <c r="E20" s="56">
        <v>6957</v>
      </c>
    </row>
    <row r="21" spans="1:5" ht="14.1" customHeight="1" x14ac:dyDescent="0.25">
      <c r="A21" s="40" t="s">
        <v>43</v>
      </c>
      <c r="B21" s="55">
        <f>$B$8-11</f>
        <v>2001</v>
      </c>
      <c r="C21" s="56">
        <v>14404</v>
      </c>
      <c r="D21" s="56">
        <v>7384</v>
      </c>
      <c r="E21" s="56">
        <v>7020</v>
      </c>
    </row>
    <row r="22" spans="1:5" ht="14.1" customHeight="1" x14ac:dyDescent="0.25">
      <c r="A22" s="40" t="s">
        <v>44</v>
      </c>
      <c r="B22" s="55">
        <f>$B$8-12</f>
        <v>2000</v>
      </c>
      <c r="C22" s="56">
        <v>14803</v>
      </c>
      <c r="D22" s="56">
        <v>7693</v>
      </c>
      <c r="E22" s="56">
        <v>7110</v>
      </c>
    </row>
    <row r="23" spans="1:5" ht="14.1" customHeight="1" x14ac:dyDescent="0.25">
      <c r="A23" s="40" t="s">
        <v>45</v>
      </c>
      <c r="B23" s="55">
        <f>$B$8-13</f>
        <v>1999</v>
      </c>
      <c r="C23" s="56">
        <v>14428</v>
      </c>
      <c r="D23" s="56">
        <v>7446</v>
      </c>
      <c r="E23" s="56">
        <v>6982</v>
      </c>
    </row>
    <row r="24" spans="1:5" ht="14.1" customHeight="1" x14ac:dyDescent="0.25">
      <c r="A24" s="40" t="s">
        <v>46</v>
      </c>
      <c r="B24" s="55">
        <f>$B$8-14</f>
        <v>1998</v>
      </c>
      <c r="C24" s="56">
        <v>14564</v>
      </c>
      <c r="D24" s="56">
        <v>7438</v>
      </c>
      <c r="E24" s="56">
        <v>7126</v>
      </c>
    </row>
    <row r="25" spans="1:5" ht="14.1" customHeight="1" x14ac:dyDescent="0.25">
      <c r="A25" s="47" t="s">
        <v>36</v>
      </c>
      <c r="B25" s="57"/>
      <c r="C25" s="56">
        <f>SUM(C20:C24)</f>
        <v>72404</v>
      </c>
      <c r="D25" s="56">
        <f>SUM(D20:D24)</f>
        <v>37209</v>
      </c>
      <c r="E25" s="56">
        <f>SUM(E20:E24)</f>
        <v>35195</v>
      </c>
    </row>
    <row r="26" spans="1:5" ht="14.1" customHeight="1" x14ac:dyDescent="0.25">
      <c r="A26" s="40" t="s">
        <v>47</v>
      </c>
      <c r="B26" s="55">
        <f>$B$8-15</f>
        <v>1997</v>
      </c>
      <c r="C26" s="56">
        <v>15045</v>
      </c>
      <c r="D26" s="56">
        <v>7769</v>
      </c>
      <c r="E26" s="56">
        <v>7276</v>
      </c>
    </row>
    <row r="27" spans="1:5" ht="14.1" customHeight="1" x14ac:dyDescent="0.25">
      <c r="A27" s="40" t="s">
        <v>48</v>
      </c>
      <c r="B27" s="55">
        <f>$B$8-16</f>
        <v>1996</v>
      </c>
      <c r="C27" s="56">
        <v>15308</v>
      </c>
      <c r="D27" s="56">
        <v>7959</v>
      </c>
      <c r="E27" s="56">
        <v>7349</v>
      </c>
    </row>
    <row r="28" spans="1:5" ht="14.1" customHeight="1" x14ac:dyDescent="0.25">
      <c r="A28" s="40" t="s">
        <v>49</v>
      </c>
      <c r="B28" s="55">
        <f>$B$8-17</f>
        <v>1995</v>
      </c>
      <c r="C28" s="56">
        <v>14887</v>
      </c>
      <c r="D28" s="56">
        <v>7728</v>
      </c>
      <c r="E28" s="56">
        <v>7159</v>
      </c>
    </row>
    <row r="29" spans="1:5" ht="14.1" customHeight="1" x14ac:dyDescent="0.25">
      <c r="A29" s="40" t="s">
        <v>50</v>
      </c>
      <c r="B29" s="55">
        <f>$B$8-18</f>
        <v>1994</v>
      </c>
      <c r="C29" s="56">
        <v>15629</v>
      </c>
      <c r="D29" s="56">
        <v>8053</v>
      </c>
      <c r="E29" s="56">
        <v>7576</v>
      </c>
    </row>
    <row r="30" spans="1:5" ht="14.1" customHeight="1" x14ac:dyDescent="0.2">
      <c r="A30" s="39" t="s">
        <v>51</v>
      </c>
      <c r="B30" s="55">
        <f>$B$8-19</f>
        <v>1993</v>
      </c>
      <c r="C30" s="56">
        <v>16384</v>
      </c>
      <c r="D30" s="56">
        <v>8147</v>
      </c>
      <c r="E30" s="56">
        <v>8237</v>
      </c>
    </row>
    <row r="31" spans="1:5" ht="14.1" customHeight="1" x14ac:dyDescent="0.2">
      <c r="A31" s="47" t="s">
        <v>36</v>
      </c>
      <c r="B31" s="57"/>
      <c r="C31" s="56">
        <f>SUM(C26:C30)</f>
        <v>77253</v>
      </c>
      <c r="D31" s="56">
        <f>SUM(D26:D30)</f>
        <v>39656</v>
      </c>
      <c r="E31" s="56">
        <f>SUM(E26:E30)</f>
        <v>37597</v>
      </c>
    </row>
    <row r="32" spans="1:5" ht="14.1" customHeight="1" x14ac:dyDescent="0.2">
      <c r="A32" s="40" t="s">
        <v>52</v>
      </c>
      <c r="B32" s="55">
        <f>$B$8-20</f>
        <v>1992</v>
      </c>
      <c r="C32" s="56">
        <v>17825</v>
      </c>
      <c r="D32" s="56">
        <v>8733</v>
      </c>
      <c r="E32" s="56">
        <v>9092</v>
      </c>
    </row>
    <row r="33" spans="1:5" ht="14.1" customHeight="1" x14ac:dyDescent="0.2">
      <c r="A33" s="40" t="s">
        <v>53</v>
      </c>
      <c r="B33" s="55">
        <f>$B$8-21</f>
        <v>1991</v>
      </c>
      <c r="C33" s="56">
        <v>19781</v>
      </c>
      <c r="D33" s="56">
        <v>9649</v>
      </c>
      <c r="E33" s="56">
        <v>10132</v>
      </c>
    </row>
    <row r="34" spans="1:5" ht="14.1" customHeight="1" x14ac:dyDescent="0.2">
      <c r="A34" s="40" t="s">
        <v>54</v>
      </c>
      <c r="B34" s="55">
        <f>$B$8-22</f>
        <v>1990</v>
      </c>
      <c r="C34" s="56">
        <v>22809</v>
      </c>
      <c r="D34" s="56">
        <v>10982</v>
      </c>
      <c r="E34" s="56">
        <v>11827</v>
      </c>
    </row>
    <row r="35" spans="1:5" ht="14.1" customHeight="1" x14ac:dyDescent="0.2">
      <c r="A35" s="40" t="s">
        <v>55</v>
      </c>
      <c r="B35" s="55">
        <f>$B$8-23</f>
        <v>1989</v>
      </c>
      <c r="C35" s="56">
        <v>23798</v>
      </c>
      <c r="D35" s="56">
        <v>11384</v>
      </c>
      <c r="E35" s="56">
        <v>12414</v>
      </c>
    </row>
    <row r="36" spans="1:5" ht="14.1" customHeight="1" x14ac:dyDescent="0.2">
      <c r="A36" s="40" t="s">
        <v>56</v>
      </c>
      <c r="B36" s="55">
        <f>$B$8-24</f>
        <v>1988</v>
      </c>
      <c r="C36" s="56">
        <v>25804</v>
      </c>
      <c r="D36" s="56">
        <v>12290</v>
      </c>
      <c r="E36" s="56">
        <v>13514</v>
      </c>
    </row>
    <row r="37" spans="1:5" ht="14.1" customHeight="1" x14ac:dyDescent="0.2">
      <c r="A37" s="47" t="s">
        <v>36</v>
      </c>
      <c r="B37" s="57"/>
      <c r="C37" s="56">
        <f>SUM(C32:C36)</f>
        <v>110017</v>
      </c>
      <c r="D37" s="56">
        <f>SUM(D32:D36)</f>
        <v>53038</v>
      </c>
      <c r="E37" s="56">
        <f>SUM(E32:E36)</f>
        <v>56979</v>
      </c>
    </row>
    <row r="38" spans="1:5" ht="14.1" customHeight="1" x14ac:dyDescent="0.2">
      <c r="A38" s="40" t="s">
        <v>57</v>
      </c>
      <c r="B38" s="55">
        <f>$B$8-25</f>
        <v>1987</v>
      </c>
      <c r="C38" s="56">
        <v>26208</v>
      </c>
      <c r="D38" s="56">
        <v>12470</v>
      </c>
      <c r="E38" s="56">
        <v>13738</v>
      </c>
    </row>
    <row r="39" spans="1:5" ht="14.1" customHeight="1" x14ac:dyDescent="0.2">
      <c r="A39" s="40" t="s">
        <v>58</v>
      </c>
      <c r="B39" s="55">
        <f>$B$8-26</f>
        <v>1986</v>
      </c>
      <c r="C39" s="56">
        <v>27044</v>
      </c>
      <c r="D39" s="56">
        <v>12896</v>
      </c>
      <c r="E39" s="56">
        <v>14148</v>
      </c>
    </row>
    <row r="40" spans="1:5" ht="14.1" customHeight="1" x14ac:dyDescent="0.2">
      <c r="A40" s="40" t="s">
        <v>59</v>
      </c>
      <c r="B40" s="55">
        <f>$B$8-27</f>
        <v>1985</v>
      </c>
      <c r="C40" s="56">
        <v>27362</v>
      </c>
      <c r="D40" s="56">
        <v>12840</v>
      </c>
      <c r="E40" s="56">
        <v>14522</v>
      </c>
    </row>
    <row r="41" spans="1:5" ht="14.1" customHeight="1" x14ac:dyDescent="0.2">
      <c r="A41" s="40" t="s">
        <v>60</v>
      </c>
      <c r="B41" s="55">
        <f>$B$8-28</f>
        <v>1984</v>
      </c>
      <c r="C41" s="56">
        <v>28094</v>
      </c>
      <c r="D41" s="56">
        <v>13617</v>
      </c>
      <c r="E41" s="56">
        <v>14477</v>
      </c>
    </row>
    <row r="42" spans="1:5" ht="14.1" customHeight="1" x14ac:dyDescent="0.2">
      <c r="A42" s="40" t="s">
        <v>61</v>
      </c>
      <c r="B42" s="55">
        <f>$B$8-29</f>
        <v>1983</v>
      </c>
      <c r="C42" s="56">
        <v>28678</v>
      </c>
      <c r="D42" s="56">
        <v>13806</v>
      </c>
      <c r="E42" s="56">
        <v>14872</v>
      </c>
    </row>
    <row r="43" spans="1:5" ht="14.1" customHeight="1" x14ac:dyDescent="0.2">
      <c r="A43" s="47" t="s">
        <v>36</v>
      </c>
      <c r="B43" s="57"/>
      <c r="C43" s="56">
        <f>SUM(C38:C42)</f>
        <v>137386</v>
      </c>
      <c r="D43" s="56">
        <f>SUM(D38:D42)</f>
        <v>65629</v>
      </c>
      <c r="E43" s="56">
        <f>SUM(E38:E42)</f>
        <v>71757</v>
      </c>
    </row>
    <row r="44" spans="1:5" ht="14.1" customHeight="1" x14ac:dyDescent="0.2">
      <c r="A44" s="40" t="s">
        <v>62</v>
      </c>
      <c r="B44" s="55">
        <f>$B$8-30</f>
        <v>1982</v>
      </c>
      <c r="C44" s="56">
        <v>29438</v>
      </c>
      <c r="D44" s="56">
        <v>14360</v>
      </c>
      <c r="E44" s="56">
        <v>15078</v>
      </c>
    </row>
    <row r="45" spans="1:5" ht="14.1" customHeight="1" x14ac:dyDescent="0.2">
      <c r="A45" s="40" t="s">
        <v>63</v>
      </c>
      <c r="B45" s="55">
        <f>$B$8-31</f>
        <v>1981</v>
      </c>
      <c r="C45" s="56">
        <v>29746</v>
      </c>
      <c r="D45" s="56">
        <v>14409</v>
      </c>
      <c r="E45" s="56">
        <v>15337</v>
      </c>
    </row>
    <row r="46" spans="1:5" ht="14.1" customHeight="1" x14ac:dyDescent="0.2">
      <c r="A46" s="40" t="s">
        <v>64</v>
      </c>
      <c r="B46" s="55">
        <f>$B$8-32</f>
        <v>1980</v>
      </c>
      <c r="C46" s="56">
        <v>29217</v>
      </c>
      <c r="D46" s="56">
        <v>14283</v>
      </c>
      <c r="E46" s="56">
        <v>14934</v>
      </c>
    </row>
    <row r="47" spans="1:5" ht="14.1" customHeight="1" x14ac:dyDescent="0.2">
      <c r="A47" s="40" t="s">
        <v>65</v>
      </c>
      <c r="B47" s="55">
        <f>$B$8-33</f>
        <v>1979</v>
      </c>
      <c r="C47" s="56">
        <v>27545</v>
      </c>
      <c r="D47" s="56">
        <v>13763</v>
      </c>
      <c r="E47" s="56">
        <v>13782</v>
      </c>
    </row>
    <row r="48" spans="1:5" ht="14.1" customHeight="1" x14ac:dyDescent="0.2">
      <c r="A48" s="40" t="s">
        <v>66</v>
      </c>
      <c r="B48" s="55">
        <f>$B$8-34</f>
        <v>1978</v>
      </c>
      <c r="C48" s="56">
        <v>26661</v>
      </c>
      <c r="D48" s="56">
        <v>13456</v>
      </c>
      <c r="E48" s="56">
        <v>13205</v>
      </c>
    </row>
    <row r="49" spans="1:5" ht="14.1" customHeight="1" x14ac:dyDescent="0.2">
      <c r="A49" s="47" t="s">
        <v>36</v>
      </c>
      <c r="B49" s="57"/>
      <c r="C49" s="56">
        <f>SUM(C44:C48)</f>
        <v>142607</v>
      </c>
      <c r="D49" s="56">
        <f>SUM(D44:D48)</f>
        <v>70271</v>
      </c>
      <c r="E49" s="56">
        <f>SUM(E44:E48)</f>
        <v>72336</v>
      </c>
    </row>
    <row r="50" spans="1:5" ht="14.1" customHeight="1" x14ac:dyDescent="0.2">
      <c r="A50" s="40" t="s">
        <v>67</v>
      </c>
      <c r="B50" s="55">
        <f>$B$8-35</f>
        <v>1977</v>
      </c>
      <c r="C50" s="56">
        <v>26037</v>
      </c>
      <c r="D50" s="56">
        <v>13301</v>
      </c>
      <c r="E50" s="56">
        <v>12736</v>
      </c>
    </row>
    <row r="51" spans="1:5" ht="14.1" customHeight="1" x14ac:dyDescent="0.2">
      <c r="A51" s="40" t="s">
        <v>68</v>
      </c>
      <c r="B51" s="55">
        <f>$B$8-36</f>
        <v>1976</v>
      </c>
      <c r="C51" s="56">
        <v>25613</v>
      </c>
      <c r="D51" s="56">
        <v>12921</v>
      </c>
      <c r="E51" s="56">
        <v>12692</v>
      </c>
    </row>
    <row r="52" spans="1:5" ht="14.1" customHeight="1" x14ac:dyDescent="0.2">
      <c r="A52" s="40" t="s">
        <v>69</v>
      </c>
      <c r="B52" s="55">
        <f>$B$8-37</f>
        <v>1975</v>
      </c>
      <c r="C52" s="56">
        <v>24143</v>
      </c>
      <c r="D52" s="56">
        <v>12277</v>
      </c>
      <c r="E52" s="56">
        <v>11866</v>
      </c>
    </row>
    <row r="53" spans="1:5" ht="14.1" customHeight="1" x14ac:dyDescent="0.2">
      <c r="A53" s="40" t="s">
        <v>70</v>
      </c>
      <c r="B53" s="55">
        <f>$B$8-38</f>
        <v>1974</v>
      </c>
      <c r="C53" s="56">
        <v>23952</v>
      </c>
      <c r="D53" s="56">
        <v>12270</v>
      </c>
      <c r="E53" s="56">
        <v>11682</v>
      </c>
    </row>
    <row r="54" spans="1:5" ht="14.1" customHeight="1" x14ac:dyDescent="0.2">
      <c r="A54" s="39" t="s">
        <v>71</v>
      </c>
      <c r="B54" s="55">
        <f>$B$8-39</f>
        <v>1973</v>
      </c>
      <c r="C54" s="56">
        <v>23202</v>
      </c>
      <c r="D54" s="56">
        <v>11579</v>
      </c>
      <c r="E54" s="56">
        <v>11623</v>
      </c>
    </row>
    <row r="55" spans="1:5" ht="14.1" customHeight="1" x14ac:dyDescent="0.2">
      <c r="A55" s="46" t="s">
        <v>36</v>
      </c>
      <c r="B55" s="57"/>
      <c r="C55" s="56">
        <f>SUM(C50:C54)</f>
        <v>122947</v>
      </c>
      <c r="D55" s="56">
        <f>SUM(D50:D54)</f>
        <v>62348</v>
      </c>
      <c r="E55" s="56">
        <f>SUM(E50:E54)</f>
        <v>60599</v>
      </c>
    </row>
    <row r="56" spans="1:5" ht="14.1" customHeight="1" x14ac:dyDescent="0.2">
      <c r="A56" s="39" t="s">
        <v>72</v>
      </c>
      <c r="B56" s="55">
        <f>$B$8-40</f>
        <v>1972</v>
      </c>
      <c r="C56" s="56">
        <v>24275</v>
      </c>
      <c r="D56" s="56">
        <v>12392</v>
      </c>
      <c r="E56" s="56">
        <v>11883</v>
      </c>
    </row>
    <row r="57" spans="1:5" ht="14.1" customHeight="1" x14ac:dyDescent="0.2">
      <c r="A57" s="39" t="s">
        <v>73</v>
      </c>
      <c r="B57" s="55">
        <f>$B$8-41</f>
        <v>1971</v>
      </c>
      <c r="C57" s="56">
        <v>25718</v>
      </c>
      <c r="D57" s="56">
        <v>13112</v>
      </c>
      <c r="E57" s="56">
        <v>12606</v>
      </c>
    </row>
    <row r="58" spans="1:5" ht="14.1" customHeight="1" x14ac:dyDescent="0.2">
      <c r="A58" s="39" t="s">
        <v>74</v>
      </c>
      <c r="B58" s="55">
        <f>$B$8-42</f>
        <v>1970</v>
      </c>
      <c r="C58" s="56">
        <v>26127</v>
      </c>
      <c r="D58" s="56">
        <v>13379</v>
      </c>
      <c r="E58" s="56">
        <v>12748</v>
      </c>
    </row>
    <row r="59" spans="1:5" ht="14.1" customHeight="1" x14ac:dyDescent="0.2">
      <c r="A59" s="39" t="s">
        <v>75</v>
      </c>
      <c r="B59" s="55">
        <f>$B$8-43</f>
        <v>1969</v>
      </c>
      <c r="C59" s="56">
        <v>27485</v>
      </c>
      <c r="D59" s="56">
        <v>14168</v>
      </c>
      <c r="E59" s="56">
        <v>13317</v>
      </c>
    </row>
    <row r="60" spans="1:5" ht="14.1" customHeight="1" x14ac:dyDescent="0.2">
      <c r="A60" s="39" t="s">
        <v>76</v>
      </c>
      <c r="B60" s="55">
        <f>$B$8-44</f>
        <v>1968</v>
      </c>
      <c r="C60" s="56">
        <v>29285</v>
      </c>
      <c r="D60" s="56">
        <v>15051</v>
      </c>
      <c r="E60" s="56">
        <v>14234</v>
      </c>
    </row>
    <row r="61" spans="1:5" ht="14.1" customHeight="1" x14ac:dyDescent="0.2">
      <c r="A61" s="47" t="s">
        <v>36</v>
      </c>
      <c r="B61" s="57"/>
      <c r="C61" s="56">
        <f>SUM(C56:C60)</f>
        <v>132890</v>
      </c>
      <c r="D61" s="56">
        <f>SUM(D56:D60)</f>
        <v>68102</v>
      </c>
      <c r="E61" s="56">
        <f>SUM(E56:E60)</f>
        <v>64788</v>
      </c>
    </row>
    <row r="62" spans="1:5" ht="14.1" customHeight="1" x14ac:dyDescent="0.2">
      <c r="A62" s="40" t="s">
        <v>77</v>
      </c>
      <c r="B62" s="55">
        <f>$B$8-45</f>
        <v>1967</v>
      </c>
      <c r="C62" s="56">
        <v>29625</v>
      </c>
      <c r="D62" s="56">
        <v>15231</v>
      </c>
      <c r="E62" s="56">
        <v>14394</v>
      </c>
    </row>
    <row r="63" spans="1:5" ht="14.1" customHeight="1" x14ac:dyDescent="0.2">
      <c r="A63" s="40" t="s">
        <v>78</v>
      </c>
      <c r="B63" s="55">
        <f>$B$8-46</f>
        <v>1966</v>
      </c>
      <c r="C63" s="56">
        <v>29752</v>
      </c>
      <c r="D63" s="56">
        <v>15197</v>
      </c>
      <c r="E63" s="56">
        <v>14555</v>
      </c>
    </row>
    <row r="64" spans="1:5" ht="14.1" customHeight="1" x14ac:dyDescent="0.2">
      <c r="A64" s="40" t="s">
        <v>79</v>
      </c>
      <c r="B64" s="55">
        <f>$B$8-47</f>
        <v>1965</v>
      </c>
      <c r="C64" s="56">
        <v>28821</v>
      </c>
      <c r="D64" s="56">
        <v>14712</v>
      </c>
      <c r="E64" s="56">
        <v>14109</v>
      </c>
    </row>
    <row r="65" spans="1:5" ht="14.1" customHeight="1" x14ac:dyDescent="0.2">
      <c r="A65" s="40" t="s">
        <v>80</v>
      </c>
      <c r="B65" s="55">
        <f>$B$8-48</f>
        <v>1964</v>
      </c>
      <c r="C65" s="56">
        <v>29258</v>
      </c>
      <c r="D65" s="56">
        <v>14984</v>
      </c>
      <c r="E65" s="56">
        <v>14274</v>
      </c>
    </row>
    <row r="66" spans="1:5" ht="14.1" customHeight="1" x14ac:dyDescent="0.2">
      <c r="A66" s="40" t="s">
        <v>81</v>
      </c>
      <c r="B66" s="55">
        <f>$B$8-49</f>
        <v>1963</v>
      </c>
      <c r="C66" s="56">
        <v>28064</v>
      </c>
      <c r="D66" s="56">
        <v>14186</v>
      </c>
      <c r="E66" s="56">
        <v>13878</v>
      </c>
    </row>
    <row r="67" spans="1:5" ht="14.1" customHeight="1" x14ac:dyDescent="0.2">
      <c r="A67" s="47" t="s">
        <v>36</v>
      </c>
      <c r="B67" s="57"/>
      <c r="C67" s="56">
        <f>SUM(C62:C66)</f>
        <v>145520</v>
      </c>
      <c r="D67" s="56">
        <f>SUM(D62:D66)</f>
        <v>74310</v>
      </c>
      <c r="E67" s="56">
        <f>SUM(E62:E66)</f>
        <v>71210</v>
      </c>
    </row>
    <row r="68" spans="1:5" ht="14.1" customHeight="1" x14ac:dyDescent="0.2">
      <c r="A68" s="40" t="s">
        <v>82</v>
      </c>
      <c r="B68" s="55">
        <f>$B$8-50</f>
        <v>1962</v>
      </c>
      <c r="C68" s="56">
        <v>26186</v>
      </c>
      <c r="D68" s="56">
        <v>13114</v>
      </c>
      <c r="E68" s="56">
        <v>13072</v>
      </c>
    </row>
    <row r="69" spans="1:5" ht="14.1" customHeight="1" x14ac:dyDescent="0.2">
      <c r="A69" s="40" t="s">
        <v>83</v>
      </c>
      <c r="B69" s="55">
        <f>$B$8-51</f>
        <v>1961</v>
      </c>
      <c r="C69" s="56">
        <v>25083</v>
      </c>
      <c r="D69" s="56">
        <v>12546</v>
      </c>
      <c r="E69" s="56">
        <v>12537</v>
      </c>
    </row>
    <row r="70" spans="1:5" ht="14.1" customHeight="1" x14ac:dyDescent="0.2">
      <c r="A70" s="40" t="s">
        <v>84</v>
      </c>
      <c r="B70" s="55">
        <f>$B$8-52</f>
        <v>1960</v>
      </c>
      <c r="C70" s="56">
        <v>24400</v>
      </c>
      <c r="D70" s="56">
        <v>12316</v>
      </c>
      <c r="E70" s="56">
        <v>12084</v>
      </c>
    </row>
    <row r="71" spans="1:5" ht="14.1" customHeight="1" x14ac:dyDescent="0.2">
      <c r="A71" s="40" t="s">
        <v>85</v>
      </c>
      <c r="B71" s="55">
        <f>$B$8-53</f>
        <v>1959</v>
      </c>
      <c r="C71" s="56">
        <v>23272</v>
      </c>
      <c r="D71" s="56">
        <v>11673</v>
      </c>
      <c r="E71" s="56">
        <v>11599</v>
      </c>
    </row>
    <row r="72" spans="1:5" ht="14.1" customHeight="1" x14ac:dyDescent="0.2">
      <c r="A72" s="40" t="s">
        <v>86</v>
      </c>
      <c r="B72" s="55">
        <f>$B$8-54</f>
        <v>1958</v>
      </c>
      <c r="C72" s="56">
        <v>22114</v>
      </c>
      <c r="D72" s="56">
        <v>10994</v>
      </c>
      <c r="E72" s="56">
        <v>11120</v>
      </c>
    </row>
    <row r="73" spans="1:5" ht="14.1" customHeight="1" x14ac:dyDescent="0.2">
      <c r="A73" s="47" t="s">
        <v>36</v>
      </c>
      <c r="B73" s="57"/>
      <c r="C73" s="56">
        <f>SUM(C68:C72)</f>
        <v>121055</v>
      </c>
      <c r="D73" s="56">
        <f>SUM(D68:D72)</f>
        <v>60643</v>
      </c>
      <c r="E73" s="56">
        <f>SUM(E68:E72)</f>
        <v>60412</v>
      </c>
    </row>
    <row r="74" spans="1:5" ht="14.1" customHeight="1" x14ac:dyDescent="0.2">
      <c r="A74" s="40" t="s">
        <v>87</v>
      </c>
      <c r="B74" s="55">
        <f>$B$8-55</f>
        <v>1957</v>
      </c>
      <c r="C74" s="56">
        <v>21159</v>
      </c>
      <c r="D74" s="56">
        <v>10509</v>
      </c>
      <c r="E74" s="56">
        <v>10650</v>
      </c>
    </row>
    <row r="75" spans="1:5" ht="14.1" customHeight="1" x14ac:dyDescent="0.2">
      <c r="A75" s="40" t="s">
        <v>88</v>
      </c>
      <c r="B75" s="55">
        <f>$B$8-56</f>
        <v>1956</v>
      </c>
      <c r="C75" s="56">
        <v>20168</v>
      </c>
      <c r="D75" s="56">
        <v>9916</v>
      </c>
      <c r="E75" s="56">
        <v>10252</v>
      </c>
    </row>
    <row r="76" spans="1:5" ht="13.15" customHeight="1" x14ac:dyDescent="0.2">
      <c r="A76" s="40" t="s">
        <v>89</v>
      </c>
      <c r="B76" s="55">
        <f>$B$8-57</f>
        <v>1955</v>
      </c>
      <c r="C76" s="56">
        <v>19174</v>
      </c>
      <c r="D76" s="56">
        <v>9459</v>
      </c>
      <c r="E76" s="56">
        <v>9715</v>
      </c>
    </row>
    <row r="77" spans="1:5" ht="14.1" customHeight="1" x14ac:dyDescent="0.2">
      <c r="A77" s="39" t="s">
        <v>90</v>
      </c>
      <c r="B77" s="55">
        <f>$B$8-58</f>
        <v>1954</v>
      </c>
      <c r="C77" s="56">
        <v>18734</v>
      </c>
      <c r="D77" s="56">
        <v>9078</v>
      </c>
      <c r="E77" s="56">
        <v>9656</v>
      </c>
    </row>
    <row r="78" spans="1:5" x14ac:dyDescent="0.2">
      <c r="A78" s="40" t="s">
        <v>91</v>
      </c>
      <c r="B78" s="55">
        <f>$B$8-59</f>
        <v>1953</v>
      </c>
      <c r="C78" s="56">
        <v>17773</v>
      </c>
      <c r="D78" s="56">
        <v>8553</v>
      </c>
      <c r="E78" s="56">
        <v>9220</v>
      </c>
    </row>
    <row r="79" spans="1:5" x14ac:dyDescent="0.2">
      <c r="A79" s="47" t="s">
        <v>36</v>
      </c>
      <c r="B79" s="57"/>
      <c r="C79" s="56">
        <f>SUM(C74:C78)</f>
        <v>97008</v>
      </c>
      <c r="D79" s="56">
        <f>SUM(D74:D78)</f>
        <v>47515</v>
      </c>
      <c r="E79" s="56">
        <f>SUM(E74:E78)</f>
        <v>49493</v>
      </c>
    </row>
    <row r="80" spans="1:5" x14ac:dyDescent="0.2">
      <c r="A80" s="40" t="s">
        <v>92</v>
      </c>
      <c r="B80" s="55">
        <f>$B$8-60</f>
        <v>1952</v>
      </c>
      <c r="C80" s="56">
        <v>18060</v>
      </c>
      <c r="D80" s="56">
        <v>8701</v>
      </c>
      <c r="E80" s="56">
        <v>9359</v>
      </c>
    </row>
    <row r="81" spans="1:5" x14ac:dyDescent="0.2">
      <c r="A81" s="40" t="s">
        <v>93</v>
      </c>
      <c r="B81" s="55">
        <f>$B$8-61</f>
        <v>1951</v>
      </c>
      <c r="C81" s="56">
        <v>17784</v>
      </c>
      <c r="D81" s="56">
        <v>8463</v>
      </c>
      <c r="E81" s="56">
        <v>9321</v>
      </c>
    </row>
    <row r="82" spans="1:5" x14ac:dyDescent="0.2">
      <c r="A82" s="40" t="s">
        <v>94</v>
      </c>
      <c r="B82" s="55">
        <f>$B$8-62</f>
        <v>1950</v>
      </c>
      <c r="C82" s="56">
        <v>18330</v>
      </c>
      <c r="D82" s="56">
        <v>8697</v>
      </c>
      <c r="E82" s="56">
        <v>9633</v>
      </c>
    </row>
    <row r="83" spans="1:5" x14ac:dyDescent="0.2">
      <c r="A83" s="40" t="s">
        <v>95</v>
      </c>
      <c r="B83" s="55">
        <f>$B$8-63</f>
        <v>1949</v>
      </c>
      <c r="C83" s="56">
        <v>18355</v>
      </c>
      <c r="D83" s="56">
        <v>8785</v>
      </c>
      <c r="E83" s="56">
        <v>9570</v>
      </c>
    </row>
    <row r="84" spans="1:5" x14ac:dyDescent="0.2">
      <c r="A84" s="40" t="s">
        <v>96</v>
      </c>
      <c r="B84" s="55">
        <f>$B$8-64</f>
        <v>1948</v>
      </c>
      <c r="C84" s="56">
        <v>17763</v>
      </c>
      <c r="D84" s="56">
        <v>8562</v>
      </c>
      <c r="E84" s="56">
        <v>9201</v>
      </c>
    </row>
    <row r="85" spans="1:5" x14ac:dyDescent="0.2">
      <c r="A85" s="47" t="s">
        <v>36</v>
      </c>
      <c r="B85" s="57"/>
      <c r="C85" s="56">
        <f>SUM(C80:C84)</f>
        <v>90292</v>
      </c>
      <c r="D85" s="56">
        <f>SUM(D80:D84)</f>
        <v>43208</v>
      </c>
      <c r="E85" s="56">
        <f>SUM(E80:E84)</f>
        <v>47084</v>
      </c>
    </row>
    <row r="86" spans="1:5" x14ac:dyDescent="0.2">
      <c r="A86" s="40" t="s">
        <v>97</v>
      </c>
      <c r="B86" s="55">
        <f>$B$8-65</f>
        <v>1947</v>
      </c>
      <c r="C86" s="56">
        <v>17021</v>
      </c>
      <c r="D86" s="56">
        <v>8250</v>
      </c>
      <c r="E86" s="56">
        <v>8771</v>
      </c>
    </row>
    <row r="87" spans="1:5" x14ac:dyDescent="0.2">
      <c r="A87" s="40" t="s">
        <v>98</v>
      </c>
      <c r="B87" s="55">
        <f>$B$8-66</f>
        <v>1946</v>
      </c>
      <c r="C87" s="56">
        <v>15809</v>
      </c>
      <c r="D87" s="56">
        <v>7613</v>
      </c>
      <c r="E87" s="56">
        <v>8196</v>
      </c>
    </row>
    <row r="88" spans="1:5" x14ac:dyDescent="0.2">
      <c r="A88" s="40" t="s">
        <v>99</v>
      </c>
      <c r="B88" s="55">
        <f>$B$8-67</f>
        <v>1945</v>
      </c>
      <c r="C88" s="56">
        <v>14020</v>
      </c>
      <c r="D88" s="56">
        <v>6655</v>
      </c>
      <c r="E88" s="56">
        <v>7365</v>
      </c>
    </row>
    <row r="89" spans="1:5" x14ac:dyDescent="0.2">
      <c r="A89" s="40" t="s">
        <v>100</v>
      </c>
      <c r="B89" s="55">
        <f>$B$8-68</f>
        <v>1944</v>
      </c>
      <c r="C89" s="56">
        <v>17633</v>
      </c>
      <c r="D89" s="56">
        <v>8363</v>
      </c>
      <c r="E89" s="56">
        <v>9270</v>
      </c>
    </row>
    <row r="90" spans="1:5" x14ac:dyDescent="0.2">
      <c r="A90" s="40" t="s">
        <v>101</v>
      </c>
      <c r="B90" s="55">
        <f>$B$8-69</f>
        <v>1943</v>
      </c>
      <c r="C90" s="56">
        <v>17685</v>
      </c>
      <c r="D90" s="56">
        <v>8416</v>
      </c>
      <c r="E90" s="56">
        <v>9269</v>
      </c>
    </row>
    <row r="91" spans="1:5" x14ac:dyDescent="0.2">
      <c r="A91" s="47" t="s">
        <v>36</v>
      </c>
      <c r="B91" s="57"/>
      <c r="C91" s="56">
        <f>SUM(C86:C90)</f>
        <v>82168</v>
      </c>
      <c r="D91" s="56">
        <f>SUM(D86:D90)</f>
        <v>39297</v>
      </c>
      <c r="E91" s="56">
        <f>SUM(E86:E90)</f>
        <v>42871</v>
      </c>
    </row>
    <row r="92" spans="1:5" x14ac:dyDescent="0.2">
      <c r="A92" s="40" t="s">
        <v>102</v>
      </c>
      <c r="B92" s="55">
        <f>$B$8-70</f>
        <v>1942</v>
      </c>
      <c r="C92" s="56">
        <v>17151</v>
      </c>
      <c r="D92" s="56">
        <v>8121</v>
      </c>
      <c r="E92" s="56">
        <v>9030</v>
      </c>
    </row>
    <row r="93" spans="1:5" x14ac:dyDescent="0.2">
      <c r="A93" s="40" t="s">
        <v>103</v>
      </c>
      <c r="B93" s="55">
        <f>$B$8-71</f>
        <v>1941</v>
      </c>
      <c r="C93" s="56">
        <v>19585</v>
      </c>
      <c r="D93" s="56">
        <v>9305</v>
      </c>
      <c r="E93" s="56">
        <v>10280</v>
      </c>
    </row>
    <row r="94" spans="1:5" x14ac:dyDescent="0.2">
      <c r="A94" s="40" t="s">
        <v>104</v>
      </c>
      <c r="B94" s="55">
        <f>$B$8-72</f>
        <v>1940</v>
      </c>
      <c r="C94" s="56">
        <v>19771</v>
      </c>
      <c r="D94" s="56">
        <v>9081</v>
      </c>
      <c r="E94" s="56">
        <v>10690</v>
      </c>
    </row>
    <row r="95" spans="1:5" x14ac:dyDescent="0.2">
      <c r="A95" s="40" t="s">
        <v>105</v>
      </c>
      <c r="B95" s="55">
        <f>$B$8-73</f>
        <v>1939</v>
      </c>
      <c r="C95" s="56">
        <v>18910</v>
      </c>
      <c r="D95" s="56">
        <v>8474</v>
      </c>
      <c r="E95" s="56">
        <v>10436</v>
      </c>
    </row>
    <row r="96" spans="1:5" x14ac:dyDescent="0.2">
      <c r="A96" s="40" t="s">
        <v>106</v>
      </c>
      <c r="B96" s="55">
        <f>$B$8-74</f>
        <v>1938</v>
      </c>
      <c r="C96" s="56">
        <v>17648</v>
      </c>
      <c r="D96" s="56">
        <v>7880</v>
      </c>
      <c r="E96" s="56">
        <v>9768</v>
      </c>
    </row>
    <row r="97" spans="1:5" x14ac:dyDescent="0.2">
      <c r="A97" s="47" t="s">
        <v>36</v>
      </c>
      <c r="B97" s="57"/>
      <c r="C97" s="56">
        <f>SUM(C92:C96)</f>
        <v>93065</v>
      </c>
      <c r="D97" s="56">
        <f>SUM(D92:D96)</f>
        <v>42861</v>
      </c>
      <c r="E97" s="56">
        <f>SUM(E92:E96)</f>
        <v>50204</v>
      </c>
    </row>
    <row r="98" spans="1:5" x14ac:dyDescent="0.2">
      <c r="A98" s="40" t="s">
        <v>107</v>
      </c>
      <c r="B98" s="55">
        <f>$B$8-75</f>
        <v>1937</v>
      </c>
      <c r="C98" s="56">
        <v>16467</v>
      </c>
      <c r="D98" s="56">
        <v>7441</v>
      </c>
      <c r="E98" s="56">
        <v>9026</v>
      </c>
    </row>
    <row r="99" spans="1:5" x14ac:dyDescent="0.2">
      <c r="A99" s="40" t="s">
        <v>108</v>
      </c>
      <c r="B99" s="55">
        <f>$B$8-76</f>
        <v>1936</v>
      </c>
      <c r="C99" s="56">
        <v>15523</v>
      </c>
      <c r="D99" s="56">
        <v>6788</v>
      </c>
      <c r="E99" s="56">
        <v>8735</v>
      </c>
    </row>
    <row r="100" spans="1:5" x14ac:dyDescent="0.2">
      <c r="A100" s="40" t="s">
        <v>109</v>
      </c>
      <c r="B100" s="55">
        <f>$B$8-77</f>
        <v>1935</v>
      </c>
      <c r="C100" s="56">
        <v>14897</v>
      </c>
      <c r="D100" s="56">
        <v>6340</v>
      </c>
      <c r="E100" s="56">
        <v>8557</v>
      </c>
    </row>
    <row r="101" spans="1:5" x14ac:dyDescent="0.2">
      <c r="A101" s="40" t="s">
        <v>110</v>
      </c>
      <c r="B101" s="55">
        <f>$B$8-78</f>
        <v>1934</v>
      </c>
      <c r="C101" s="56">
        <v>12597</v>
      </c>
      <c r="D101" s="56">
        <v>5168</v>
      </c>
      <c r="E101" s="56">
        <v>7429</v>
      </c>
    </row>
    <row r="102" spans="1:5" x14ac:dyDescent="0.2">
      <c r="A102" s="41" t="s">
        <v>111</v>
      </c>
      <c r="B102" s="55">
        <f>$B$8-79</f>
        <v>1933</v>
      </c>
      <c r="C102" s="56">
        <v>9443</v>
      </c>
      <c r="D102" s="56">
        <v>3867</v>
      </c>
      <c r="E102" s="56">
        <v>5576</v>
      </c>
    </row>
    <row r="103" spans="1:5" x14ac:dyDescent="0.2">
      <c r="A103" s="48" t="s">
        <v>36</v>
      </c>
      <c r="B103" s="58"/>
      <c r="C103" s="56">
        <f>SUM(C98:C102)</f>
        <v>68927</v>
      </c>
      <c r="D103" s="56">
        <f>SUM(D98:D102)</f>
        <v>29604</v>
      </c>
      <c r="E103" s="56">
        <f>SUM(E98:E102)</f>
        <v>39323</v>
      </c>
    </row>
    <row r="104" spans="1:5" x14ac:dyDescent="0.2">
      <c r="A104" s="41" t="s">
        <v>112</v>
      </c>
      <c r="B104" s="55">
        <f>$B$8-80</f>
        <v>1932</v>
      </c>
      <c r="C104" s="56">
        <v>8780</v>
      </c>
      <c r="D104" s="56">
        <v>3471</v>
      </c>
      <c r="E104" s="56">
        <v>5309</v>
      </c>
    </row>
    <row r="105" spans="1:5" x14ac:dyDescent="0.2">
      <c r="A105" s="41" t="s">
        <v>123</v>
      </c>
      <c r="B105" s="55">
        <f>$B$8-81</f>
        <v>1931</v>
      </c>
      <c r="C105" s="56">
        <v>8743</v>
      </c>
      <c r="D105" s="56">
        <v>3314</v>
      </c>
      <c r="E105" s="56">
        <v>5429</v>
      </c>
    </row>
    <row r="106" spans="1:5" s="23" customFormat="1" x14ac:dyDescent="0.2">
      <c r="A106" s="41" t="s">
        <v>121</v>
      </c>
      <c r="B106" s="55">
        <f>$B$8-82</f>
        <v>1930</v>
      </c>
      <c r="C106" s="56">
        <v>8874</v>
      </c>
      <c r="D106" s="56">
        <v>3282</v>
      </c>
      <c r="E106" s="56">
        <v>5592</v>
      </c>
    </row>
    <row r="107" spans="1:5" x14ac:dyDescent="0.2">
      <c r="A107" s="41" t="s">
        <v>124</v>
      </c>
      <c r="B107" s="55">
        <f>$B$8-83</f>
        <v>1929</v>
      </c>
      <c r="C107" s="56">
        <v>8326</v>
      </c>
      <c r="D107" s="56">
        <v>3057</v>
      </c>
      <c r="E107" s="56">
        <v>5269</v>
      </c>
    </row>
    <row r="108" spans="1:5" x14ac:dyDescent="0.2">
      <c r="A108" s="41" t="s">
        <v>122</v>
      </c>
      <c r="B108" s="55">
        <f>$B$8-84</f>
        <v>1928</v>
      </c>
      <c r="C108" s="56">
        <v>7904</v>
      </c>
      <c r="D108" s="56">
        <v>2755</v>
      </c>
      <c r="E108" s="56">
        <v>5149</v>
      </c>
    </row>
    <row r="109" spans="1:5" x14ac:dyDescent="0.2">
      <c r="A109" s="48" t="s">
        <v>36</v>
      </c>
      <c r="B109" s="58"/>
      <c r="C109" s="56">
        <f>SUM(C104:C108)</f>
        <v>42627</v>
      </c>
      <c r="D109" s="56">
        <f>SUM(D104:D108)</f>
        <v>15879</v>
      </c>
      <c r="E109" s="56">
        <f>SUM(E104:E108)</f>
        <v>26748</v>
      </c>
    </row>
    <row r="110" spans="1:5" x14ac:dyDescent="0.2">
      <c r="A110" s="41" t="s">
        <v>113</v>
      </c>
      <c r="B110" s="55">
        <f>$B$8-85</f>
        <v>1927</v>
      </c>
      <c r="C110" s="56">
        <v>6803</v>
      </c>
      <c r="D110" s="56">
        <v>2204</v>
      </c>
      <c r="E110" s="56">
        <v>4599</v>
      </c>
    </row>
    <row r="111" spans="1:5" x14ac:dyDescent="0.2">
      <c r="A111" s="41" t="s">
        <v>114</v>
      </c>
      <c r="B111" s="55">
        <f>$B$8-86</f>
        <v>1926</v>
      </c>
      <c r="C111" s="56">
        <v>6222</v>
      </c>
      <c r="D111" s="56">
        <v>1924</v>
      </c>
      <c r="E111" s="56">
        <v>4298</v>
      </c>
    </row>
    <row r="112" spans="1:5" x14ac:dyDescent="0.2">
      <c r="A112" s="41" t="s">
        <v>115</v>
      </c>
      <c r="B112" s="55">
        <f>$B$8-87</f>
        <v>1925</v>
      </c>
      <c r="C112" s="56">
        <v>5699</v>
      </c>
      <c r="D112" s="56">
        <v>1648</v>
      </c>
      <c r="E112" s="56">
        <v>4051</v>
      </c>
    </row>
    <row r="113" spans="1:5" x14ac:dyDescent="0.2">
      <c r="A113" s="41" t="s">
        <v>116</v>
      </c>
      <c r="B113" s="55">
        <f>$B$8-88</f>
        <v>1924</v>
      </c>
      <c r="C113" s="56">
        <v>4842</v>
      </c>
      <c r="D113" s="56">
        <v>1247</v>
      </c>
      <c r="E113" s="56">
        <v>3595</v>
      </c>
    </row>
    <row r="114" spans="1:5" x14ac:dyDescent="0.2">
      <c r="A114" s="41" t="s">
        <v>117</v>
      </c>
      <c r="B114" s="55">
        <f>$B$8-89</f>
        <v>1923</v>
      </c>
      <c r="C114" s="56">
        <v>4176</v>
      </c>
      <c r="D114" s="56">
        <v>1040</v>
      </c>
      <c r="E114" s="56">
        <v>3136</v>
      </c>
    </row>
    <row r="115" spans="1:5" x14ac:dyDescent="0.2">
      <c r="A115" s="48" t="s">
        <v>36</v>
      </c>
      <c r="B115" s="59"/>
      <c r="C115" s="56">
        <f>SUM(C110:C114)</f>
        <v>27742</v>
      </c>
      <c r="D115" s="56">
        <f>SUM(D110:D114)</f>
        <v>8063</v>
      </c>
      <c r="E115" s="56">
        <f>SUM(E110:E114)</f>
        <v>19679</v>
      </c>
    </row>
    <row r="116" spans="1:5" x14ac:dyDescent="0.2">
      <c r="A116" s="41" t="s">
        <v>118</v>
      </c>
      <c r="B116" s="55">
        <f>$B$8-90</f>
        <v>1922</v>
      </c>
      <c r="C116" s="56">
        <v>14425</v>
      </c>
      <c r="D116" s="56">
        <v>3192</v>
      </c>
      <c r="E116" s="56">
        <v>11233</v>
      </c>
    </row>
    <row r="117" spans="1:5" x14ac:dyDescent="0.2">
      <c r="A117" s="42"/>
      <c r="B117" s="45" t="s">
        <v>119</v>
      </c>
      <c r="C117" s="49"/>
      <c r="D117" s="49"/>
      <c r="E117" s="49"/>
    </row>
    <row r="118" spans="1:5" x14ac:dyDescent="0.2">
      <c r="A118" s="43" t="s">
        <v>120</v>
      </c>
      <c r="B118" s="60"/>
      <c r="C118" s="61">
        <v>1734272</v>
      </c>
      <c r="D118" s="61">
        <v>841246</v>
      </c>
      <c r="E118" s="61">
        <v>893026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HH</oddFooter>
  </headerFooter>
  <rowBreaks count="2" manualBreakCount="2">
    <brk id="49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75" x14ac:dyDescent="0.25">
      <c r="A1" s="78" t="s">
        <v>0</v>
      </c>
      <c r="B1" s="78"/>
      <c r="C1" s="78"/>
      <c r="D1" s="78"/>
      <c r="E1" s="78"/>
      <c r="F1" s="78"/>
      <c r="G1" s="78"/>
    </row>
    <row r="2" spans="1:7" s="12" customFormat="1" x14ac:dyDescent="0.2"/>
    <row r="3" spans="1:7" s="12" customFormat="1" x14ac:dyDescent="0.2"/>
    <row r="4" spans="1:7" s="12" customFormat="1" ht="15.75" x14ac:dyDescent="0.25">
      <c r="A4" s="79" t="s">
        <v>1</v>
      </c>
      <c r="B4" s="80"/>
      <c r="C4" s="80"/>
      <c r="D4" s="80"/>
      <c r="E4" s="80"/>
      <c r="F4" s="80"/>
      <c r="G4" s="80"/>
    </row>
    <row r="5" spans="1:7" s="12" customFormat="1" x14ac:dyDescent="0.2">
      <c r="A5" s="81"/>
      <c r="B5" s="81"/>
      <c r="C5" s="81"/>
      <c r="D5" s="81"/>
      <c r="E5" s="81"/>
      <c r="F5" s="81"/>
      <c r="G5" s="81"/>
    </row>
    <row r="6" spans="1:7" s="12" customFormat="1" x14ac:dyDescent="0.2">
      <c r="A6" s="29" t="s">
        <v>137</v>
      </c>
      <c r="B6" s="31"/>
      <c r="C6" s="31"/>
      <c r="D6" s="31"/>
      <c r="E6" s="31"/>
      <c r="F6" s="31"/>
      <c r="G6" s="31"/>
    </row>
    <row r="7" spans="1:7" s="12" customFormat="1" ht="5.85" customHeight="1" x14ac:dyDescent="0.2">
      <c r="A7" s="29"/>
      <c r="B7" s="31"/>
      <c r="C7" s="31"/>
      <c r="D7" s="31"/>
      <c r="E7" s="31"/>
      <c r="F7" s="31"/>
      <c r="G7" s="31"/>
    </row>
    <row r="8" spans="1:7" s="12" customFormat="1" x14ac:dyDescent="0.2">
      <c r="A8" s="82" t="s">
        <v>27</v>
      </c>
      <c r="B8" s="83"/>
      <c r="C8" s="83"/>
      <c r="D8" s="83"/>
      <c r="E8" s="83"/>
      <c r="F8" s="83"/>
      <c r="G8" s="83"/>
    </row>
    <row r="9" spans="1:7" s="12" customFormat="1" x14ac:dyDescent="0.2">
      <c r="A9" s="83" t="s">
        <v>4</v>
      </c>
      <c r="B9" s="83"/>
      <c r="C9" s="83"/>
      <c r="D9" s="83"/>
      <c r="E9" s="83"/>
      <c r="F9" s="83"/>
      <c r="G9" s="83"/>
    </row>
    <row r="10" spans="1:7" s="12" customFormat="1" ht="5.85" customHeight="1" x14ac:dyDescent="0.2">
      <c r="A10" s="31"/>
      <c r="B10" s="31"/>
      <c r="C10" s="31"/>
      <c r="D10" s="31"/>
      <c r="E10" s="31"/>
      <c r="F10" s="31"/>
      <c r="G10" s="31"/>
    </row>
    <row r="11" spans="1:7" s="12" customFormat="1" x14ac:dyDescent="0.2">
      <c r="A11" s="84" t="s">
        <v>2</v>
      </c>
      <c r="B11" s="84"/>
      <c r="C11" s="84"/>
      <c r="D11" s="84"/>
      <c r="E11" s="84"/>
      <c r="F11" s="84"/>
      <c r="G11" s="84"/>
    </row>
    <row r="12" spans="1:7" s="12" customFormat="1" x14ac:dyDescent="0.2">
      <c r="A12" s="83" t="s">
        <v>3</v>
      </c>
      <c r="B12" s="83"/>
      <c r="C12" s="83"/>
      <c r="D12" s="83"/>
      <c r="E12" s="83"/>
      <c r="F12" s="83"/>
      <c r="G12" s="83"/>
    </row>
    <row r="13" spans="1:7" s="12" customFormat="1" x14ac:dyDescent="0.2">
      <c r="A13" s="31"/>
      <c r="B13" s="31"/>
      <c r="C13" s="31"/>
      <c r="D13" s="31"/>
      <c r="E13" s="31"/>
      <c r="F13" s="31"/>
      <c r="G13" s="31"/>
    </row>
    <row r="14" spans="1:7" s="12" customFormat="1" x14ac:dyDescent="0.2">
      <c r="A14" s="31"/>
      <c r="B14" s="31"/>
      <c r="C14" s="31"/>
      <c r="D14" s="31"/>
      <c r="E14" s="31"/>
      <c r="F14" s="31"/>
      <c r="G14" s="31"/>
    </row>
    <row r="15" spans="1:7" s="12" customFormat="1" ht="12.75" customHeight="1" x14ac:dyDescent="0.2">
      <c r="A15" s="82" t="s">
        <v>28</v>
      </c>
      <c r="B15" s="83"/>
      <c r="C15" s="83"/>
      <c r="D15" s="30"/>
      <c r="E15" s="30"/>
      <c r="F15" s="30"/>
      <c r="G15" s="30"/>
    </row>
    <row r="16" spans="1:7" s="12" customFormat="1" ht="5.85" customHeight="1" x14ac:dyDescent="0.2">
      <c r="A16" s="30"/>
      <c r="B16" s="32"/>
      <c r="C16" s="32"/>
      <c r="D16" s="30"/>
      <c r="E16" s="30"/>
      <c r="F16" s="30"/>
      <c r="G16" s="30"/>
    </row>
    <row r="17" spans="1:7" s="12" customFormat="1" ht="12.75" customHeight="1" x14ac:dyDescent="0.2">
      <c r="A17" s="85" t="s">
        <v>125</v>
      </c>
      <c r="B17" s="83"/>
      <c r="C17" s="83"/>
      <c r="D17" s="32"/>
      <c r="E17" s="32"/>
      <c r="F17" s="32"/>
      <c r="G17" s="32"/>
    </row>
    <row r="18" spans="1:7" s="12" customFormat="1" ht="12.75" customHeight="1" x14ac:dyDescent="0.2">
      <c r="A18" s="32" t="s">
        <v>138</v>
      </c>
      <c r="B18" s="85" t="s">
        <v>168</v>
      </c>
      <c r="C18" s="83"/>
      <c r="D18" s="32"/>
      <c r="E18" s="32"/>
      <c r="F18" s="32"/>
      <c r="G18" s="32"/>
    </row>
    <row r="19" spans="1:7" s="12" customFormat="1" ht="12.75" customHeight="1" x14ac:dyDescent="0.2">
      <c r="A19" s="32" t="s">
        <v>139</v>
      </c>
      <c r="B19" s="86" t="s">
        <v>151</v>
      </c>
      <c r="C19" s="86"/>
      <c r="D19" s="86"/>
      <c r="E19" s="32"/>
      <c r="F19" s="32"/>
      <c r="G19" s="32"/>
    </row>
    <row r="20" spans="1:7" s="12" customFormat="1" x14ac:dyDescent="0.2">
      <c r="A20" s="32"/>
      <c r="B20" s="32"/>
      <c r="C20" s="32"/>
      <c r="D20" s="32"/>
      <c r="E20" s="32"/>
      <c r="F20" s="32"/>
      <c r="G20" s="32"/>
    </row>
    <row r="21" spans="1:7" s="12" customFormat="1" ht="12.75" customHeight="1" x14ac:dyDescent="0.2">
      <c r="A21" s="82" t="s">
        <v>140</v>
      </c>
      <c r="B21" s="83"/>
      <c r="C21" s="30"/>
      <c r="D21" s="30"/>
      <c r="E21" s="30"/>
      <c r="F21" s="30"/>
      <c r="G21" s="30"/>
    </row>
    <row r="22" spans="1:7" s="12" customFormat="1" ht="5.85" customHeight="1" x14ac:dyDescent="0.2">
      <c r="A22" s="30"/>
      <c r="B22" s="32"/>
      <c r="C22" s="30"/>
      <c r="D22" s="30"/>
      <c r="E22" s="30"/>
      <c r="F22" s="30"/>
      <c r="G22" s="30"/>
    </row>
    <row r="23" spans="1:7" s="12" customFormat="1" ht="12.75" customHeight="1" x14ac:dyDescent="0.2">
      <c r="A23" s="32" t="s">
        <v>141</v>
      </c>
      <c r="B23" s="83" t="s">
        <v>142</v>
      </c>
      <c r="C23" s="83"/>
      <c r="D23" s="32"/>
      <c r="E23" s="32"/>
      <c r="F23" s="32"/>
      <c r="G23" s="32"/>
    </row>
    <row r="24" spans="1:7" s="12" customFormat="1" ht="12.75" customHeight="1" x14ac:dyDescent="0.2">
      <c r="A24" s="32" t="s">
        <v>143</v>
      </c>
      <c r="B24" s="83" t="s">
        <v>144</v>
      </c>
      <c r="C24" s="83"/>
      <c r="D24" s="32"/>
      <c r="E24" s="32"/>
      <c r="F24" s="32"/>
      <c r="G24" s="32"/>
    </row>
    <row r="25" spans="1:7" s="12" customFormat="1" ht="12.75" customHeight="1" x14ac:dyDescent="0.2">
      <c r="A25" s="32"/>
      <c r="B25" s="83" t="s">
        <v>145</v>
      </c>
      <c r="C25" s="83"/>
      <c r="D25" s="32"/>
      <c r="E25" s="32"/>
      <c r="F25" s="32"/>
      <c r="G25" s="32"/>
    </row>
    <row r="26" spans="1:7" s="12" customFormat="1" x14ac:dyDescent="0.2">
      <c r="A26" s="31"/>
      <c r="B26" s="31"/>
      <c r="C26" s="31"/>
      <c r="D26" s="31"/>
      <c r="E26" s="31"/>
      <c r="F26" s="31"/>
      <c r="G26" s="31"/>
    </row>
    <row r="27" spans="1:7" s="12" customFormat="1" x14ac:dyDescent="0.2">
      <c r="A27" s="31" t="s">
        <v>146</v>
      </c>
      <c r="B27" s="33" t="s">
        <v>147</v>
      </c>
      <c r="C27" s="31"/>
      <c r="D27" s="31"/>
      <c r="E27" s="31"/>
      <c r="F27" s="31"/>
      <c r="G27" s="31"/>
    </row>
    <row r="28" spans="1:7" s="12" customFormat="1" x14ac:dyDescent="0.2">
      <c r="A28" s="31"/>
      <c r="B28" s="31"/>
      <c r="C28" s="31"/>
      <c r="D28" s="31"/>
      <c r="E28" s="31"/>
      <c r="F28" s="31"/>
      <c r="G28" s="31"/>
    </row>
    <row r="29" spans="1:7" s="12" customFormat="1" ht="27.75" customHeight="1" x14ac:dyDescent="0.2">
      <c r="A29" s="85" t="s">
        <v>167</v>
      </c>
      <c r="B29" s="83"/>
      <c r="C29" s="83"/>
      <c r="D29" s="83"/>
      <c r="E29" s="83"/>
      <c r="F29" s="83"/>
      <c r="G29" s="83"/>
    </row>
    <row r="30" spans="1:7" s="12" customFormat="1" ht="41.85" customHeight="1" x14ac:dyDescent="0.2">
      <c r="A30" s="83" t="s">
        <v>148</v>
      </c>
      <c r="B30" s="83"/>
      <c r="C30" s="83"/>
      <c r="D30" s="83"/>
      <c r="E30" s="83"/>
      <c r="F30" s="83"/>
      <c r="G30" s="83"/>
    </row>
    <row r="31" spans="1:7" s="12" customFormat="1" x14ac:dyDescent="0.2">
      <c r="A31" s="31"/>
      <c r="B31" s="31"/>
      <c r="C31" s="31"/>
      <c r="D31" s="31"/>
      <c r="E31" s="31"/>
      <c r="F31" s="31"/>
      <c r="G31" s="31"/>
    </row>
    <row r="32" spans="1:7" s="12" customFormat="1" x14ac:dyDescent="0.2">
      <c r="A32" s="31"/>
      <c r="B32" s="31"/>
      <c r="C32" s="31"/>
      <c r="D32" s="31"/>
      <c r="E32" s="31"/>
      <c r="F32" s="31"/>
      <c r="G32" s="31"/>
    </row>
    <row r="33" spans="1:7" s="12" customFormat="1" x14ac:dyDescent="0.2">
      <c r="A33" s="31"/>
      <c r="B33" s="31"/>
      <c r="C33" s="31"/>
      <c r="D33" s="31"/>
      <c r="E33" s="31"/>
      <c r="F33" s="31"/>
      <c r="G33" s="31"/>
    </row>
    <row r="34" spans="1:7" s="12" customFormat="1" x14ac:dyDescent="0.2">
      <c r="A34" s="31"/>
      <c r="B34" s="31"/>
      <c r="C34" s="31"/>
      <c r="D34" s="31"/>
      <c r="E34" s="31"/>
      <c r="F34" s="31"/>
      <c r="G34" s="31"/>
    </row>
    <row r="35" spans="1:7" s="12" customFormat="1" x14ac:dyDescent="0.2">
      <c r="A35" s="31"/>
      <c r="B35" s="31"/>
      <c r="C35" s="31"/>
      <c r="D35" s="31"/>
      <c r="E35" s="31"/>
      <c r="F35" s="31"/>
      <c r="G35" s="31"/>
    </row>
    <row r="36" spans="1:7" s="12" customFormat="1" x14ac:dyDescent="0.2">
      <c r="A36" s="31"/>
      <c r="B36" s="31"/>
      <c r="C36" s="31"/>
      <c r="D36" s="31"/>
      <c r="E36" s="31"/>
      <c r="F36" s="31"/>
      <c r="G36" s="31"/>
    </row>
    <row r="37" spans="1:7" s="12" customFormat="1" x14ac:dyDescent="0.2">
      <c r="A37" s="31"/>
      <c r="B37" s="31"/>
      <c r="C37" s="31"/>
      <c r="D37" s="31"/>
      <c r="E37" s="31"/>
      <c r="F37" s="31"/>
      <c r="G37" s="31"/>
    </row>
    <row r="38" spans="1:7" s="12" customFormat="1" x14ac:dyDescent="0.2">
      <c r="A38" s="31"/>
      <c r="B38" s="31"/>
      <c r="C38" s="31"/>
      <c r="D38" s="31"/>
      <c r="E38" s="31"/>
      <c r="F38" s="31"/>
      <c r="G38" s="31"/>
    </row>
    <row r="39" spans="1:7" s="12" customFormat="1" x14ac:dyDescent="0.2">
      <c r="A39" s="31"/>
      <c r="B39" s="31"/>
      <c r="C39" s="31"/>
      <c r="D39" s="31"/>
      <c r="E39" s="31"/>
      <c r="F39" s="31"/>
      <c r="G39" s="31"/>
    </row>
    <row r="40" spans="1:7" s="12" customFormat="1" x14ac:dyDescent="0.2">
      <c r="A40" s="31"/>
      <c r="B40" s="31"/>
      <c r="C40" s="31"/>
      <c r="D40" s="31"/>
      <c r="E40" s="31"/>
      <c r="F40" s="31"/>
      <c r="G40" s="31"/>
    </row>
    <row r="41" spans="1:7" s="12" customFormat="1" x14ac:dyDescent="0.2">
      <c r="A41" s="81" t="s">
        <v>149</v>
      </c>
      <c r="B41" s="81"/>
      <c r="C41" s="31"/>
      <c r="D41" s="31"/>
      <c r="E41" s="31"/>
      <c r="F41" s="31"/>
      <c r="G41" s="31"/>
    </row>
    <row r="42" spans="1:7" s="12" customFormat="1" x14ac:dyDescent="0.2">
      <c r="A42" s="31"/>
      <c r="B42" s="31"/>
      <c r="C42" s="31"/>
      <c r="D42" s="31"/>
      <c r="E42" s="31"/>
      <c r="F42" s="31"/>
      <c r="G42" s="31"/>
    </row>
    <row r="43" spans="1:7" s="12" customFormat="1" x14ac:dyDescent="0.2">
      <c r="A43" s="6">
        <v>0</v>
      </c>
      <c r="B43" s="7" t="s">
        <v>5</v>
      </c>
      <c r="C43" s="31"/>
      <c r="D43" s="31"/>
      <c r="E43" s="31"/>
      <c r="F43" s="31"/>
      <c r="G43" s="31"/>
    </row>
    <row r="44" spans="1:7" s="12" customFormat="1" x14ac:dyDescent="0.2">
      <c r="A44" s="7" t="s">
        <v>19</v>
      </c>
      <c r="B44" s="7" t="s">
        <v>6</v>
      </c>
      <c r="C44" s="31"/>
      <c r="D44" s="31"/>
      <c r="E44" s="31"/>
      <c r="F44" s="31"/>
      <c r="G44" s="31"/>
    </row>
    <row r="45" spans="1:7" s="12" customFormat="1" x14ac:dyDescent="0.2">
      <c r="A45" s="7" t="s">
        <v>20</v>
      </c>
      <c r="B45" s="7" t="s">
        <v>7</v>
      </c>
      <c r="C45" s="31"/>
      <c r="D45" s="31"/>
      <c r="E45" s="31"/>
      <c r="F45" s="31"/>
      <c r="G45" s="31"/>
    </row>
    <row r="46" spans="1:7" s="12" customFormat="1" x14ac:dyDescent="0.2">
      <c r="A46" s="7" t="s">
        <v>21</v>
      </c>
      <c r="B46" s="7" t="s">
        <v>8</v>
      </c>
      <c r="C46" s="31"/>
      <c r="D46" s="31"/>
      <c r="E46" s="31"/>
      <c r="F46" s="31"/>
      <c r="G46" s="31"/>
    </row>
    <row r="47" spans="1:7" s="12" customFormat="1" x14ac:dyDescent="0.2">
      <c r="A47" s="7" t="s">
        <v>15</v>
      </c>
      <c r="B47" s="7" t="s">
        <v>9</v>
      </c>
      <c r="C47" s="31"/>
      <c r="D47" s="31"/>
      <c r="E47" s="31"/>
      <c r="F47" s="31"/>
      <c r="G47" s="31"/>
    </row>
    <row r="48" spans="1:7" s="12" customFormat="1" x14ac:dyDescent="0.2">
      <c r="A48" s="7" t="s">
        <v>16</v>
      </c>
      <c r="B48" s="7" t="s">
        <v>10</v>
      </c>
      <c r="C48" s="31"/>
      <c r="D48" s="31"/>
      <c r="E48" s="31"/>
      <c r="F48" s="31"/>
      <c r="G48" s="31"/>
    </row>
    <row r="49" spans="1:7" s="12" customFormat="1" x14ac:dyDescent="0.2">
      <c r="A49" s="7" t="s">
        <v>17</v>
      </c>
      <c r="B49" s="7" t="s">
        <v>11</v>
      </c>
      <c r="C49" s="31"/>
      <c r="D49" s="31"/>
      <c r="E49" s="31"/>
      <c r="F49" s="31"/>
      <c r="G49" s="31"/>
    </row>
    <row r="50" spans="1:7" s="12" customFormat="1" x14ac:dyDescent="0.2">
      <c r="A50" s="7" t="s">
        <v>18</v>
      </c>
      <c r="B50" s="7" t="s">
        <v>12</v>
      </c>
      <c r="C50" s="31"/>
      <c r="D50" s="31"/>
      <c r="E50" s="31"/>
      <c r="F50" s="31"/>
      <c r="G50" s="31"/>
    </row>
    <row r="51" spans="1:7" s="12" customFormat="1" x14ac:dyDescent="0.2">
      <c r="A51" s="7" t="s">
        <v>150</v>
      </c>
      <c r="B51" s="7" t="s">
        <v>13</v>
      </c>
      <c r="C51" s="31"/>
      <c r="D51" s="31"/>
      <c r="E51" s="31"/>
      <c r="F51" s="31"/>
      <c r="G51" s="31"/>
    </row>
    <row r="52" spans="1:7" s="12" customFormat="1" x14ac:dyDescent="0.2">
      <c r="A52" s="7" t="s">
        <v>29</v>
      </c>
      <c r="B52" s="7" t="s">
        <v>14</v>
      </c>
      <c r="C52" s="31"/>
      <c r="D52" s="31"/>
      <c r="E52" s="31"/>
      <c r="F52" s="31"/>
      <c r="G52" s="31"/>
    </row>
    <row r="53" spans="1:7" s="12" customFormat="1" x14ac:dyDescent="0.2"/>
    <row r="54" spans="1:7" x14ac:dyDescent="0.2">
      <c r="A54" s="28"/>
      <c r="B54" s="28"/>
      <c r="C54" s="28"/>
      <c r="D54" s="28"/>
      <c r="E54" s="28"/>
      <c r="F54" s="28"/>
      <c r="G54" s="28"/>
    </row>
    <row r="55" spans="1:7" x14ac:dyDescent="0.2">
      <c r="A55" s="28"/>
      <c r="B55" s="28"/>
      <c r="C55" s="28"/>
      <c r="D55" s="28"/>
      <c r="E55" s="28"/>
      <c r="F55" s="28"/>
      <c r="G55" s="28"/>
    </row>
    <row r="56" spans="1:7" x14ac:dyDescent="0.2">
      <c r="A56" s="28"/>
      <c r="B56" s="28"/>
      <c r="C56" s="28"/>
      <c r="D56" s="28"/>
      <c r="E56" s="28"/>
      <c r="F56" s="28"/>
      <c r="G56" s="28"/>
    </row>
    <row r="57" spans="1:7" x14ac:dyDescent="0.2">
      <c r="A57" s="28"/>
      <c r="B57" s="28"/>
      <c r="C57" s="28"/>
      <c r="D57" s="28"/>
      <c r="E57" s="28"/>
      <c r="F57" s="28"/>
      <c r="G57" s="28"/>
    </row>
    <row r="58" spans="1:7" x14ac:dyDescent="0.2">
      <c r="A58" s="28"/>
      <c r="B58" s="28"/>
      <c r="C58" s="28"/>
      <c r="D58" s="28"/>
      <c r="E58" s="28"/>
      <c r="F58" s="28"/>
      <c r="G58" s="28"/>
    </row>
    <row r="59" spans="1:7" x14ac:dyDescent="0.2">
      <c r="A59" s="28"/>
      <c r="B59" s="28"/>
      <c r="C59" s="28"/>
      <c r="D59" s="28"/>
      <c r="E59" s="28"/>
      <c r="F59" s="28"/>
      <c r="G59" s="28"/>
    </row>
    <row r="60" spans="1:7" x14ac:dyDescent="0.2">
      <c r="A60" s="28"/>
      <c r="B60" s="28"/>
      <c r="C60" s="28"/>
      <c r="D60" s="28"/>
      <c r="E60" s="28"/>
      <c r="F60" s="28"/>
      <c r="G60" s="28"/>
    </row>
    <row r="61" spans="1:7" x14ac:dyDescent="0.2">
      <c r="A61" s="28"/>
      <c r="B61" s="28"/>
      <c r="C61" s="28"/>
      <c r="D61" s="28"/>
      <c r="E61" s="28"/>
      <c r="F61" s="28"/>
      <c r="G61" s="28"/>
    </row>
    <row r="62" spans="1:7" x14ac:dyDescent="0.2">
      <c r="A62" s="28"/>
      <c r="B62" s="28"/>
      <c r="C62" s="28"/>
      <c r="D62" s="28"/>
      <c r="E62" s="28"/>
      <c r="F62" s="28"/>
      <c r="G62" s="28"/>
    </row>
    <row r="63" spans="1:7" x14ac:dyDescent="0.2">
      <c r="A63" s="28"/>
      <c r="B63" s="28"/>
      <c r="C63" s="28"/>
      <c r="D63" s="28"/>
      <c r="E63" s="28"/>
      <c r="F63" s="28"/>
      <c r="G63" s="28"/>
    </row>
    <row r="64" spans="1:7" x14ac:dyDescent="0.2">
      <c r="A64" s="28"/>
      <c r="B64" s="28"/>
      <c r="C64" s="28"/>
      <c r="D64" s="28"/>
      <c r="E64" s="28"/>
      <c r="F64" s="28"/>
      <c r="G64" s="28"/>
    </row>
    <row r="65" spans="1:7" x14ac:dyDescent="0.2">
      <c r="A65" s="28"/>
      <c r="B65" s="28"/>
      <c r="C65" s="28"/>
      <c r="D65" s="28"/>
      <c r="E65" s="28"/>
      <c r="F65" s="28"/>
      <c r="G65" s="28"/>
    </row>
    <row r="66" spans="1:7" x14ac:dyDescent="0.2">
      <c r="A66" s="28"/>
      <c r="B66" s="28"/>
      <c r="C66" s="28"/>
      <c r="D66" s="28"/>
      <c r="E66" s="28"/>
      <c r="F66" s="28"/>
      <c r="G66" s="28"/>
    </row>
    <row r="67" spans="1:7" x14ac:dyDescent="0.2">
      <c r="A67" s="28"/>
      <c r="B67" s="28"/>
      <c r="C67" s="28"/>
      <c r="D67" s="28"/>
      <c r="E67" s="28"/>
      <c r="F67" s="28"/>
      <c r="G67" s="28"/>
    </row>
    <row r="68" spans="1:7" x14ac:dyDescent="0.2">
      <c r="A68" s="28"/>
      <c r="B68" s="28"/>
      <c r="C68" s="28"/>
      <c r="D68" s="28"/>
      <c r="E68" s="28"/>
      <c r="F68" s="28"/>
      <c r="G68" s="28"/>
    </row>
    <row r="69" spans="1:7" x14ac:dyDescent="0.2">
      <c r="A69" s="28"/>
      <c r="B69" s="28"/>
      <c r="C69" s="28"/>
      <c r="D69" s="28"/>
      <c r="E69" s="28"/>
      <c r="F69" s="28"/>
      <c r="G69" s="28"/>
    </row>
    <row r="70" spans="1:7" x14ac:dyDescent="0.2">
      <c r="A70" s="28"/>
      <c r="B70" s="28"/>
      <c r="C70" s="28"/>
      <c r="D70" s="28"/>
      <c r="E70" s="28"/>
      <c r="F70" s="28"/>
      <c r="G70" s="28"/>
    </row>
    <row r="71" spans="1:7" x14ac:dyDescent="0.2">
      <c r="A71" s="28"/>
      <c r="B71" s="28"/>
      <c r="C71" s="28"/>
      <c r="D71" s="28"/>
      <c r="E71" s="28"/>
      <c r="F71" s="28"/>
      <c r="G71" s="28"/>
    </row>
    <row r="72" spans="1:7" x14ac:dyDescent="0.2">
      <c r="A72" s="28"/>
      <c r="B72" s="28"/>
      <c r="C72" s="28"/>
      <c r="D72" s="28"/>
      <c r="E72" s="28"/>
      <c r="F72" s="28"/>
      <c r="G72" s="28"/>
    </row>
    <row r="73" spans="1:7" x14ac:dyDescent="0.2">
      <c r="A73" s="28"/>
      <c r="B73" s="28"/>
      <c r="C73" s="28"/>
      <c r="D73" s="28"/>
      <c r="E73" s="28"/>
      <c r="F73" s="28"/>
      <c r="G73" s="28"/>
    </row>
    <row r="74" spans="1:7" x14ac:dyDescent="0.2">
      <c r="A74" s="28"/>
      <c r="B74" s="28"/>
      <c r="C74" s="28"/>
      <c r="D74" s="28"/>
      <c r="E74" s="28"/>
      <c r="F74" s="28"/>
      <c r="G74" s="28"/>
    </row>
    <row r="75" spans="1:7" x14ac:dyDescent="0.2">
      <c r="A75" s="28"/>
      <c r="B75" s="28"/>
      <c r="C75" s="28"/>
      <c r="D75" s="28"/>
      <c r="E75" s="28"/>
      <c r="F75" s="28"/>
      <c r="G75" s="28"/>
    </row>
    <row r="76" spans="1:7" x14ac:dyDescent="0.2">
      <c r="A76" s="28"/>
      <c r="B76" s="28"/>
      <c r="C76" s="28"/>
      <c r="D76" s="28"/>
      <c r="E76" s="28"/>
      <c r="F76" s="28"/>
      <c r="G76" s="28"/>
    </row>
    <row r="77" spans="1:7" x14ac:dyDescent="0.2">
      <c r="A77" s="28"/>
      <c r="B77" s="28"/>
      <c r="C77" s="28"/>
      <c r="D77" s="28"/>
      <c r="E77" s="28"/>
      <c r="F77" s="28"/>
      <c r="G77" s="28"/>
    </row>
    <row r="78" spans="1:7" x14ac:dyDescent="0.2">
      <c r="A78" s="28"/>
      <c r="B78" s="28"/>
      <c r="C78" s="28"/>
      <c r="D78" s="28"/>
      <c r="E78" s="28"/>
      <c r="F78" s="28"/>
      <c r="G78" s="28"/>
    </row>
    <row r="79" spans="1:7" x14ac:dyDescent="0.2">
      <c r="A79" s="28"/>
      <c r="B79" s="28"/>
      <c r="C79" s="28"/>
      <c r="D79" s="28"/>
      <c r="E79" s="28"/>
      <c r="F79" s="28"/>
      <c r="G79" s="28"/>
    </row>
    <row r="80" spans="1:7" x14ac:dyDescent="0.2">
      <c r="A80" s="28"/>
      <c r="B80" s="28"/>
      <c r="C80" s="28"/>
      <c r="D80" s="28"/>
      <c r="E80" s="28"/>
      <c r="F80" s="28"/>
      <c r="G80" s="28"/>
    </row>
    <row r="81" spans="1:7" x14ac:dyDescent="0.2">
      <c r="A81" s="28"/>
      <c r="B81" s="28"/>
      <c r="C81" s="28"/>
      <c r="D81" s="28"/>
      <c r="E81" s="28"/>
      <c r="F81" s="28"/>
      <c r="G81" s="28"/>
    </row>
    <row r="82" spans="1:7" x14ac:dyDescent="0.2">
      <c r="A82" s="28"/>
      <c r="B82" s="28"/>
      <c r="C82" s="28"/>
      <c r="D82" s="28"/>
      <c r="E82" s="28"/>
      <c r="F82" s="28"/>
      <c r="G82" s="28"/>
    </row>
    <row r="83" spans="1:7" x14ac:dyDescent="0.2">
      <c r="A83" s="28"/>
      <c r="B83" s="28"/>
      <c r="C83" s="28"/>
      <c r="D83" s="28"/>
      <c r="E83" s="28"/>
      <c r="F83" s="28"/>
      <c r="G83" s="28"/>
    </row>
    <row r="84" spans="1:7" x14ac:dyDescent="0.2">
      <c r="A84" s="28"/>
      <c r="B84" s="28"/>
      <c r="C84" s="28"/>
      <c r="D84" s="28"/>
      <c r="E84" s="28"/>
      <c r="F84" s="28"/>
      <c r="G84" s="28"/>
    </row>
    <row r="85" spans="1:7" x14ac:dyDescent="0.2">
      <c r="A85" s="28"/>
      <c r="B85" s="28"/>
      <c r="C85" s="28"/>
      <c r="D85" s="28"/>
      <c r="E85" s="28"/>
      <c r="F85" s="28"/>
      <c r="G85" s="28"/>
    </row>
    <row r="86" spans="1:7" x14ac:dyDescent="0.2">
      <c r="A86" s="28"/>
      <c r="B86" s="28"/>
      <c r="C86" s="28"/>
      <c r="D86" s="28"/>
      <c r="E86" s="28"/>
      <c r="F86" s="28"/>
      <c r="G86" s="28"/>
    </row>
    <row r="87" spans="1:7" x14ac:dyDescent="0.2">
      <c r="A87" s="28"/>
      <c r="B87" s="28"/>
      <c r="C87" s="28"/>
      <c r="D87" s="28"/>
      <c r="E87" s="28"/>
      <c r="F87" s="28"/>
      <c r="G87" s="28"/>
    </row>
    <row r="88" spans="1:7" x14ac:dyDescent="0.2">
      <c r="A88" s="28"/>
      <c r="B88" s="28"/>
      <c r="C88" s="28"/>
      <c r="D88" s="28"/>
      <c r="E88" s="28"/>
      <c r="F88" s="28"/>
      <c r="G88" s="28"/>
    </row>
    <row r="89" spans="1:7" x14ac:dyDescent="0.2">
      <c r="A89" s="28"/>
      <c r="B89" s="28"/>
      <c r="C89" s="28"/>
      <c r="D89" s="28"/>
      <c r="E89" s="28"/>
      <c r="F89" s="28"/>
      <c r="G89" s="28"/>
    </row>
    <row r="90" spans="1:7" x14ac:dyDescent="0.2">
      <c r="A90" s="28"/>
      <c r="B90" s="28"/>
      <c r="C90" s="28"/>
      <c r="D90" s="28"/>
      <c r="E90" s="28"/>
      <c r="F90" s="28"/>
      <c r="G90" s="28"/>
    </row>
    <row r="91" spans="1:7" x14ac:dyDescent="0.2">
      <c r="A91" s="28"/>
      <c r="B91" s="28"/>
      <c r="C91" s="28"/>
      <c r="D91" s="28"/>
      <c r="E91" s="28"/>
      <c r="F91" s="28"/>
      <c r="G91" s="28"/>
    </row>
    <row r="92" spans="1:7" x14ac:dyDescent="0.2">
      <c r="A92" s="28"/>
      <c r="B92" s="28"/>
      <c r="C92" s="28"/>
      <c r="D92" s="28"/>
      <c r="E92" s="28"/>
      <c r="F92" s="28"/>
      <c r="G92" s="28"/>
    </row>
    <row r="93" spans="1:7" x14ac:dyDescent="0.2">
      <c r="A93" s="28"/>
      <c r="B93" s="28"/>
      <c r="C93" s="28"/>
      <c r="D93" s="28"/>
      <c r="E93" s="28"/>
      <c r="F93" s="28"/>
      <c r="G93" s="28"/>
    </row>
    <row r="94" spans="1:7" x14ac:dyDescent="0.2">
      <c r="A94" s="28"/>
      <c r="B94" s="28"/>
      <c r="C94" s="28"/>
      <c r="D94" s="28"/>
      <c r="E94" s="28"/>
      <c r="F94" s="28"/>
      <c r="G94" s="28"/>
    </row>
    <row r="95" spans="1:7" x14ac:dyDescent="0.2">
      <c r="A95" s="28"/>
      <c r="B95" s="28"/>
      <c r="C95" s="28"/>
      <c r="D95" s="28"/>
      <c r="E95" s="28"/>
      <c r="F95" s="28"/>
      <c r="G95" s="28"/>
    </row>
    <row r="96" spans="1:7" x14ac:dyDescent="0.2">
      <c r="A96" s="28"/>
      <c r="B96" s="28"/>
      <c r="C96" s="28"/>
      <c r="D96" s="28"/>
      <c r="E96" s="28"/>
      <c r="F96" s="28"/>
      <c r="G96" s="28"/>
    </row>
    <row r="97" spans="1:7" x14ac:dyDescent="0.2">
      <c r="A97" s="28"/>
      <c r="B97" s="28"/>
      <c r="C97" s="28"/>
      <c r="D97" s="28"/>
      <c r="E97" s="28"/>
      <c r="F97" s="28"/>
      <c r="G97" s="28"/>
    </row>
    <row r="98" spans="1:7" x14ac:dyDescent="0.2">
      <c r="A98" s="28"/>
      <c r="B98" s="28"/>
      <c r="C98" s="28"/>
      <c r="D98" s="28"/>
      <c r="E98" s="28"/>
      <c r="F98" s="28"/>
      <c r="G98" s="28"/>
    </row>
    <row r="99" spans="1:7" x14ac:dyDescent="0.2">
      <c r="A99" s="28"/>
      <c r="B99" s="28"/>
      <c r="C99" s="28"/>
      <c r="D99" s="28"/>
      <c r="E99" s="28"/>
      <c r="F99" s="28"/>
      <c r="G99" s="28"/>
    </row>
    <row r="100" spans="1:7" x14ac:dyDescent="0.2">
      <c r="A100" s="28"/>
      <c r="B100" s="28"/>
      <c r="C100" s="28"/>
      <c r="D100" s="28"/>
      <c r="E100" s="28"/>
      <c r="F100" s="28"/>
      <c r="G100" s="28"/>
    </row>
    <row r="101" spans="1:7" x14ac:dyDescent="0.2">
      <c r="A101" s="28"/>
      <c r="B101" s="28"/>
      <c r="C101" s="28"/>
      <c r="D101" s="28"/>
      <c r="E101" s="28"/>
      <c r="F101" s="28"/>
      <c r="G101" s="28"/>
    </row>
    <row r="102" spans="1:7" x14ac:dyDescent="0.2">
      <c r="A102" s="28"/>
      <c r="B102" s="28"/>
      <c r="C102" s="28"/>
      <c r="D102" s="28"/>
      <c r="E102" s="28"/>
      <c r="F102" s="28"/>
      <c r="G102" s="28"/>
    </row>
    <row r="103" spans="1:7" x14ac:dyDescent="0.2">
      <c r="A103" s="28"/>
      <c r="B103" s="28"/>
      <c r="C103" s="28"/>
      <c r="D103" s="28"/>
      <c r="E103" s="28"/>
      <c r="F103" s="28"/>
      <c r="G103" s="28"/>
    </row>
    <row r="104" spans="1:7" x14ac:dyDescent="0.2">
      <c r="A104" s="28"/>
      <c r="B104" s="28"/>
      <c r="C104" s="28"/>
      <c r="D104" s="28"/>
      <c r="E104" s="28"/>
      <c r="F104" s="28"/>
      <c r="G104" s="28"/>
    </row>
    <row r="105" spans="1:7" x14ac:dyDescent="0.2">
      <c r="A105" s="28"/>
      <c r="B105" s="28"/>
      <c r="C105" s="28"/>
      <c r="D105" s="28"/>
      <c r="E105" s="28"/>
      <c r="F105" s="28"/>
      <c r="G105" s="28"/>
    </row>
    <row r="106" spans="1:7" x14ac:dyDescent="0.2">
      <c r="A106" s="28"/>
      <c r="B106" s="28"/>
      <c r="C106" s="28"/>
      <c r="D106" s="28"/>
      <c r="E106" s="28"/>
      <c r="F106" s="28"/>
      <c r="G106" s="28"/>
    </row>
    <row r="107" spans="1:7" x14ac:dyDescent="0.2">
      <c r="A107" s="28"/>
      <c r="B107" s="28"/>
      <c r="C107" s="28"/>
      <c r="D107" s="28"/>
      <c r="E107" s="28"/>
      <c r="F107" s="28"/>
      <c r="G107" s="28"/>
    </row>
    <row r="108" spans="1:7" x14ac:dyDescent="0.2">
      <c r="A108" s="28"/>
      <c r="B108" s="28"/>
      <c r="C108" s="28"/>
      <c r="D108" s="28"/>
      <c r="E108" s="28"/>
      <c r="F108" s="28"/>
      <c r="G108" s="28"/>
    </row>
    <row r="109" spans="1:7" x14ac:dyDescent="0.2">
      <c r="A109" s="28"/>
      <c r="B109" s="28"/>
      <c r="C109" s="28"/>
      <c r="D109" s="28"/>
      <c r="E109" s="28"/>
      <c r="F109" s="28"/>
      <c r="G109" s="28"/>
    </row>
    <row r="110" spans="1:7" x14ac:dyDescent="0.2">
      <c r="A110" s="28"/>
      <c r="B110" s="28"/>
      <c r="C110" s="28"/>
      <c r="D110" s="28"/>
      <c r="E110" s="28"/>
      <c r="F110" s="28"/>
      <c r="G110" s="28"/>
    </row>
    <row r="111" spans="1:7" x14ac:dyDescent="0.2">
      <c r="A111" s="28"/>
      <c r="B111" s="28"/>
      <c r="C111" s="28"/>
      <c r="D111" s="28"/>
      <c r="E111" s="28"/>
      <c r="F111" s="28"/>
      <c r="G111" s="28"/>
    </row>
    <row r="112" spans="1:7" x14ac:dyDescent="0.2">
      <c r="A112" s="28"/>
      <c r="B112" s="28"/>
      <c r="C112" s="28"/>
      <c r="D112" s="28"/>
      <c r="E112" s="28"/>
      <c r="F112" s="28"/>
      <c r="G112" s="28"/>
    </row>
    <row r="113" spans="1:7" x14ac:dyDescent="0.2">
      <c r="A113" s="28"/>
      <c r="B113" s="28"/>
      <c r="C113" s="28"/>
      <c r="D113" s="28"/>
      <c r="E113" s="28"/>
      <c r="F113" s="28"/>
      <c r="G113" s="28"/>
    </row>
    <row r="114" spans="1:7" x14ac:dyDescent="0.2">
      <c r="A114" s="28"/>
      <c r="B114" s="28"/>
      <c r="C114" s="28"/>
      <c r="D114" s="28"/>
      <c r="E114" s="28"/>
      <c r="F114" s="28"/>
      <c r="G114" s="28"/>
    </row>
    <row r="115" spans="1:7" x14ac:dyDescent="0.2">
      <c r="A115" s="28"/>
      <c r="B115" s="28"/>
      <c r="C115" s="28"/>
      <c r="D115" s="28"/>
      <c r="E115" s="28"/>
      <c r="F115" s="28"/>
      <c r="G115" s="28"/>
    </row>
    <row r="116" spans="1:7" x14ac:dyDescent="0.2">
      <c r="A116" s="28"/>
      <c r="B116" s="28"/>
      <c r="C116" s="28"/>
      <c r="D116" s="28"/>
      <c r="E116" s="28"/>
      <c r="F116" s="28"/>
      <c r="G116" s="28"/>
    </row>
    <row r="117" spans="1:7" x14ac:dyDescent="0.2">
      <c r="A117" s="28"/>
      <c r="B117" s="28"/>
      <c r="C117" s="28"/>
      <c r="D117" s="28"/>
      <c r="E117" s="28"/>
      <c r="F117" s="28"/>
      <c r="G117" s="28"/>
    </row>
    <row r="118" spans="1:7" x14ac:dyDescent="0.2">
      <c r="A118" s="28"/>
      <c r="B118" s="28"/>
      <c r="C118" s="28"/>
      <c r="D118" s="28"/>
      <c r="E118" s="28"/>
      <c r="F118" s="28"/>
      <c r="G118" s="28"/>
    </row>
    <row r="119" spans="1:7" x14ac:dyDescent="0.2">
      <c r="A119" s="28"/>
      <c r="B119" s="28"/>
      <c r="C119" s="28"/>
      <c r="D119" s="28"/>
      <c r="E119" s="28"/>
      <c r="F119" s="28"/>
      <c r="G119" s="28"/>
    </row>
    <row r="120" spans="1:7" x14ac:dyDescent="0.2">
      <c r="A120" s="28"/>
      <c r="B120" s="28"/>
      <c r="C120" s="28"/>
      <c r="D120" s="28"/>
      <c r="E120" s="28"/>
      <c r="F120" s="28"/>
      <c r="G120" s="28"/>
    </row>
    <row r="121" spans="1:7" x14ac:dyDescent="0.2">
      <c r="A121" s="28"/>
      <c r="B121" s="28"/>
      <c r="C121" s="28"/>
      <c r="D121" s="28"/>
      <c r="E121" s="28"/>
      <c r="F121" s="28"/>
      <c r="G121" s="28"/>
    </row>
    <row r="122" spans="1:7" x14ac:dyDescent="0.2">
      <c r="A122" s="28"/>
      <c r="B122" s="28"/>
      <c r="C122" s="28"/>
      <c r="D122" s="28"/>
      <c r="E122" s="28"/>
      <c r="F122" s="28"/>
      <c r="G122" s="28"/>
    </row>
    <row r="123" spans="1:7" x14ac:dyDescent="0.2">
      <c r="A123" s="28"/>
      <c r="B123" s="28"/>
      <c r="C123" s="28"/>
      <c r="D123" s="28"/>
      <c r="E123" s="28"/>
      <c r="F123" s="28"/>
      <c r="G123" s="28"/>
    </row>
    <row r="124" spans="1:7" x14ac:dyDescent="0.2">
      <c r="A124" s="28"/>
      <c r="B124" s="28"/>
      <c r="C124" s="28"/>
      <c r="D124" s="28"/>
      <c r="E124" s="28"/>
      <c r="F124" s="28"/>
      <c r="G124" s="28"/>
    </row>
    <row r="125" spans="1:7" x14ac:dyDescent="0.2">
      <c r="A125" s="28"/>
      <c r="B125" s="28"/>
      <c r="C125" s="28"/>
      <c r="D125" s="28"/>
      <c r="E125" s="28"/>
      <c r="F125" s="28"/>
      <c r="G125" s="28"/>
    </row>
    <row r="126" spans="1:7" x14ac:dyDescent="0.2">
      <c r="A126" s="28"/>
      <c r="B126" s="28"/>
      <c r="C126" s="28"/>
      <c r="D126" s="28"/>
      <c r="E126" s="28"/>
      <c r="F126" s="28"/>
      <c r="G126" s="28"/>
    </row>
    <row r="127" spans="1:7" x14ac:dyDescent="0.2">
      <c r="A127" s="28"/>
      <c r="B127" s="28"/>
      <c r="C127" s="28"/>
      <c r="D127" s="28"/>
      <c r="E127" s="28"/>
      <c r="F127" s="28"/>
      <c r="G127" s="28"/>
    </row>
    <row r="128" spans="1:7" x14ac:dyDescent="0.2">
      <c r="A128" s="28"/>
      <c r="B128" s="28"/>
      <c r="C128" s="28"/>
      <c r="D128" s="28"/>
      <c r="E128" s="28"/>
      <c r="F128" s="28"/>
      <c r="G128" s="28"/>
    </row>
    <row r="129" spans="1:7" x14ac:dyDescent="0.2">
      <c r="A129" s="28"/>
      <c r="B129" s="28"/>
      <c r="C129" s="28"/>
      <c r="D129" s="28"/>
      <c r="E129" s="28"/>
      <c r="F129" s="28"/>
      <c r="G129" s="28"/>
    </row>
    <row r="130" spans="1:7" x14ac:dyDescent="0.2">
      <c r="A130" s="28"/>
      <c r="B130" s="28"/>
      <c r="C130" s="28"/>
      <c r="D130" s="28"/>
      <c r="E130" s="28"/>
      <c r="F130" s="28"/>
      <c r="G130" s="28"/>
    </row>
    <row r="131" spans="1:7" x14ac:dyDescent="0.2">
      <c r="A131" s="28"/>
      <c r="B131" s="28"/>
      <c r="C131" s="28"/>
      <c r="D131" s="28"/>
      <c r="E131" s="28"/>
      <c r="F131" s="28"/>
      <c r="G131" s="28"/>
    </row>
    <row r="132" spans="1:7" x14ac:dyDescent="0.2">
      <c r="A132" s="28"/>
      <c r="B132" s="28"/>
      <c r="C132" s="28"/>
      <c r="D132" s="28"/>
      <c r="E132" s="28"/>
      <c r="F132" s="28"/>
      <c r="G132" s="28"/>
    </row>
    <row r="133" spans="1:7" x14ac:dyDescent="0.2">
      <c r="A133" s="28"/>
      <c r="B133" s="28"/>
      <c r="C133" s="28"/>
      <c r="D133" s="28"/>
      <c r="E133" s="28"/>
      <c r="F133" s="28"/>
      <c r="G133" s="28"/>
    </row>
    <row r="134" spans="1:7" x14ac:dyDescent="0.2">
      <c r="A134" s="28"/>
      <c r="B134" s="28"/>
      <c r="C134" s="28"/>
      <c r="D134" s="28"/>
      <c r="E134" s="28"/>
      <c r="F134" s="28"/>
      <c r="G134" s="28"/>
    </row>
    <row r="135" spans="1:7" x14ac:dyDescent="0.2">
      <c r="A135" s="28"/>
      <c r="B135" s="28"/>
      <c r="C135" s="28"/>
      <c r="D135" s="28"/>
      <c r="E135" s="28"/>
      <c r="F135" s="28"/>
      <c r="G135" s="28"/>
    </row>
    <row r="136" spans="1:7" x14ac:dyDescent="0.2">
      <c r="A136" s="28"/>
      <c r="B136" s="28"/>
      <c r="C136" s="28"/>
      <c r="D136" s="28"/>
      <c r="E136" s="28"/>
      <c r="F136" s="28"/>
      <c r="G136" s="28"/>
    </row>
    <row r="137" spans="1:7" x14ac:dyDescent="0.2">
      <c r="A137" s="28"/>
      <c r="B137" s="28"/>
      <c r="C137" s="28"/>
      <c r="D137" s="28"/>
      <c r="E137" s="28"/>
      <c r="F137" s="28"/>
      <c r="G137" s="28"/>
    </row>
    <row r="138" spans="1:7" x14ac:dyDescent="0.2">
      <c r="A138" s="28"/>
      <c r="B138" s="28"/>
      <c r="C138" s="28"/>
      <c r="D138" s="28"/>
      <c r="E138" s="28"/>
      <c r="F138" s="28"/>
      <c r="G138" s="28"/>
    </row>
    <row r="139" spans="1:7" x14ac:dyDescent="0.2">
      <c r="A139" s="28"/>
      <c r="B139" s="28"/>
      <c r="C139" s="28"/>
      <c r="D139" s="28"/>
      <c r="E139" s="28"/>
      <c r="F139" s="28"/>
      <c r="G139" s="28"/>
    </row>
    <row r="140" spans="1:7" x14ac:dyDescent="0.2">
      <c r="A140" s="28"/>
      <c r="B140" s="28"/>
      <c r="C140" s="28"/>
      <c r="D140" s="28"/>
      <c r="E140" s="28"/>
      <c r="F140" s="28"/>
      <c r="G140" s="28"/>
    </row>
    <row r="141" spans="1:7" x14ac:dyDescent="0.2">
      <c r="A141" s="28"/>
      <c r="B141" s="28"/>
      <c r="C141" s="28"/>
      <c r="D141" s="28"/>
      <c r="E141" s="28"/>
      <c r="F141" s="28"/>
      <c r="G141" s="28"/>
    </row>
    <row r="142" spans="1:7" x14ac:dyDescent="0.2">
      <c r="A142" s="28"/>
      <c r="B142" s="28"/>
      <c r="C142" s="28"/>
      <c r="D142" s="28"/>
      <c r="E142" s="28"/>
      <c r="F142" s="28"/>
      <c r="G142" s="28"/>
    </row>
    <row r="143" spans="1:7" x14ac:dyDescent="0.2">
      <c r="A143" s="28"/>
      <c r="B143" s="28"/>
      <c r="C143" s="28"/>
      <c r="D143" s="28"/>
      <c r="E143" s="28"/>
      <c r="F143" s="28"/>
      <c r="G143" s="28"/>
    </row>
    <row r="144" spans="1:7" x14ac:dyDescent="0.2">
      <c r="A144" s="28"/>
      <c r="B144" s="28"/>
      <c r="C144" s="28"/>
      <c r="D144" s="28"/>
      <c r="E144" s="28"/>
      <c r="F144" s="28"/>
      <c r="G144" s="28"/>
    </row>
    <row r="145" spans="1:7" x14ac:dyDescent="0.2">
      <c r="A145" s="28"/>
      <c r="B145" s="28"/>
      <c r="C145" s="28"/>
      <c r="D145" s="28"/>
      <c r="E145" s="28"/>
      <c r="F145" s="28"/>
      <c r="G145" s="28"/>
    </row>
    <row r="146" spans="1:7" x14ac:dyDescent="0.2">
      <c r="A146" s="28"/>
      <c r="B146" s="28"/>
      <c r="C146" s="28"/>
      <c r="D146" s="28"/>
      <c r="E146" s="28"/>
      <c r="F146" s="28"/>
      <c r="G146" s="28"/>
    </row>
    <row r="147" spans="1:7" x14ac:dyDescent="0.2">
      <c r="A147" s="28"/>
      <c r="B147" s="28"/>
      <c r="C147" s="28"/>
      <c r="D147" s="28"/>
      <c r="E147" s="28"/>
      <c r="F147" s="28"/>
      <c r="G147" s="28"/>
    </row>
    <row r="148" spans="1:7" x14ac:dyDescent="0.2">
      <c r="A148" s="28"/>
      <c r="B148" s="28"/>
      <c r="C148" s="28"/>
      <c r="D148" s="28"/>
      <c r="E148" s="28"/>
      <c r="F148" s="28"/>
      <c r="G148" s="28"/>
    </row>
    <row r="149" spans="1:7" x14ac:dyDescent="0.2">
      <c r="A149" s="28"/>
      <c r="B149" s="28"/>
      <c r="C149" s="28"/>
      <c r="D149" s="28"/>
      <c r="E149" s="28"/>
      <c r="F149" s="28"/>
      <c r="G149" s="28"/>
    </row>
    <row r="150" spans="1:7" x14ac:dyDescent="0.2">
      <c r="A150" s="28"/>
      <c r="B150" s="28"/>
      <c r="C150" s="28"/>
      <c r="D150" s="28"/>
      <c r="E150" s="28"/>
      <c r="F150" s="28"/>
      <c r="G150" s="28"/>
    </row>
    <row r="151" spans="1:7" x14ac:dyDescent="0.2">
      <c r="A151" s="28"/>
      <c r="B151" s="28"/>
      <c r="C151" s="28"/>
      <c r="D151" s="28"/>
      <c r="E151" s="28"/>
      <c r="F151" s="28"/>
      <c r="G151" s="28"/>
    </row>
    <row r="152" spans="1:7" x14ac:dyDescent="0.2">
      <c r="A152" s="28"/>
      <c r="B152" s="28"/>
      <c r="C152" s="28"/>
      <c r="D152" s="28"/>
      <c r="E152" s="28"/>
      <c r="F152" s="28"/>
      <c r="G152" s="28"/>
    </row>
    <row r="153" spans="1:7" x14ac:dyDescent="0.2">
      <c r="A153" s="28"/>
      <c r="B153" s="28"/>
      <c r="C153" s="28"/>
      <c r="D153" s="28"/>
      <c r="E153" s="28"/>
      <c r="F153" s="28"/>
      <c r="G153" s="28"/>
    </row>
    <row r="154" spans="1:7" x14ac:dyDescent="0.2">
      <c r="A154" s="28"/>
      <c r="B154" s="28"/>
      <c r="C154" s="28"/>
      <c r="D154" s="28"/>
      <c r="E154" s="28"/>
      <c r="F154" s="28"/>
      <c r="G154" s="28"/>
    </row>
    <row r="155" spans="1:7" x14ac:dyDescent="0.2">
      <c r="A155" s="28"/>
      <c r="B155" s="28"/>
      <c r="C155" s="28"/>
      <c r="D155" s="28"/>
      <c r="E155" s="28"/>
      <c r="F155" s="28"/>
      <c r="G155" s="28"/>
    </row>
    <row r="156" spans="1:7" x14ac:dyDescent="0.2">
      <c r="A156" s="28"/>
      <c r="B156" s="28"/>
      <c r="C156" s="28"/>
      <c r="D156" s="28"/>
      <c r="E156" s="28"/>
      <c r="F156" s="28"/>
      <c r="G156" s="28"/>
    </row>
    <row r="157" spans="1:7" x14ac:dyDescent="0.2">
      <c r="A157" s="28"/>
      <c r="B157" s="28"/>
      <c r="C157" s="28"/>
      <c r="D157" s="28"/>
      <c r="E157" s="28"/>
      <c r="F157" s="28"/>
      <c r="G157" s="28"/>
    </row>
    <row r="158" spans="1:7" x14ac:dyDescent="0.2">
      <c r="A158" s="28"/>
      <c r="B158" s="28"/>
      <c r="C158" s="28"/>
      <c r="D158" s="28"/>
      <c r="E158" s="28"/>
      <c r="F158" s="28"/>
      <c r="G158" s="28"/>
    </row>
    <row r="159" spans="1:7" x14ac:dyDescent="0.2">
      <c r="A159" s="28"/>
      <c r="B159" s="28"/>
      <c r="C159" s="28"/>
      <c r="D159" s="28"/>
      <c r="E159" s="28"/>
      <c r="F159" s="28"/>
      <c r="G159" s="28"/>
    </row>
    <row r="160" spans="1:7" x14ac:dyDescent="0.2">
      <c r="A160" s="28"/>
      <c r="B160" s="28"/>
      <c r="C160" s="28"/>
      <c r="D160" s="28"/>
      <c r="E160" s="28"/>
      <c r="F160" s="28"/>
      <c r="G160" s="28"/>
    </row>
    <row r="161" spans="1:7" x14ac:dyDescent="0.2">
      <c r="A161" s="28"/>
      <c r="B161" s="28"/>
      <c r="C161" s="28"/>
      <c r="D161" s="28"/>
      <c r="E161" s="28"/>
      <c r="F161" s="28"/>
      <c r="G161" s="28"/>
    </row>
    <row r="162" spans="1:7" x14ac:dyDescent="0.2">
      <c r="A162" s="28"/>
      <c r="B162" s="28"/>
      <c r="C162" s="28"/>
      <c r="D162" s="28"/>
      <c r="E162" s="28"/>
      <c r="F162" s="28"/>
      <c r="G162" s="28"/>
    </row>
    <row r="163" spans="1:7" x14ac:dyDescent="0.2">
      <c r="A163" s="28"/>
      <c r="B163" s="28"/>
      <c r="C163" s="28"/>
      <c r="D163" s="28"/>
      <c r="E163" s="28"/>
      <c r="F163" s="28"/>
      <c r="G163" s="28"/>
    </row>
    <row r="164" spans="1:7" x14ac:dyDescent="0.2">
      <c r="A164" s="28"/>
      <c r="B164" s="28"/>
      <c r="C164" s="28"/>
      <c r="D164" s="28"/>
      <c r="E164" s="28"/>
      <c r="F164" s="28"/>
      <c r="G164" s="28"/>
    </row>
    <row r="165" spans="1:7" x14ac:dyDescent="0.2">
      <c r="A165" s="28"/>
      <c r="B165" s="28"/>
      <c r="C165" s="28"/>
      <c r="D165" s="28"/>
      <c r="E165" s="28"/>
      <c r="F165" s="28"/>
      <c r="G165" s="28"/>
    </row>
    <row r="166" spans="1:7" x14ac:dyDescent="0.2">
      <c r="A166" s="28"/>
      <c r="B166" s="28"/>
      <c r="C166" s="28"/>
      <c r="D166" s="28"/>
      <c r="E166" s="28"/>
      <c r="F166" s="28"/>
      <c r="G166" s="28"/>
    </row>
    <row r="167" spans="1:7" x14ac:dyDescent="0.2">
      <c r="A167" s="28"/>
      <c r="B167" s="28"/>
      <c r="C167" s="28"/>
      <c r="D167" s="28"/>
      <c r="E167" s="28"/>
      <c r="F167" s="28"/>
      <c r="G167" s="28"/>
    </row>
    <row r="168" spans="1:7" x14ac:dyDescent="0.2">
      <c r="A168" s="28"/>
      <c r="B168" s="28"/>
      <c r="C168" s="28"/>
      <c r="D168" s="28"/>
      <c r="E168" s="28"/>
      <c r="F168" s="28"/>
      <c r="G168" s="28"/>
    </row>
    <row r="169" spans="1:7" x14ac:dyDescent="0.2">
      <c r="A169" s="28"/>
      <c r="B169" s="28"/>
      <c r="C169" s="28"/>
      <c r="D169" s="28"/>
      <c r="E169" s="28"/>
      <c r="F169" s="28"/>
      <c r="G169" s="28"/>
    </row>
    <row r="170" spans="1:7" x14ac:dyDescent="0.2">
      <c r="A170" s="28"/>
      <c r="B170" s="28"/>
      <c r="C170" s="28"/>
      <c r="D170" s="28"/>
      <c r="E170" s="28"/>
      <c r="F170" s="28"/>
      <c r="G170" s="28"/>
    </row>
    <row r="171" spans="1:7" x14ac:dyDescent="0.2">
      <c r="A171" s="28"/>
      <c r="B171" s="28"/>
      <c r="C171" s="28"/>
      <c r="D171" s="28"/>
      <c r="E171" s="28"/>
      <c r="F171" s="28"/>
      <c r="G171" s="28"/>
    </row>
    <row r="172" spans="1:7" x14ac:dyDescent="0.2">
      <c r="A172" s="28"/>
      <c r="B172" s="28"/>
      <c r="C172" s="28"/>
      <c r="D172" s="28"/>
      <c r="E172" s="28"/>
      <c r="F172" s="28"/>
      <c r="G172" s="28"/>
    </row>
    <row r="173" spans="1:7" x14ac:dyDescent="0.2">
      <c r="A173" s="28"/>
      <c r="B173" s="28"/>
      <c r="C173" s="28"/>
      <c r="D173" s="28"/>
      <c r="E173" s="28"/>
      <c r="F173" s="28"/>
      <c r="G173" s="28"/>
    </row>
    <row r="174" spans="1:7" x14ac:dyDescent="0.2">
      <c r="A174" s="28"/>
      <c r="B174" s="28"/>
      <c r="C174" s="28"/>
      <c r="D174" s="28"/>
      <c r="E174" s="28"/>
      <c r="F174" s="28"/>
      <c r="G174" s="28"/>
    </row>
    <row r="175" spans="1:7" x14ac:dyDescent="0.2">
      <c r="A175" s="28"/>
      <c r="B175" s="28"/>
      <c r="C175" s="28"/>
      <c r="D175" s="28"/>
      <c r="E175" s="28"/>
      <c r="F175" s="28"/>
      <c r="G175" s="28"/>
    </row>
  </sheetData>
  <mergeCells count="18">
    <mergeCell ref="A41:B41"/>
    <mergeCell ref="A9:G9"/>
    <mergeCell ref="A12:G12"/>
    <mergeCell ref="A15:C15"/>
    <mergeCell ref="A17:C17"/>
    <mergeCell ref="B18:C18"/>
    <mergeCell ref="A29:G29"/>
    <mergeCell ref="A21:B21"/>
    <mergeCell ref="B23:C23"/>
    <mergeCell ref="B24:C24"/>
    <mergeCell ref="B25:C25"/>
    <mergeCell ref="A30:G30"/>
    <mergeCell ref="B19:D19"/>
    <mergeCell ref="A1:G1"/>
    <mergeCell ref="A4:G4"/>
    <mergeCell ref="A5:G5"/>
    <mergeCell ref="A8:G8"/>
    <mergeCell ref="A11:G11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A I 3 - j 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workbookViewId="0">
      <selection activeCell="A24" sqref="A24"/>
    </sheetView>
  </sheetViews>
  <sheetFormatPr baseColWidth="10" defaultColWidth="11.42578125" defaultRowHeight="12.75" x14ac:dyDescent="0.2"/>
  <cols>
    <col min="1" max="1" width="83.7109375" style="11" customWidth="1"/>
    <col min="2" max="6" width="11.42578125" style="11"/>
    <col min="7" max="7" width="19.5703125" style="11" customWidth="1"/>
    <col min="8" max="16384" width="11.42578125" style="11"/>
  </cols>
  <sheetData>
    <row r="1" spans="1:7" ht="15.6" x14ac:dyDescent="0.3">
      <c r="A1" s="54"/>
      <c r="B1" s="54"/>
      <c r="C1" s="54"/>
      <c r="D1" s="54"/>
      <c r="E1" s="54"/>
      <c r="F1" s="54"/>
      <c r="G1" s="54"/>
    </row>
    <row r="2" spans="1:7" ht="13.15" x14ac:dyDescent="0.25">
      <c r="B2" s="53"/>
      <c r="C2" s="53"/>
      <c r="D2" s="53"/>
      <c r="E2" s="53"/>
      <c r="F2" s="53"/>
      <c r="G2" s="53"/>
    </row>
    <row r="3" spans="1:7" ht="13.15" x14ac:dyDescent="0.25">
      <c r="A3" s="37"/>
      <c r="B3" s="53"/>
      <c r="C3" s="53"/>
      <c r="D3" s="53"/>
      <c r="E3" s="53"/>
      <c r="F3" s="53"/>
      <c r="G3" s="53"/>
    </row>
    <row r="4" spans="1:7" ht="13.15" x14ac:dyDescent="0.25">
      <c r="A4" s="53"/>
      <c r="B4" s="53"/>
      <c r="C4" s="53"/>
      <c r="D4" s="53"/>
      <c r="E4" s="53"/>
      <c r="F4" s="53"/>
      <c r="G4" s="53"/>
    </row>
    <row r="5" spans="1:7" ht="13.15" x14ac:dyDescent="0.25">
      <c r="A5" s="34"/>
      <c r="B5" s="35"/>
      <c r="C5" s="35"/>
      <c r="D5" s="35"/>
      <c r="E5" s="35"/>
      <c r="F5" s="35"/>
      <c r="G5" s="35"/>
    </row>
    <row r="6" spans="1:7" ht="13.15" x14ac:dyDescent="0.25">
      <c r="A6" s="36"/>
      <c r="B6" s="35"/>
      <c r="C6" s="35"/>
      <c r="D6" s="35"/>
      <c r="E6" s="35"/>
      <c r="F6" s="35"/>
      <c r="G6" s="35"/>
    </row>
    <row r="7" spans="1:7" ht="13.15" x14ac:dyDescent="0.25">
      <c r="A7" s="35"/>
      <c r="B7" s="35"/>
      <c r="C7" s="35"/>
      <c r="D7" s="35"/>
      <c r="E7" s="35"/>
      <c r="F7" s="35"/>
      <c r="G7" s="35"/>
    </row>
    <row r="8" spans="1:7" ht="13.15" x14ac:dyDescent="0.25">
      <c r="A8" s="53"/>
      <c r="B8" s="53"/>
      <c r="C8" s="53"/>
      <c r="D8" s="53"/>
      <c r="E8" s="53"/>
      <c r="F8" s="53"/>
      <c r="G8" s="53"/>
    </row>
    <row r="17" spans="1:1" ht="15.6" x14ac:dyDescent="0.3">
      <c r="A17" s="54"/>
    </row>
    <row r="18" spans="1:1" ht="13.15" x14ac:dyDescent="0.25">
      <c r="A18" s="37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24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6.85546875" style="4" customWidth="1"/>
    <col min="2" max="5" width="16.28515625" customWidth="1"/>
    <col min="6" max="6" width="8.7109375" customWidth="1"/>
    <col min="7" max="7" width="8.7109375" style="11" customWidth="1"/>
    <col min="8" max="25" width="8.7109375" customWidth="1"/>
  </cols>
  <sheetData>
    <row r="1" spans="1:7" ht="14.1" customHeight="1" x14ac:dyDescent="0.2">
      <c r="A1" s="87" t="s">
        <v>164</v>
      </c>
      <c r="B1" s="87"/>
      <c r="C1" s="87"/>
      <c r="D1" s="87"/>
      <c r="E1" s="87"/>
    </row>
    <row r="2" spans="1:7" ht="14.1" customHeight="1" x14ac:dyDescent="0.25"/>
    <row r="3" spans="1:7" s="8" customFormat="1" ht="28.35" customHeight="1" x14ac:dyDescent="0.2">
      <c r="A3" s="93" t="s">
        <v>154</v>
      </c>
      <c r="B3" s="88" t="s">
        <v>165</v>
      </c>
      <c r="C3" s="89"/>
      <c r="D3" s="90"/>
      <c r="E3" s="95" t="s">
        <v>166</v>
      </c>
      <c r="F3" s="52"/>
      <c r="G3" s="52"/>
    </row>
    <row r="4" spans="1:7" s="8" customFormat="1" ht="28.35" customHeight="1" x14ac:dyDescent="0.2">
      <c r="A4" s="94"/>
      <c r="B4" s="13" t="s">
        <v>155</v>
      </c>
      <c r="C4" s="13" t="s">
        <v>156</v>
      </c>
      <c r="D4" s="13" t="s">
        <v>157</v>
      </c>
      <c r="E4" s="96"/>
    </row>
    <row r="5" spans="1:7" s="11" customFormat="1" ht="14.1" customHeight="1" x14ac:dyDescent="0.2">
      <c r="A5" s="25"/>
      <c r="B5" s="65"/>
      <c r="C5" s="65"/>
      <c r="D5" s="65"/>
      <c r="E5" s="15"/>
    </row>
    <row r="6" spans="1:7" s="11" customFormat="1" ht="14.1" customHeight="1" x14ac:dyDescent="0.2">
      <c r="A6" s="14" t="s">
        <v>128</v>
      </c>
      <c r="B6" s="66">
        <v>276483</v>
      </c>
      <c r="C6" s="66">
        <v>142858</v>
      </c>
      <c r="D6" s="66">
        <v>133625</v>
      </c>
      <c r="E6" s="66">
        <v>275241.5</v>
      </c>
    </row>
    <row r="7" spans="1:7" s="11" customFormat="1" ht="14.1" customHeight="1" x14ac:dyDescent="0.2">
      <c r="A7" s="14" t="s">
        <v>129</v>
      </c>
      <c r="B7" s="66">
        <v>252159</v>
      </c>
      <c r="C7" s="66">
        <v>121513</v>
      </c>
      <c r="D7" s="66">
        <v>130646</v>
      </c>
      <c r="E7" s="66">
        <v>250392.5</v>
      </c>
    </row>
    <row r="8" spans="1:7" s="8" customFormat="1" ht="14.25" customHeight="1" x14ac:dyDescent="0.2">
      <c r="A8" s="14" t="s">
        <v>130</v>
      </c>
      <c r="B8" s="66">
        <v>246744</v>
      </c>
      <c r="C8" s="66">
        <v>116654</v>
      </c>
      <c r="D8" s="66">
        <v>130090</v>
      </c>
      <c r="E8" s="66">
        <v>245514</v>
      </c>
    </row>
    <row r="9" spans="1:7" s="8" customFormat="1" ht="14.25" customHeight="1" x14ac:dyDescent="0.2">
      <c r="A9" s="14" t="s">
        <v>131</v>
      </c>
      <c r="B9" s="66">
        <v>281021</v>
      </c>
      <c r="C9" s="66">
        <v>133227</v>
      </c>
      <c r="D9" s="66">
        <v>147794</v>
      </c>
      <c r="E9" s="66">
        <v>279366.5</v>
      </c>
    </row>
    <row r="10" spans="1:7" s="8" customFormat="1" ht="14.25" customHeight="1" x14ac:dyDescent="0.2">
      <c r="A10" s="14" t="s">
        <v>132</v>
      </c>
      <c r="B10" s="66">
        <v>408375</v>
      </c>
      <c r="C10" s="66">
        <v>195065</v>
      </c>
      <c r="D10" s="66">
        <v>213310</v>
      </c>
      <c r="E10" s="66">
        <v>407170.5</v>
      </c>
    </row>
    <row r="11" spans="1:7" s="8" customFormat="1" ht="14.25" customHeight="1" x14ac:dyDescent="0.2">
      <c r="A11" s="14" t="s">
        <v>133</v>
      </c>
      <c r="B11" s="66">
        <v>120074</v>
      </c>
      <c r="C11" s="66">
        <v>58401</v>
      </c>
      <c r="D11" s="66">
        <v>61673</v>
      </c>
      <c r="E11" s="66">
        <v>119686</v>
      </c>
    </row>
    <row r="12" spans="1:7" s="8" customFormat="1" ht="14.25" customHeight="1" x14ac:dyDescent="0.2">
      <c r="A12" s="14" t="s">
        <v>134</v>
      </c>
      <c r="B12" s="66">
        <v>149416</v>
      </c>
      <c r="C12" s="66">
        <v>73528</v>
      </c>
      <c r="D12" s="66">
        <v>75888</v>
      </c>
      <c r="E12" s="66">
        <v>148858.5</v>
      </c>
    </row>
    <row r="13" spans="1:7" x14ac:dyDescent="0.2">
      <c r="A13" s="16" t="s">
        <v>135</v>
      </c>
      <c r="B13" s="67">
        <v>1734272</v>
      </c>
      <c r="C13" s="67">
        <v>841246</v>
      </c>
      <c r="D13" s="67">
        <v>893026</v>
      </c>
      <c r="E13" s="67">
        <v>1726229.5</v>
      </c>
    </row>
    <row r="15" spans="1:7" ht="13.15" x14ac:dyDescent="0.25">
      <c r="A15" s="91" t="s">
        <v>153</v>
      </c>
      <c r="B15" s="92"/>
    </row>
    <row r="18" spans="1:5" s="11" customFormat="1" ht="13.15" x14ac:dyDescent="0.25">
      <c r="A18" s="4"/>
    </row>
    <row r="19" spans="1:5" s="11" customFormat="1" ht="13.15" x14ac:dyDescent="0.25">
      <c r="A19" s="4"/>
    </row>
    <row r="20" spans="1:5" s="11" customFormat="1" ht="13.15" x14ac:dyDescent="0.25">
      <c r="A20" s="4"/>
    </row>
    <row r="21" spans="1:5" s="11" customFormat="1" ht="13.15" x14ac:dyDescent="0.25">
      <c r="A21" s="4"/>
    </row>
    <row r="22" spans="1:5" s="11" customFormat="1" ht="13.15" x14ac:dyDescent="0.25">
      <c r="A22" s="4"/>
    </row>
    <row r="24" spans="1:5" ht="13.15" x14ac:dyDescent="0.25">
      <c r="A24" s="11"/>
      <c r="B24" s="11"/>
      <c r="C24" s="11"/>
      <c r="D24" s="11"/>
      <c r="E24" s="11"/>
    </row>
  </sheetData>
  <mergeCells count="5">
    <mergeCell ref="A1:E1"/>
    <mergeCell ref="B3:D3"/>
    <mergeCell ref="A15:B15"/>
    <mergeCell ref="A3:A4"/>
    <mergeCell ref="E3:E4"/>
  </mergeCells>
  <conditionalFormatting sqref="A5:C5 E5">
    <cfRule type="expression" dxfId="30" priority="45">
      <formula>MOD(ROW(),2)=0</formula>
    </cfRule>
  </conditionalFormatting>
  <conditionalFormatting sqref="D5">
    <cfRule type="expression" dxfId="29" priority="36">
      <formula>MOD(ROW(),2)=0</formula>
    </cfRule>
  </conditionalFormatting>
  <conditionalFormatting sqref="B6:C7">
    <cfRule type="expression" dxfId="28" priority="35">
      <formula>MOD(ROW(),2)=0</formula>
    </cfRule>
  </conditionalFormatting>
  <conditionalFormatting sqref="D6:D7">
    <cfRule type="expression" dxfId="27" priority="34">
      <formula>MOD(ROW(),2)=0</formula>
    </cfRule>
  </conditionalFormatting>
  <conditionalFormatting sqref="B8:C9">
    <cfRule type="expression" dxfId="26" priority="33">
      <formula>MOD(ROW(),2)=0</formula>
    </cfRule>
  </conditionalFormatting>
  <conditionalFormatting sqref="D8:D9">
    <cfRule type="expression" dxfId="25" priority="32">
      <formula>MOD(ROW(),2)=0</formula>
    </cfRule>
  </conditionalFormatting>
  <conditionalFormatting sqref="B10:C11">
    <cfRule type="expression" dxfId="24" priority="31">
      <formula>MOD(ROW(),2)=0</formula>
    </cfRule>
  </conditionalFormatting>
  <conditionalFormatting sqref="D10:D11">
    <cfRule type="expression" dxfId="23" priority="30">
      <formula>MOD(ROW(),2)=0</formula>
    </cfRule>
  </conditionalFormatting>
  <conditionalFormatting sqref="B12:C12">
    <cfRule type="expression" dxfId="22" priority="29">
      <formula>MOD(ROW(),2)=0</formula>
    </cfRule>
  </conditionalFormatting>
  <conditionalFormatting sqref="D12">
    <cfRule type="expression" dxfId="21" priority="28">
      <formula>MOD(ROW(),2)=0</formula>
    </cfRule>
  </conditionalFormatting>
  <conditionalFormatting sqref="B13:C13">
    <cfRule type="expression" dxfId="20" priority="17">
      <formula>MOD(ROW(),2)=0</formula>
    </cfRule>
  </conditionalFormatting>
  <conditionalFormatting sqref="D13">
    <cfRule type="expression" dxfId="19" priority="16">
      <formula>MOD(ROW(),2)=0</formula>
    </cfRule>
  </conditionalFormatting>
  <conditionalFormatting sqref="A6:A8">
    <cfRule type="expression" dxfId="18" priority="13">
      <formula>MOD(ROW(),2)=0</formula>
    </cfRule>
  </conditionalFormatting>
  <conditionalFormatting sqref="A9">
    <cfRule type="expression" dxfId="17" priority="12">
      <formula>MOD(ROW(),2)=0</formula>
    </cfRule>
  </conditionalFormatting>
  <conditionalFormatting sqref="A11">
    <cfRule type="expression" dxfId="16" priority="11">
      <formula>MOD(ROW(),2)=0</formula>
    </cfRule>
  </conditionalFormatting>
  <conditionalFormatting sqref="A10">
    <cfRule type="expression" dxfId="15" priority="10">
      <formula>MOD(ROW(),2)=0</formula>
    </cfRule>
  </conditionalFormatting>
  <conditionalFormatting sqref="A12">
    <cfRule type="expression" dxfId="14" priority="9">
      <formula>MOD(ROW(),2)=0</formula>
    </cfRule>
  </conditionalFormatting>
  <conditionalFormatting sqref="A13">
    <cfRule type="expression" dxfId="13" priority="7">
      <formula>MOD(ROW(),2)=0</formula>
    </cfRule>
  </conditionalFormatting>
  <conditionalFormatting sqref="E6:E7">
    <cfRule type="expression" dxfId="12" priority="6">
      <formula>MOD(ROW(),2)=0</formula>
    </cfRule>
  </conditionalFormatting>
  <conditionalFormatting sqref="E8:E9">
    <cfRule type="expression" dxfId="11" priority="5">
      <formula>MOD(ROW(),2)=0</formula>
    </cfRule>
  </conditionalFormatting>
  <conditionalFormatting sqref="E10:E11">
    <cfRule type="expression" dxfId="10" priority="4">
      <formula>MOD(ROW(),2)=0</formula>
    </cfRule>
  </conditionalFormatting>
  <conditionalFormatting sqref="E12">
    <cfRule type="expression" dxfId="9" priority="3">
      <formula>MOD(ROW(),2)=0</formula>
    </cfRule>
  </conditionalFormatting>
  <conditionalFormatting sqref="E13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customWidth="1"/>
    <col min="2" max="2" width="16.7109375" style="11" customWidth="1"/>
    <col min="3" max="5" width="16.7109375" customWidth="1"/>
    <col min="6" max="26" width="11.28515625" customWidth="1"/>
  </cols>
  <sheetData>
    <row r="1" spans="1:8" s="10" customFormat="1" ht="14.1" customHeight="1" x14ac:dyDescent="0.2">
      <c r="A1" s="97" t="s">
        <v>152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">
      <c r="A3" s="97" t="s">
        <v>128</v>
      </c>
      <c r="B3" s="97"/>
      <c r="C3" s="97"/>
      <c r="D3" s="97"/>
      <c r="E3" s="97"/>
    </row>
    <row r="4" spans="1:8" s="10" customFormat="1" ht="14.1" customHeight="1" x14ac:dyDescent="0.2">
      <c r="A4" s="26"/>
      <c r="B4" s="26"/>
      <c r="C4" s="26"/>
      <c r="D4" s="26"/>
      <c r="E4" s="26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7" t="s">
        <v>155</v>
      </c>
      <c r="D6" s="17" t="s">
        <v>156</v>
      </c>
      <c r="E6" s="18" t="s">
        <v>157</v>
      </c>
    </row>
    <row r="7" spans="1:8" s="11" customFormat="1" ht="14.1" customHeight="1" x14ac:dyDescent="0.2">
      <c r="A7" s="38"/>
      <c r="B7" s="44"/>
      <c r="C7" s="19"/>
      <c r="D7" s="19"/>
      <c r="E7" s="19"/>
    </row>
    <row r="8" spans="1:8" s="11" customFormat="1" ht="14.1" customHeight="1" x14ac:dyDescent="0.25">
      <c r="A8" s="39" t="s">
        <v>31</v>
      </c>
      <c r="B8" s="55">
        <v>2012</v>
      </c>
      <c r="C8" s="56">
        <v>2994</v>
      </c>
      <c r="D8" s="56">
        <v>1559</v>
      </c>
      <c r="E8" s="56">
        <v>1435</v>
      </c>
    </row>
    <row r="9" spans="1:8" ht="14.1" customHeight="1" x14ac:dyDescent="0.25">
      <c r="A9" s="39" t="s">
        <v>32</v>
      </c>
      <c r="B9" s="55">
        <f>$B$8-1</f>
        <v>2011</v>
      </c>
      <c r="C9" s="56">
        <v>2745</v>
      </c>
      <c r="D9" s="56">
        <v>1427</v>
      </c>
      <c r="E9" s="56">
        <v>1318</v>
      </c>
    </row>
    <row r="10" spans="1:8" ht="14.1" customHeight="1" x14ac:dyDescent="0.25">
      <c r="A10" s="39" t="s">
        <v>33</v>
      </c>
      <c r="B10" s="55">
        <f>$B$8-2</f>
        <v>2010</v>
      </c>
      <c r="C10" s="56">
        <v>2716</v>
      </c>
      <c r="D10" s="56">
        <v>1429</v>
      </c>
      <c r="E10" s="56">
        <v>1287</v>
      </c>
    </row>
    <row r="11" spans="1:8" ht="14.1" customHeight="1" x14ac:dyDescent="0.25">
      <c r="A11" s="39" t="s">
        <v>34</v>
      </c>
      <c r="B11" s="55">
        <f>$B$8-3</f>
        <v>2009</v>
      </c>
      <c r="C11" s="56">
        <v>2529</v>
      </c>
      <c r="D11" s="56">
        <v>1329</v>
      </c>
      <c r="E11" s="56">
        <v>1200</v>
      </c>
      <c r="H11" s="22"/>
    </row>
    <row r="12" spans="1:8" ht="14.1" customHeight="1" x14ac:dyDescent="0.25">
      <c r="A12" s="39" t="s">
        <v>35</v>
      </c>
      <c r="B12" s="55">
        <f>$B$8-4</f>
        <v>2008</v>
      </c>
      <c r="C12" s="56">
        <v>2540</v>
      </c>
      <c r="D12" s="56">
        <v>1256</v>
      </c>
      <c r="E12" s="56">
        <v>1284</v>
      </c>
    </row>
    <row r="13" spans="1:8" ht="14.1" customHeight="1" x14ac:dyDescent="0.25">
      <c r="A13" s="46" t="s">
        <v>36</v>
      </c>
      <c r="B13" s="57"/>
      <c r="C13" s="56">
        <f>SUM(C8:C12)</f>
        <v>13524</v>
      </c>
      <c r="D13" s="56">
        <f>SUM(D8:D12)</f>
        <v>7000</v>
      </c>
      <c r="E13" s="56">
        <f>SUM(E8:E12)</f>
        <v>6524</v>
      </c>
    </row>
    <row r="14" spans="1:8" ht="14.1" customHeight="1" x14ac:dyDescent="0.25">
      <c r="A14" s="40" t="s">
        <v>37</v>
      </c>
      <c r="B14" s="55">
        <f>$B$8-5</f>
        <v>2007</v>
      </c>
      <c r="C14" s="56">
        <v>2559</v>
      </c>
      <c r="D14" s="56">
        <v>1325</v>
      </c>
      <c r="E14" s="56">
        <v>1234</v>
      </c>
    </row>
    <row r="15" spans="1:8" ht="14.1" customHeight="1" x14ac:dyDescent="0.25">
      <c r="A15" s="40" t="s">
        <v>38</v>
      </c>
      <c r="B15" s="55">
        <f>$B$8-6</f>
        <v>2006</v>
      </c>
      <c r="C15" s="56">
        <v>2455</v>
      </c>
      <c r="D15" s="56">
        <v>1311</v>
      </c>
      <c r="E15" s="56">
        <v>1144</v>
      </c>
    </row>
    <row r="16" spans="1:8" ht="14.1" customHeight="1" x14ac:dyDescent="0.25">
      <c r="A16" s="40" t="s">
        <v>39</v>
      </c>
      <c r="B16" s="55">
        <f>$B$8-7</f>
        <v>2005</v>
      </c>
      <c r="C16" s="56">
        <v>2485</v>
      </c>
      <c r="D16" s="56">
        <v>1249</v>
      </c>
      <c r="E16" s="56">
        <v>1236</v>
      </c>
    </row>
    <row r="17" spans="1:5" ht="14.1" customHeight="1" x14ac:dyDescent="0.25">
      <c r="A17" s="40" t="s">
        <v>40</v>
      </c>
      <c r="B17" s="55">
        <f>$B$8-8</f>
        <v>2004</v>
      </c>
      <c r="C17" s="56">
        <v>2320</v>
      </c>
      <c r="D17" s="56">
        <v>1197</v>
      </c>
      <c r="E17" s="56">
        <v>1123</v>
      </c>
    </row>
    <row r="18" spans="1:5" ht="14.1" customHeight="1" x14ac:dyDescent="0.25">
      <c r="A18" s="40" t="s">
        <v>41</v>
      </c>
      <c r="B18" s="55">
        <f>$B$8-9</f>
        <v>2003</v>
      </c>
      <c r="C18" s="56">
        <v>2291</v>
      </c>
      <c r="D18" s="56">
        <v>1157</v>
      </c>
      <c r="E18" s="56">
        <v>1134</v>
      </c>
    </row>
    <row r="19" spans="1:5" ht="14.1" customHeight="1" x14ac:dyDescent="0.25">
      <c r="A19" s="47" t="s">
        <v>36</v>
      </c>
      <c r="B19" s="57"/>
      <c r="C19" s="56">
        <f>SUM(C14:C18)</f>
        <v>12110</v>
      </c>
      <c r="D19" s="56">
        <f>SUM(D14:D18)</f>
        <v>6239</v>
      </c>
      <c r="E19" s="56">
        <f>SUM(E14:E18)</f>
        <v>5871</v>
      </c>
    </row>
    <row r="20" spans="1:5" ht="14.1" customHeight="1" x14ac:dyDescent="0.25">
      <c r="A20" s="40" t="s">
        <v>42</v>
      </c>
      <c r="B20" s="55">
        <f>$B$8-10</f>
        <v>2002</v>
      </c>
      <c r="C20" s="56">
        <v>2247</v>
      </c>
      <c r="D20" s="56">
        <v>1144</v>
      </c>
      <c r="E20" s="56">
        <v>1103</v>
      </c>
    </row>
    <row r="21" spans="1:5" ht="14.1" customHeight="1" x14ac:dyDescent="0.25">
      <c r="A21" s="40" t="s">
        <v>43</v>
      </c>
      <c r="B21" s="55">
        <f>$B$8-11</f>
        <v>2001</v>
      </c>
      <c r="C21" s="56">
        <v>2198</v>
      </c>
      <c r="D21" s="56">
        <v>1108</v>
      </c>
      <c r="E21" s="56">
        <v>1090</v>
      </c>
    </row>
    <row r="22" spans="1:5" ht="14.1" customHeight="1" x14ac:dyDescent="0.25">
      <c r="A22" s="40" t="s">
        <v>44</v>
      </c>
      <c r="B22" s="55">
        <f>$B$8-12</f>
        <v>2000</v>
      </c>
      <c r="C22" s="56">
        <v>2382</v>
      </c>
      <c r="D22" s="56">
        <v>1262</v>
      </c>
      <c r="E22" s="56">
        <v>1120</v>
      </c>
    </row>
    <row r="23" spans="1:5" ht="14.1" customHeight="1" x14ac:dyDescent="0.25">
      <c r="A23" s="40" t="s">
        <v>45</v>
      </c>
      <c r="B23" s="55">
        <f>$B$8-13</f>
        <v>1999</v>
      </c>
      <c r="C23" s="56">
        <v>2318</v>
      </c>
      <c r="D23" s="56">
        <v>1170</v>
      </c>
      <c r="E23" s="56">
        <v>1148</v>
      </c>
    </row>
    <row r="24" spans="1:5" ht="14.1" customHeight="1" x14ac:dyDescent="0.25">
      <c r="A24" s="40" t="s">
        <v>46</v>
      </c>
      <c r="B24" s="55">
        <f>$B$8-14</f>
        <v>1998</v>
      </c>
      <c r="C24" s="56">
        <v>2256</v>
      </c>
      <c r="D24" s="56">
        <v>1174</v>
      </c>
      <c r="E24" s="56">
        <v>1082</v>
      </c>
    </row>
    <row r="25" spans="1:5" ht="14.1" customHeight="1" x14ac:dyDescent="0.25">
      <c r="A25" s="47" t="s">
        <v>36</v>
      </c>
      <c r="B25" s="57"/>
      <c r="C25" s="56">
        <f>SUM(C20:C24)</f>
        <v>11401</v>
      </c>
      <c r="D25" s="56">
        <f>SUM(D20:D24)</f>
        <v>5858</v>
      </c>
      <c r="E25" s="56">
        <f>SUM(E20:E24)</f>
        <v>5543</v>
      </c>
    </row>
    <row r="26" spans="1:5" ht="14.1" customHeight="1" x14ac:dyDescent="0.25">
      <c r="A26" s="40" t="s">
        <v>47</v>
      </c>
      <c r="B26" s="55">
        <f>$B$8-15</f>
        <v>1997</v>
      </c>
      <c r="C26" s="56">
        <v>2339</v>
      </c>
      <c r="D26" s="56">
        <v>1228</v>
      </c>
      <c r="E26" s="56">
        <v>1111</v>
      </c>
    </row>
    <row r="27" spans="1:5" ht="14.1" customHeight="1" x14ac:dyDescent="0.25">
      <c r="A27" s="40" t="s">
        <v>48</v>
      </c>
      <c r="B27" s="55">
        <f>$B$8-16</f>
        <v>1996</v>
      </c>
      <c r="C27" s="56">
        <v>2397</v>
      </c>
      <c r="D27" s="56">
        <v>1221</v>
      </c>
      <c r="E27" s="56">
        <v>1176</v>
      </c>
    </row>
    <row r="28" spans="1:5" ht="14.1" customHeight="1" x14ac:dyDescent="0.25">
      <c r="A28" s="40" t="s">
        <v>49</v>
      </c>
      <c r="B28" s="55">
        <f>$B$8-17</f>
        <v>1995</v>
      </c>
      <c r="C28" s="56">
        <v>2316</v>
      </c>
      <c r="D28" s="56">
        <v>1203</v>
      </c>
      <c r="E28" s="56">
        <v>1113</v>
      </c>
    </row>
    <row r="29" spans="1:5" ht="14.1" customHeight="1" x14ac:dyDescent="0.25">
      <c r="A29" s="40" t="s">
        <v>50</v>
      </c>
      <c r="B29" s="55">
        <f>$B$8-18</f>
        <v>1994</v>
      </c>
      <c r="C29" s="56">
        <v>2613</v>
      </c>
      <c r="D29" s="56">
        <v>1338</v>
      </c>
      <c r="E29" s="56">
        <v>1275</v>
      </c>
    </row>
    <row r="30" spans="1:5" ht="14.1" customHeight="1" x14ac:dyDescent="0.2">
      <c r="A30" s="39" t="s">
        <v>51</v>
      </c>
      <c r="B30" s="55">
        <f>$B$8-19</f>
        <v>1993</v>
      </c>
      <c r="C30" s="56">
        <v>2841</v>
      </c>
      <c r="D30" s="56">
        <v>1392</v>
      </c>
      <c r="E30" s="56">
        <v>1449</v>
      </c>
    </row>
    <row r="31" spans="1:5" ht="14.1" customHeight="1" x14ac:dyDescent="0.2">
      <c r="A31" s="47" t="s">
        <v>36</v>
      </c>
      <c r="B31" s="57"/>
      <c r="C31" s="56">
        <f>SUM(C26:C30)</f>
        <v>12506</v>
      </c>
      <c r="D31" s="56">
        <f>SUM(D26:D30)</f>
        <v>6382</v>
      </c>
      <c r="E31" s="56">
        <f>SUM(E26:E30)</f>
        <v>6124</v>
      </c>
    </row>
    <row r="32" spans="1:5" ht="14.1" customHeight="1" x14ac:dyDescent="0.2">
      <c r="A32" s="40" t="s">
        <v>52</v>
      </c>
      <c r="B32" s="55">
        <f>$B$8-20</f>
        <v>1992</v>
      </c>
      <c r="C32" s="56">
        <v>3375</v>
      </c>
      <c r="D32" s="56">
        <v>1586</v>
      </c>
      <c r="E32" s="56">
        <v>1789</v>
      </c>
    </row>
    <row r="33" spans="1:5" ht="14.1" customHeight="1" x14ac:dyDescent="0.2">
      <c r="A33" s="40" t="s">
        <v>53</v>
      </c>
      <c r="B33" s="55">
        <f>$B$8-21</f>
        <v>1991</v>
      </c>
      <c r="C33" s="56">
        <v>3863</v>
      </c>
      <c r="D33" s="56">
        <v>1854</v>
      </c>
      <c r="E33" s="56">
        <v>2009</v>
      </c>
    </row>
    <row r="34" spans="1:5" ht="14.1" customHeight="1" x14ac:dyDescent="0.2">
      <c r="A34" s="40" t="s">
        <v>54</v>
      </c>
      <c r="B34" s="55">
        <f>$B$8-22</f>
        <v>1990</v>
      </c>
      <c r="C34" s="56">
        <v>4657</v>
      </c>
      <c r="D34" s="56">
        <v>2265</v>
      </c>
      <c r="E34" s="56">
        <v>2392</v>
      </c>
    </row>
    <row r="35" spans="1:5" ht="14.1" customHeight="1" x14ac:dyDescent="0.2">
      <c r="A35" s="40" t="s">
        <v>55</v>
      </c>
      <c r="B35" s="55">
        <f>$B$8-23</f>
        <v>1989</v>
      </c>
      <c r="C35" s="56">
        <v>5000</v>
      </c>
      <c r="D35" s="56">
        <v>2475</v>
      </c>
      <c r="E35" s="56">
        <v>2525</v>
      </c>
    </row>
    <row r="36" spans="1:5" ht="14.1" customHeight="1" x14ac:dyDescent="0.2">
      <c r="A36" s="40" t="s">
        <v>56</v>
      </c>
      <c r="B36" s="55">
        <f>$B$8-24</f>
        <v>1988</v>
      </c>
      <c r="C36" s="56">
        <v>5303</v>
      </c>
      <c r="D36" s="56">
        <v>2581</v>
      </c>
      <c r="E36" s="56">
        <v>2722</v>
      </c>
    </row>
    <row r="37" spans="1:5" ht="14.1" customHeight="1" x14ac:dyDescent="0.2">
      <c r="A37" s="47" t="s">
        <v>36</v>
      </c>
      <c r="B37" s="57"/>
      <c r="C37" s="56">
        <f>SUM(C32:C36)</f>
        <v>22198</v>
      </c>
      <c r="D37" s="56">
        <f>SUM(D32:D36)</f>
        <v>10761</v>
      </c>
      <c r="E37" s="56">
        <f>SUM(E32:E36)</f>
        <v>11437</v>
      </c>
    </row>
    <row r="38" spans="1:5" ht="14.1" customHeight="1" x14ac:dyDescent="0.2">
      <c r="A38" s="40" t="s">
        <v>57</v>
      </c>
      <c r="B38" s="55">
        <f>$B$8-25</f>
        <v>1987</v>
      </c>
      <c r="C38" s="56">
        <v>5358</v>
      </c>
      <c r="D38" s="56">
        <v>2617</v>
      </c>
      <c r="E38" s="56">
        <v>2741</v>
      </c>
    </row>
    <row r="39" spans="1:5" ht="14.1" customHeight="1" x14ac:dyDescent="0.2">
      <c r="A39" s="40" t="s">
        <v>58</v>
      </c>
      <c r="B39" s="55">
        <f>$B$8-26</f>
        <v>1986</v>
      </c>
      <c r="C39" s="56">
        <v>5556</v>
      </c>
      <c r="D39" s="56">
        <v>2711</v>
      </c>
      <c r="E39" s="56">
        <v>2845</v>
      </c>
    </row>
    <row r="40" spans="1:5" ht="14.1" customHeight="1" x14ac:dyDescent="0.2">
      <c r="A40" s="40" t="s">
        <v>59</v>
      </c>
      <c r="B40" s="55">
        <f>$B$8-27</f>
        <v>1985</v>
      </c>
      <c r="C40" s="56">
        <v>5400</v>
      </c>
      <c r="D40" s="56">
        <v>2649</v>
      </c>
      <c r="E40" s="56">
        <v>2751</v>
      </c>
    </row>
    <row r="41" spans="1:5" ht="14.1" customHeight="1" x14ac:dyDescent="0.2">
      <c r="A41" s="40" t="s">
        <v>60</v>
      </c>
      <c r="B41" s="55">
        <f>$B$8-28</f>
        <v>1984</v>
      </c>
      <c r="C41" s="56">
        <v>5513</v>
      </c>
      <c r="D41" s="56">
        <v>2828</v>
      </c>
      <c r="E41" s="56">
        <v>2685</v>
      </c>
    </row>
    <row r="42" spans="1:5" ht="14.1" customHeight="1" x14ac:dyDescent="0.2">
      <c r="A42" s="40" t="s">
        <v>61</v>
      </c>
      <c r="B42" s="55">
        <f>$B$8-29</f>
        <v>1983</v>
      </c>
      <c r="C42" s="56">
        <v>5594</v>
      </c>
      <c r="D42" s="56">
        <v>2896</v>
      </c>
      <c r="E42" s="56">
        <v>2698</v>
      </c>
    </row>
    <row r="43" spans="1:5" ht="14.1" customHeight="1" x14ac:dyDescent="0.2">
      <c r="A43" s="47" t="s">
        <v>36</v>
      </c>
      <c r="B43" s="57"/>
      <c r="C43" s="56">
        <f>SUM(C38:C42)</f>
        <v>27421</v>
      </c>
      <c r="D43" s="56">
        <f>SUM(D38:D42)</f>
        <v>13701</v>
      </c>
      <c r="E43" s="56">
        <f>SUM(E38:E42)</f>
        <v>13720</v>
      </c>
    </row>
    <row r="44" spans="1:5" ht="14.1" customHeight="1" x14ac:dyDescent="0.2">
      <c r="A44" s="40" t="s">
        <v>62</v>
      </c>
      <c r="B44" s="55">
        <f>$B$8-30</f>
        <v>1982</v>
      </c>
      <c r="C44" s="56">
        <v>5532</v>
      </c>
      <c r="D44" s="56">
        <v>2857</v>
      </c>
      <c r="E44" s="56">
        <v>2675</v>
      </c>
    </row>
    <row r="45" spans="1:5" ht="14.1" customHeight="1" x14ac:dyDescent="0.2">
      <c r="A45" s="40" t="s">
        <v>63</v>
      </c>
      <c r="B45" s="55">
        <f>$B$8-31</f>
        <v>1981</v>
      </c>
      <c r="C45" s="56">
        <v>5432</v>
      </c>
      <c r="D45" s="56">
        <v>2805</v>
      </c>
      <c r="E45" s="56">
        <v>2627</v>
      </c>
    </row>
    <row r="46" spans="1:5" ht="14.1" customHeight="1" x14ac:dyDescent="0.2">
      <c r="A46" s="40" t="s">
        <v>64</v>
      </c>
      <c r="B46" s="55">
        <f>$B$8-32</f>
        <v>1980</v>
      </c>
      <c r="C46" s="56">
        <v>5371</v>
      </c>
      <c r="D46" s="56">
        <v>2875</v>
      </c>
      <c r="E46" s="56">
        <v>2496</v>
      </c>
    </row>
    <row r="47" spans="1:5" ht="14.1" customHeight="1" x14ac:dyDescent="0.2">
      <c r="A47" s="40" t="s">
        <v>65</v>
      </c>
      <c r="B47" s="55">
        <f>$B$8-33</f>
        <v>1979</v>
      </c>
      <c r="C47" s="56">
        <v>4972</v>
      </c>
      <c r="D47" s="56">
        <v>2670</v>
      </c>
      <c r="E47" s="56">
        <v>2302</v>
      </c>
    </row>
    <row r="48" spans="1:5" ht="14.1" customHeight="1" x14ac:dyDescent="0.2">
      <c r="A48" s="40" t="s">
        <v>66</v>
      </c>
      <c r="B48" s="55">
        <f>$B$8-34</f>
        <v>1978</v>
      </c>
      <c r="C48" s="56">
        <v>4728</v>
      </c>
      <c r="D48" s="56">
        <v>2574</v>
      </c>
      <c r="E48" s="56">
        <v>2154</v>
      </c>
    </row>
    <row r="49" spans="1:5" ht="14.1" customHeight="1" x14ac:dyDescent="0.2">
      <c r="A49" s="47" t="s">
        <v>36</v>
      </c>
      <c r="B49" s="57"/>
      <c r="C49" s="56">
        <f>SUM(C44:C48)</f>
        <v>26035</v>
      </c>
      <c r="D49" s="56">
        <f>SUM(D44:D48)</f>
        <v>13781</v>
      </c>
      <c r="E49" s="56">
        <f>SUM(E44:E48)</f>
        <v>12254</v>
      </c>
    </row>
    <row r="50" spans="1:5" ht="14.1" customHeight="1" x14ac:dyDescent="0.2">
      <c r="A50" s="40" t="s">
        <v>67</v>
      </c>
      <c r="B50" s="55">
        <f>$B$8-35</f>
        <v>1977</v>
      </c>
      <c r="C50" s="56">
        <v>4728</v>
      </c>
      <c r="D50" s="56">
        <v>2646</v>
      </c>
      <c r="E50" s="56">
        <v>2082</v>
      </c>
    </row>
    <row r="51" spans="1:5" ht="14.1" customHeight="1" x14ac:dyDescent="0.2">
      <c r="A51" s="40" t="s">
        <v>68</v>
      </c>
      <c r="B51" s="55">
        <f>$B$8-36</f>
        <v>1976</v>
      </c>
      <c r="C51" s="56">
        <v>4616</v>
      </c>
      <c r="D51" s="56">
        <v>2606</v>
      </c>
      <c r="E51" s="56">
        <v>2010</v>
      </c>
    </row>
    <row r="52" spans="1:5" ht="14.1" customHeight="1" x14ac:dyDescent="0.2">
      <c r="A52" s="40" t="s">
        <v>69</v>
      </c>
      <c r="B52" s="55">
        <f>$B$8-37</f>
        <v>1975</v>
      </c>
      <c r="C52" s="56">
        <v>4237</v>
      </c>
      <c r="D52" s="56">
        <v>2389</v>
      </c>
      <c r="E52" s="56">
        <v>1848</v>
      </c>
    </row>
    <row r="53" spans="1:5" ht="14.1" customHeight="1" x14ac:dyDescent="0.2">
      <c r="A53" s="40" t="s">
        <v>70</v>
      </c>
      <c r="B53" s="55">
        <f>$B$8-38</f>
        <v>1974</v>
      </c>
      <c r="C53" s="56">
        <v>4044</v>
      </c>
      <c r="D53" s="56">
        <v>2324</v>
      </c>
      <c r="E53" s="56">
        <v>1720</v>
      </c>
    </row>
    <row r="54" spans="1:5" s="11" customFormat="1" ht="14.1" customHeight="1" x14ac:dyDescent="0.2">
      <c r="A54" s="39" t="s">
        <v>71</v>
      </c>
      <c r="B54" s="55">
        <f>$B$8-39</f>
        <v>1973</v>
      </c>
      <c r="C54" s="56">
        <v>3973</v>
      </c>
      <c r="D54" s="56">
        <v>2201</v>
      </c>
      <c r="E54" s="56">
        <v>1772</v>
      </c>
    </row>
    <row r="55" spans="1:5" s="11" customFormat="1" ht="14.1" customHeight="1" x14ac:dyDescent="0.2">
      <c r="A55" s="46" t="s">
        <v>36</v>
      </c>
      <c r="B55" s="57"/>
      <c r="C55" s="56">
        <f>SUM(C50:C54)</f>
        <v>21598</v>
      </c>
      <c r="D55" s="56">
        <f>SUM(D50:D54)</f>
        <v>12166</v>
      </c>
      <c r="E55" s="56">
        <f>SUM(E50:E54)</f>
        <v>9432</v>
      </c>
    </row>
    <row r="56" spans="1:5" s="11" customFormat="1" ht="14.1" customHeight="1" x14ac:dyDescent="0.2">
      <c r="A56" s="39" t="s">
        <v>72</v>
      </c>
      <c r="B56" s="55">
        <f>$B$8-40</f>
        <v>1972</v>
      </c>
      <c r="C56" s="56">
        <v>4158</v>
      </c>
      <c r="D56" s="56">
        <v>2416</v>
      </c>
      <c r="E56" s="56">
        <v>1742</v>
      </c>
    </row>
    <row r="57" spans="1:5" ht="14.1" customHeight="1" x14ac:dyDescent="0.2">
      <c r="A57" s="39" t="s">
        <v>73</v>
      </c>
      <c r="B57" s="55">
        <f>$B$8-41</f>
        <v>1971</v>
      </c>
      <c r="C57" s="56">
        <v>4091</v>
      </c>
      <c r="D57" s="56">
        <v>2298</v>
      </c>
      <c r="E57" s="56">
        <v>1793</v>
      </c>
    </row>
    <row r="58" spans="1:5" ht="14.1" customHeight="1" x14ac:dyDescent="0.2">
      <c r="A58" s="39" t="s">
        <v>74</v>
      </c>
      <c r="B58" s="55">
        <f>$B$8-42</f>
        <v>1970</v>
      </c>
      <c r="C58" s="56">
        <v>4040</v>
      </c>
      <c r="D58" s="56">
        <v>2327</v>
      </c>
      <c r="E58" s="56">
        <v>1713</v>
      </c>
    </row>
    <row r="59" spans="1:5" ht="14.1" customHeight="1" x14ac:dyDescent="0.2">
      <c r="A59" s="39" t="s">
        <v>75</v>
      </c>
      <c r="B59" s="55">
        <f>$B$8-43</f>
        <v>1969</v>
      </c>
      <c r="C59" s="56">
        <v>4313</v>
      </c>
      <c r="D59" s="56">
        <v>2485</v>
      </c>
      <c r="E59" s="56">
        <v>1828</v>
      </c>
    </row>
    <row r="60" spans="1:5" ht="14.1" customHeight="1" x14ac:dyDescent="0.2">
      <c r="A60" s="39" t="s">
        <v>76</v>
      </c>
      <c r="B60" s="55">
        <f>$B$8-44</f>
        <v>1968</v>
      </c>
      <c r="C60" s="56">
        <v>4351</v>
      </c>
      <c r="D60" s="56">
        <v>2489</v>
      </c>
      <c r="E60" s="56">
        <v>1862</v>
      </c>
    </row>
    <row r="61" spans="1:5" ht="14.1" customHeight="1" x14ac:dyDescent="0.2">
      <c r="A61" s="47" t="s">
        <v>36</v>
      </c>
      <c r="B61" s="57"/>
      <c r="C61" s="56">
        <f>SUM(C56:C60)</f>
        <v>20953</v>
      </c>
      <c r="D61" s="56">
        <f>SUM(D56:D60)</f>
        <v>12015</v>
      </c>
      <c r="E61" s="56">
        <f>SUM(E56:E60)</f>
        <v>8938</v>
      </c>
    </row>
    <row r="62" spans="1:5" ht="14.1" customHeight="1" x14ac:dyDescent="0.2">
      <c r="A62" s="40" t="s">
        <v>77</v>
      </c>
      <c r="B62" s="55">
        <f>$B$8-45</f>
        <v>1967</v>
      </c>
      <c r="C62" s="56">
        <v>4440</v>
      </c>
      <c r="D62" s="56">
        <v>2546</v>
      </c>
      <c r="E62" s="56">
        <v>1894</v>
      </c>
    </row>
    <row r="63" spans="1:5" ht="14.1" customHeight="1" x14ac:dyDescent="0.2">
      <c r="A63" s="40" t="s">
        <v>78</v>
      </c>
      <c r="B63" s="55">
        <f>$B$8-46</f>
        <v>1966</v>
      </c>
      <c r="C63" s="56">
        <v>4412</v>
      </c>
      <c r="D63" s="56">
        <v>2508</v>
      </c>
      <c r="E63" s="56">
        <v>1904</v>
      </c>
    </row>
    <row r="64" spans="1:5" ht="14.1" customHeight="1" x14ac:dyDescent="0.2">
      <c r="A64" s="40" t="s">
        <v>79</v>
      </c>
      <c r="B64" s="55">
        <f>$B$8-47</f>
        <v>1965</v>
      </c>
      <c r="C64" s="56">
        <v>4330</v>
      </c>
      <c r="D64" s="56">
        <v>2454</v>
      </c>
      <c r="E64" s="56">
        <v>1876</v>
      </c>
    </row>
    <row r="65" spans="1:5" ht="14.1" customHeight="1" x14ac:dyDescent="0.2">
      <c r="A65" s="40" t="s">
        <v>80</v>
      </c>
      <c r="B65" s="55">
        <f>$B$8-48</f>
        <v>1964</v>
      </c>
      <c r="C65" s="56">
        <v>4519</v>
      </c>
      <c r="D65" s="56">
        <v>2506</v>
      </c>
      <c r="E65" s="56">
        <v>2013</v>
      </c>
    </row>
    <row r="66" spans="1:5" ht="14.1" customHeight="1" x14ac:dyDescent="0.2">
      <c r="A66" s="40" t="s">
        <v>81</v>
      </c>
      <c r="B66" s="55">
        <f>$B$8-49</f>
        <v>1963</v>
      </c>
      <c r="C66" s="56">
        <v>4261</v>
      </c>
      <c r="D66" s="56">
        <v>2381</v>
      </c>
      <c r="E66" s="56">
        <v>1880</v>
      </c>
    </row>
    <row r="67" spans="1:5" ht="14.1" customHeight="1" x14ac:dyDescent="0.2">
      <c r="A67" s="47" t="s">
        <v>36</v>
      </c>
      <c r="B67" s="57"/>
      <c r="C67" s="56">
        <f>SUM(C62:C66)</f>
        <v>21962</v>
      </c>
      <c r="D67" s="56">
        <f>SUM(D62:D66)</f>
        <v>12395</v>
      </c>
      <c r="E67" s="56">
        <f>SUM(E62:E66)</f>
        <v>9567</v>
      </c>
    </row>
    <row r="68" spans="1:5" ht="14.1" customHeight="1" x14ac:dyDescent="0.2">
      <c r="A68" s="40" t="s">
        <v>82</v>
      </c>
      <c r="B68" s="55">
        <f>$B$8-50</f>
        <v>1962</v>
      </c>
      <c r="C68" s="56">
        <v>3950</v>
      </c>
      <c r="D68" s="56">
        <v>2228</v>
      </c>
      <c r="E68" s="56">
        <v>1722</v>
      </c>
    </row>
    <row r="69" spans="1:5" ht="14.1" customHeight="1" x14ac:dyDescent="0.2">
      <c r="A69" s="40" t="s">
        <v>83</v>
      </c>
      <c r="B69" s="55">
        <f>$B$8-51</f>
        <v>1961</v>
      </c>
      <c r="C69" s="56">
        <v>3689</v>
      </c>
      <c r="D69" s="56">
        <v>2018</v>
      </c>
      <c r="E69" s="56">
        <v>1671</v>
      </c>
    </row>
    <row r="70" spans="1:5" ht="14.1" customHeight="1" x14ac:dyDescent="0.2">
      <c r="A70" s="40" t="s">
        <v>84</v>
      </c>
      <c r="B70" s="55">
        <f>$B$8-52</f>
        <v>1960</v>
      </c>
      <c r="C70" s="56">
        <v>3781</v>
      </c>
      <c r="D70" s="56">
        <v>2117</v>
      </c>
      <c r="E70" s="56">
        <v>1664</v>
      </c>
    </row>
    <row r="71" spans="1:5" ht="14.1" customHeight="1" x14ac:dyDescent="0.2">
      <c r="A71" s="40" t="s">
        <v>85</v>
      </c>
      <c r="B71" s="55">
        <f>$B$8-53</f>
        <v>1959</v>
      </c>
      <c r="C71" s="56">
        <v>3457</v>
      </c>
      <c r="D71" s="56">
        <v>1933</v>
      </c>
      <c r="E71" s="56">
        <v>1524</v>
      </c>
    </row>
    <row r="72" spans="1:5" ht="14.1" customHeight="1" x14ac:dyDescent="0.2">
      <c r="A72" s="40" t="s">
        <v>86</v>
      </c>
      <c r="B72" s="55">
        <f>$B$8-54</f>
        <v>1958</v>
      </c>
      <c r="C72" s="56">
        <v>3280</v>
      </c>
      <c r="D72" s="56">
        <v>1814</v>
      </c>
      <c r="E72" s="56">
        <v>1466</v>
      </c>
    </row>
    <row r="73" spans="1:5" ht="14.1" customHeight="1" x14ac:dyDescent="0.2">
      <c r="A73" s="47" t="s">
        <v>36</v>
      </c>
      <c r="B73" s="57"/>
      <c r="C73" s="56">
        <f>SUM(C68:C72)</f>
        <v>18157</v>
      </c>
      <c r="D73" s="56">
        <f>SUM(D68:D72)</f>
        <v>10110</v>
      </c>
      <c r="E73" s="56">
        <f>SUM(E68:E72)</f>
        <v>8047</v>
      </c>
    </row>
    <row r="74" spans="1:5" ht="14.1" customHeight="1" x14ac:dyDescent="0.2">
      <c r="A74" s="40" t="s">
        <v>87</v>
      </c>
      <c r="B74" s="55">
        <f>$B$8-55</f>
        <v>1957</v>
      </c>
      <c r="C74" s="56">
        <v>3240</v>
      </c>
      <c r="D74" s="56">
        <v>1770</v>
      </c>
      <c r="E74" s="56">
        <v>1470</v>
      </c>
    </row>
    <row r="75" spans="1:5" ht="14.1" customHeight="1" x14ac:dyDescent="0.2">
      <c r="A75" s="40" t="s">
        <v>88</v>
      </c>
      <c r="B75" s="55">
        <f>$B$8-56</f>
        <v>1956</v>
      </c>
      <c r="C75" s="56">
        <v>3076</v>
      </c>
      <c r="D75" s="56">
        <v>1628</v>
      </c>
      <c r="E75" s="56">
        <v>1448</v>
      </c>
    </row>
    <row r="76" spans="1:5" ht="13.15" customHeight="1" x14ac:dyDescent="0.2">
      <c r="A76" s="40" t="s">
        <v>89</v>
      </c>
      <c r="B76" s="55">
        <f>$B$8-57</f>
        <v>1955</v>
      </c>
      <c r="C76" s="56">
        <v>3027</v>
      </c>
      <c r="D76" s="56">
        <v>1639</v>
      </c>
      <c r="E76" s="56">
        <v>1388</v>
      </c>
    </row>
    <row r="77" spans="1:5" s="11" customFormat="1" ht="14.1" customHeight="1" x14ac:dyDescent="0.2">
      <c r="A77" s="39" t="s">
        <v>90</v>
      </c>
      <c r="B77" s="55">
        <f>$B$8-58</f>
        <v>1954</v>
      </c>
      <c r="C77" s="56">
        <v>2888</v>
      </c>
      <c r="D77" s="56">
        <v>1483</v>
      </c>
      <c r="E77" s="56">
        <v>1405</v>
      </c>
    </row>
    <row r="78" spans="1:5" x14ac:dyDescent="0.2">
      <c r="A78" s="40" t="s">
        <v>91</v>
      </c>
      <c r="B78" s="55">
        <f>$B$8-59</f>
        <v>1953</v>
      </c>
      <c r="C78" s="56">
        <v>2644</v>
      </c>
      <c r="D78" s="56">
        <v>1356</v>
      </c>
      <c r="E78" s="56">
        <v>1288</v>
      </c>
    </row>
    <row r="79" spans="1:5" x14ac:dyDescent="0.2">
      <c r="A79" s="47" t="s">
        <v>36</v>
      </c>
      <c r="B79" s="57"/>
      <c r="C79" s="56">
        <f>SUM(C74:C78)</f>
        <v>14875</v>
      </c>
      <c r="D79" s="56">
        <f>SUM(D74:D78)</f>
        <v>7876</v>
      </c>
      <c r="E79" s="56">
        <f>SUM(E74:E78)</f>
        <v>6999</v>
      </c>
    </row>
    <row r="80" spans="1:5" x14ac:dyDescent="0.2">
      <c r="A80" s="40" t="s">
        <v>92</v>
      </c>
      <c r="B80" s="55">
        <f>$B$8-60</f>
        <v>1952</v>
      </c>
      <c r="C80" s="56">
        <v>2638</v>
      </c>
      <c r="D80" s="56">
        <v>1329</v>
      </c>
      <c r="E80" s="56">
        <v>1309</v>
      </c>
    </row>
    <row r="81" spans="1:5" x14ac:dyDescent="0.2">
      <c r="A81" s="40" t="s">
        <v>93</v>
      </c>
      <c r="B81" s="55">
        <f>$B$8-61</f>
        <v>1951</v>
      </c>
      <c r="C81" s="56">
        <v>2554</v>
      </c>
      <c r="D81" s="56">
        <v>1312</v>
      </c>
      <c r="E81" s="56">
        <v>1242</v>
      </c>
    </row>
    <row r="82" spans="1:5" x14ac:dyDescent="0.2">
      <c r="A82" s="40" t="s">
        <v>94</v>
      </c>
      <c r="B82" s="55">
        <f>$B$8-62</f>
        <v>1950</v>
      </c>
      <c r="C82" s="56">
        <v>2729</v>
      </c>
      <c r="D82" s="56">
        <v>1389</v>
      </c>
      <c r="E82" s="56">
        <v>1340</v>
      </c>
    </row>
    <row r="83" spans="1:5" x14ac:dyDescent="0.2">
      <c r="A83" s="40" t="s">
        <v>95</v>
      </c>
      <c r="B83" s="55">
        <f>$B$8-63</f>
        <v>1949</v>
      </c>
      <c r="C83" s="56">
        <v>2608</v>
      </c>
      <c r="D83" s="56">
        <v>1342</v>
      </c>
      <c r="E83" s="56">
        <v>1266</v>
      </c>
    </row>
    <row r="84" spans="1:5" x14ac:dyDescent="0.2">
      <c r="A84" s="40" t="s">
        <v>96</v>
      </c>
      <c r="B84" s="55">
        <f>$B$8-64</f>
        <v>1948</v>
      </c>
      <c r="C84" s="56">
        <v>2464</v>
      </c>
      <c r="D84" s="56">
        <v>1264</v>
      </c>
      <c r="E84" s="56">
        <v>1200</v>
      </c>
    </row>
    <row r="85" spans="1:5" x14ac:dyDescent="0.2">
      <c r="A85" s="47" t="s">
        <v>36</v>
      </c>
      <c r="B85" s="57"/>
      <c r="C85" s="56">
        <f>SUM(C80:C84)</f>
        <v>12993</v>
      </c>
      <c r="D85" s="56">
        <f>SUM(D80:D84)</f>
        <v>6636</v>
      </c>
      <c r="E85" s="56">
        <f>SUM(E80:E84)</f>
        <v>6357</v>
      </c>
    </row>
    <row r="86" spans="1:5" x14ac:dyDescent="0.2">
      <c r="A86" s="40" t="s">
        <v>97</v>
      </c>
      <c r="B86" s="55">
        <f>$B$8-65</f>
        <v>1947</v>
      </c>
      <c r="C86" s="56">
        <v>2374</v>
      </c>
      <c r="D86" s="56">
        <v>1255</v>
      </c>
      <c r="E86" s="56">
        <v>1119</v>
      </c>
    </row>
    <row r="87" spans="1:5" x14ac:dyDescent="0.2">
      <c r="A87" s="40" t="s">
        <v>98</v>
      </c>
      <c r="B87" s="55">
        <f>$B$8-66</f>
        <v>1946</v>
      </c>
      <c r="C87" s="56">
        <v>2197</v>
      </c>
      <c r="D87" s="56">
        <v>1145</v>
      </c>
      <c r="E87" s="56">
        <v>1052</v>
      </c>
    </row>
    <row r="88" spans="1:5" x14ac:dyDescent="0.2">
      <c r="A88" s="40" t="s">
        <v>99</v>
      </c>
      <c r="B88" s="55">
        <f>$B$8-67</f>
        <v>1945</v>
      </c>
      <c r="C88" s="56">
        <v>1964</v>
      </c>
      <c r="D88" s="56">
        <v>1025</v>
      </c>
      <c r="E88" s="56">
        <v>939</v>
      </c>
    </row>
    <row r="89" spans="1:5" x14ac:dyDescent="0.2">
      <c r="A89" s="40" t="s">
        <v>100</v>
      </c>
      <c r="B89" s="55">
        <f>$B$8-68</f>
        <v>1944</v>
      </c>
      <c r="C89" s="56">
        <v>2202</v>
      </c>
      <c r="D89" s="56">
        <v>1147</v>
      </c>
      <c r="E89" s="56">
        <v>1055</v>
      </c>
    </row>
    <row r="90" spans="1:5" x14ac:dyDescent="0.2">
      <c r="A90" s="40" t="s">
        <v>101</v>
      </c>
      <c r="B90" s="55">
        <f>$B$8-69</f>
        <v>1943</v>
      </c>
      <c r="C90" s="56">
        <v>2133</v>
      </c>
      <c r="D90" s="56">
        <v>1073</v>
      </c>
      <c r="E90" s="56">
        <v>1060</v>
      </c>
    </row>
    <row r="91" spans="1:5" x14ac:dyDescent="0.2">
      <c r="A91" s="47" t="s">
        <v>36</v>
      </c>
      <c r="B91" s="57"/>
      <c r="C91" s="56">
        <f>SUM(C86:C90)</f>
        <v>10870</v>
      </c>
      <c r="D91" s="56">
        <f>SUM(D86:D90)</f>
        <v>5645</v>
      </c>
      <c r="E91" s="56">
        <f>SUM(E86:E90)</f>
        <v>5225</v>
      </c>
    </row>
    <row r="92" spans="1:5" x14ac:dyDescent="0.2">
      <c r="A92" s="40" t="s">
        <v>102</v>
      </c>
      <c r="B92" s="55">
        <f>$B$8-70</f>
        <v>1942</v>
      </c>
      <c r="C92" s="56">
        <v>2111</v>
      </c>
      <c r="D92" s="56">
        <v>1067</v>
      </c>
      <c r="E92" s="56">
        <v>1044</v>
      </c>
    </row>
    <row r="93" spans="1:5" x14ac:dyDescent="0.2">
      <c r="A93" s="40" t="s">
        <v>103</v>
      </c>
      <c r="B93" s="55">
        <f>$B$8-71</f>
        <v>1941</v>
      </c>
      <c r="C93" s="56">
        <v>2328</v>
      </c>
      <c r="D93" s="56">
        <v>1217</v>
      </c>
      <c r="E93" s="56">
        <v>1111</v>
      </c>
    </row>
    <row r="94" spans="1:5" x14ac:dyDescent="0.2">
      <c r="A94" s="40" t="s">
        <v>104</v>
      </c>
      <c r="B94" s="55">
        <f>$B$8-72</f>
        <v>1940</v>
      </c>
      <c r="C94" s="56">
        <v>2372</v>
      </c>
      <c r="D94" s="56">
        <v>1171</v>
      </c>
      <c r="E94" s="56">
        <v>1201</v>
      </c>
    </row>
    <row r="95" spans="1:5" x14ac:dyDescent="0.2">
      <c r="A95" s="40" t="s">
        <v>105</v>
      </c>
      <c r="B95" s="55">
        <f>$B$8-73</f>
        <v>1939</v>
      </c>
      <c r="C95" s="56">
        <v>2264</v>
      </c>
      <c r="D95" s="56">
        <v>1035</v>
      </c>
      <c r="E95" s="56">
        <v>1229</v>
      </c>
    </row>
    <row r="96" spans="1:5" x14ac:dyDescent="0.2">
      <c r="A96" s="40" t="s">
        <v>106</v>
      </c>
      <c r="B96" s="55">
        <f>$B$8-74</f>
        <v>1938</v>
      </c>
      <c r="C96" s="56">
        <v>2154</v>
      </c>
      <c r="D96" s="56">
        <v>950</v>
      </c>
      <c r="E96" s="56">
        <v>1204</v>
      </c>
    </row>
    <row r="97" spans="1:5" x14ac:dyDescent="0.2">
      <c r="A97" s="47" t="s">
        <v>36</v>
      </c>
      <c r="B97" s="57"/>
      <c r="C97" s="56">
        <f>SUM(C92:C96)</f>
        <v>11229</v>
      </c>
      <c r="D97" s="56">
        <f>SUM(D92:D96)</f>
        <v>5440</v>
      </c>
      <c r="E97" s="56">
        <f>SUM(E92:E96)</f>
        <v>5789</v>
      </c>
    </row>
    <row r="98" spans="1:5" x14ac:dyDescent="0.2">
      <c r="A98" s="40" t="s">
        <v>107</v>
      </c>
      <c r="B98" s="55">
        <f>$B$8-75</f>
        <v>1937</v>
      </c>
      <c r="C98" s="56">
        <v>2024</v>
      </c>
      <c r="D98" s="56">
        <v>947</v>
      </c>
      <c r="E98" s="56">
        <v>1077</v>
      </c>
    </row>
    <row r="99" spans="1:5" x14ac:dyDescent="0.2">
      <c r="A99" s="40" t="s">
        <v>108</v>
      </c>
      <c r="B99" s="55">
        <f>$B$8-76</f>
        <v>1936</v>
      </c>
      <c r="C99" s="56">
        <v>1922</v>
      </c>
      <c r="D99" s="56">
        <v>827</v>
      </c>
      <c r="E99" s="56">
        <v>1095</v>
      </c>
    </row>
    <row r="100" spans="1:5" x14ac:dyDescent="0.2">
      <c r="A100" s="40" t="s">
        <v>109</v>
      </c>
      <c r="B100" s="55">
        <f>$B$8-77</f>
        <v>1935</v>
      </c>
      <c r="C100" s="56">
        <v>1813</v>
      </c>
      <c r="D100" s="56">
        <v>765</v>
      </c>
      <c r="E100" s="56">
        <v>1048</v>
      </c>
    </row>
    <row r="101" spans="1:5" x14ac:dyDescent="0.2">
      <c r="A101" s="40" t="s">
        <v>110</v>
      </c>
      <c r="B101" s="55">
        <f>$B$8-78</f>
        <v>1934</v>
      </c>
      <c r="C101" s="56">
        <v>1604</v>
      </c>
      <c r="D101" s="56">
        <v>649</v>
      </c>
      <c r="E101" s="56">
        <v>955</v>
      </c>
    </row>
    <row r="102" spans="1:5" x14ac:dyDescent="0.2">
      <c r="A102" s="41" t="s">
        <v>111</v>
      </c>
      <c r="B102" s="55">
        <f>$B$8-79</f>
        <v>1933</v>
      </c>
      <c r="C102" s="56">
        <v>1228</v>
      </c>
      <c r="D102" s="56">
        <v>468</v>
      </c>
      <c r="E102" s="56">
        <v>760</v>
      </c>
    </row>
    <row r="103" spans="1:5" x14ac:dyDescent="0.2">
      <c r="A103" s="48" t="s">
        <v>36</v>
      </c>
      <c r="B103" s="58"/>
      <c r="C103" s="56">
        <f>SUM(C98:C102)</f>
        <v>8591</v>
      </c>
      <c r="D103" s="56">
        <f>SUM(D98:D102)</f>
        <v>3656</v>
      </c>
      <c r="E103" s="56">
        <f>SUM(E98:E102)</f>
        <v>4935</v>
      </c>
    </row>
    <row r="104" spans="1:5" x14ac:dyDescent="0.2">
      <c r="A104" s="41" t="s">
        <v>112</v>
      </c>
      <c r="B104" s="55">
        <f>$B$8-80</f>
        <v>1932</v>
      </c>
      <c r="C104" s="56">
        <v>1194</v>
      </c>
      <c r="D104" s="56">
        <v>472</v>
      </c>
      <c r="E104" s="56">
        <v>722</v>
      </c>
    </row>
    <row r="105" spans="1:5" x14ac:dyDescent="0.2">
      <c r="A105" s="41" t="s">
        <v>123</v>
      </c>
      <c r="B105" s="55">
        <f>$B$8-81</f>
        <v>1931</v>
      </c>
      <c r="C105" s="56">
        <v>1108</v>
      </c>
      <c r="D105" s="56">
        <v>374</v>
      </c>
      <c r="E105" s="56">
        <v>734</v>
      </c>
    </row>
    <row r="106" spans="1:5" s="23" customFormat="1" x14ac:dyDescent="0.2">
      <c r="A106" s="41" t="s">
        <v>121</v>
      </c>
      <c r="B106" s="55">
        <f>$B$8-82</f>
        <v>1930</v>
      </c>
      <c r="C106" s="56">
        <v>1160</v>
      </c>
      <c r="D106" s="56">
        <v>418</v>
      </c>
      <c r="E106" s="56">
        <v>742</v>
      </c>
    </row>
    <row r="107" spans="1:5" x14ac:dyDescent="0.2">
      <c r="A107" s="41" t="s">
        <v>124</v>
      </c>
      <c r="B107" s="55">
        <f>$B$8-83</f>
        <v>1929</v>
      </c>
      <c r="C107" s="56">
        <v>1062</v>
      </c>
      <c r="D107" s="56">
        <v>371</v>
      </c>
      <c r="E107" s="56">
        <v>691</v>
      </c>
    </row>
    <row r="108" spans="1:5" x14ac:dyDescent="0.2">
      <c r="A108" s="41" t="s">
        <v>122</v>
      </c>
      <c r="B108" s="55">
        <f>$B$8-84</f>
        <v>1928</v>
      </c>
      <c r="C108" s="56">
        <v>952</v>
      </c>
      <c r="D108" s="56">
        <v>321</v>
      </c>
      <c r="E108" s="56">
        <v>631</v>
      </c>
    </row>
    <row r="109" spans="1:5" s="11" customFormat="1" x14ac:dyDescent="0.2">
      <c r="A109" s="48" t="s">
        <v>36</v>
      </c>
      <c r="B109" s="58"/>
      <c r="C109" s="56">
        <f>SUM(C104:C108)</f>
        <v>5476</v>
      </c>
      <c r="D109" s="56">
        <f>SUM(D104:D108)</f>
        <v>1956</v>
      </c>
      <c r="E109" s="56">
        <f>SUM(E104:E108)</f>
        <v>3520</v>
      </c>
    </row>
    <row r="110" spans="1:5" x14ac:dyDescent="0.2">
      <c r="A110" s="41" t="s">
        <v>113</v>
      </c>
      <c r="B110" s="55">
        <f>$B$8-85</f>
        <v>1927</v>
      </c>
      <c r="C110" s="56">
        <v>824</v>
      </c>
      <c r="D110" s="56">
        <v>286</v>
      </c>
      <c r="E110" s="56">
        <v>538</v>
      </c>
    </row>
    <row r="111" spans="1:5" x14ac:dyDescent="0.2">
      <c r="A111" s="41" t="s">
        <v>114</v>
      </c>
      <c r="B111" s="55">
        <f>$B$8-86</f>
        <v>1926</v>
      </c>
      <c r="C111" s="56">
        <v>694</v>
      </c>
      <c r="D111" s="56">
        <v>208</v>
      </c>
      <c r="E111" s="56">
        <v>486</v>
      </c>
    </row>
    <row r="112" spans="1:5" s="11" customFormat="1" x14ac:dyDescent="0.2">
      <c r="A112" s="41" t="s">
        <v>115</v>
      </c>
      <c r="B112" s="55">
        <f>$B$8-87</f>
        <v>1925</v>
      </c>
      <c r="C112" s="56">
        <v>618</v>
      </c>
      <c r="D112" s="56">
        <v>182</v>
      </c>
      <c r="E112" s="56">
        <v>436</v>
      </c>
    </row>
    <row r="113" spans="1:5" s="11" customFormat="1" x14ac:dyDescent="0.2">
      <c r="A113" s="41" t="s">
        <v>116</v>
      </c>
      <c r="B113" s="55">
        <f>$B$8-88</f>
        <v>1924</v>
      </c>
      <c r="C113" s="56">
        <v>516</v>
      </c>
      <c r="D113" s="56">
        <v>132</v>
      </c>
      <c r="E113" s="56">
        <v>384</v>
      </c>
    </row>
    <row r="114" spans="1:5" s="11" customFormat="1" x14ac:dyDescent="0.2">
      <c r="A114" s="41" t="s">
        <v>117</v>
      </c>
      <c r="B114" s="55">
        <f>$B$8-89</f>
        <v>1923</v>
      </c>
      <c r="C114" s="56">
        <v>487</v>
      </c>
      <c r="D114" s="56">
        <v>111</v>
      </c>
      <c r="E114" s="56">
        <v>376</v>
      </c>
    </row>
    <row r="115" spans="1:5" x14ac:dyDescent="0.2">
      <c r="A115" s="48" t="s">
        <v>36</v>
      </c>
      <c r="B115" s="59"/>
      <c r="C115" s="56">
        <f>SUM(C110:C114)</f>
        <v>3139</v>
      </c>
      <c r="D115" s="56">
        <f>SUM(D110:D114)</f>
        <v>919</v>
      </c>
      <c r="E115" s="56">
        <f>SUM(E110:E114)</f>
        <v>2220</v>
      </c>
    </row>
    <row r="116" spans="1:5" s="11" customFormat="1" x14ac:dyDescent="0.2">
      <c r="A116" s="41" t="s">
        <v>118</v>
      </c>
      <c r="B116" s="55">
        <f>$B$8-90</f>
        <v>1922</v>
      </c>
      <c r="C116" s="56">
        <v>1445</v>
      </c>
      <c r="D116" s="56">
        <v>322</v>
      </c>
      <c r="E116" s="56">
        <v>1123</v>
      </c>
    </row>
    <row r="117" spans="1:5" x14ac:dyDescent="0.2">
      <c r="A117" s="42"/>
      <c r="B117" s="45" t="s">
        <v>119</v>
      </c>
      <c r="C117" s="49"/>
      <c r="D117" s="49"/>
      <c r="E117" s="49"/>
    </row>
    <row r="118" spans="1:5" x14ac:dyDescent="0.2">
      <c r="A118" s="43" t="s">
        <v>120</v>
      </c>
      <c r="B118" s="60"/>
      <c r="C118" s="61">
        <v>276483</v>
      </c>
      <c r="D118" s="61">
        <v>142858</v>
      </c>
      <c r="E118" s="61">
        <v>133625</v>
      </c>
    </row>
    <row r="119" spans="1:5" x14ac:dyDescent="0.2">
      <c r="A119" s="20"/>
      <c r="C119" s="21"/>
      <c r="D119" s="21"/>
      <c r="E119" s="21"/>
    </row>
    <row r="120" spans="1:5" s="11" customFormat="1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  <c r="C147" s="11"/>
      <c r="D147" s="11"/>
      <c r="E147" s="11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B5:B6"/>
    <mergeCell ref="A5:A6"/>
  </mergeCells>
  <conditionalFormatting sqref="A7:E11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HH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152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">
      <c r="A3" s="97" t="s">
        <v>129</v>
      </c>
      <c r="B3" s="97"/>
      <c r="C3" s="97"/>
      <c r="D3" s="97"/>
      <c r="E3" s="97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7" t="s">
        <v>155</v>
      </c>
      <c r="D6" s="17" t="s">
        <v>156</v>
      </c>
      <c r="E6" s="18" t="s">
        <v>157</v>
      </c>
    </row>
    <row r="7" spans="1:8" ht="14.1" customHeight="1" x14ac:dyDescent="0.2">
      <c r="A7" s="38"/>
      <c r="B7" s="44"/>
      <c r="C7" s="19"/>
      <c r="D7" s="19"/>
      <c r="E7" s="19"/>
    </row>
    <row r="8" spans="1:8" ht="14.1" customHeight="1" x14ac:dyDescent="0.25">
      <c r="A8" s="39" t="s">
        <v>31</v>
      </c>
      <c r="B8" s="55">
        <v>2012</v>
      </c>
      <c r="C8" s="56">
        <v>2723</v>
      </c>
      <c r="D8" s="56">
        <v>1446</v>
      </c>
      <c r="E8" s="56">
        <v>1277</v>
      </c>
    </row>
    <row r="9" spans="1:8" ht="14.1" customHeight="1" x14ac:dyDescent="0.25">
      <c r="A9" s="39" t="s">
        <v>32</v>
      </c>
      <c r="B9" s="55">
        <f>$B$8-1</f>
        <v>2011</v>
      </c>
      <c r="C9" s="56">
        <v>2565</v>
      </c>
      <c r="D9" s="56">
        <v>1350</v>
      </c>
      <c r="E9" s="56">
        <v>1215</v>
      </c>
    </row>
    <row r="10" spans="1:8" ht="14.1" customHeight="1" x14ac:dyDescent="0.25">
      <c r="A10" s="39" t="s">
        <v>33</v>
      </c>
      <c r="B10" s="55">
        <f>$B$8-2</f>
        <v>2010</v>
      </c>
      <c r="C10" s="56">
        <v>2653</v>
      </c>
      <c r="D10" s="56">
        <v>1347</v>
      </c>
      <c r="E10" s="56">
        <v>1306</v>
      </c>
    </row>
    <row r="11" spans="1:8" ht="14.1" customHeight="1" x14ac:dyDescent="0.25">
      <c r="A11" s="39" t="s">
        <v>34</v>
      </c>
      <c r="B11" s="55">
        <f>$B$8-3</f>
        <v>2009</v>
      </c>
      <c r="C11" s="56">
        <v>2570</v>
      </c>
      <c r="D11" s="56">
        <v>1290</v>
      </c>
      <c r="E11" s="56">
        <v>1280</v>
      </c>
      <c r="H11" s="22"/>
    </row>
    <row r="12" spans="1:8" ht="14.1" customHeight="1" x14ac:dyDescent="0.25">
      <c r="A12" s="39" t="s">
        <v>35</v>
      </c>
      <c r="B12" s="55">
        <f>$B$8-4</f>
        <v>2008</v>
      </c>
      <c r="C12" s="56">
        <v>2583</v>
      </c>
      <c r="D12" s="56">
        <v>1327</v>
      </c>
      <c r="E12" s="56">
        <v>1256</v>
      </c>
    </row>
    <row r="13" spans="1:8" ht="14.1" customHeight="1" x14ac:dyDescent="0.25">
      <c r="A13" s="46" t="s">
        <v>36</v>
      </c>
      <c r="B13" s="57"/>
      <c r="C13" s="56">
        <f>SUM(C8:C12)</f>
        <v>13094</v>
      </c>
      <c r="D13" s="56">
        <f>SUM(D8:D12)</f>
        <v>6760</v>
      </c>
      <c r="E13" s="56">
        <f>SUM(E8:E12)</f>
        <v>6334</v>
      </c>
    </row>
    <row r="14" spans="1:8" ht="14.1" customHeight="1" x14ac:dyDescent="0.25">
      <c r="A14" s="40" t="s">
        <v>37</v>
      </c>
      <c r="B14" s="55">
        <f>$B$8-5</f>
        <v>2007</v>
      </c>
      <c r="C14" s="56">
        <v>2531</v>
      </c>
      <c r="D14" s="56">
        <v>1324</v>
      </c>
      <c r="E14" s="56">
        <v>1207</v>
      </c>
    </row>
    <row r="15" spans="1:8" ht="14.1" customHeight="1" x14ac:dyDescent="0.25">
      <c r="A15" s="40" t="s">
        <v>38</v>
      </c>
      <c r="B15" s="55">
        <f>$B$8-6</f>
        <v>2006</v>
      </c>
      <c r="C15" s="56">
        <v>2523</v>
      </c>
      <c r="D15" s="56">
        <v>1331</v>
      </c>
      <c r="E15" s="56">
        <v>1192</v>
      </c>
    </row>
    <row r="16" spans="1:8" ht="14.1" customHeight="1" x14ac:dyDescent="0.25">
      <c r="A16" s="40" t="s">
        <v>39</v>
      </c>
      <c r="B16" s="55">
        <f>$B$8-7</f>
        <v>2005</v>
      </c>
      <c r="C16" s="56">
        <v>2506</v>
      </c>
      <c r="D16" s="56">
        <v>1291</v>
      </c>
      <c r="E16" s="56">
        <v>1215</v>
      </c>
    </row>
    <row r="17" spans="1:5" ht="14.1" customHeight="1" x14ac:dyDescent="0.25">
      <c r="A17" s="40" t="s">
        <v>40</v>
      </c>
      <c r="B17" s="55">
        <f>$B$8-8</f>
        <v>2004</v>
      </c>
      <c r="C17" s="56">
        <v>2437</v>
      </c>
      <c r="D17" s="56">
        <v>1248</v>
      </c>
      <c r="E17" s="56">
        <v>1189</v>
      </c>
    </row>
    <row r="18" spans="1:5" ht="14.1" customHeight="1" x14ac:dyDescent="0.25">
      <c r="A18" s="40" t="s">
        <v>41</v>
      </c>
      <c r="B18" s="55">
        <f>$B$8-9</f>
        <v>2003</v>
      </c>
      <c r="C18" s="56">
        <v>2306</v>
      </c>
      <c r="D18" s="56">
        <v>1135</v>
      </c>
      <c r="E18" s="56">
        <v>1171</v>
      </c>
    </row>
    <row r="19" spans="1:5" ht="14.1" customHeight="1" x14ac:dyDescent="0.25">
      <c r="A19" s="47" t="s">
        <v>36</v>
      </c>
      <c r="B19" s="57"/>
      <c r="C19" s="56">
        <f>SUM(C14:C18)</f>
        <v>12303</v>
      </c>
      <c r="D19" s="56">
        <f>SUM(D14:D18)</f>
        <v>6329</v>
      </c>
      <c r="E19" s="56">
        <f>SUM(E14:E18)</f>
        <v>5974</v>
      </c>
    </row>
    <row r="20" spans="1:5" ht="14.1" customHeight="1" x14ac:dyDescent="0.25">
      <c r="A20" s="40" t="s">
        <v>42</v>
      </c>
      <c r="B20" s="55">
        <f>$B$8-10</f>
        <v>2002</v>
      </c>
      <c r="C20" s="56">
        <v>2228</v>
      </c>
      <c r="D20" s="56">
        <v>1124</v>
      </c>
      <c r="E20" s="56">
        <v>1104</v>
      </c>
    </row>
    <row r="21" spans="1:5" ht="14.1" customHeight="1" x14ac:dyDescent="0.25">
      <c r="A21" s="40" t="s">
        <v>43</v>
      </c>
      <c r="B21" s="55">
        <f>$B$8-11</f>
        <v>2001</v>
      </c>
      <c r="C21" s="56">
        <v>2335</v>
      </c>
      <c r="D21" s="56">
        <v>1190</v>
      </c>
      <c r="E21" s="56">
        <v>1145</v>
      </c>
    </row>
    <row r="22" spans="1:5" ht="14.1" customHeight="1" x14ac:dyDescent="0.25">
      <c r="A22" s="40" t="s">
        <v>44</v>
      </c>
      <c r="B22" s="55">
        <f>$B$8-12</f>
        <v>2000</v>
      </c>
      <c r="C22" s="56">
        <v>2276</v>
      </c>
      <c r="D22" s="56">
        <v>1164</v>
      </c>
      <c r="E22" s="56">
        <v>1112</v>
      </c>
    </row>
    <row r="23" spans="1:5" ht="14.1" customHeight="1" x14ac:dyDescent="0.25">
      <c r="A23" s="40" t="s">
        <v>45</v>
      </c>
      <c r="B23" s="55">
        <f>$B$8-13</f>
        <v>1999</v>
      </c>
      <c r="C23" s="56">
        <v>2222</v>
      </c>
      <c r="D23" s="56">
        <v>1186</v>
      </c>
      <c r="E23" s="56">
        <v>1036</v>
      </c>
    </row>
    <row r="24" spans="1:5" ht="14.1" customHeight="1" x14ac:dyDescent="0.25">
      <c r="A24" s="40" t="s">
        <v>46</v>
      </c>
      <c r="B24" s="55">
        <f>$B$8-14</f>
        <v>1998</v>
      </c>
      <c r="C24" s="56">
        <v>2189</v>
      </c>
      <c r="D24" s="56">
        <v>1098</v>
      </c>
      <c r="E24" s="56">
        <v>1091</v>
      </c>
    </row>
    <row r="25" spans="1:5" ht="14.1" customHeight="1" x14ac:dyDescent="0.25">
      <c r="A25" s="47" t="s">
        <v>36</v>
      </c>
      <c r="B25" s="57"/>
      <c r="C25" s="56">
        <f>SUM(C20:C24)</f>
        <v>11250</v>
      </c>
      <c r="D25" s="56">
        <f>SUM(D20:D24)</f>
        <v>5762</v>
      </c>
      <c r="E25" s="56">
        <f>SUM(E20:E24)</f>
        <v>5488</v>
      </c>
    </row>
    <row r="26" spans="1:5" ht="14.1" customHeight="1" x14ac:dyDescent="0.25">
      <c r="A26" s="40" t="s">
        <v>47</v>
      </c>
      <c r="B26" s="55">
        <f>$B$8-15</f>
        <v>1997</v>
      </c>
      <c r="C26" s="56">
        <v>2250</v>
      </c>
      <c r="D26" s="56">
        <v>1154</v>
      </c>
      <c r="E26" s="56">
        <v>1096</v>
      </c>
    </row>
    <row r="27" spans="1:5" ht="14.1" customHeight="1" x14ac:dyDescent="0.25">
      <c r="A27" s="40" t="s">
        <v>48</v>
      </c>
      <c r="B27" s="55">
        <f>$B$8-16</f>
        <v>1996</v>
      </c>
      <c r="C27" s="56">
        <v>2270</v>
      </c>
      <c r="D27" s="56">
        <v>1200</v>
      </c>
      <c r="E27" s="56">
        <v>1070</v>
      </c>
    </row>
    <row r="28" spans="1:5" ht="14.1" customHeight="1" x14ac:dyDescent="0.25">
      <c r="A28" s="40" t="s">
        <v>49</v>
      </c>
      <c r="B28" s="55">
        <f>$B$8-17</f>
        <v>1995</v>
      </c>
      <c r="C28" s="56">
        <v>2177</v>
      </c>
      <c r="D28" s="56">
        <v>1136</v>
      </c>
      <c r="E28" s="56">
        <v>1041</v>
      </c>
    </row>
    <row r="29" spans="1:5" ht="14.1" customHeight="1" x14ac:dyDescent="0.25">
      <c r="A29" s="40" t="s">
        <v>50</v>
      </c>
      <c r="B29" s="55">
        <f>$B$8-18</f>
        <v>1994</v>
      </c>
      <c r="C29" s="56">
        <v>2256</v>
      </c>
      <c r="D29" s="56">
        <v>1200</v>
      </c>
      <c r="E29" s="56">
        <v>1056</v>
      </c>
    </row>
    <row r="30" spans="1:5" ht="14.1" customHeight="1" x14ac:dyDescent="0.2">
      <c r="A30" s="39" t="s">
        <v>51</v>
      </c>
      <c r="B30" s="55">
        <f>$B$8-19</f>
        <v>1993</v>
      </c>
      <c r="C30" s="56">
        <v>2201</v>
      </c>
      <c r="D30" s="56">
        <v>1077</v>
      </c>
      <c r="E30" s="56">
        <v>1124</v>
      </c>
    </row>
    <row r="31" spans="1:5" ht="14.1" customHeight="1" x14ac:dyDescent="0.2">
      <c r="A31" s="47" t="s">
        <v>36</v>
      </c>
      <c r="B31" s="57"/>
      <c r="C31" s="56">
        <f>SUM(C26:C30)</f>
        <v>11154</v>
      </c>
      <c r="D31" s="56">
        <f>SUM(D26:D30)</f>
        <v>5767</v>
      </c>
      <c r="E31" s="56">
        <f>SUM(E26:E30)</f>
        <v>5387</v>
      </c>
    </row>
    <row r="32" spans="1:5" ht="14.1" customHeight="1" x14ac:dyDescent="0.2">
      <c r="A32" s="40" t="s">
        <v>52</v>
      </c>
      <c r="B32" s="55">
        <f>$B$8-20</f>
        <v>1992</v>
      </c>
      <c r="C32" s="56">
        <v>2244</v>
      </c>
      <c r="D32" s="56">
        <v>1118</v>
      </c>
      <c r="E32" s="56">
        <v>1126</v>
      </c>
    </row>
    <row r="33" spans="1:5" ht="14.1" customHeight="1" x14ac:dyDescent="0.2">
      <c r="A33" s="40" t="s">
        <v>53</v>
      </c>
      <c r="B33" s="55">
        <f>$B$8-21</f>
        <v>1991</v>
      </c>
      <c r="C33" s="56">
        <v>2426</v>
      </c>
      <c r="D33" s="56">
        <v>1223</v>
      </c>
      <c r="E33" s="56">
        <v>1203</v>
      </c>
    </row>
    <row r="34" spans="1:5" ht="14.1" customHeight="1" x14ac:dyDescent="0.2">
      <c r="A34" s="40" t="s">
        <v>54</v>
      </c>
      <c r="B34" s="55">
        <f>$B$8-22</f>
        <v>1990</v>
      </c>
      <c r="C34" s="56">
        <v>2612</v>
      </c>
      <c r="D34" s="56">
        <v>1296</v>
      </c>
      <c r="E34" s="56">
        <v>1316</v>
      </c>
    </row>
    <row r="35" spans="1:5" ht="14.1" customHeight="1" x14ac:dyDescent="0.2">
      <c r="A35" s="40" t="s">
        <v>55</v>
      </c>
      <c r="B35" s="55">
        <f>$B$8-23</f>
        <v>1989</v>
      </c>
      <c r="C35" s="56">
        <v>2661</v>
      </c>
      <c r="D35" s="56">
        <v>1294</v>
      </c>
      <c r="E35" s="56">
        <v>1367</v>
      </c>
    </row>
    <row r="36" spans="1:5" ht="14.1" customHeight="1" x14ac:dyDescent="0.2">
      <c r="A36" s="40" t="s">
        <v>56</v>
      </c>
      <c r="B36" s="55">
        <f>$B$8-24</f>
        <v>1988</v>
      </c>
      <c r="C36" s="56">
        <v>2987</v>
      </c>
      <c r="D36" s="56">
        <v>1472</v>
      </c>
      <c r="E36" s="56">
        <v>1515</v>
      </c>
    </row>
    <row r="37" spans="1:5" ht="14.1" customHeight="1" x14ac:dyDescent="0.2">
      <c r="A37" s="47" t="s">
        <v>36</v>
      </c>
      <c r="B37" s="57"/>
      <c r="C37" s="56">
        <f>SUM(C32:C36)</f>
        <v>12930</v>
      </c>
      <c r="D37" s="56">
        <f>SUM(D32:D36)</f>
        <v>6403</v>
      </c>
      <c r="E37" s="56">
        <f>SUM(E32:E36)</f>
        <v>6527</v>
      </c>
    </row>
    <row r="38" spans="1:5" ht="14.1" customHeight="1" x14ac:dyDescent="0.2">
      <c r="A38" s="40" t="s">
        <v>57</v>
      </c>
      <c r="B38" s="55">
        <f>$B$8-25</f>
        <v>1987</v>
      </c>
      <c r="C38" s="56">
        <v>3072</v>
      </c>
      <c r="D38" s="56">
        <v>1512</v>
      </c>
      <c r="E38" s="56">
        <v>1560</v>
      </c>
    </row>
    <row r="39" spans="1:5" ht="14.1" customHeight="1" x14ac:dyDescent="0.2">
      <c r="A39" s="40" t="s">
        <v>58</v>
      </c>
      <c r="B39" s="55">
        <f>$B$8-26</f>
        <v>1986</v>
      </c>
      <c r="C39" s="56">
        <v>3195</v>
      </c>
      <c r="D39" s="56">
        <v>1550</v>
      </c>
      <c r="E39" s="56">
        <v>1645</v>
      </c>
    </row>
    <row r="40" spans="1:5" ht="14.1" customHeight="1" x14ac:dyDescent="0.2">
      <c r="A40" s="40" t="s">
        <v>59</v>
      </c>
      <c r="B40" s="55">
        <f>$B$8-27</f>
        <v>1985</v>
      </c>
      <c r="C40" s="56">
        <v>3386</v>
      </c>
      <c r="D40" s="56">
        <v>1585</v>
      </c>
      <c r="E40" s="56">
        <v>1801</v>
      </c>
    </row>
    <row r="41" spans="1:5" ht="14.1" customHeight="1" x14ac:dyDescent="0.2">
      <c r="A41" s="40" t="s">
        <v>60</v>
      </c>
      <c r="B41" s="55">
        <f>$B$8-28</f>
        <v>1984</v>
      </c>
      <c r="C41" s="56">
        <v>3579</v>
      </c>
      <c r="D41" s="56">
        <v>1715</v>
      </c>
      <c r="E41" s="56">
        <v>1864</v>
      </c>
    </row>
    <row r="42" spans="1:5" ht="14.1" customHeight="1" x14ac:dyDescent="0.2">
      <c r="A42" s="40" t="s">
        <v>61</v>
      </c>
      <c r="B42" s="55">
        <f>$B$8-29</f>
        <v>1983</v>
      </c>
      <c r="C42" s="56">
        <v>3835</v>
      </c>
      <c r="D42" s="56">
        <v>1863</v>
      </c>
      <c r="E42" s="56">
        <v>1972</v>
      </c>
    </row>
    <row r="43" spans="1:5" ht="14.1" customHeight="1" x14ac:dyDescent="0.2">
      <c r="A43" s="47" t="s">
        <v>36</v>
      </c>
      <c r="B43" s="57"/>
      <c r="C43" s="56">
        <f>SUM(C38:C42)</f>
        <v>17067</v>
      </c>
      <c r="D43" s="56">
        <f>SUM(D38:D42)</f>
        <v>8225</v>
      </c>
      <c r="E43" s="56">
        <f>SUM(E38:E42)</f>
        <v>8842</v>
      </c>
    </row>
    <row r="44" spans="1:5" ht="14.1" customHeight="1" x14ac:dyDescent="0.2">
      <c r="A44" s="40" t="s">
        <v>62</v>
      </c>
      <c r="B44" s="55">
        <f>$B$8-30</f>
        <v>1982</v>
      </c>
      <c r="C44" s="56">
        <v>3975</v>
      </c>
      <c r="D44" s="56">
        <v>1929</v>
      </c>
      <c r="E44" s="56">
        <v>2046</v>
      </c>
    </row>
    <row r="45" spans="1:5" ht="14.1" customHeight="1" x14ac:dyDescent="0.2">
      <c r="A45" s="40" t="s">
        <v>63</v>
      </c>
      <c r="B45" s="55">
        <f>$B$8-31</f>
        <v>1981</v>
      </c>
      <c r="C45" s="56">
        <v>4213</v>
      </c>
      <c r="D45" s="56">
        <v>2032</v>
      </c>
      <c r="E45" s="56">
        <v>2181</v>
      </c>
    </row>
    <row r="46" spans="1:5" ht="14.1" customHeight="1" x14ac:dyDescent="0.2">
      <c r="A46" s="40" t="s">
        <v>64</v>
      </c>
      <c r="B46" s="55">
        <f>$B$8-32</f>
        <v>1980</v>
      </c>
      <c r="C46" s="56">
        <v>4237</v>
      </c>
      <c r="D46" s="56">
        <v>1958</v>
      </c>
      <c r="E46" s="56">
        <v>2279</v>
      </c>
    </row>
    <row r="47" spans="1:5" ht="14.1" customHeight="1" x14ac:dyDescent="0.2">
      <c r="A47" s="40" t="s">
        <v>65</v>
      </c>
      <c r="B47" s="55">
        <f>$B$8-33</f>
        <v>1979</v>
      </c>
      <c r="C47" s="56">
        <v>4164</v>
      </c>
      <c r="D47" s="56">
        <v>2027</v>
      </c>
      <c r="E47" s="56">
        <v>2137</v>
      </c>
    </row>
    <row r="48" spans="1:5" ht="14.1" customHeight="1" x14ac:dyDescent="0.2">
      <c r="A48" s="40" t="s">
        <v>66</v>
      </c>
      <c r="B48" s="55">
        <f>$B$8-34</f>
        <v>1978</v>
      </c>
      <c r="C48" s="56">
        <v>4084</v>
      </c>
      <c r="D48" s="56">
        <v>2009</v>
      </c>
      <c r="E48" s="56">
        <v>2075</v>
      </c>
    </row>
    <row r="49" spans="1:5" ht="14.1" customHeight="1" x14ac:dyDescent="0.2">
      <c r="A49" s="47" t="s">
        <v>36</v>
      </c>
      <c r="B49" s="57"/>
      <c r="C49" s="56">
        <f>SUM(C44:C48)</f>
        <v>20673</v>
      </c>
      <c r="D49" s="56">
        <f>SUM(D44:D48)</f>
        <v>9955</v>
      </c>
      <c r="E49" s="56">
        <f>SUM(E44:E48)</f>
        <v>10718</v>
      </c>
    </row>
    <row r="50" spans="1:5" ht="14.1" customHeight="1" x14ac:dyDescent="0.2">
      <c r="A50" s="40" t="s">
        <v>67</v>
      </c>
      <c r="B50" s="55">
        <f>$B$8-35</f>
        <v>1977</v>
      </c>
      <c r="C50" s="56">
        <v>3977</v>
      </c>
      <c r="D50" s="56">
        <v>1981</v>
      </c>
      <c r="E50" s="56">
        <v>1996</v>
      </c>
    </row>
    <row r="51" spans="1:5" ht="14.1" customHeight="1" x14ac:dyDescent="0.2">
      <c r="A51" s="40" t="s">
        <v>68</v>
      </c>
      <c r="B51" s="55">
        <f>$B$8-36</f>
        <v>1976</v>
      </c>
      <c r="C51" s="56">
        <v>3912</v>
      </c>
      <c r="D51" s="56">
        <v>1888</v>
      </c>
      <c r="E51" s="56">
        <v>2024</v>
      </c>
    </row>
    <row r="52" spans="1:5" ht="14.1" customHeight="1" x14ac:dyDescent="0.2">
      <c r="A52" s="40" t="s">
        <v>69</v>
      </c>
      <c r="B52" s="55">
        <f>$B$8-37</f>
        <v>1975</v>
      </c>
      <c r="C52" s="56">
        <v>3823</v>
      </c>
      <c r="D52" s="56">
        <v>1868</v>
      </c>
      <c r="E52" s="56">
        <v>1955</v>
      </c>
    </row>
    <row r="53" spans="1:5" ht="14.1" customHeight="1" x14ac:dyDescent="0.2">
      <c r="A53" s="40" t="s">
        <v>70</v>
      </c>
      <c r="B53" s="55">
        <f>$B$8-38</f>
        <v>1974</v>
      </c>
      <c r="C53" s="56">
        <v>4005</v>
      </c>
      <c r="D53" s="56">
        <v>2019</v>
      </c>
      <c r="E53" s="56">
        <v>1986</v>
      </c>
    </row>
    <row r="54" spans="1:5" ht="14.1" customHeight="1" x14ac:dyDescent="0.2">
      <c r="A54" s="39" t="s">
        <v>71</v>
      </c>
      <c r="B54" s="55">
        <f>$B$8-39</f>
        <v>1973</v>
      </c>
      <c r="C54" s="56">
        <v>3691</v>
      </c>
      <c r="D54" s="56">
        <v>1787</v>
      </c>
      <c r="E54" s="56">
        <v>1904</v>
      </c>
    </row>
    <row r="55" spans="1:5" ht="14.1" customHeight="1" x14ac:dyDescent="0.2">
      <c r="A55" s="46" t="s">
        <v>36</v>
      </c>
      <c r="B55" s="57"/>
      <c r="C55" s="56">
        <f>SUM(C50:C54)</f>
        <v>19408</v>
      </c>
      <c r="D55" s="56">
        <f>SUM(D50:D54)</f>
        <v>9543</v>
      </c>
      <c r="E55" s="56">
        <f>SUM(E50:E54)</f>
        <v>9865</v>
      </c>
    </row>
    <row r="56" spans="1:5" ht="14.1" customHeight="1" x14ac:dyDescent="0.2">
      <c r="A56" s="39" t="s">
        <v>72</v>
      </c>
      <c r="B56" s="55">
        <f>$B$8-40</f>
        <v>1972</v>
      </c>
      <c r="C56" s="56">
        <v>3829</v>
      </c>
      <c r="D56" s="56">
        <v>1878</v>
      </c>
      <c r="E56" s="56">
        <v>1951</v>
      </c>
    </row>
    <row r="57" spans="1:5" ht="14.1" customHeight="1" x14ac:dyDescent="0.2">
      <c r="A57" s="39" t="s">
        <v>73</v>
      </c>
      <c r="B57" s="55">
        <f>$B$8-41</f>
        <v>1971</v>
      </c>
      <c r="C57" s="56">
        <v>4159</v>
      </c>
      <c r="D57" s="56">
        <v>2080</v>
      </c>
      <c r="E57" s="56">
        <v>2079</v>
      </c>
    </row>
    <row r="58" spans="1:5" ht="14.1" customHeight="1" x14ac:dyDescent="0.2">
      <c r="A58" s="39" t="s">
        <v>74</v>
      </c>
      <c r="B58" s="55">
        <f>$B$8-42</f>
        <v>1970</v>
      </c>
      <c r="C58" s="56">
        <v>4161</v>
      </c>
      <c r="D58" s="56">
        <v>2059</v>
      </c>
      <c r="E58" s="56">
        <v>2102</v>
      </c>
    </row>
    <row r="59" spans="1:5" ht="14.1" customHeight="1" x14ac:dyDescent="0.2">
      <c r="A59" s="39" t="s">
        <v>75</v>
      </c>
      <c r="B59" s="55">
        <f>$B$8-43</f>
        <v>1969</v>
      </c>
      <c r="C59" s="56">
        <v>4418</v>
      </c>
      <c r="D59" s="56">
        <v>2238</v>
      </c>
      <c r="E59" s="56">
        <v>2180</v>
      </c>
    </row>
    <row r="60" spans="1:5" ht="14.1" customHeight="1" x14ac:dyDescent="0.2">
      <c r="A60" s="39" t="s">
        <v>76</v>
      </c>
      <c r="B60" s="55">
        <f>$B$8-44</f>
        <v>1968</v>
      </c>
      <c r="C60" s="56">
        <v>4591</v>
      </c>
      <c r="D60" s="56">
        <v>2248</v>
      </c>
      <c r="E60" s="56">
        <v>2343</v>
      </c>
    </row>
    <row r="61" spans="1:5" ht="14.1" customHeight="1" x14ac:dyDescent="0.2">
      <c r="A61" s="47" t="s">
        <v>36</v>
      </c>
      <c r="B61" s="57"/>
      <c r="C61" s="56">
        <f>SUM(C56:C60)</f>
        <v>21158</v>
      </c>
      <c r="D61" s="56">
        <f>SUM(D56:D60)</f>
        <v>10503</v>
      </c>
      <c r="E61" s="56">
        <f>SUM(E56:E60)</f>
        <v>10655</v>
      </c>
    </row>
    <row r="62" spans="1:5" ht="14.1" customHeight="1" x14ac:dyDescent="0.2">
      <c r="A62" s="40" t="s">
        <v>77</v>
      </c>
      <c r="B62" s="55">
        <f>$B$8-45</f>
        <v>1967</v>
      </c>
      <c r="C62" s="56">
        <v>4633</v>
      </c>
      <c r="D62" s="56">
        <v>2400</v>
      </c>
      <c r="E62" s="56">
        <v>2233</v>
      </c>
    </row>
    <row r="63" spans="1:5" ht="14.1" customHeight="1" x14ac:dyDescent="0.2">
      <c r="A63" s="40" t="s">
        <v>78</v>
      </c>
      <c r="B63" s="55">
        <f>$B$8-46</f>
        <v>1966</v>
      </c>
      <c r="C63" s="56">
        <v>4554</v>
      </c>
      <c r="D63" s="56">
        <v>2299</v>
      </c>
      <c r="E63" s="56">
        <v>2255</v>
      </c>
    </row>
    <row r="64" spans="1:5" ht="14.1" customHeight="1" x14ac:dyDescent="0.2">
      <c r="A64" s="40" t="s">
        <v>79</v>
      </c>
      <c r="B64" s="55">
        <f>$B$8-47</f>
        <v>1965</v>
      </c>
      <c r="C64" s="56">
        <v>4474</v>
      </c>
      <c r="D64" s="56">
        <v>2253</v>
      </c>
      <c r="E64" s="56">
        <v>2221</v>
      </c>
    </row>
    <row r="65" spans="1:5" ht="14.1" customHeight="1" x14ac:dyDescent="0.2">
      <c r="A65" s="40" t="s">
        <v>80</v>
      </c>
      <c r="B65" s="55">
        <f>$B$8-48</f>
        <v>1964</v>
      </c>
      <c r="C65" s="56">
        <v>4478</v>
      </c>
      <c r="D65" s="56">
        <v>2213</v>
      </c>
      <c r="E65" s="56">
        <v>2265</v>
      </c>
    </row>
    <row r="66" spans="1:5" ht="14.1" customHeight="1" x14ac:dyDescent="0.2">
      <c r="A66" s="40" t="s">
        <v>81</v>
      </c>
      <c r="B66" s="55">
        <f>$B$8-49</f>
        <v>1963</v>
      </c>
      <c r="C66" s="56">
        <v>4212</v>
      </c>
      <c r="D66" s="56">
        <v>2093</v>
      </c>
      <c r="E66" s="56">
        <v>2119</v>
      </c>
    </row>
    <row r="67" spans="1:5" ht="14.1" customHeight="1" x14ac:dyDescent="0.2">
      <c r="A67" s="47" t="s">
        <v>36</v>
      </c>
      <c r="B67" s="57"/>
      <c r="C67" s="56">
        <f>SUM(C62:C66)</f>
        <v>22351</v>
      </c>
      <c r="D67" s="56">
        <f>SUM(D62:D66)</f>
        <v>11258</v>
      </c>
      <c r="E67" s="56">
        <f>SUM(E62:E66)</f>
        <v>11093</v>
      </c>
    </row>
    <row r="68" spans="1:5" ht="14.1" customHeight="1" x14ac:dyDescent="0.2">
      <c r="A68" s="40" t="s">
        <v>82</v>
      </c>
      <c r="B68" s="55">
        <f>$B$8-50</f>
        <v>1962</v>
      </c>
      <c r="C68" s="56">
        <v>3760</v>
      </c>
      <c r="D68" s="56">
        <v>1851</v>
      </c>
      <c r="E68" s="56">
        <v>1909</v>
      </c>
    </row>
    <row r="69" spans="1:5" ht="14.1" customHeight="1" x14ac:dyDescent="0.2">
      <c r="A69" s="40" t="s">
        <v>83</v>
      </c>
      <c r="B69" s="55">
        <f>$B$8-51</f>
        <v>1961</v>
      </c>
      <c r="C69" s="56">
        <v>3667</v>
      </c>
      <c r="D69" s="56">
        <v>1788</v>
      </c>
      <c r="E69" s="56">
        <v>1879</v>
      </c>
    </row>
    <row r="70" spans="1:5" ht="14.1" customHeight="1" x14ac:dyDescent="0.2">
      <c r="A70" s="40" t="s">
        <v>84</v>
      </c>
      <c r="B70" s="55">
        <f>$B$8-52</f>
        <v>1960</v>
      </c>
      <c r="C70" s="56">
        <v>3497</v>
      </c>
      <c r="D70" s="56">
        <v>1727</v>
      </c>
      <c r="E70" s="56">
        <v>1770</v>
      </c>
    </row>
    <row r="71" spans="1:5" ht="14.1" customHeight="1" x14ac:dyDescent="0.2">
      <c r="A71" s="40" t="s">
        <v>85</v>
      </c>
      <c r="B71" s="55">
        <f>$B$8-53</f>
        <v>1959</v>
      </c>
      <c r="C71" s="56">
        <v>3365</v>
      </c>
      <c r="D71" s="56">
        <v>1678</v>
      </c>
      <c r="E71" s="56">
        <v>1687</v>
      </c>
    </row>
    <row r="72" spans="1:5" ht="14.1" customHeight="1" x14ac:dyDescent="0.2">
      <c r="A72" s="40" t="s">
        <v>86</v>
      </c>
      <c r="B72" s="55">
        <f>$B$8-54</f>
        <v>1958</v>
      </c>
      <c r="C72" s="56">
        <v>3235</v>
      </c>
      <c r="D72" s="56">
        <v>1574</v>
      </c>
      <c r="E72" s="56">
        <v>1661</v>
      </c>
    </row>
    <row r="73" spans="1:5" ht="14.1" customHeight="1" x14ac:dyDescent="0.2">
      <c r="A73" s="47" t="s">
        <v>36</v>
      </c>
      <c r="B73" s="57"/>
      <c r="C73" s="56">
        <f>SUM(C68:C72)</f>
        <v>17524</v>
      </c>
      <c r="D73" s="56">
        <f>SUM(D68:D72)</f>
        <v>8618</v>
      </c>
      <c r="E73" s="56">
        <f>SUM(E68:E72)</f>
        <v>8906</v>
      </c>
    </row>
    <row r="74" spans="1:5" ht="14.1" customHeight="1" x14ac:dyDescent="0.2">
      <c r="A74" s="40" t="s">
        <v>87</v>
      </c>
      <c r="B74" s="55">
        <f>$B$8-55</f>
        <v>1957</v>
      </c>
      <c r="C74" s="56">
        <v>2947</v>
      </c>
      <c r="D74" s="56">
        <v>1468</v>
      </c>
      <c r="E74" s="56">
        <v>1479</v>
      </c>
    </row>
    <row r="75" spans="1:5" ht="14.1" customHeight="1" x14ac:dyDescent="0.2">
      <c r="A75" s="40" t="s">
        <v>88</v>
      </c>
      <c r="B75" s="55">
        <f>$B$8-56</f>
        <v>1956</v>
      </c>
      <c r="C75" s="56">
        <v>2842</v>
      </c>
      <c r="D75" s="56">
        <v>1415</v>
      </c>
      <c r="E75" s="56">
        <v>1427</v>
      </c>
    </row>
    <row r="76" spans="1:5" ht="13.15" customHeight="1" x14ac:dyDescent="0.2">
      <c r="A76" s="40" t="s">
        <v>89</v>
      </c>
      <c r="B76" s="55">
        <f>$B$8-57</f>
        <v>1955</v>
      </c>
      <c r="C76" s="56">
        <v>2695</v>
      </c>
      <c r="D76" s="56">
        <v>1308</v>
      </c>
      <c r="E76" s="56">
        <v>1387</v>
      </c>
    </row>
    <row r="77" spans="1:5" ht="14.1" customHeight="1" x14ac:dyDescent="0.2">
      <c r="A77" s="39" t="s">
        <v>90</v>
      </c>
      <c r="B77" s="55">
        <f>$B$8-58</f>
        <v>1954</v>
      </c>
      <c r="C77" s="56">
        <v>2589</v>
      </c>
      <c r="D77" s="56">
        <v>1275</v>
      </c>
      <c r="E77" s="56">
        <v>1314</v>
      </c>
    </row>
    <row r="78" spans="1:5" x14ac:dyDescent="0.2">
      <c r="A78" s="40" t="s">
        <v>91</v>
      </c>
      <c r="B78" s="55">
        <f>$B$8-59</f>
        <v>1953</v>
      </c>
      <c r="C78" s="56">
        <v>2441</v>
      </c>
      <c r="D78" s="56">
        <v>1201</v>
      </c>
      <c r="E78" s="56">
        <v>1240</v>
      </c>
    </row>
    <row r="79" spans="1:5" x14ac:dyDescent="0.2">
      <c r="A79" s="47" t="s">
        <v>36</v>
      </c>
      <c r="B79" s="57"/>
      <c r="C79" s="56">
        <f>SUM(C74:C78)</f>
        <v>13514</v>
      </c>
      <c r="D79" s="56">
        <f>SUM(D74:D78)</f>
        <v>6667</v>
      </c>
      <c r="E79" s="56">
        <f>SUM(E74:E78)</f>
        <v>6847</v>
      </c>
    </row>
    <row r="80" spans="1:5" x14ac:dyDescent="0.2">
      <c r="A80" s="40" t="s">
        <v>92</v>
      </c>
      <c r="B80" s="55">
        <f>$B$8-60</f>
        <v>1952</v>
      </c>
      <c r="C80" s="56">
        <v>2619</v>
      </c>
      <c r="D80" s="56">
        <v>1254</v>
      </c>
      <c r="E80" s="56">
        <v>1365</v>
      </c>
    </row>
    <row r="81" spans="1:5" x14ac:dyDescent="0.2">
      <c r="A81" s="40" t="s">
        <v>93</v>
      </c>
      <c r="B81" s="55">
        <f>$B$8-61</f>
        <v>1951</v>
      </c>
      <c r="C81" s="56">
        <v>2512</v>
      </c>
      <c r="D81" s="56">
        <v>1180</v>
      </c>
      <c r="E81" s="56">
        <v>1332</v>
      </c>
    </row>
    <row r="82" spans="1:5" x14ac:dyDescent="0.2">
      <c r="A82" s="40" t="s">
        <v>94</v>
      </c>
      <c r="B82" s="55">
        <f>$B$8-62</f>
        <v>1950</v>
      </c>
      <c r="C82" s="56">
        <v>2454</v>
      </c>
      <c r="D82" s="56">
        <v>1121</v>
      </c>
      <c r="E82" s="56">
        <v>1333</v>
      </c>
    </row>
    <row r="83" spans="1:5" x14ac:dyDescent="0.2">
      <c r="A83" s="40" t="s">
        <v>95</v>
      </c>
      <c r="B83" s="55">
        <f>$B$8-63</f>
        <v>1949</v>
      </c>
      <c r="C83" s="56">
        <v>2559</v>
      </c>
      <c r="D83" s="56">
        <v>1209</v>
      </c>
      <c r="E83" s="56">
        <v>1350</v>
      </c>
    </row>
    <row r="84" spans="1:5" x14ac:dyDescent="0.2">
      <c r="A84" s="40" t="s">
        <v>96</v>
      </c>
      <c r="B84" s="55">
        <f>$B$8-64</f>
        <v>1948</v>
      </c>
      <c r="C84" s="56">
        <v>2507</v>
      </c>
      <c r="D84" s="56">
        <v>1216</v>
      </c>
      <c r="E84" s="56">
        <v>1291</v>
      </c>
    </row>
    <row r="85" spans="1:5" x14ac:dyDescent="0.2">
      <c r="A85" s="47" t="s">
        <v>36</v>
      </c>
      <c r="B85" s="57"/>
      <c r="C85" s="56">
        <f>SUM(C80:C84)</f>
        <v>12651</v>
      </c>
      <c r="D85" s="56">
        <f>SUM(D80:D84)</f>
        <v>5980</v>
      </c>
      <c r="E85" s="56">
        <f>SUM(E80:E84)</f>
        <v>6671</v>
      </c>
    </row>
    <row r="86" spans="1:5" x14ac:dyDescent="0.2">
      <c r="A86" s="40" t="s">
        <v>97</v>
      </c>
      <c r="B86" s="55">
        <f>$B$8-65</f>
        <v>1947</v>
      </c>
      <c r="C86" s="56">
        <v>2521</v>
      </c>
      <c r="D86" s="56">
        <v>1191</v>
      </c>
      <c r="E86" s="56">
        <v>1330</v>
      </c>
    </row>
    <row r="87" spans="1:5" x14ac:dyDescent="0.2">
      <c r="A87" s="40" t="s">
        <v>98</v>
      </c>
      <c r="B87" s="55">
        <f>$B$8-66</f>
        <v>1946</v>
      </c>
      <c r="C87" s="56">
        <v>2278</v>
      </c>
      <c r="D87" s="56">
        <v>1099</v>
      </c>
      <c r="E87" s="56">
        <v>1179</v>
      </c>
    </row>
    <row r="88" spans="1:5" x14ac:dyDescent="0.2">
      <c r="A88" s="40" t="s">
        <v>99</v>
      </c>
      <c r="B88" s="55">
        <f>$B$8-67</f>
        <v>1945</v>
      </c>
      <c r="C88" s="56">
        <v>1995</v>
      </c>
      <c r="D88" s="56">
        <v>925</v>
      </c>
      <c r="E88" s="56">
        <v>1070</v>
      </c>
    </row>
    <row r="89" spans="1:5" x14ac:dyDescent="0.2">
      <c r="A89" s="40" t="s">
        <v>100</v>
      </c>
      <c r="B89" s="55">
        <f>$B$8-68</f>
        <v>1944</v>
      </c>
      <c r="C89" s="56">
        <v>2505</v>
      </c>
      <c r="D89" s="56">
        <v>1170</v>
      </c>
      <c r="E89" s="56">
        <v>1335</v>
      </c>
    </row>
    <row r="90" spans="1:5" x14ac:dyDescent="0.2">
      <c r="A90" s="40" t="s">
        <v>101</v>
      </c>
      <c r="B90" s="55">
        <f>$B$8-69</f>
        <v>1943</v>
      </c>
      <c r="C90" s="56">
        <v>2575</v>
      </c>
      <c r="D90" s="56">
        <v>1167</v>
      </c>
      <c r="E90" s="56">
        <v>1408</v>
      </c>
    </row>
    <row r="91" spans="1:5" x14ac:dyDescent="0.2">
      <c r="A91" s="47" t="s">
        <v>36</v>
      </c>
      <c r="B91" s="57"/>
      <c r="C91" s="56">
        <f>SUM(C86:C90)</f>
        <v>11874</v>
      </c>
      <c r="D91" s="56">
        <f>SUM(D86:D90)</f>
        <v>5552</v>
      </c>
      <c r="E91" s="56">
        <f>SUM(E86:E90)</f>
        <v>6322</v>
      </c>
    </row>
    <row r="92" spans="1:5" x14ac:dyDescent="0.2">
      <c r="A92" s="40" t="s">
        <v>102</v>
      </c>
      <c r="B92" s="55">
        <f>$B$8-70</f>
        <v>1942</v>
      </c>
      <c r="C92" s="56">
        <v>2467</v>
      </c>
      <c r="D92" s="56">
        <v>1153</v>
      </c>
      <c r="E92" s="56">
        <v>1314</v>
      </c>
    </row>
    <row r="93" spans="1:5" x14ac:dyDescent="0.2">
      <c r="A93" s="40" t="s">
        <v>103</v>
      </c>
      <c r="B93" s="55">
        <f>$B$8-71</f>
        <v>1941</v>
      </c>
      <c r="C93" s="56">
        <v>2886</v>
      </c>
      <c r="D93" s="56">
        <v>1348</v>
      </c>
      <c r="E93" s="56">
        <v>1538</v>
      </c>
    </row>
    <row r="94" spans="1:5" x14ac:dyDescent="0.2">
      <c r="A94" s="40" t="s">
        <v>104</v>
      </c>
      <c r="B94" s="55">
        <f>$B$8-72</f>
        <v>1940</v>
      </c>
      <c r="C94" s="56">
        <v>2815</v>
      </c>
      <c r="D94" s="56">
        <v>1310</v>
      </c>
      <c r="E94" s="56">
        <v>1505</v>
      </c>
    </row>
    <row r="95" spans="1:5" x14ac:dyDescent="0.2">
      <c r="A95" s="40" t="s">
        <v>105</v>
      </c>
      <c r="B95" s="55">
        <f>$B$8-73</f>
        <v>1939</v>
      </c>
      <c r="C95" s="56">
        <v>2579</v>
      </c>
      <c r="D95" s="56">
        <v>1193</v>
      </c>
      <c r="E95" s="56">
        <v>1386</v>
      </c>
    </row>
    <row r="96" spans="1:5" x14ac:dyDescent="0.2">
      <c r="A96" s="40" t="s">
        <v>106</v>
      </c>
      <c r="B96" s="55">
        <f>$B$8-74</f>
        <v>1938</v>
      </c>
      <c r="C96" s="56">
        <v>2574</v>
      </c>
      <c r="D96" s="56">
        <v>1175</v>
      </c>
      <c r="E96" s="56">
        <v>1399</v>
      </c>
    </row>
    <row r="97" spans="1:5" x14ac:dyDescent="0.2">
      <c r="A97" s="47" t="s">
        <v>36</v>
      </c>
      <c r="B97" s="57"/>
      <c r="C97" s="56">
        <f>SUM(C92:C96)</f>
        <v>13321</v>
      </c>
      <c r="D97" s="56">
        <f>SUM(D92:D96)</f>
        <v>6179</v>
      </c>
      <c r="E97" s="56">
        <f>SUM(E92:E96)</f>
        <v>7142</v>
      </c>
    </row>
    <row r="98" spans="1:5" x14ac:dyDescent="0.2">
      <c r="A98" s="40" t="s">
        <v>107</v>
      </c>
      <c r="B98" s="55">
        <f>$B$8-75</f>
        <v>1937</v>
      </c>
      <c r="C98" s="56">
        <v>2199</v>
      </c>
      <c r="D98" s="56">
        <v>999</v>
      </c>
      <c r="E98" s="56">
        <v>1200</v>
      </c>
    </row>
    <row r="99" spans="1:5" x14ac:dyDescent="0.2">
      <c r="A99" s="40" t="s">
        <v>108</v>
      </c>
      <c r="B99" s="55">
        <f>$B$8-76</f>
        <v>1936</v>
      </c>
      <c r="C99" s="56">
        <v>2229</v>
      </c>
      <c r="D99" s="56">
        <v>978</v>
      </c>
      <c r="E99" s="56">
        <v>1251</v>
      </c>
    </row>
    <row r="100" spans="1:5" x14ac:dyDescent="0.2">
      <c r="A100" s="40" t="s">
        <v>109</v>
      </c>
      <c r="B100" s="55">
        <f>$B$8-77</f>
        <v>1935</v>
      </c>
      <c r="C100" s="56">
        <v>2068</v>
      </c>
      <c r="D100" s="56">
        <v>903</v>
      </c>
      <c r="E100" s="56">
        <v>1165</v>
      </c>
    </row>
    <row r="101" spans="1:5" x14ac:dyDescent="0.2">
      <c r="A101" s="40" t="s">
        <v>110</v>
      </c>
      <c r="B101" s="55">
        <f>$B$8-78</f>
        <v>1934</v>
      </c>
      <c r="C101" s="56">
        <v>1771</v>
      </c>
      <c r="D101" s="56">
        <v>736</v>
      </c>
      <c r="E101" s="56">
        <v>1035</v>
      </c>
    </row>
    <row r="102" spans="1:5" x14ac:dyDescent="0.2">
      <c r="A102" s="41" t="s">
        <v>111</v>
      </c>
      <c r="B102" s="55">
        <f>$B$8-79</f>
        <v>1933</v>
      </c>
      <c r="C102" s="56">
        <v>1311</v>
      </c>
      <c r="D102" s="56">
        <v>528</v>
      </c>
      <c r="E102" s="56">
        <v>783</v>
      </c>
    </row>
    <row r="103" spans="1:5" x14ac:dyDescent="0.2">
      <c r="A103" s="48" t="s">
        <v>36</v>
      </c>
      <c r="B103" s="58"/>
      <c r="C103" s="56">
        <f>SUM(C98:C102)</f>
        <v>9578</v>
      </c>
      <c r="D103" s="56">
        <f>SUM(D98:D102)</f>
        <v>4144</v>
      </c>
      <c r="E103" s="56">
        <f>SUM(E98:E102)</f>
        <v>5434</v>
      </c>
    </row>
    <row r="104" spans="1:5" x14ac:dyDescent="0.2">
      <c r="A104" s="41" t="s">
        <v>112</v>
      </c>
      <c r="B104" s="55">
        <f>$B$8-80</f>
        <v>1932</v>
      </c>
      <c r="C104" s="56">
        <v>1229</v>
      </c>
      <c r="D104" s="56">
        <v>493</v>
      </c>
      <c r="E104" s="56">
        <v>736</v>
      </c>
    </row>
    <row r="105" spans="1:5" x14ac:dyDescent="0.2">
      <c r="A105" s="41" t="s">
        <v>123</v>
      </c>
      <c r="B105" s="55">
        <f>$B$8-81</f>
        <v>1931</v>
      </c>
      <c r="C105" s="56">
        <v>1239</v>
      </c>
      <c r="D105" s="56">
        <v>474</v>
      </c>
      <c r="E105" s="56">
        <v>765</v>
      </c>
    </row>
    <row r="106" spans="1:5" s="23" customFormat="1" x14ac:dyDescent="0.2">
      <c r="A106" s="41" t="s">
        <v>121</v>
      </c>
      <c r="B106" s="55">
        <f>$B$8-82</f>
        <v>1930</v>
      </c>
      <c r="C106" s="56">
        <v>1215</v>
      </c>
      <c r="D106" s="56">
        <v>447</v>
      </c>
      <c r="E106" s="56">
        <v>768</v>
      </c>
    </row>
    <row r="107" spans="1:5" x14ac:dyDescent="0.2">
      <c r="A107" s="41" t="s">
        <v>124</v>
      </c>
      <c r="B107" s="55">
        <f>$B$8-83</f>
        <v>1929</v>
      </c>
      <c r="C107" s="56">
        <v>1136</v>
      </c>
      <c r="D107" s="56">
        <v>444</v>
      </c>
      <c r="E107" s="56">
        <v>692</v>
      </c>
    </row>
    <row r="108" spans="1:5" x14ac:dyDescent="0.2">
      <c r="A108" s="41" t="s">
        <v>122</v>
      </c>
      <c r="B108" s="55">
        <f>$B$8-84</f>
        <v>1928</v>
      </c>
      <c r="C108" s="56">
        <v>1071</v>
      </c>
      <c r="D108" s="56">
        <v>344</v>
      </c>
      <c r="E108" s="56">
        <v>727</v>
      </c>
    </row>
    <row r="109" spans="1:5" x14ac:dyDescent="0.2">
      <c r="A109" s="48" t="s">
        <v>36</v>
      </c>
      <c r="B109" s="58"/>
      <c r="C109" s="56">
        <f>SUM(C104:C108)</f>
        <v>5890</v>
      </c>
      <c r="D109" s="56">
        <f>SUM(D104:D108)</f>
        <v>2202</v>
      </c>
      <c r="E109" s="56">
        <f>SUM(E104:E108)</f>
        <v>3688</v>
      </c>
    </row>
    <row r="110" spans="1:5" x14ac:dyDescent="0.2">
      <c r="A110" s="41" t="s">
        <v>113</v>
      </c>
      <c r="B110" s="55">
        <f>$B$8-85</f>
        <v>1927</v>
      </c>
      <c r="C110" s="56">
        <v>975</v>
      </c>
      <c r="D110" s="56">
        <v>321</v>
      </c>
      <c r="E110" s="56">
        <v>654</v>
      </c>
    </row>
    <row r="111" spans="1:5" x14ac:dyDescent="0.2">
      <c r="A111" s="41" t="s">
        <v>114</v>
      </c>
      <c r="B111" s="55">
        <f>$B$8-86</f>
        <v>1926</v>
      </c>
      <c r="C111" s="56">
        <v>908</v>
      </c>
      <c r="D111" s="56">
        <v>279</v>
      </c>
      <c r="E111" s="56">
        <v>629</v>
      </c>
    </row>
    <row r="112" spans="1:5" x14ac:dyDescent="0.2">
      <c r="A112" s="41" t="s">
        <v>115</v>
      </c>
      <c r="B112" s="55">
        <f>$B$8-87</f>
        <v>1925</v>
      </c>
      <c r="C112" s="56">
        <v>859</v>
      </c>
      <c r="D112" s="56">
        <v>241</v>
      </c>
      <c r="E112" s="56">
        <v>618</v>
      </c>
    </row>
    <row r="113" spans="1:5" x14ac:dyDescent="0.2">
      <c r="A113" s="41" t="s">
        <v>116</v>
      </c>
      <c r="B113" s="55">
        <f>$B$8-88</f>
        <v>1924</v>
      </c>
      <c r="C113" s="56">
        <v>708</v>
      </c>
      <c r="D113" s="56">
        <v>183</v>
      </c>
      <c r="E113" s="56">
        <v>525</v>
      </c>
    </row>
    <row r="114" spans="1:5" x14ac:dyDescent="0.2">
      <c r="A114" s="41" t="s">
        <v>117</v>
      </c>
      <c r="B114" s="55">
        <f>$B$8-89</f>
        <v>1923</v>
      </c>
      <c r="C114" s="56">
        <v>642</v>
      </c>
      <c r="D114" s="56">
        <v>146</v>
      </c>
      <c r="E114" s="56">
        <v>496</v>
      </c>
    </row>
    <row r="115" spans="1:5" x14ac:dyDescent="0.2">
      <c r="A115" s="48" t="s">
        <v>36</v>
      </c>
      <c r="B115" s="59"/>
      <c r="C115" s="56">
        <f>SUM(C110:C114)</f>
        <v>4092</v>
      </c>
      <c r="D115" s="56">
        <f>SUM(D110:D114)</f>
        <v>1170</v>
      </c>
      <c r="E115" s="56">
        <f>SUM(E110:E114)</f>
        <v>2922</v>
      </c>
    </row>
    <row r="116" spans="1:5" x14ac:dyDescent="0.2">
      <c r="A116" s="41" t="s">
        <v>118</v>
      </c>
      <c r="B116" s="55">
        <f>$B$8-90</f>
        <v>1922</v>
      </c>
      <c r="C116" s="56">
        <v>2327</v>
      </c>
      <c r="D116" s="56">
        <v>496</v>
      </c>
      <c r="E116" s="56">
        <v>1831</v>
      </c>
    </row>
    <row r="117" spans="1:5" x14ac:dyDescent="0.2">
      <c r="A117" s="42"/>
      <c r="B117" s="45" t="s">
        <v>119</v>
      </c>
      <c r="C117" s="49"/>
      <c r="D117" s="49"/>
      <c r="E117" s="49"/>
    </row>
    <row r="118" spans="1:5" x14ac:dyDescent="0.2">
      <c r="A118" s="43" t="s">
        <v>120</v>
      </c>
      <c r="B118" s="60"/>
      <c r="C118" s="61">
        <v>252159</v>
      </c>
      <c r="D118" s="61">
        <v>121513</v>
      </c>
      <c r="E118" s="61">
        <v>130646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HH</oddFooter>
  </headerFooter>
  <rowBreaks count="2" manualBreakCount="2">
    <brk id="49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152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">
      <c r="A3" s="97" t="s">
        <v>130</v>
      </c>
      <c r="B3" s="97"/>
      <c r="C3" s="97"/>
      <c r="D3" s="97"/>
      <c r="E3" s="97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7" t="s">
        <v>155</v>
      </c>
      <c r="D6" s="17" t="s">
        <v>156</v>
      </c>
      <c r="E6" s="18" t="s">
        <v>157</v>
      </c>
    </row>
    <row r="7" spans="1:8" ht="14.1" customHeight="1" x14ac:dyDescent="0.2">
      <c r="A7" s="38"/>
      <c r="B7" s="44"/>
      <c r="C7" s="19"/>
      <c r="D7" s="19"/>
      <c r="E7" s="19"/>
    </row>
    <row r="8" spans="1:8" ht="14.1" customHeight="1" x14ac:dyDescent="0.25">
      <c r="A8" s="39" t="s">
        <v>31</v>
      </c>
      <c r="B8" s="55">
        <v>2012</v>
      </c>
      <c r="C8" s="56">
        <v>2481</v>
      </c>
      <c r="D8" s="56">
        <v>1259</v>
      </c>
      <c r="E8" s="56">
        <v>1222</v>
      </c>
    </row>
    <row r="9" spans="1:8" ht="14.1" customHeight="1" x14ac:dyDescent="0.25">
      <c r="A9" s="39" t="s">
        <v>32</v>
      </c>
      <c r="B9" s="55">
        <f>$B$8-1</f>
        <v>2011</v>
      </c>
      <c r="C9" s="56">
        <v>2300</v>
      </c>
      <c r="D9" s="56">
        <v>1163</v>
      </c>
      <c r="E9" s="56">
        <v>1137</v>
      </c>
    </row>
    <row r="10" spans="1:8" ht="14.1" customHeight="1" x14ac:dyDescent="0.25">
      <c r="A10" s="39" t="s">
        <v>33</v>
      </c>
      <c r="B10" s="55">
        <f>$B$8-2</f>
        <v>2010</v>
      </c>
      <c r="C10" s="56">
        <v>2226</v>
      </c>
      <c r="D10" s="56">
        <v>1203</v>
      </c>
      <c r="E10" s="56">
        <v>1023</v>
      </c>
    </row>
    <row r="11" spans="1:8" ht="14.1" customHeight="1" x14ac:dyDescent="0.25">
      <c r="A11" s="39" t="s">
        <v>34</v>
      </c>
      <c r="B11" s="55">
        <f>$B$8-3</f>
        <v>2009</v>
      </c>
      <c r="C11" s="56">
        <v>2110</v>
      </c>
      <c r="D11" s="56">
        <v>1098</v>
      </c>
      <c r="E11" s="56">
        <v>1012</v>
      </c>
      <c r="H11" s="22"/>
    </row>
    <row r="12" spans="1:8" ht="14.1" customHeight="1" x14ac:dyDescent="0.25">
      <c r="A12" s="39" t="s">
        <v>35</v>
      </c>
      <c r="B12" s="55">
        <f>$B$8-4</f>
        <v>2008</v>
      </c>
      <c r="C12" s="56">
        <v>2124</v>
      </c>
      <c r="D12" s="56">
        <v>1118</v>
      </c>
      <c r="E12" s="56">
        <v>1006</v>
      </c>
    </row>
    <row r="13" spans="1:8" ht="14.1" customHeight="1" x14ac:dyDescent="0.25">
      <c r="A13" s="46" t="s">
        <v>36</v>
      </c>
      <c r="B13" s="57"/>
      <c r="C13" s="56">
        <f>SUM(C8:C12)</f>
        <v>11241</v>
      </c>
      <c r="D13" s="56">
        <f>SUM(D8:D12)</f>
        <v>5841</v>
      </c>
      <c r="E13" s="56">
        <f>SUM(E8:E12)</f>
        <v>5400</v>
      </c>
    </row>
    <row r="14" spans="1:8" ht="14.1" customHeight="1" x14ac:dyDescent="0.25">
      <c r="A14" s="40" t="s">
        <v>37</v>
      </c>
      <c r="B14" s="55">
        <f>$B$8-5</f>
        <v>2007</v>
      </c>
      <c r="C14" s="56">
        <v>2060</v>
      </c>
      <c r="D14" s="56">
        <v>1085</v>
      </c>
      <c r="E14" s="56">
        <v>975</v>
      </c>
    </row>
    <row r="15" spans="1:8" ht="14.1" customHeight="1" x14ac:dyDescent="0.25">
      <c r="A15" s="40" t="s">
        <v>38</v>
      </c>
      <c r="B15" s="55">
        <f>$B$8-6</f>
        <v>2006</v>
      </c>
      <c r="C15" s="56">
        <v>1935</v>
      </c>
      <c r="D15" s="56">
        <v>1032</v>
      </c>
      <c r="E15" s="56">
        <v>903</v>
      </c>
    </row>
    <row r="16" spans="1:8" ht="14.1" customHeight="1" x14ac:dyDescent="0.25">
      <c r="A16" s="40" t="s">
        <v>39</v>
      </c>
      <c r="B16" s="55">
        <f>$B$8-7</f>
        <v>2005</v>
      </c>
      <c r="C16" s="56">
        <v>1874</v>
      </c>
      <c r="D16" s="56">
        <v>990</v>
      </c>
      <c r="E16" s="56">
        <v>884</v>
      </c>
    </row>
    <row r="17" spans="1:5" ht="14.1" customHeight="1" x14ac:dyDescent="0.25">
      <c r="A17" s="40" t="s">
        <v>40</v>
      </c>
      <c r="B17" s="55">
        <f>$B$8-8</f>
        <v>2004</v>
      </c>
      <c r="C17" s="56">
        <v>1851</v>
      </c>
      <c r="D17" s="56">
        <v>961</v>
      </c>
      <c r="E17" s="56">
        <v>890</v>
      </c>
    </row>
    <row r="18" spans="1:5" ht="14.1" customHeight="1" x14ac:dyDescent="0.25">
      <c r="A18" s="40" t="s">
        <v>41</v>
      </c>
      <c r="B18" s="55">
        <f>$B$8-9</f>
        <v>2003</v>
      </c>
      <c r="C18" s="56">
        <v>1752</v>
      </c>
      <c r="D18" s="56">
        <v>948</v>
      </c>
      <c r="E18" s="56">
        <v>804</v>
      </c>
    </row>
    <row r="19" spans="1:5" ht="14.1" customHeight="1" x14ac:dyDescent="0.25">
      <c r="A19" s="47" t="s">
        <v>36</v>
      </c>
      <c r="B19" s="57"/>
      <c r="C19" s="56">
        <f>SUM(C14:C18)</f>
        <v>9472</v>
      </c>
      <c r="D19" s="56">
        <f>SUM(D14:D18)</f>
        <v>5016</v>
      </c>
      <c r="E19" s="56">
        <f>SUM(E14:E18)</f>
        <v>4456</v>
      </c>
    </row>
    <row r="20" spans="1:5" ht="14.1" customHeight="1" x14ac:dyDescent="0.25">
      <c r="A20" s="40" t="s">
        <v>42</v>
      </c>
      <c r="B20" s="55">
        <f>$B$8-10</f>
        <v>2002</v>
      </c>
      <c r="C20" s="56">
        <v>1749</v>
      </c>
      <c r="D20" s="56">
        <v>910</v>
      </c>
      <c r="E20" s="56">
        <v>839</v>
      </c>
    </row>
    <row r="21" spans="1:5" ht="14.1" customHeight="1" x14ac:dyDescent="0.25">
      <c r="A21" s="40" t="s">
        <v>43</v>
      </c>
      <c r="B21" s="55">
        <f>$B$8-11</f>
        <v>2001</v>
      </c>
      <c r="C21" s="56">
        <v>1768</v>
      </c>
      <c r="D21" s="56">
        <v>920</v>
      </c>
      <c r="E21" s="56">
        <v>848</v>
      </c>
    </row>
    <row r="22" spans="1:5" ht="14.1" customHeight="1" x14ac:dyDescent="0.25">
      <c r="A22" s="40" t="s">
        <v>44</v>
      </c>
      <c r="B22" s="55">
        <f>$B$8-12</f>
        <v>2000</v>
      </c>
      <c r="C22" s="56">
        <v>1778</v>
      </c>
      <c r="D22" s="56">
        <v>929</v>
      </c>
      <c r="E22" s="56">
        <v>849</v>
      </c>
    </row>
    <row r="23" spans="1:5" ht="14.1" customHeight="1" x14ac:dyDescent="0.25">
      <c r="A23" s="40" t="s">
        <v>45</v>
      </c>
      <c r="B23" s="55">
        <f>$B$8-13</f>
        <v>1999</v>
      </c>
      <c r="C23" s="56">
        <v>1731</v>
      </c>
      <c r="D23" s="56">
        <v>877</v>
      </c>
      <c r="E23" s="56">
        <v>854</v>
      </c>
    </row>
    <row r="24" spans="1:5" ht="14.1" customHeight="1" x14ac:dyDescent="0.25">
      <c r="A24" s="40" t="s">
        <v>46</v>
      </c>
      <c r="B24" s="55">
        <f>$B$8-14</f>
        <v>1998</v>
      </c>
      <c r="C24" s="56">
        <v>1790</v>
      </c>
      <c r="D24" s="56">
        <v>890</v>
      </c>
      <c r="E24" s="56">
        <v>900</v>
      </c>
    </row>
    <row r="25" spans="1:5" ht="14.1" customHeight="1" x14ac:dyDescent="0.25">
      <c r="A25" s="47" t="s">
        <v>36</v>
      </c>
      <c r="B25" s="57"/>
      <c r="C25" s="56">
        <f>SUM(C20:C24)</f>
        <v>8816</v>
      </c>
      <c r="D25" s="56">
        <f>SUM(D20:D24)</f>
        <v>4526</v>
      </c>
      <c r="E25" s="56">
        <f>SUM(E20:E24)</f>
        <v>4290</v>
      </c>
    </row>
    <row r="26" spans="1:5" ht="14.1" customHeight="1" x14ac:dyDescent="0.25">
      <c r="A26" s="40" t="s">
        <v>47</v>
      </c>
      <c r="B26" s="55">
        <f>$B$8-15</f>
        <v>1997</v>
      </c>
      <c r="C26" s="56">
        <v>1875</v>
      </c>
      <c r="D26" s="56">
        <v>971</v>
      </c>
      <c r="E26" s="56">
        <v>904</v>
      </c>
    </row>
    <row r="27" spans="1:5" ht="14.1" customHeight="1" x14ac:dyDescent="0.25">
      <c r="A27" s="40" t="s">
        <v>48</v>
      </c>
      <c r="B27" s="55">
        <f>$B$8-16</f>
        <v>1996</v>
      </c>
      <c r="C27" s="56">
        <v>1908</v>
      </c>
      <c r="D27" s="56">
        <v>993</v>
      </c>
      <c r="E27" s="56">
        <v>915</v>
      </c>
    </row>
    <row r="28" spans="1:5" ht="14.1" customHeight="1" x14ac:dyDescent="0.25">
      <c r="A28" s="40" t="s">
        <v>49</v>
      </c>
      <c r="B28" s="55">
        <f>$B$8-17</f>
        <v>1995</v>
      </c>
      <c r="C28" s="56">
        <v>1857</v>
      </c>
      <c r="D28" s="56">
        <v>972</v>
      </c>
      <c r="E28" s="56">
        <v>885</v>
      </c>
    </row>
    <row r="29" spans="1:5" ht="14.1" customHeight="1" x14ac:dyDescent="0.25">
      <c r="A29" s="40" t="s">
        <v>50</v>
      </c>
      <c r="B29" s="55">
        <f>$B$8-18</f>
        <v>1994</v>
      </c>
      <c r="C29" s="56">
        <v>1896</v>
      </c>
      <c r="D29" s="56">
        <v>969</v>
      </c>
      <c r="E29" s="56">
        <v>927</v>
      </c>
    </row>
    <row r="30" spans="1:5" ht="14.1" customHeight="1" x14ac:dyDescent="0.2">
      <c r="A30" s="39" t="s">
        <v>51</v>
      </c>
      <c r="B30" s="55">
        <f>$B$8-19</f>
        <v>1993</v>
      </c>
      <c r="C30" s="56">
        <v>2008</v>
      </c>
      <c r="D30" s="56">
        <v>978</v>
      </c>
      <c r="E30" s="56">
        <v>1030</v>
      </c>
    </row>
    <row r="31" spans="1:5" ht="14.1" customHeight="1" x14ac:dyDescent="0.2">
      <c r="A31" s="47" t="s">
        <v>36</v>
      </c>
      <c r="B31" s="57"/>
      <c r="C31" s="56">
        <f>SUM(C26:C30)</f>
        <v>9544</v>
      </c>
      <c r="D31" s="56">
        <f>SUM(D26:D30)</f>
        <v>4883</v>
      </c>
      <c r="E31" s="56">
        <f>SUM(E26:E30)</f>
        <v>4661</v>
      </c>
    </row>
    <row r="32" spans="1:5" ht="14.1" customHeight="1" x14ac:dyDescent="0.2">
      <c r="A32" s="40" t="s">
        <v>52</v>
      </c>
      <c r="B32" s="55">
        <f>$B$8-20</f>
        <v>1992</v>
      </c>
      <c r="C32" s="56">
        <v>2269</v>
      </c>
      <c r="D32" s="56">
        <v>1096</v>
      </c>
      <c r="E32" s="56">
        <v>1173</v>
      </c>
    </row>
    <row r="33" spans="1:5" ht="14.1" customHeight="1" x14ac:dyDescent="0.2">
      <c r="A33" s="40" t="s">
        <v>53</v>
      </c>
      <c r="B33" s="55">
        <f>$B$8-21</f>
        <v>1991</v>
      </c>
      <c r="C33" s="56">
        <v>2618</v>
      </c>
      <c r="D33" s="56">
        <v>1210</v>
      </c>
      <c r="E33" s="56">
        <v>1408</v>
      </c>
    </row>
    <row r="34" spans="1:5" ht="14.1" customHeight="1" x14ac:dyDescent="0.2">
      <c r="A34" s="40" t="s">
        <v>54</v>
      </c>
      <c r="B34" s="55">
        <f>$B$8-22</f>
        <v>1990</v>
      </c>
      <c r="C34" s="56">
        <v>2965</v>
      </c>
      <c r="D34" s="56">
        <v>1386</v>
      </c>
      <c r="E34" s="56">
        <v>1579</v>
      </c>
    </row>
    <row r="35" spans="1:5" ht="14.1" customHeight="1" x14ac:dyDescent="0.2">
      <c r="A35" s="40" t="s">
        <v>55</v>
      </c>
      <c r="B35" s="55">
        <f>$B$8-23</f>
        <v>1989</v>
      </c>
      <c r="C35" s="56">
        <v>3080</v>
      </c>
      <c r="D35" s="56">
        <v>1344</v>
      </c>
      <c r="E35" s="56">
        <v>1736</v>
      </c>
    </row>
    <row r="36" spans="1:5" ht="14.1" customHeight="1" x14ac:dyDescent="0.2">
      <c r="A36" s="40" t="s">
        <v>56</v>
      </c>
      <c r="B36" s="55">
        <f>$B$8-24</f>
        <v>1988</v>
      </c>
      <c r="C36" s="56">
        <v>3332</v>
      </c>
      <c r="D36" s="56">
        <v>1521</v>
      </c>
      <c r="E36" s="56">
        <v>1811</v>
      </c>
    </row>
    <row r="37" spans="1:5" ht="14.1" customHeight="1" x14ac:dyDescent="0.2">
      <c r="A37" s="47" t="s">
        <v>36</v>
      </c>
      <c r="B37" s="57"/>
      <c r="C37" s="56">
        <f>SUM(C32:C36)</f>
        <v>14264</v>
      </c>
      <c r="D37" s="56">
        <f>SUM(D32:D36)</f>
        <v>6557</v>
      </c>
      <c r="E37" s="56">
        <f>SUM(E32:E36)</f>
        <v>7707</v>
      </c>
    </row>
    <row r="38" spans="1:5" ht="14.1" customHeight="1" x14ac:dyDescent="0.2">
      <c r="A38" s="40" t="s">
        <v>57</v>
      </c>
      <c r="B38" s="55">
        <f>$B$8-25</f>
        <v>1987</v>
      </c>
      <c r="C38" s="56">
        <v>3427</v>
      </c>
      <c r="D38" s="56">
        <v>1507</v>
      </c>
      <c r="E38" s="56">
        <v>1920</v>
      </c>
    </row>
    <row r="39" spans="1:5" ht="14.1" customHeight="1" x14ac:dyDescent="0.2">
      <c r="A39" s="40" t="s">
        <v>58</v>
      </c>
      <c r="B39" s="55">
        <f>$B$8-26</f>
        <v>1986</v>
      </c>
      <c r="C39" s="56">
        <v>3755</v>
      </c>
      <c r="D39" s="56">
        <v>1696</v>
      </c>
      <c r="E39" s="56">
        <v>2059</v>
      </c>
    </row>
    <row r="40" spans="1:5" ht="14.1" customHeight="1" x14ac:dyDescent="0.2">
      <c r="A40" s="40" t="s">
        <v>59</v>
      </c>
      <c r="B40" s="55">
        <f>$B$8-27</f>
        <v>1985</v>
      </c>
      <c r="C40" s="56">
        <v>3897</v>
      </c>
      <c r="D40" s="56">
        <v>1742</v>
      </c>
      <c r="E40" s="56">
        <v>2155</v>
      </c>
    </row>
    <row r="41" spans="1:5" ht="14.1" customHeight="1" x14ac:dyDescent="0.2">
      <c r="A41" s="40" t="s">
        <v>60</v>
      </c>
      <c r="B41" s="55">
        <f>$B$8-28</f>
        <v>1984</v>
      </c>
      <c r="C41" s="56">
        <v>4079</v>
      </c>
      <c r="D41" s="56">
        <v>1790</v>
      </c>
      <c r="E41" s="56">
        <v>2289</v>
      </c>
    </row>
    <row r="42" spans="1:5" ht="14.1" customHeight="1" x14ac:dyDescent="0.2">
      <c r="A42" s="40" t="s">
        <v>61</v>
      </c>
      <c r="B42" s="55">
        <f>$B$8-29</f>
        <v>1983</v>
      </c>
      <c r="C42" s="56">
        <v>4413</v>
      </c>
      <c r="D42" s="56">
        <v>1999</v>
      </c>
      <c r="E42" s="56">
        <v>2414</v>
      </c>
    </row>
    <row r="43" spans="1:5" ht="14.1" customHeight="1" x14ac:dyDescent="0.2">
      <c r="A43" s="47" t="s">
        <v>36</v>
      </c>
      <c r="B43" s="57"/>
      <c r="C43" s="56">
        <f>SUM(C38:C42)</f>
        <v>19571</v>
      </c>
      <c r="D43" s="56">
        <f>SUM(D38:D42)</f>
        <v>8734</v>
      </c>
      <c r="E43" s="56">
        <f>SUM(E38:E42)</f>
        <v>10837</v>
      </c>
    </row>
    <row r="44" spans="1:5" ht="14.1" customHeight="1" x14ac:dyDescent="0.2">
      <c r="A44" s="40" t="s">
        <v>62</v>
      </c>
      <c r="B44" s="55">
        <f>$B$8-30</f>
        <v>1982</v>
      </c>
      <c r="C44" s="56">
        <v>4538</v>
      </c>
      <c r="D44" s="56">
        <v>2138</v>
      </c>
      <c r="E44" s="56">
        <v>2400</v>
      </c>
    </row>
    <row r="45" spans="1:5" ht="14.1" customHeight="1" x14ac:dyDescent="0.2">
      <c r="A45" s="40" t="s">
        <v>63</v>
      </c>
      <c r="B45" s="55">
        <f>$B$8-31</f>
        <v>1981</v>
      </c>
      <c r="C45" s="56">
        <v>4832</v>
      </c>
      <c r="D45" s="56">
        <v>2220</v>
      </c>
      <c r="E45" s="56">
        <v>2612</v>
      </c>
    </row>
    <row r="46" spans="1:5" ht="14.1" customHeight="1" x14ac:dyDescent="0.2">
      <c r="A46" s="40" t="s">
        <v>64</v>
      </c>
      <c r="B46" s="55">
        <f>$B$8-32</f>
        <v>1980</v>
      </c>
      <c r="C46" s="56">
        <v>4596</v>
      </c>
      <c r="D46" s="56">
        <v>2127</v>
      </c>
      <c r="E46" s="56">
        <v>2469</v>
      </c>
    </row>
    <row r="47" spans="1:5" ht="14.1" customHeight="1" x14ac:dyDescent="0.2">
      <c r="A47" s="40" t="s">
        <v>65</v>
      </c>
      <c r="B47" s="55">
        <f>$B$8-33</f>
        <v>1979</v>
      </c>
      <c r="C47" s="56">
        <v>4304</v>
      </c>
      <c r="D47" s="56">
        <v>2009</v>
      </c>
      <c r="E47" s="56">
        <v>2295</v>
      </c>
    </row>
    <row r="48" spans="1:5" ht="14.1" customHeight="1" x14ac:dyDescent="0.2">
      <c r="A48" s="40" t="s">
        <v>66</v>
      </c>
      <c r="B48" s="55">
        <f>$B$8-34</f>
        <v>1978</v>
      </c>
      <c r="C48" s="56">
        <v>4132</v>
      </c>
      <c r="D48" s="56">
        <v>1995</v>
      </c>
      <c r="E48" s="56">
        <v>2137</v>
      </c>
    </row>
    <row r="49" spans="1:5" ht="14.1" customHeight="1" x14ac:dyDescent="0.2">
      <c r="A49" s="47" t="s">
        <v>36</v>
      </c>
      <c r="B49" s="57"/>
      <c r="C49" s="56">
        <f>SUM(C44:C48)</f>
        <v>22402</v>
      </c>
      <c r="D49" s="56">
        <f>SUM(D44:D48)</f>
        <v>10489</v>
      </c>
      <c r="E49" s="56">
        <f>SUM(E44:E48)</f>
        <v>11913</v>
      </c>
    </row>
    <row r="50" spans="1:5" ht="14.1" customHeight="1" x14ac:dyDescent="0.2">
      <c r="A50" s="40" t="s">
        <v>67</v>
      </c>
      <c r="B50" s="55">
        <f>$B$8-35</f>
        <v>1977</v>
      </c>
      <c r="C50" s="56">
        <v>4016</v>
      </c>
      <c r="D50" s="56">
        <v>1924</v>
      </c>
      <c r="E50" s="56">
        <v>2092</v>
      </c>
    </row>
    <row r="51" spans="1:5" ht="14.1" customHeight="1" x14ac:dyDescent="0.2">
      <c r="A51" s="40" t="s">
        <v>68</v>
      </c>
      <c r="B51" s="55">
        <f>$B$8-36</f>
        <v>1976</v>
      </c>
      <c r="C51" s="56">
        <v>3814</v>
      </c>
      <c r="D51" s="56">
        <v>1806</v>
      </c>
      <c r="E51" s="56">
        <v>2008</v>
      </c>
    </row>
    <row r="52" spans="1:5" ht="14.1" customHeight="1" x14ac:dyDescent="0.2">
      <c r="A52" s="40" t="s">
        <v>69</v>
      </c>
      <c r="B52" s="55">
        <f>$B$8-37</f>
        <v>1975</v>
      </c>
      <c r="C52" s="56">
        <v>3707</v>
      </c>
      <c r="D52" s="56">
        <v>1779</v>
      </c>
      <c r="E52" s="56">
        <v>1928</v>
      </c>
    </row>
    <row r="53" spans="1:5" ht="14.1" customHeight="1" x14ac:dyDescent="0.2">
      <c r="A53" s="40" t="s">
        <v>70</v>
      </c>
      <c r="B53" s="55">
        <f>$B$8-38</f>
        <v>1974</v>
      </c>
      <c r="C53" s="56">
        <v>3640</v>
      </c>
      <c r="D53" s="56">
        <v>1758</v>
      </c>
      <c r="E53" s="56">
        <v>1882</v>
      </c>
    </row>
    <row r="54" spans="1:5" ht="14.1" customHeight="1" x14ac:dyDescent="0.2">
      <c r="A54" s="39" t="s">
        <v>71</v>
      </c>
      <c r="B54" s="55">
        <f>$B$8-39</f>
        <v>1973</v>
      </c>
      <c r="C54" s="56">
        <v>3537</v>
      </c>
      <c r="D54" s="56">
        <v>1687</v>
      </c>
      <c r="E54" s="56">
        <v>1850</v>
      </c>
    </row>
    <row r="55" spans="1:5" ht="14.1" customHeight="1" x14ac:dyDescent="0.2">
      <c r="A55" s="46" t="s">
        <v>36</v>
      </c>
      <c r="B55" s="57"/>
      <c r="C55" s="56">
        <f>SUM(C50:C54)</f>
        <v>18714</v>
      </c>
      <c r="D55" s="56">
        <f>SUM(D50:D54)</f>
        <v>8954</v>
      </c>
      <c r="E55" s="56">
        <f>SUM(E50:E54)</f>
        <v>9760</v>
      </c>
    </row>
    <row r="56" spans="1:5" ht="14.1" customHeight="1" x14ac:dyDescent="0.2">
      <c r="A56" s="39" t="s">
        <v>72</v>
      </c>
      <c r="B56" s="55">
        <f>$B$8-40</f>
        <v>1972</v>
      </c>
      <c r="C56" s="56">
        <v>3714</v>
      </c>
      <c r="D56" s="56">
        <v>1836</v>
      </c>
      <c r="E56" s="56">
        <v>1878</v>
      </c>
    </row>
    <row r="57" spans="1:5" ht="14.1" customHeight="1" x14ac:dyDescent="0.2">
      <c r="A57" s="39" t="s">
        <v>73</v>
      </c>
      <c r="B57" s="55">
        <f>$B$8-41</f>
        <v>1971</v>
      </c>
      <c r="C57" s="56">
        <v>3892</v>
      </c>
      <c r="D57" s="56">
        <v>1899</v>
      </c>
      <c r="E57" s="56">
        <v>1993</v>
      </c>
    </row>
    <row r="58" spans="1:5" ht="14.1" customHeight="1" x14ac:dyDescent="0.2">
      <c r="A58" s="39" t="s">
        <v>74</v>
      </c>
      <c r="B58" s="55">
        <f>$B$8-42</f>
        <v>1970</v>
      </c>
      <c r="C58" s="56">
        <v>3956</v>
      </c>
      <c r="D58" s="56">
        <v>1976</v>
      </c>
      <c r="E58" s="56">
        <v>1980</v>
      </c>
    </row>
    <row r="59" spans="1:5" ht="14.1" customHeight="1" x14ac:dyDescent="0.2">
      <c r="A59" s="39" t="s">
        <v>75</v>
      </c>
      <c r="B59" s="55">
        <f>$B$8-43</f>
        <v>1969</v>
      </c>
      <c r="C59" s="56">
        <v>4143</v>
      </c>
      <c r="D59" s="56">
        <v>2024</v>
      </c>
      <c r="E59" s="56">
        <v>2119</v>
      </c>
    </row>
    <row r="60" spans="1:5" ht="14.1" customHeight="1" x14ac:dyDescent="0.2">
      <c r="A60" s="39" t="s">
        <v>76</v>
      </c>
      <c r="B60" s="55">
        <f>$B$8-44</f>
        <v>1968</v>
      </c>
      <c r="C60" s="56">
        <v>4425</v>
      </c>
      <c r="D60" s="56">
        <v>2218</v>
      </c>
      <c r="E60" s="56">
        <v>2207</v>
      </c>
    </row>
    <row r="61" spans="1:5" ht="14.1" customHeight="1" x14ac:dyDescent="0.2">
      <c r="A61" s="47" t="s">
        <v>36</v>
      </c>
      <c r="B61" s="57"/>
      <c r="C61" s="56">
        <f>SUM(C56:C60)</f>
        <v>20130</v>
      </c>
      <c r="D61" s="56">
        <f>SUM(D56:D60)</f>
        <v>9953</v>
      </c>
      <c r="E61" s="56">
        <f>SUM(E56:E60)</f>
        <v>10177</v>
      </c>
    </row>
    <row r="62" spans="1:5" ht="14.1" customHeight="1" x14ac:dyDescent="0.2">
      <c r="A62" s="40" t="s">
        <v>77</v>
      </c>
      <c r="B62" s="55">
        <f>$B$8-45</f>
        <v>1967</v>
      </c>
      <c r="C62" s="56">
        <v>4423</v>
      </c>
      <c r="D62" s="56">
        <v>2162</v>
      </c>
      <c r="E62" s="56">
        <v>2261</v>
      </c>
    </row>
    <row r="63" spans="1:5" ht="14.1" customHeight="1" x14ac:dyDescent="0.2">
      <c r="A63" s="40" t="s">
        <v>78</v>
      </c>
      <c r="B63" s="55">
        <f>$B$8-46</f>
        <v>1966</v>
      </c>
      <c r="C63" s="56">
        <v>4404</v>
      </c>
      <c r="D63" s="56">
        <v>2165</v>
      </c>
      <c r="E63" s="56">
        <v>2239</v>
      </c>
    </row>
    <row r="64" spans="1:5" ht="14.1" customHeight="1" x14ac:dyDescent="0.2">
      <c r="A64" s="40" t="s">
        <v>79</v>
      </c>
      <c r="B64" s="55">
        <f>$B$8-47</f>
        <v>1965</v>
      </c>
      <c r="C64" s="56">
        <v>4172</v>
      </c>
      <c r="D64" s="56">
        <v>2021</v>
      </c>
      <c r="E64" s="56">
        <v>2151</v>
      </c>
    </row>
    <row r="65" spans="1:5" ht="14.1" customHeight="1" x14ac:dyDescent="0.2">
      <c r="A65" s="40" t="s">
        <v>80</v>
      </c>
      <c r="B65" s="55">
        <f>$B$8-48</f>
        <v>1964</v>
      </c>
      <c r="C65" s="56">
        <v>4026</v>
      </c>
      <c r="D65" s="56">
        <v>2059</v>
      </c>
      <c r="E65" s="56">
        <v>1967</v>
      </c>
    </row>
    <row r="66" spans="1:5" ht="14.1" customHeight="1" x14ac:dyDescent="0.2">
      <c r="A66" s="40" t="s">
        <v>81</v>
      </c>
      <c r="B66" s="55">
        <f>$B$8-49</f>
        <v>1963</v>
      </c>
      <c r="C66" s="56">
        <v>3876</v>
      </c>
      <c r="D66" s="56">
        <v>1925</v>
      </c>
      <c r="E66" s="56">
        <v>1951</v>
      </c>
    </row>
    <row r="67" spans="1:5" ht="14.1" customHeight="1" x14ac:dyDescent="0.2">
      <c r="A67" s="47" t="s">
        <v>36</v>
      </c>
      <c r="B67" s="57"/>
      <c r="C67" s="56">
        <f>SUM(C62:C66)</f>
        <v>20901</v>
      </c>
      <c r="D67" s="56">
        <f>SUM(D62:D66)</f>
        <v>10332</v>
      </c>
      <c r="E67" s="56">
        <f>SUM(E62:E66)</f>
        <v>10569</v>
      </c>
    </row>
    <row r="68" spans="1:5" ht="14.1" customHeight="1" x14ac:dyDescent="0.2">
      <c r="A68" s="40" t="s">
        <v>82</v>
      </c>
      <c r="B68" s="55">
        <f>$B$8-50</f>
        <v>1962</v>
      </c>
      <c r="C68" s="56">
        <v>3568</v>
      </c>
      <c r="D68" s="56">
        <v>1641</v>
      </c>
      <c r="E68" s="56">
        <v>1927</v>
      </c>
    </row>
    <row r="69" spans="1:5" ht="14.1" customHeight="1" x14ac:dyDescent="0.2">
      <c r="A69" s="40" t="s">
        <v>83</v>
      </c>
      <c r="B69" s="55">
        <f>$B$8-51</f>
        <v>1961</v>
      </c>
      <c r="C69" s="56">
        <v>3472</v>
      </c>
      <c r="D69" s="56">
        <v>1675</v>
      </c>
      <c r="E69" s="56">
        <v>1797</v>
      </c>
    </row>
    <row r="70" spans="1:5" ht="14.1" customHeight="1" x14ac:dyDescent="0.2">
      <c r="A70" s="40" t="s">
        <v>84</v>
      </c>
      <c r="B70" s="55">
        <f>$B$8-52</f>
        <v>1960</v>
      </c>
      <c r="C70" s="56">
        <v>3370</v>
      </c>
      <c r="D70" s="56">
        <v>1691</v>
      </c>
      <c r="E70" s="56">
        <v>1679</v>
      </c>
    </row>
    <row r="71" spans="1:5" ht="14.1" customHeight="1" x14ac:dyDescent="0.2">
      <c r="A71" s="40" t="s">
        <v>85</v>
      </c>
      <c r="B71" s="55">
        <f>$B$8-53</f>
        <v>1959</v>
      </c>
      <c r="C71" s="56">
        <v>3221</v>
      </c>
      <c r="D71" s="56">
        <v>1602</v>
      </c>
      <c r="E71" s="56">
        <v>1619</v>
      </c>
    </row>
    <row r="72" spans="1:5" ht="14.1" customHeight="1" x14ac:dyDescent="0.2">
      <c r="A72" s="40" t="s">
        <v>86</v>
      </c>
      <c r="B72" s="55">
        <f>$B$8-54</f>
        <v>1958</v>
      </c>
      <c r="C72" s="56">
        <v>3038</v>
      </c>
      <c r="D72" s="56">
        <v>1456</v>
      </c>
      <c r="E72" s="56">
        <v>1582</v>
      </c>
    </row>
    <row r="73" spans="1:5" ht="14.1" customHeight="1" x14ac:dyDescent="0.2">
      <c r="A73" s="47" t="s">
        <v>36</v>
      </c>
      <c r="B73" s="57"/>
      <c r="C73" s="56">
        <f>SUM(C68:C72)</f>
        <v>16669</v>
      </c>
      <c r="D73" s="56">
        <f>SUM(D68:D72)</f>
        <v>8065</v>
      </c>
      <c r="E73" s="56">
        <f>SUM(E68:E72)</f>
        <v>8604</v>
      </c>
    </row>
    <row r="74" spans="1:5" ht="14.1" customHeight="1" x14ac:dyDescent="0.2">
      <c r="A74" s="40" t="s">
        <v>87</v>
      </c>
      <c r="B74" s="55">
        <f>$B$8-55</f>
        <v>1957</v>
      </c>
      <c r="C74" s="56">
        <v>2944</v>
      </c>
      <c r="D74" s="56">
        <v>1366</v>
      </c>
      <c r="E74" s="56">
        <v>1578</v>
      </c>
    </row>
    <row r="75" spans="1:5" ht="14.1" customHeight="1" x14ac:dyDescent="0.2">
      <c r="A75" s="40" t="s">
        <v>88</v>
      </c>
      <c r="B75" s="55">
        <f>$B$8-56</f>
        <v>1956</v>
      </c>
      <c r="C75" s="56">
        <v>2816</v>
      </c>
      <c r="D75" s="56">
        <v>1314</v>
      </c>
      <c r="E75" s="56">
        <v>1502</v>
      </c>
    </row>
    <row r="76" spans="1:5" ht="13.15" customHeight="1" x14ac:dyDescent="0.2">
      <c r="A76" s="40" t="s">
        <v>89</v>
      </c>
      <c r="B76" s="55">
        <f>$B$8-57</f>
        <v>1955</v>
      </c>
      <c r="C76" s="56">
        <v>2670</v>
      </c>
      <c r="D76" s="56">
        <v>1274</v>
      </c>
      <c r="E76" s="56">
        <v>1396</v>
      </c>
    </row>
    <row r="77" spans="1:5" ht="14.1" customHeight="1" x14ac:dyDescent="0.2">
      <c r="A77" s="39" t="s">
        <v>90</v>
      </c>
      <c r="B77" s="55">
        <f>$B$8-58</f>
        <v>1954</v>
      </c>
      <c r="C77" s="56">
        <v>2529</v>
      </c>
      <c r="D77" s="56">
        <v>1205</v>
      </c>
      <c r="E77" s="56">
        <v>1324</v>
      </c>
    </row>
    <row r="78" spans="1:5" x14ac:dyDescent="0.2">
      <c r="A78" s="40" t="s">
        <v>91</v>
      </c>
      <c r="B78" s="55">
        <f>$B$8-59</f>
        <v>1953</v>
      </c>
      <c r="C78" s="56">
        <v>2619</v>
      </c>
      <c r="D78" s="56">
        <v>1241</v>
      </c>
      <c r="E78" s="56">
        <v>1378</v>
      </c>
    </row>
    <row r="79" spans="1:5" x14ac:dyDescent="0.2">
      <c r="A79" s="47" t="s">
        <v>36</v>
      </c>
      <c r="B79" s="57"/>
      <c r="C79" s="56">
        <f>SUM(C74:C78)</f>
        <v>13578</v>
      </c>
      <c r="D79" s="56">
        <f>SUM(D74:D78)</f>
        <v>6400</v>
      </c>
      <c r="E79" s="56">
        <f>SUM(E74:E78)</f>
        <v>7178</v>
      </c>
    </row>
    <row r="80" spans="1:5" x14ac:dyDescent="0.2">
      <c r="A80" s="40" t="s">
        <v>92</v>
      </c>
      <c r="B80" s="55">
        <f>$B$8-60</f>
        <v>1952</v>
      </c>
      <c r="C80" s="56">
        <v>2705</v>
      </c>
      <c r="D80" s="56">
        <v>1270</v>
      </c>
      <c r="E80" s="56">
        <v>1435</v>
      </c>
    </row>
    <row r="81" spans="1:5" x14ac:dyDescent="0.2">
      <c r="A81" s="40" t="s">
        <v>93</v>
      </c>
      <c r="B81" s="55">
        <f>$B$8-61</f>
        <v>1951</v>
      </c>
      <c r="C81" s="56">
        <v>2626</v>
      </c>
      <c r="D81" s="56">
        <v>1218</v>
      </c>
      <c r="E81" s="56">
        <v>1408</v>
      </c>
    </row>
    <row r="82" spans="1:5" x14ac:dyDescent="0.2">
      <c r="A82" s="40" t="s">
        <v>94</v>
      </c>
      <c r="B82" s="55">
        <f>$B$8-62</f>
        <v>1950</v>
      </c>
      <c r="C82" s="56">
        <v>2682</v>
      </c>
      <c r="D82" s="56">
        <v>1266</v>
      </c>
      <c r="E82" s="56">
        <v>1416</v>
      </c>
    </row>
    <row r="83" spans="1:5" x14ac:dyDescent="0.2">
      <c r="A83" s="40" t="s">
        <v>95</v>
      </c>
      <c r="B83" s="55">
        <f>$B$8-63</f>
        <v>1949</v>
      </c>
      <c r="C83" s="56">
        <v>2734</v>
      </c>
      <c r="D83" s="56">
        <v>1270</v>
      </c>
      <c r="E83" s="56">
        <v>1464</v>
      </c>
    </row>
    <row r="84" spans="1:5" x14ac:dyDescent="0.2">
      <c r="A84" s="40" t="s">
        <v>96</v>
      </c>
      <c r="B84" s="55">
        <f>$B$8-64</f>
        <v>1948</v>
      </c>
      <c r="C84" s="56">
        <v>2679</v>
      </c>
      <c r="D84" s="56">
        <v>1262</v>
      </c>
      <c r="E84" s="56">
        <v>1417</v>
      </c>
    </row>
    <row r="85" spans="1:5" x14ac:dyDescent="0.2">
      <c r="A85" s="47" t="s">
        <v>36</v>
      </c>
      <c r="B85" s="57"/>
      <c r="C85" s="56">
        <f>SUM(C80:C84)</f>
        <v>13426</v>
      </c>
      <c r="D85" s="56">
        <f>SUM(D80:D84)</f>
        <v>6286</v>
      </c>
      <c r="E85" s="56">
        <f>SUM(E80:E84)</f>
        <v>7140</v>
      </c>
    </row>
    <row r="86" spans="1:5" x14ac:dyDescent="0.2">
      <c r="A86" s="40" t="s">
        <v>97</v>
      </c>
      <c r="B86" s="55">
        <f>$B$8-65</f>
        <v>1947</v>
      </c>
      <c r="C86" s="56">
        <v>2619</v>
      </c>
      <c r="D86" s="56">
        <v>1269</v>
      </c>
      <c r="E86" s="56">
        <v>1350</v>
      </c>
    </row>
    <row r="87" spans="1:5" x14ac:dyDescent="0.2">
      <c r="A87" s="40" t="s">
        <v>98</v>
      </c>
      <c r="B87" s="55">
        <f>$B$8-66</f>
        <v>1946</v>
      </c>
      <c r="C87" s="56">
        <v>2464</v>
      </c>
      <c r="D87" s="56">
        <v>1144</v>
      </c>
      <c r="E87" s="56">
        <v>1320</v>
      </c>
    </row>
    <row r="88" spans="1:5" x14ac:dyDescent="0.2">
      <c r="A88" s="40" t="s">
        <v>99</v>
      </c>
      <c r="B88" s="55">
        <f>$B$8-67</f>
        <v>1945</v>
      </c>
      <c r="C88" s="56">
        <v>2142</v>
      </c>
      <c r="D88" s="56">
        <v>988</v>
      </c>
      <c r="E88" s="56">
        <v>1154</v>
      </c>
    </row>
    <row r="89" spans="1:5" x14ac:dyDescent="0.2">
      <c r="A89" s="40" t="s">
        <v>100</v>
      </c>
      <c r="B89" s="55">
        <f>$B$8-68</f>
        <v>1944</v>
      </c>
      <c r="C89" s="56">
        <v>2720</v>
      </c>
      <c r="D89" s="56">
        <v>1292</v>
      </c>
      <c r="E89" s="56">
        <v>1428</v>
      </c>
    </row>
    <row r="90" spans="1:5" x14ac:dyDescent="0.2">
      <c r="A90" s="40" t="s">
        <v>101</v>
      </c>
      <c r="B90" s="55">
        <f>$B$8-69</f>
        <v>1943</v>
      </c>
      <c r="C90" s="56">
        <v>2680</v>
      </c>
      <c r="D90" s="56">
        <v>1295</v>
      </c>
      <c r="E90" s="56">
        <v>1385</v>
      </c>
    </row>
    <row r="91" spans="1:5" x14ac:dyDescent="0.2">
      <c r="A91" s="47" t="s">
        <v>36</v>
      </c>
      <c r="B91" s="57"/>
      <c r="C91" s="56">
        <f>SUM(C86:C90)</f>
        <v>12625</v>
      </c>
      <c r="D91" s="56">
        <f>SUM(D86:D90)</f>
        <v>5988</v>
      </c>
      <c r="E91" s="56">
        <f>SUM(E86:E90)</f>
        <v>6637</v>
      </c>
    </row>
    <row r="92" spans="1:5" x14ac:dyDescent="0.2">
      <c r="A92" s="40" t="s">
        <v>102</v>
      </c>
      <c r="B92" s="55">
        <f>$B$8-70</f>
        <v>1942</v>
      </c>
      <c r="C92" s="56">
        <v>2653</v>
      </c>
      <c r="D92" s="56">
        <v>1257</v>
      </c>
      <c r="E92" s="56">
        <v>1396</v>
      </c>
    </row>
    <row r="93" spans="1:5" x14ac:dyDescent="0.2">
      <c r="A93" s="40" t="s">
        <v>103</v>
      </c>
      <c r="B93" s="55">
        <f>$B$8-71</f>
        <v>1941</v>
      </c>
      <c r="C93" s="56">
        <v>3009</v>
      </c>
      <c r="D93" s="56">
        <v>1455</v>
      </c>
      <c r="E93" s="56">
        <v>1554</v>
      </c>
    </row>
    <row r="94" spans="1:5" x14ac:dyDescent="0.2">
      <c r="A94" s="40" t="s">
        <v>104</v>
      </c>
      <c r="B94" s="55">
        <f>$B$8-72</f>
        <v>1940</v>
      </c>
      <c r="C94" s="56">
        <v>2930</v>
      </c>
      <c r="D94" s="56">
        <v>1391</v>
      </c>
      <c r="E94" s="56">
        <v>1539</v>
      </c>
    </row>
    <row r="95" spans="1:5" x14ac:dyDescent="0.2">
      <c r="A95" s="40" t="s">
        <v>105</v>
      </c>
      <c r="B95" s="55">
        <f>$B$8-73</f>
        <v>1939</v>
      </c>
      <c r="C95" s="56">
        <v>2895</v>
      </c>
      <c r="D95" s="56">
        <v>1372</v>
      </c>
      <c r="E95" s="56">
        <v>1523</v>
      </c>
    </row>
    <row r="96" spans="1:5" x14ac:dyDescent="0.2">
      <c r="A96" s="40" t="s">
        <v>106</v>
      </c>
      <c r="B96" s="55">
        <f>$B$8-74</f>
        <v>1938</v>
      </c>
      <c r="C96" s="56">
        <v>2591</v>
      </c>
      <c r="D96" s="56">
        <v>1221</v>
      </c>
      <c r="E96" s="56">
        <v>1370</v>
      </c>
    </row>
    <row r="97" spans="1:5" x14ac:dyDescent="0.2">
      <c r="A97" s="47" t="s">
        <v>36</v>
      </c>
      <c r="B97" s="57"/>
      <c r="C97" s="56">
        <f>SUM(C92:C96)</f>
        <v>14078</v>
      </c>
      <c r="D97" s="56">
        <f>SUM(D92:D96)</f>
        <v>6696</v>
      </c>
      <c r="E97" s="56">
        <f>SUM(E92:E96)</f>
        <v>7382</v>
      </c>
    </row>
    <row r="98" spans="1:5" x14ac:dyDescent="0.2">
      <c r="A98" s="40" t="s">
        <v>107</v>
      </c>
      <c r="B98" s="55">
        <f>$B$8-75</f>
        <v>1937</v>
      </c>
      <c r="C98" s="56">
        <v>2406</v>
      </c>
      <c r="D98" s="56">
        <v>1091</v>
      </c>
      <c r="E98" s="56">
        <v>1315</v>
      </c>
    </row>
    <row r="99" spans="1:5" x14ac:dyDescent="0.2">
      <c r="A99" s="40" t="s">
        <v>108</v>
      </c>
      <c r="B99" s="55">
        <f>$B$8-76</f>
        <v>1936</v>
      </c>
      <c r="C99" s="56">
        <v>2219</v>
      </c>
      <c r="D99" s="56">
        <v>985</v>
      </c>
      <c r="E99" s="56">
        <v>1234</v>
      </c>
    </row>
    <row r="100" spans="1:5" x14ac:dyDescent="0.2">
      <c r="A100" s="40" t="s">
        <v>109</v>
      </c>
      <c r="B100" s="55">
        <f>$B$8-77</f>
        <v>1935</v>
      </c>
      <c r="C100" s="56">
        <v>2178</v>
      </c>
      <c r="D100" s="56">
        <v>955</v>
      </c>
      <c r="E100" s="56">
        <v>1223</v>
      </c>
    </row>
    <row r="101" spans="1:5" x14ac:dyDescent="0.2">
      <c r="A101" s="40" t="s">
        <v>110</v>
      </c>
      <c r="B101" s="55">
        <f>$B$8-78</f>
        <v>1934</v>
      </c>
      <c r="C101" s="56">
        <v>1803</v>
      </c>
      <c r="D101" s="56">
        <v>748</v>
      </c>
      <c r="E101" s="56">
        <v>1055</v>
      </c>
    </row>
    <row r="102" spans="1:5" x14ac:dyDescent="0.2">
      <c r="A102" s="41" t="s">
        <v>111</v>
      </c>
      <c r="B102" s="55">
        <f>$B$8-79</f>
        <v>1933</v>
      </c>
      <c r="C102" s="56">
        <v>1306</v>
      </c>
      <c r="D102" s="56">
        <v>553</v>
      </c>
      <c r="E102" s="56">
        <v>753</v>
      </c>
    </row>
    <row r="103" spans="1:5" x14ac:dyDescent="0.2">
      <c r="A103" s="48" t="s">
        <v>36</v>
      </c>
      <c r="B103" s="58"/>
      <c r="C103" s="56">
        <f>SUM(C98:C102)</f>
        <v>9912</v>
      </c>
      <c r="D103" s="56">
        <f>SUM(D98:D102)</f>
        <v>4332</v>
      </c>
      <c r="E103" s="56">
        <f>SUM(E98:E102)</f>
        <v>5580</v>
      </c>
    </row>
    <row r="104" spans="1:5" x14ac:dyDescent="0.2">
      <c r="A104" s="41" t="s">
        <v>112</v>
      </c>
      <c r="B104" s="55">
        <f>$B$8-80</f>
        <v>1932</v>
      </c>
      <c r="C104" s="56">
        <v>1177</v>
      </c>
      <c r="D104" s="56">
        <v>461</v>
      </c>
      <c r="E104" s="56">
        <v>716</v>
      </c>
    </row>
    <row r="105" spans="1:5" x14ac:dyDescent="0.2">
      <c r="A105" s="41" t="s">
        <v>123</v>
      </c>
      <c r="B105" s="55">
        <f>$B$8-81</f>
        <v>1931</v>
      </c>
      <c r="C105" s="56">
        <v>1172</v>
      </c>
      <c r="D105" s="56">
        <v>435</v>
      </c>
      <c r="E105" s="56">
        <v>737</v>
      </c>
    </row>
    <row r="106" spans="1:5" s="23" customFormat="1" x14ac:dyDescent="0.2">
      <c r="A106" s="41" t="s">
        <v>121</v>
      </c>
      <c r="B106" s="55">
        <f>$B$8-82</f>
        <v>1930</v>
      </c>
      <c r="C106" s="56">
        <v>1206</v>
      </c>
      <c r="D106" s="56">
        <v>419</v>
      </c>
      <c r="E106" s="56">
        <v>787</v>
      </c>
    </row>
    <row r="107" spans="1:5" x14ac:dyDescent="0.2">
      <c r="A107" s="41" t="s">
        <v>124</v>
      </c>
      <c r="B107" s="55">
        <f>$B$8-83</f>
        <v>1929</v>
      </c>
      <c r="C107" s="56">
        <v>1072</v>
      </c>
      <c r="D107" s="56">
        <v>400</v>
      </c>
      <c r="E107" s="56">
        <v>672</v>
      </c>
    </row>
    <row r="108" spans="1:5" x14ac:dyDescent="0.2">
      <c r="A108" s="41" t="s">
        <v>122</v>
      </c>
      <c r="B108" s="55">
        <f>$B$8-84</f>
        <v>1928</v>
      </c>
      <c r="C108" s="56">
        <v>1048</v>
      </c>
      <c r="D108" s="56">
        <v>369</v>
      </c>
      <c r="E108" s="56">
        <v>679</v>
      </c>
    </row>
    <row r="109" spans="1:5" x14ac:dyDescent="0.2">
      <c r="A109" s="48" t="s">
        <v>36</v>
      </c>
      <c r="B109" s="58"/>
      <c r="C109" s="56">
        <f>SUM(C104:C108)</f>
        <v>5675</v>
      </c>
      <c r="D109" s="56">
        <f>SUM(D104:D108)</f>
        <v>2084</v>
      </c>
      <c r="E109" s="56">
        <f>SUM(E104:E108)</f>
        <v>3591</v>
      </c>
    </row>
    <row r="110" spans="1:5" x14ac:dyDescent="0.2">
      <c r="A110" s="41" t="s">
        <v>113</v>
      </c>
      <c r="B110" s="55">
        <f>$B$8-85</f>
        <v>1927</v>
      </c>
      <c r="C110" s="56">
        <v>900</v>
      </c>
      <c r="D110" s="56">
        <v>296</v>
      </c>
      <c r="E110" s="56">
        <v>604</v>
      </c>
    </row>
    <row r="111" spans="1:5" x14ac:dyDescent="0.2">
      <c r="A111" s="41" t="s">
        <v>114</v>
      </c>
      <c r="B111" s="55">
        <f>$B$8-86</f>
        <v>1926</v>
      </c>
      <c r="C111" s="56">
        <v>879</v>
      </c>
      <c r="D111" s="56">
        <v>276</v>
      </c>
      <c r="E111" s="56">
        <v>603</v>
      </c>
    </row>
    <row r="112" spans="1:5" x14ac:dyDescent="0.2">
      <c r="A112" s="41" t="s">
        <v>115</v>
      </c>
      <c r="B112" s="55">
        <f>$B$8-87</f>
        <v>1925</v>
      </c>
      <c r="C112" s="56">
        <v>728</v>
      </c>
      <c r="D112" s="56">
        <v>193</v>
      </c>
      <c r="E112" s="56">
        <v>535</v>
      </c>
    </row>
    <row r="113" spans="1:5" x14ac:dyDescent="0.2">
      <c r="A113" s="41" t="s">
        <v>116</v>
      </c>
      <c r="B113" s="55">
        <f>$B$8-88</f>
        <v>1924</v>
      </c>
      <c r="C113" s="56">
        <v>722</v>
      </c>
      <c r="D113" s="56">
        <v>170</v>
      </c>
      <c r="E113" s="56">
        <v>552</v>
      </c>
    </row>
    <row r="114" spans="1:5" x14ac:dyDescent="0.2">
      <c r="A114" s="41" t="s">
        <v>117</v>
      </c>
      <c r="B114" s="55">
        <f>$B$8-89</f>
        <v>1923</v>
      </c>
      <c r="C114" s="56">
        <v>544</v>
      </c>
      <c r="D114" s="56">
        <v>133</v>
      </c>
      <c r="E114" s="56">
        <v>411</v>
      </c>
    </row>
    <row r="115" spans="1:5" x14ac:dyDescent="0.2">
      <c r="A115" s="48" t="s">
        <v>36</v>
      </c>
      <c r="B115" s="59"/>
      <c r="C115" s="56">
        <f>SUM(C110:C114)</f>
        <v>3773</v>
      </c>
      <c r="D115" s="56">
        <f>SUM(D110:D114)</f>
        <v>1068</v>
      </c>
      <c r="E115" s="56">
        <f>SUM(E110:E114)</f>
        <v>2705</v>
      </c>
    </row>
    <row r="116" spans="1:5" x14ac:dyDescent="0.2">
      <c r="A116" s="41" t="s">
        <v>118</v>
      </c>
      <c r="B116" s="55">
        <f>$B$8-90</f>
        <v>1922</v>
      </c>
      <c r="C116" s="56">
        <v>1953</v>
      </c>
      <c r="D116" s="56">
        <v>450</v>
      </c>
      <c r="E116" s="56">
        <v>1503</v>
      </c>
    </row>
    <row r="117" spans="1:5" x14ac:dyDescent="0.2">
      <c r="A117" s="42"/>
      <c r="B117" s="45" t="s">
        <v>119</v>
      </c>
      <c r="C117" s="49"/>
      <c r="D117" s="49"/>
      <c r="E117" s="49"/>
    </row>
    <row r="118" spans="1:5" x14ac:dyDescent="0.2">
      <c r="A118" s="43" t="s">
        <v>120</v>
      </c>
      <c r="B118" s="60"/>
      <c r="C118" s="61">
        <v>246744</v>
      </c>
      <c r="D118" s="61">
        <v>116654</v>
      </c>
      <c r="E118" s="61">
        <v>130090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HH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152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">
      <c r="A3" s="97" t="s">
        <v>136</v>
      </c>
      <c r="B3" s="97"/>
      <c r="C3" s="97"/>
      <c r="D3" s="97"/>
      <c r="E3" s="97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7" t="s">
        <v>155</v>
      </c>
      <c r="D6" s="17" t="s">
        <v>156</v>
      </c>
      <c r="E6" s="18" t="s">
        <v>157</v>
      </c>
    </row>
    <row r="7" spans="1:8" ht="14.1" customHeight="1" x14ac:dyDescent="0.2">
      <c r="A7" s="38"/>
      <c r="B7" s="44"/>
      <c r="C7" s="24"/>
      <c r="D7" s="24"/>
      <c r="E7" s="24"/>
    </row>
    <row r="8" spans="1:8" ht="14.1" customHeight="1" x14ac:dyDescent="0.25">
      <c r="A8" s="39" t="s">
        <v>31</v>
      </c>
      <c r="B8" s="55">
        <v>2012</v>
      </c>
      <c r="C8" s="56">
        <v>2953</v>
      </c>
      <c r="D8" s="56">
        <v>1507</v>
      </c>
      <c r="E8" s="56">
        <v>1446</v>
      </c>
    </row>
    <row r="9" spans="1:8" ht="14.1" customHeight="1" x14ac:dyDescent="0.25">
      <c r="A9" s="39" t="s">
        <v>32</v>
      </c>
      <c r="B9" s="55">
        <f>$B$8-1</f>
        <v>2011</v>
      </c>
      <c r="C9" s="56">
        <v>2627</v>
      </c>
      <c r="D9" s="56">
        <v>1344</v>
      </c>
      <c r="E9" s="56">
        <v>1283</v>
      </c>
    </row>
    <row r="10" spans="1:8" ht="14.1" customHeight="1" x14ac:dyDescent="0.25">
      <c r="A10" s="39" t="s">
        <v>33</v>
      </c>
      <c r="B10" s="55">
        <f>$B$8-2</f>
        <v>2010</v>
      </c>
      <c r="C10" s="56">
        <v>2530</v>
      </c>
      <c r="D10" s="56">
        <v>1286</v>
      </c>
      <c r="E10" s="56">
        <v>1244</v>
      </c>
    </row>
    <row r="11" spans="1:8" ht="14.1" customHeight="1" x14ac:dyDescent="0.25">
      <c r="A11" s="39" t="s">
        <v>34</v>
      </c>
      <c r="B11" s="55">
        <f>$B$8-3</f>
        <v>2009</v>
      </c>
      <c r="C11" s="56">
        <v>2292</v>
      </c>
      <c r="D11" s="56">
        <v>1232</v>
      </c>
      <c r="E11" s="56">
        <v>1060</v>
      </c>
      <c r="H11" s="22"/>
    </row>
    <row r="12" spans="1:8" ht="14.1" customHeight="1" x14ac:dyDescent="0.25">
      <c r="A12" s="39" t="s">
        <v>35</v>
      </c>
      <c r="B12" s="55">
        <f>$B$8-4</f>
        <v>2008</v>
      </c>
      <c r="C12" s="56">
        <v>2209</v>
      </c>
      <c r="D12" s="56">
        <v>1142</v>
      </c>
      <c r="E12" s="56">
        <v>1067</v>
      </c>
    </row>
    <row r="13" spans="1:8" ht="14.1" customHeight="1" x14ac:dyDescent="0.25">
      <c r="A13" s="46" t="s">
        <v>36</v>
      </c>
      <c r="B13" s="57"/>
      <c r="C13" s="56">
        <f>SUM(C8:C12)</f>
        <v>12611</v>
      </c>
      <c r="D13" s="56">
        <f>SUM(D8:D12)</f>
        <v>6511</v>
      </c>
      <c r="E13" s="56">
        <f>SUM(E8:E12)</f>
        <v>6100</v>
      </c>
    </row>
    <row r="14" spans="1:8" ht="14.1" customHeight="1" x14ac:dyDescent="0.25">
      <c r="A14" s="40" t="s">
        <v>37</v>
      </c>
      <c r="B14" s="55">
        <f>$B$8-5</f>
        <v>2007</v>
      </c>
      <c r="C14" s="56">
        <v>2073</v>
      </c>
      <c r="D14" s="56">
        <v>1069</v>
      </c>
      <c r="E14" s="56">
        <v>1004</v>
      </c>
    </row>
    <row r="15" spans="1:8" ht="14.1" customHeight="1" x14ac:dyDescent="0.25">
      <c r="A15" s="40" t="s">
        <v>38</v>
      </c>
      <c r="B15" s="55">
        <f>$B$8-6</f>
        <v>2006</v>
      </c>
      <c r="C15" s="56">
        <v>1887</v>
      </c>
      <c r="D15" s="56">
        <v>979</v>
      </c>
      <c r="E15" s="56">
        <v>908</v>
      </c>
    </row>
    <row r="16" spans="1:8" ht="14.1" customHeight="1" x14ac:dyDescent="0.25">
      <c r="A16" s="40" t="s">
        <v>39</v>
      </c>
      <c r="B16" s="55">
        <f>$B$8-7</f>
        <v>2005</v>
      </c>
      <c r="C16" s="56">
        <v>1881</v>
      </c>
      <c r="D16" s="56">
        <v>950</v>
      </c>
      <c r="E16" s="56">
        <v>931</v>
      </c>
    </row>
    <row r="17" spans="1:5" ht="14.1" customHeight="1" x14ac:dyDescent="0.25">
      <c r="A17" s="40" t="s">
        <v>40</v>
      </c>
      <c r="B17" s="55">
        <f>$B$8-8</f>
        <v>2004</v>
      </c>
      <c r="C17" s="56">
        <v>1824</v>
      </c>
      <c r="D17" s="56">
        <v>915</v>
      </c>
      <c r="E17" s="56">
        <v>909</v>
      </c>
    </row>
    <row r="18" spans="1:5" ht="14.1" customHeight="1" x14ac:dyDescent="0.25">
      <c r="A18" s="40" t="s">
        <v>41</v>
      </c>
      <c r="B18" s="55">
        <f>$B$8-9</f>
        <v>2003</v>
      </c>
      <c r="C18" s="56">
        <v>1718</v>
      </c>
      <c r="D18" s="56">
        <v>927</v>
      </c>
      <c r="E18" s="56">
        <v>791</v>
      </c>
    </row>
    <row r="19" spans="1:5" ht="14.1" customHeight="1" x14ac:dyDescent="0.25">
      <c r="A19" s="47" t="s">
        <v>36</v>
      </c>
      <c r="B19" s="57"/>
      <c r="C19" s="56">
        <f>SUM(C14:C18)</f>
        <v>9383</v>
      </c>
      <c r="D19" s="56">
        <f>SUM(D14:D18)</f>
        <v>4840</v>
      </c>
      <c r="E19" s="56">
        <f>SUM(E14:E18)</f>
        <v>4543</v>
      </c>
    </row>
    <row r="20" spans="1:5" ht="14.1" customHeight="1" x14ac:dyDescent="0.25">
      <c r="A20" s="40" t="s">
        <v>42</v>
      </c>
      <c r="B20" s="55">
        <f>$B$8-10</f>
        <v>2002</v>
      </c>
      <c r="C20" s="56">
        <v>1747</v>
      </c>
      <c r="D20" s="56">
        <v>891</v>
      </c>
      <c r="E20" s="56">
        <v>856</v>
      </c>
    </row>
    <row r="21" spans="1:5" ht="14.1" customHeight="1" x14ac:dyDescent="0.25">
      <c r="A21" s="40" t="s">
        <v>43</v>
      </c>
      <c r="B21" s="55">
        <f>$B$8-11</f>
        <v>2001</v>
      </c>
      <c r="C21" s="56">
        <v>1675</v>
      </c>
      <c r="D21" s="56">
        <v>900</v>
      </c>
      <c r="E21" s="56">
        <v>775</v>
      </c>
    </row>
    <row r="22" spans="1:5" ht="14.1" customHeight="1" x14ac:dyDescent="0.25">
      <c r="A22" s="40" t="s">
        <v>44</v>
      </c>
      <c r="B22" s="55">
        <f>$B$8-12</f>
        <v>2000</v>
      </c>
      <c r="C22" s="56">
        <v>1758</v>
      </c>
      <c r="D22" s="56">
        <v>939</v>
      </c>
      <c r="E22" s="56">
        <v>819</v>
      </c>
    </row>
    <row r="23" spans="1:5" ht="14.1" customHeight="1" x14ac:dyDescent="0.25">
      <c r="A23" s="40" t="s">
        <v>45</v>
      </c>
      <c r="B23" s="55">
        <f>$B$8-13</f>
        <v>1999</v>
      </c>
      <c r="C23" s="56">
        <v>1678</v>
      </c>
      <c r="D23" s="56">
        <v>862</v>
      </c>
      <c r="E23" s="56">
        <v>816</v>
      </c>
    </row>
    <row r="24" spans="1:5" ht="14.1" customHeight="1" x14ac:dyDescent="0.25">
      <c r="A24" s="40" t="s">
        <v>46</v>
      </c>
      <c r="B24" s="55">
        <f>$B$8-14</f>
        <v>1998</v>
      </c>
      <c r="C24" s="56">
        <v>1695</v>
      </c>
      <c r="D24" s="56">
        <v>879</v>
      </c>
      <c r="E24" s="56">
        <v>816</v>
      </c>
    </row>
    <row r="25" spans="1:5" ht="14.1" customHeight="1" x14ac:dyDescent="0.25">
      <c r="A25" s="47" t="s">
        <v>36</v>
      </c>
      <c r="B25" s="57"/>
      <c r="C25" s="56">
        <f>SUM(C20:C24)</f>
        <v>8553</v>
      </c>
      <c r="D25" s="56">
        <f>SUM(D20:D24)</f>
        <v>4471</v>
      </c>
      <c r="E25" s="56">
        <f>SUM(E20:E24)</f>
        <v>4082</v>
      </c>
    </row>
    <row r="26" spans="1:5" ht="14.1" customHeight="1" x14ac:dyDescent="0.25">
      <c r="A26" s="40" t="s">
        <v>47</v>
      </c>
      <c r="B26" s="55">
        <f>$B$8-15</f>
        <v>1997</v>
      </c>
      <c r="C26" s="56">
        <v>1748</v>
      </c>
      <c r="D26" s="56">
        <v>891</v>
      </c>
      <c r="E26" s="56">
        <v>857</v>
      </c>
    </row>
    <row r="27" spans="1:5" ht="14.1" customHeight="1" x14ac:dyDescent="0.25">
      <c r="A27" s="40" t="s">
        <v>48</v>
      </c>
      <c r="B27" s="55">
        <f>$B$8-16</f>
        <v>1996</v>
      </c>
      <c r="C27" s="56">
        <v>1810</v>
      </c>
      <c r="D27" s="56">
        <v>1005</v>
      </c>
      <c r="E27" s="56">
        <v>805</v>
      </c>
    </row>
    <row r="28" spans="1:5" ht="14.1" customHeight="1" x14ac:dyDescent="0.25">
      <c r="A28" s="40" t="s">
        <v>49</v>
      </c>
      <c r="B28" s="55">
        <f>$B$8-17</f>
        <v>1995</v>
      </c>
      <c r="C28" s="56">
        <v>1687</v>
      </c>
      <c r="D28" s="56">
        <v>879</v>
      </c>
      <c r="E28" s="56">
        <v>808</v>
      </c>
    </row>
    <row r="29" spans="1:5" ht="14.1" customHeight="1" x14ac:dyDescent="0.25">
      <c r="A29" s="40" t="s">
        <v>50</v>
      </c>
      <c r="B29" s="55">
        <f>$B$8-18</f>
        <v>1994</v>
      </c>
      <c r="C29" s="56">
        <v>1911</v>
      </c>
      <c r="D29" s="56">
        <v>969</v>
      </c>
      <c r="E29" s="56">
        <v>942</v>
      </c>
    </row>
    <row r="30" spans="1:5" ht="14.1" customHeight="1" x14ac:dyDescent="0.2">
      <c r="A30" s="39" t="s">
        <v>51</v>
      </c>
      <c r="B30" s="55">
        <f>$B$8-19</f>
        <v>1993</v>
      </c>
      <c r="C30" s="56">
        <v>2211</v>
      </c>
      <c r="D30" s="56">
        <v>1076</v>
      </c>
      <c r="E30" s="56">
        <v>1135</v>
      </c>
    </row>
    <row r="31" spans="1:5" ht="14.1" customHeight="1" x14ac:dyDescent="0.2">
      <c r="A31" s="47" t="s">
        <v>36</v>
      </c>
      <c r="B31" s="57"/>
      <c r="C31" s="56">
        <f>SUM(C26:C30)</f>
        <v>9367</v>
      </c>
      <c r="D31" s="56">
        <f>SUM(D26:D30)</f>
        <v>4820</v>
      </c>
      <c r="E31" s="56">
        <f>SUM(E26:E30)</f>
        <v>4547</v>
      </c>
    </row>
    <row r="32" spans="1:5" ht="14.1" customHeight="1" x14ac:dyDescent="0.2">
      <c r="A32" s="40" t="s">
        <v>52</v>
      </c>
      <c r="B32" s="55">
        <f>$B$8-20</f>
        <v>1992</v>
      </c>
      <c r="C32" s="56">
        <v>2517</v>
      </c>
      <c r="D32" s="56">
        <v>1155</v>
      </c>
      <c r="E32" s="56">
        <v>1362</v>
      </c>
    </row>
    <row r="33" spans="1:5" ht="14.1" customHeight="1" x14ac:dyDescent="0.2">
      <c r="A33" s="40" t="s">
        <v>53</v>
      </c>
      <c r="B33" s="55">
        <f>$B$8-21</f>
        <v>1991</v>
      </c>
      <c r="C33" s="56">
        <v>3068</v>
      </c>
      <c r="D33" s="56">
        <v>1402</v>
      </c>
      <c r="E33" s="56">
        <v>1666</v>
      </c>
    </row>
    <row r="34" spans="1:5" ht="14.1" customHeight="1" x14ac:dyDescent="0.2">
      <c r="A34" s="40" t="s">
        <v>54</v>
      </c>
      <c r="B34" s="55">
        <f>$B$8-22</f>
        <v>1990</v>
      </c>
      <c r="C34" s="56">
        <v>3877</v>
      </c>
      <c r="D34" s="56">
        <v>1632</v>
      </c>
      <c r="E34" s="56">
        <v>2245</v>
      </c>
    </row>
    <row r="35" spans="1:5" ht="14.1" customHeight="1" x14ac:dyDescent="0.2">
      <c r="A35" s="40" t="s">
        <v>55</v>
      </c>
      <c r="B35" s="55">
        <f>$B$8-23</f>
        <v>1989</v>
      </c>
      <c r="C35" s="56">
        <v>4211</v>
      </c>
      <c r="D35" s="56">
        <v>1833</v>
      </c>
      <c r="E35" s="56">
        <v>2378</v>
      </c>
    </row>
    <row r="36" spans="1:5" ht="14.1" customHeight="1" x14ac:dyDescent="0.2">
      <c r="A36" s="40" t="s">
        <v>56</v>
      </c>
      <c r="B36" s="55">
        <f>$B$8-24</f>
        <v>1988</v>
      </c>
      <c r="C36" s="56">
        <v>4845</v>
      </c>
      <c r="D36" s="56">
        <v>2057</v>
      </c>
      <c r="E36" s="56">
        <v>2788</v>
      </c>
    </row>
    <row r="37" spans="1:5" ht="14.1" customHeight="1" x14ac:dyDescent="0.2">
      <c r="A37" s="47" t="s">
        <v>36</v>
      </c>
      <c r="B37" s="57"/>
      <c r="C37" s="56">
        <f>SUM(C32:C36)</f>
        <v>18518</v>
      </c>
      <c r="D37" s="56">
        <f>SUM(D32:D36)</f>
        <v>8079</v>
      </c>
      <c r="E37" s="56">
        <f>SUM(E32:E36)</f>
        <v>10439</v>
      </c>
    </row>
    <row r="38" spans="1:5" ht="14.1" customHeight="1" x14ac:dyDescent="0.2">
      <c r="A38" s="40" t="s">
        <v>57</v>
      </c>
      <c r="B38" s="55">
        <f>$B$8-25</f>
        <v>1987</v>
      </c>
      <c r="C38" s="56">
        <v>5255</v>
      </c>
      <c r="D38" s="56">
        <v>2316</v>
      </c>
      <c r="E38" s="56">
        <v>2939</v>
      </c>
    </row>
    <row r="39" spans="1:5" ht="14.1" customHeight="1" x14ac:dyDescent="0.2">
      <c r="A39" s="40" t="s">
        <v>58</v>
      </c>
      <c r="B39" s="55">
        <f>$B$8-26</f>
        <v>1986</v>
      </c>
      <c r="C39" s="56">
        <v>5456</v>
      </c>
      <c r="D39" s="56">
        <v>2426</v>
      </c>
      <c r="E39" s="56">
        <v>3030</v>
      </c>
    </row>
    <row r="40" spans="1:5" ht="14.1" customHeight="1" x14ac:dyDescent="0.2">
      <c r="A40" s="40" t="s">
        <v>59</v>
      </c>
      <c r="B40" s="55">
        <f>$B$8-27</f>
        <v>1985</v>
      </c>
      <c r="C40" s="56">
        <v>5674</v>
      </c>
      <c r="D40" s="56">
        <v>2447</v>
      </c>
      <c r="E40" s="56">
        <v>3227</v>
      </c>
    </row>
    <row r="41" spans="1:5" ht="14.1" customHeight="1" x14ac:dyDescent="0.2">
      <c r="A41" s="40" t="s">
        <v>60</v>
      </c>
      <c r="B41" s="55">
        <f>$B$8-28</f>
        <v>1984</v>
      </c>
      <c r="C41" s="56">
        <v>6036</v>
      </c>
      <c r="D41" s="56">
        <v>2842</v>
      </c>
      <c r="E41" s="56">
        <v>3194</v>
      </c>
    </row>
    <row r="42" spans="1:5" ht="14.1" customHeight="1" x14ac:dyDescent="0.2">
      <c r="A42" s="40" t="s">
        <v>61</v>
      </c>
      <c r="B42" s="55">
        <f>$B$8-29</f>
        <v>1983</v>
      </c>
      <c r="C42" s="56">
        <v>6037</v>
      </c>
      <c r="D42" s="56">
        <v>2710</v>
      </c>
      <c r="E42" s="56">
        <v>3327</v>
      </c>
    </row>
    <row r="43" spans="1:5" ht="14.1" customHeight="1" x14ac:dyDescent="0.2">
      <c r="A43" s="47" t="s">
        <v>36</v>
      </c>
      <c r="B43" s="57"/>
      <c r="C43" s="56">
        <f>SUM(C38:C42)</f>
        <v>28458</v>
      </c>
      <c r="D43" s="56">
        <f>SUM(D38:D42)</f>
        <v>12741</v>
      </c>
      <c r="E43" s="56">
        <f>SUM(E38:E42)</f>
        <v>15717</v>
      </c>
    </row>
    <row r="44" spans="1:5" ht="14.1" customHeight="1" x14ac:dyDescent="0.2">
      <c r="A44" s="40" t="s">
        <v>62</v>
      </c>
      <c r="B44" s="55">
        <f>$B$8-30</f>
        <v>1982</v>
      </c>
      <c r="C44" s="56">
        <v>6336</v>
      </c>
      <c r="D44" s="56">
        <v>2962</v>
      </c>
      <c r="E44" s="56">
        <v>3374</v>
      </c>
    </row>
    <row r="45" spans="1:5" ht="14.1" customHeight="1" x14ac:dyDescent="0.2">
      <c r="A45" s="40" t="s">
        <v>63</v>
      </c>
      <c r="B45" s="55">
        <f>$B$8-31</f>
        <v>1981</v>
      </c>
      <c r="C45" s="56">
        <v>6175</v>
      </c>
      <c r="D45" s="56">
        <v>2929</v>
      </c>
      <c r="E45" s="56">
        <v>3246</v>
      </c>
    </row>
    <row r="46" spans="1:5" ht="14.1" customHeight="1" x14ac:dyDescent="0.2">
      <c r="A46" s="40" t="s">
        <v>64</v>
      </c>
      <c r="B46" s="55">
        <f>$B$8-32</f>
        <v>1980</v>
      </c>
      <c r="C46" s="56">
        <v>6105</v>
      </c>
      <c r="D46" s="56">
        <v>2937</v>
      </c>
      <c r="E46" s="56">
        <v>3168</v>
      </c>
    </row>
    <row r="47" spans="1:5" ht="14.1" customHeight="1" x14ac:dyDescent="0.2">
      <c r="A47" s="40" t="s">
        <v>65</v>
      </c>
      <c r="B47" s="55">
        <f>$B$8-33</f>
        <v>1979</v>
      </c>
      <c r="C47" s="56">
        <v>5544</v>
      </c>
      <c r="D47" s="56">
        <v>2768</v>
      </c>
      <c r="E47" s="56">
        <v>2776</v>
      </c>
    </row>
    <row r="48" spans="1:5" ht="14.1" customHeight="1" x14ac:dyDescent="0.2">
      <c r="A48" s="40" t="s">
        <v>66</v>
      </c>
      <c r="B48" s="55">
        <f>$B$8-34</f>
        <v>1978</v>
      </c>
      <c r="C48" s="56">
        <v>5349</v>
      </c>
      <c r="D48" s="56">
        <v>2704</v>
      </c>
      <c r="E48" s="56">
        <v>2645</v>
      </c>
    </row>
    <row r="49" spans="1:5" ht="14.1" customHeight="1" x14ac:dyDescent="0.2">
      <c r="A49" s="47" t="s">
        <v>36</v>
      </c>
      <c r="B49" s="57"/>
      <c r="C49" s="56">
        <f>SUM(C44:C48)</f>
        <v>29509</v>
      </c>
      <c r="D49" s="56">
        <f>SUM(D44:D48)</f>
        <v>14300</v>
      </c>
      <c r="E49" s="56">
        <f>SUM(E44:E48)</f>
        <v>15209</v>
      </c>
    </row>
    <row r="50" spans="1:5" ht="14.1" customHeight="1" x14ac:dyDescent="0.2">
      <c r="A50" s="40" t="s">
        <v>67</v>
      </c>
      <c r="B50" s="55">
        <f>$B$8-35</f>
        <v>1977</v>
      </c>
      <c r="C50" s="56">
        <v>4894</v>
      </c>
      <c r="D50" s="56">
        <v>2463</v>
      </c>
      <c r="E50" s="56">
        <v>2431</v>
      </c>
    </row>
    <row r="51" spans="1:5" ht="14.1" customHeight="1" x14ac:dyDescent="0.2">
      <c r="A51" s="40" t="s">
        <v>68</v>
      </c>
      <c r="B51" s="55">
        <f>$B$8-36</f>
        <v>1976</v>
      </c>
      <c r="C51" s="56">
        <v>4806</v>
      </c>
      <c r="D51" s="56">
        <v>2415</v>
      </c>
      <c r="E51" s="56">
        <v>2391</v>
      </c>
    </row>
    <row r="52" spans="1:5" ht="14.1" customHeight="1" x14ac:dyDescent="0.2">
      <c r="A52" s="40" t="s">
        <v>69</v>
      </c>
      <c r="B52" s="55">
        <f>$B$8-37</f>
        <v>1975</v>
      </c>
      <c r="C52" s="56">
        <v>4428</v>
      </c>
      <c r="D52" s="56">
        <v>2310</v>
      </c>
      <c r="E52" s="56">
        <v>2118</v>
      </c>
    </row>
    <row r="53" spans="1:5" ht="14.1" customHeight="1" x14ac:dyDescent="0.2">
      <c r="A53" s="40" t="s">
        <v>70</v>
      </c>
      <c r="B53" s="55">
        <f>$B$8-38</f>
        <v>1974</v>
      </c>
      <c r="C53" s="56">
        <v>4372</v>
      </c>
      <c r="D53" s="56">
        <v>2244</v>
      </c>
      <c r="E53" s="56">
        <v>2128</v>
      </c>
    </row>
    <row r="54" spans="1:5" ht="14.1" customHeight="1" x14ac:dyDescent="0.2">
      <c r="A54" s="39" t="s">
        <v>71</v>
      </c>
      <c r="B54" s="55">
        <f>$B$8-39</f>
        <v>1973</v>
      </c>
      <c r="C54" s="56">
        <v>4091</v>
      </c>
      <c r="D54" s="56">
        <v>2008</v>
      </c>
      <c r="E54" s="56">
        <v>2083</v>
      </c>
    </row>
    <row r="55" spans="1:5" ht="14.1" customHeight="1" x14ac:dyDescent="0.2">
      <c r="A55" s="46" t="s">
        <v>36</v>
      </c>
      <c r="B55" s="57"/>
      <c r="C55" s="56">
        <f>SUM(C50:C54)</f>
        <v>22591</v>
      </c>
      <c r="D55" s="56">
        <f>SUM(D50:D54)</f>
        <v>11440</v>
      </c>
      <c r="E55" s="56">
        <f>SUM(E50:E54)</f>
        <v>11151</v>
      </c>
    </row>
    <row r="56" spans="1:5" ht="14.1" customHeight="1" x14ac:dyDescent="0.2">
      <c r="A56" s="39" t="s">
        <v>72</v>
      </c>
      <c r="B56" s="55">
        <f>$B$8-40</f>
        <v>1972</v>
      </c>
      <c r="C56" s="56">
        <v>4207</v>
      </c>
      <c r="D56" s="56">
        <v>2101</v>
      </c>
      <c r="E56" s="56">
        <v>2106</v>
      </c>
    </row>
    <row r="57" spans="1:5" ht="14.1" customHeight="1" x14ac:dyDescent="0.2">
      <c r="A57" s="39" t="s">
        <v>73</v>
      </c>
      <c r="B57" s="55">
        <f>$B$8-41</f>
        <v>1971</v>
      </c>
      <c r="C57" s="56">
        <v>4458</v>
      </c>
      <c r="D57" s="56">
        <v>2304</v>
      </c>
      <c r="E57" s="56">
        <v>2154</v>
      </c>
    </row>
    <row r="58" spans="1:5" ht="14.1" customHeight="1" x14ac:dyDescent="0.2">
      <c r="A58" s="39" t="s">
        <v>74</v>
      </c>
      <c r="B58" s="55">
        <f>$B$8-42</f>
        <v>1970</v>
      </c>
      <c r="C58" s="56">
        <v>4488</v>
      </c>
      <c r="D58" s="56">
        <v>2289</v>
      </c>
      <c r="E58" s="56">
        <v>2199</v>
      </c>
    </row>
    <row r="59" spans="1:5" ht="14.1" customHeight="1" x14ac:dyDescent="0.2">
      <c r="A59" s="39" t="s">
        <v>75</v>
      </c>
      <c r="B59" s="55">
        <f>$B$8-43</f>
        <v>1969</v>
      </c>
      <c r="C59" s="56">
        <v>4709</v>
      </c>
      <c r="D59" s="56">
        <v>2453</v>
      </c>
      <c r="E59" s="56">
        <v>2256</v>
      </c>
    </row>
    <row r="60" spans="1:5" ht="14.1" customHeight="1" x14ac:dyDescent="0.2">
      <c r="A60" s="39" t="s">
        <v>76</v>
      </c>
      <c r="B60" s="55">
        <f>$B$8-44</f>
        <v>1968</v>
      </c>
      <c r="C60" s="56">
        <v>5007</v>
      </c>
      <c r="D60" s="56">
        <v>2628</v>
      </c>
      <c r="E60" s="56">
        <v>2379</v>
      </c>
    </row>
    <row r="61" spans="1:5" ht="14.1" customHeight="1" x14ac:dyDescent="0.2">
      <c r="A61" s="47" t="s">
        <v>36</v>
      </c>
      <c r="B61" s="57"/>
      <c r="C61" s="56">
        <f>SUM(C56:C60)</f>
        <v>22869</v>
      </c>
      <c r="D61" s="56">
        <f>SUM(D56:D60)</f>
        <v>11775</v>
      </c>
      <c r="E61" s="56">
        <f>SUM(E56:E60)</f>
        <v>11094</v>
      </c>
    </row>
    <row r="62" spans="1:5" ht="14.1" customHeight="1" x14ac:dyDescent="0.2">
      <c r="A62" s="40" t="s">
        <v>77</v>
      </c>
      <c r="B62" s="55">
        <f>$B$8-45</f>
        <v>1967</v>
      </c>
      <c r="C62" s="56">
        <v>4935</v>
      </c>
      <c r="D62" s="56">
        <v>2499</v>
      </c>
      <c r="E62" s="56">
        <v>2436</v>
      </c>
    </row>
    <row r="63" spans="1:5" ht="14.1" customHeight="1" x14ac:dyDescent="0.2">
      <c r="A63" s="40" t="s">
        <v>78</v>
      </c>
      <c r="B63" s="55">
        <f>$B$8-46</f>
        <v>1966</v>
      </c>
      <c r="C63" s="56">
        <v>4849</v>
      </c>
      <c r="D63" s="56">
        <v>2481</v>
      </c>
      <c r="E63" s="56">
        <v>2368</v>
      </c>
    </row>
    <row r="64" spans="1:5" ht="14.1" customHeight="1" x14ac:dyDescent="0.2">
      <c r="A64" s="40" t="s">
        <v>79</v>
      </c>
      <c r="B64" s="55">
        <f>$B$8-47</f>
        <v>1965</v>
      </c>
      <c r="C64" s="56">
        <v>4689</v>
      </c>
      <c r="D64" s="56">
        <v>2484</v>
      </c>
      <c r="E64" s="56">
        <v>2205</v>
      </c>
    </row>
    <row r="65" spans="1:5" ht="14.1" customHeight="1" x14ac:dyDescent="0.2">
      <c r="A65" s="40" t="s">
        <v>80</v>
      </c>
      <c r="B65" s="55">
        <f>$B$8-48</f>
        <v>1964</v>
      </c>
      <c r="C65" s="56">
        <v>4625</v>
      </c>
      <c r="D65" s="56">
        <v>2396</v>
      </c>
      <c r="E65" s="56">
        <v>2229</v>
      </c>
    </row>
    <row r="66" spans="1:5" ht="14.1" customHeight="1" x14ac:dyDescent="0.2">
      <c r="A66" s="40" t="s">
        <v>81</v>
      </c>
      <c r="B66" s="55">
        <f>$B$8-49</f>
        <v>1963</v>
      </c>
      <c r="C66" s="56">
        <v>4318</v>
      </c>
      <c r="D66" s="56">
        <v>2149</v>
      </c>
      <c r="E66" s="56">
        <v>2169</v>
      </c>
    </row>
    <row r="67" spans="1:5" ht="14.1" customHeight="1" x14ac:dyDescent="0.2">
      <c r="A67" s="47" t="s">
        <v>36</v>
      </c>
      <c r="B67" s="57"/>
      <c r="C67" s="56">
        <f>SUM(C62:C66)</f>
        <v>23416</v>
      </c>
      <c r="D67" s="56">
        <f>SUM(D62:D66)</f>
        <v>12009</v>
      </c>
      <c r="E67" s="56">
        <f>SUM(E62:E66)</f>
        <v>11407</v>
      </c>
    </row>
    <row r="68" spans="1:5" ht="14.1" customHeight="1" x14ac:dyDescent="0.2">
      <c r="A68" s="40" t="s">
        <v>82</v>
      </c>
      <c r="B68" s="55">
        <f>$B$8-50</f>
        <v>1962</v>
      </c>
      <c r="C68" s="56">
        <v>4078</v>
      </c>
      <c r="D68" s="56">
        <v>2068</v>
      </c>
      <c r="E68" s="56">
        <v>2010</v>
      </c>
    </row>
    <row r="69" spans="1:5" ht="14.1" customHeight="1" x14ac:dyDescent="0.2">
      <c r="A69" s="40" t="s">
        <v>83</v>
      </c>
      <c r="B69" s="55">
        <f>$B$8-51</f>
        <v>1961</v>
      </c>
      <c r="C69" s="56">
        <v>3800</v>
      </c>
      <c r="D69" s="56">
        <v>1875</v>
      </c>
      <c r="E69" s="56">
        <v>1925</v>
      </c>
    </row>
    <row r="70" spans="1:5" ht="14.1" customHeight="1" x14ac:dyDescent="0.2">
      <c r="A70" s="40" t="s">
        <v>84</v>
      </c>
      <c r="B70" s="55">
        <f>$B$8-52</f>
        <v>1960</v>
      </c>
      <c r="C70" s="56">
        <v>3777</v>
      </c>
      <c r="D70" s="56">
        <v>1875</v>
      </c>
      <c r="E70" s="56">
        <v>1902</v>
      </c>
    </row>
    <row r="71" spans="1:5" ht="14.1" customHeight="1" x14ac:dyDescent="0.2">
      <c r="A71" s="40" t="s">
        <v>85</v>
      </c>
      <c r="B71" s="55">
        <f>$B$8-53</f>
        <v>1959</v>
      </c>
      <c r="C71" s="56">
        <v>3546</v>
      </c>
      <c r="D71" s="56">
        <v>1715</v>
      </c>
      <c r="E71" s="56">
        <v>1831</v>
      </c>
    </row>
    <row r="72" spans="1:5" ht="14.1" customHeight="1" x14ac:dyDescent="0.2">
      <c r="A72" s="40" t="s">
        <v>86</v>
      </c>
      <c r="B72" s="55">
        <f>$B$8-54</f>
        <v>1958</v>
      </c>
      <c r="C72" s="56">
        <v>3325</v>
      </c>
      <c r="D72" s="56">
        <v>1633</v>
      </c>
      <c r="E72" s="56">
        <v>1692</v>
      </c>
    </row>
    <row r="73" spans="1:5" ht="14.1" customHeight="1" x14ac:dyDescent="0.2">
      <c r="A73" s="47" t="s">
        <v>36</v>
      </c>
      <c r="B73" s="57"/>
      <c r="C73" s="56">
        <f>SUM(C68:C72)</f>
        <v>18526</v>
      </c>
      <c r="D73" s="56">
        <f>SUM(D68:D72)</f>
        <v>9166</v>
      </c>
      <c r="E73" s="56">
        <f>SUM(E68:E72)</f>
        <v>9360</v>
      </c>
    </row>
    <row r="74" spans="1:5" ht="14.1" customHeight="1" x14ac:dyDescent="0.2">
      <c r="A74" s="40" t="s">
        <v>87</v>
      </c>
      <c r="B74" s="55">
        <f>$B$8-55</f>
        <v>1957</v>
      </c>
      <c r="C74" s="56">
        <v>3181</v>
      </c>
      <c r="D74" s="56">
        <v>1561</v>
      </c>
      <c r="E74" s="56">
        <v>1620</v>
      </c>
    </row>
    <row r="75" spans="1:5" ht="14.1" customHeight="1" x14ac:dyDescent="0.2">
      <c r="A75" s="40" t="s">
        <v>88</v>
      </c>
      <c r="B75" s="55">
        <f>$B$8-56</f>
        <v>1956</v>
      </c>
      <c r="C75" s="56">
        <v>3042</v>
      </c>
      <c r="D75" s="56">
        <v>1466</v>
      </c>
      <c r="E75" s="56">
        <v>1576</v>
      </c>
    </row>
    <row r="76" spans="1:5" ht="13.15" customHeight="1" x14ac:dyDescent="0.2">
      <c r="A76" s="40" t="s">
        <v>89</v>
      </c>
      <c r="B76" s="55">
        <f>$B$8-57</f>
        <v>1955</v>
      </c>
      <c r="C76" s="56">
        <v>2883</v>
      </c>
      <c r="D76" s="56">
        <v>1374</v>
      </c>
      <c r="E76" s="56">
        <v>1509</v>
      </c>
    </row>
    <row r="77" spans="1:5" ht="14.1" customHeight="1" x14ac:dyDescent="0.2">
      <c r="A77" s="39" t="s">
        <v>90</v>
      </c>
      <c r="B77" s="55">
        <f>$B$8-58</f>
        <v>1954</v>
      </c>
      <c r="C77" s="56">
        <v>2878</v>
      </c>
      <c r="D77" s="56">
        <v>1378</v>
      </c>
      <c r="E77" s="56">
        <v>1500</v>
      </c>
    </row>
    <row r="78" spans="1:5" x14ac:dyDescent="0.2">
      <c r="A78" s="40" t="s">
        <v>91</v>
      </c>
      <c r="B78" s="55">
        <f>$B$8-59</f>
        <v>1953</v>
      </c>
      <c r="C78" s="56">
        <v>2705</v>
      </c>
      <c r="D78" s="56">
        <v>1256</v>
      </c>
      <c r="E78" s="56">
        <v>1449</v>
      </c>
    </row>
    <row r="79" spans="1:5" x14ac:dyDescent="0.2">
      <c r="A79" s="47" t="s">
        <v>36</v>
      </c>
      <c r="B79" s="57"/>
      <c r="C79" s="56">
        <f>SUM(C74:C78)</f>
        <v>14689</v>
      </c>
      <c r="D79" s="56">
        <f>SUM(D74:D78)</f>
        <v>7035</v>
      </c>
      <c r="E79" s="56">
        <f>SUM(E74:E78)</f>
        <v>7654</v>
      </c>
    </row>
    <row r="80" spans="1:5" x14ac:dyDescent="0.2">
      <c r="A80" s="40" t="s">
        <v>92</v>
      </c>
      <c r="B80" s="55">
        <f>$B$8-60</f>
        <v>1952</v>
      </c>
      <c r="C80" s="56">
        <v>2674</v>
      </c>
      <c r="D80" s="56">
        <v>1256</v>
      </c>
      <c r="E80" s="56">
        <v>1418</v>
      </c>
    </row>
    <row r="81" spans="1:5" x14ac:dyDescent="0.2">
      <c r="A81" s="40" t="s">
        <v>93</v>
      </c>
      <c r="B81" s="55">
        <f>$B$8-61</f>
        <v>1951</v>
      </c>
      <c r="C81" s="56">
        <v>2701</v>
      </c>
      <c r="D81" s="56">
        <v>1242</v>
      </c>
      <c r="E81" s="56">
        <v>1459</v>
      </c>
    </row>
    <row r="82" spans="1:5" x14ac:dyDescent="0.2">
      <c r="A82" s="40" t="s">
        <v>94</v>
      </c>
      <c r="B82" s="55">
        <f>$B$8-62</f>
        <v>1950</v>
      </c>
      <c r="C82" s="56">
        <v>2902</v>
      </c>
      <c r="D82" s="56">
        <v>1344</v>
      </c>
      <c r="E82" s="56">
        <v>1558</v>
      </c>
    </row>
    <row r="83" spans="1:5" x14ac:dyDescent="0.2">
      <c r="A83" s="40" t="s">
        <v>95</v>
      </c>
      <c r="B83" s="55">
        <f>$B$8-63</f>
        <v>1949</v>
      </c>
      <c r="C83" s="56">
        <v>2850</v>
      </c>
      <c r="D83" s="56">
        <v>1319</v>
      </c>
      <c r="E83" s="56">
        <v>1531</v>
      </c>
    </row>
    <row r="84" spans="1:5" x14ac:dyDescent="0.2">
      <c r="A84" s="40" t="s">
        <v>96</v>
      </c>
      <c r="B84" s="55">
        <f>$B$8-64</f>
        <v>1948</v>
      </c>
      <c r="C84" s="56">
        <v>2752</v>
      </c>
      <c r="D84" s="56">
        <v>1303</v>
      </c>
      <c r="E84" s="56">
        <v>1449</v>
      </c>
    </row>
    <row r="85" spans="1:5" x14ac:dyDescent="0.2">
      <c r="A85" s="47" t="s">
        <v>36</v>
      </c>
      <c r="B85" s="57"/>
      <c r="C85" s="56">
        <f>SUM(C80:C84)</f>
        <v>13879</v>
      </c>
      <c r="D85" s="56">
        <f>SUM(D80:D84)</f>
        <v>6464</v>
      </c>
      <c r="E85" s="56">
        <f>SUM(E80:E84)</f>
        <v>7415</v>
      </c>
    </row>
    <row r="86" spans="1:5" x14ac:dyDescent="0.2">
      <c r="A86" s="40" t="s">
        <v>97</v>
      </c>
      <c r="B86" s="55">
        <f>$B$8-65</f>
        <v>1947</v>
      </c>
      <c r="C86" s="56">
        <v>2593</v>
      </c>
      <c r="D86" s="56">
        <v>1248</v>
      </c>
      <c r="E86" s="56">
        <v>1345</v>
      </c>
    </row>
    <row r="87" spans="1:5" x14ac:dyDescent="0.2">
      <c r="A87" s="40" t="s">
        <v>98</v>
      </c>
      <c r="B87" s="55">
        <f>$B$8-66</f>
        <v>1946</v>
      </c>
      <c r="C87" s="56">
        <v>2472</v>
      </c>
      <c r="D87" s="56">
        <v>1167</v>
      </c>
      <c r="E87" s="56">
        <v>1305</v>
      </c>
    </row>
    <row r="88" spans="1:5" x14ac:dyDescent="0.2">
      <c r="A88" s="40" t="s">
        <v>99</v>
      </c>
      <c r="B88" s="55">
        <f>$B$8-67</f>
        <v>1945</v>
      </c>
      <c r="C88" s="56">
        <v>2225</v>
      </c>
      <c r="D88" s="56">
        <v>1046</v>
      </c>
      <c r="E88" s="56">
        <v>1179</v>
      </c>
    </row>
    <row r="89" spans="1:5" x14ac:dyDescent="0.2">
      <c r="A89" s="40" t="s">
        <v>100</v>
      </c>
      <c r="B89" s="55">
        <f>$B$8-68</f>
        <v>1944</v>
      </c>
      <c r="C89" s="56">
        <v>2778</v>
      </c>
      <c r="D89" s="56">
        <v>1276</v>
      </c>
      <c r="E89" s="56">
        <v>1502</v>
      </c>
    </row>
    <row r="90" spans="1:5" x14ac:dyDescent="0.2">
      <c r="A90" s="40" t="s">
        <v>101</v>
      </c>
      <c r="B90" s="55">
        <f>$B$8-69</f>
        <v>1943</v>
      </c>
      <c r="C90" s="56">
        <v>2704</v>
      </c>
      <c r="D90" s="56">
        <v>1279</v>
      </c>
      <c r="E90" s="56">
        <v>1425</v>
      </c>
    </row>
    <row r="91" spans="1:5" x14ac:dyDescent="0.2">
      <c r="A91" s="47" t="s">
        <v>36</v>
      </c>
      <c r="B91" s="57"/>
      <c r="C91" s="56">
        <f>SUM(C86:C90)</f>
        <v>12772</v>
      </c>
      <c r="D91" s="56">
        <f>SUM(D86:D90)</f>
        <v>6016</v>
      </c>
      <c r="E91" s="56">
        <f>SUM(E86:E90)</f>
        <v>6756</v>
      </c>
    </row>
    <row r="92" spans="1:5" x14ac:dyDescent="0.2">
      <c r="A92" s="40" t="s">
        <v>102</v>
      </c>
      <c r="B92" s="55">
        <f>$B$8-70</f>
        <v>1942</v>
      </c>
      <c r="C92" s="56">
        <v>2511</v>
      </c>
      <c r="D92" s="56">
        <v>1139</v>
      </c>
      <c r="E92" s="56">
        <v>1372</v>
      </c>
    </row>
    <row r="93" spans="1:5" x14ac:dyDescent="0.2">
      <c r="A93" s="40" t="s">
        <v>103</v>
      </c>
      <c r="B93" s="55">
        <f>$B$8-71</f>
        <v>1941</v>
      </c>
      <c r="C93" s="56">
        <v>2820</v>
      </c>
      <c r="D93" s="56">
        <v>1289</v>
      </c>
      <c r="E93" s="56">
        <v>1531</v>
      </c>
    </row>
    <row r="94" spans="1:5" x14ac:dyDescent="0.2">
      <c r="A94" s="40" t="s">
        <v>104</v>
      </c>
      <c r="B94" s="55">
        <f>$B$8-72</f>
        <v>1940</v>
      </c>
      <c r="C94" s="56">
        <v>2860</v>
      </c>
      <c r="D94" s="56">
        <v>1273</v>
      </c>
      <c r="E94" s="56">
        <v>1587</v>
      </c>
    </row>
    <row r="95" spans="1:5" x14ac:dyDescent="0.2">
      <c r="A95" s="40" t="s">
        <v>105</v>
      </c>
      <c r="B95" s="55">
        <f>$B$8-73</f>
        <v>1939</v>
      </c>
      <c r="C95" s="56">
        <v>2676</v>
      </c>
      <c r="D95" s="56">
        <v>1176</v>
      </c>
      <c r="E95" s="56">
        <v>1500</v>
      </c>
    </row>
    <row r="96" spans="1:5" x14ac:dyDescent="0.2">
      <c r="A96" s="40" t="s">
        <v>106</v>
      </c>
      <c r="B96" s="55">
        <f>$B$8-74</f>
        <v>1938</v>
      </c>
      <c r="C96" s="56">
        <v>2376</v>
      </c>
      <c r="D96" s="56">
        <v>1000</v>
      </c>
      <c r="E96" s="56">
        <v>1376</v>
      </c>
    </row>
    <row r="97" spans="1:5" x14ac:dyDescent="0.2">
      <c r="A97" s="47" t="s">
        <v>36</v>
      </c>
      <c r="B97" s="57"/>
      <c r="C97" s="56">
        <f>SUM(C92:C96)</f>
        <v>13243</v>
      </c>
      <c r="D97" s="56">
        <f>SUM(D92:D96)</f>
        <v>5877</v>
      </c>
      <c r="E97" s="56">
        <f>SUM(E92:E96)</f>
        <v>7366</v>
      </c>
    </row>
    <row r="98" spans="1:5" x14ac:dyDescent="0.2">
      <c r="A98" s="40" t="s">
        <v>107</v>
      </c>
      <c r="B98" s="55">
        <f>$B$8-75</f>
        <v>1937</v>
      </c>
      <c r="C98" s="56">
        <v>2243</v>
      </c>
      <c r="D98" s="56">
        <v>985</v>
      </c>
      <c r="E98" s="56">
        <v>1258</v>
      </c>
    </row>
    <row r="99" spans="1:5" x14ac:dyDescent="0.2">
      <c r="A99" s="40" t="s">
        <v>108</v>
      </c>
      <c r="B99" s="55">
        <f>$B$8-76</f>
        <v>1936</v>
      </c>
      <c r="C99" s="56">
        <v>2081</v>
      </c>
      <c r="D99" s="56">
        <v>853</v>
      </c>
      <c r="E99" s="56">
        <v>1228</v>
      </c>
    </row>
    <row r="100" spans="1:5" x14ac:dyDescent="0.2">
      <c r="A100" s="40" t="s">
        <v>109</v>
      </c>
      <c r="B100" s="55">
        <f>$B$8-77</f>
        <v>1935</v>
      </c>
      <c r="C100" s="56">
        <v>2062</v>
      </c>
      <c r="D100" s="56">
        <v>831</v>
      </c>
      <c r="E100" s="56">
        <v>1231</v>
      </c>
    </row>
    <row r="101" spans="1:5" x14ac:dyDescent="0.2">
      <c r="A101" s="40" t="s">
        <v>110</v>
      </c>
      <c r="B101" s="55">
        <f>$B$8-78</f>
        <v>1934</v>
      </c>
      <c r="C101" s="56">
        <v>1751</v>
      </c>
      <c r="D101" s="56">
        <v>698</v>
      </c>
      <c r="E101" s="56">
        <v>1053</v>
      </c>
    </row>
    <row r="102" spans="1:5" x14ac:dyDescent="0.2">
      <c r="A102" s="41" t="s">
        <v>111</v>
      </c>
      <c r="B102" s="55">
        <f>$B$8-79</f>
        <v>1933</v>
      </c>
      <c r="C102" s="56">
        <v>1271</v>
      </c>
      <c r="D102" s="56">
        <v>486</v>
      </c>
      <c r="E102" s="56">
        <v>785</v>
      </c>
    </row>
    <row r="103" spans="1:5" x14ac:dyDescent="0.2">
      <c r="A103" s="48" t="s">
        <v>36</v>
      </c>
      <c r="B103" s="58"/>
      <c r="C103" s="56">
        <f>SUM(C98:C102)</f>
        <v>9408</v>
      </c>
      <c r="D103" s="56">
        <f>SUM(D98:D102)</f>
        <v>3853</v>
      </c>
      <c r="E103" s="56">
        <f>SUM(E98:E102)</f>
        <v>5555</v>
      </c>
    </row>
    <row r="104" spans="1:5" x14ac:dyDescent="0.2">
      <c r="A104" s="41" t="s">
        <v>112</v>
      </c>
      <c r="B104" s="55">
        <f>$B$8-80</f>
        <v>1932</v>
      </c>
      <c r="C104" s="56">
        <v>1207</v>
      </c>
      <c r="D104" s="56">
        <v>445</v>
      </c>
      <c r="E104" s="56">
        <v>762</v>
      </c>
    </row>
    <row r="105" spans="1:5" x14ac:dyDescent="0.2">
      <c r="A105" s="41" t="s">
        <v>123</v>
      </c>
      <c r="B105" s="55">
        <f>$B$8-81</f>
        <v>1931</v>
      </c>
      <c r="C105" s="56">
        <v>1274</v>
      </c>
      <c r="D105" s="56">
        <v>454</v>
      </c>
      <c r="E105" s="56">
        <v>820</v>
      </c>
    </row>
    <row r="106" spans="1:5" s="23" customFormat="1" x14ac:dyDescent="0.2">
      <c r="A106" s="41" t="s">
        <v>121</v>
      </c>
      <c r="B106" s="55">
        <f>$B$8-82</f>
        <v>1930</v>
      </c>
      <c r="C106" s="56">
        <v>1271</v>
      </c>
      <c r="D106" s="56">
        <v>443</v>
      </c>
      <c r="E106" s="56">
        <v>828</v>
      </c>
    </row>
    <row r="107" spans="1:5" x14ac:dyDescent="0.2">
      <c r="A107" s="41" t="s">
        <v>124</v>
      </c>
      <c r="B107" s="55">
        <f>$B$8-83</f>
        <v>1929</v>
      </c>
      <c r="C107" s="56">
        <v>1227</v>
      </c>
      <c r="D107" s="56">
        <v>394</v>
      </c>
      <c r="E107" s="56">
        <v>833</v>
      </c>
    </row>
    <row r="108" spans="1:5" x14ac:dyDescent="0.2">
      <c r="A108" s="41" t="s">
        <v>122</v>
      </c>
      <c r="B108" s="55">
        <f>$B$8-84</f>
        <v>1928</v>
      </c>
      <c r="C108" s="56">
        <v>1226</v>
      </c>
      <c r="D108" s="56">
        <v>395</v>
      </c>
      <c r="E108" s="56">
        <v>831</v>
      </c>
    </row>
    <row r="109" spans="1:5" x14ac:dyDescent="0.2">
      <c r="A109" s="48" t="s">
        <v>36</v>
      </c>
      <c r="B109" s="58"/>
      <c r="C109" s="56">
        <f>SUM(C104:C108)</f>
        <v>6205</v>
      </c>
      <c r="D109" s="56">
        <f>SUM(D104:D108)</f>
        <v>2131</v>
      </c>
      <c r="E109" s="56">
        <f>SUM(E104:E108)</f>
        <v>4074</v>
      </c>
    </row>
    <row r="110" spans="1:5" x14ac:dyDescent="0.2">
      <c r="A110" s="41" t="s">
        <v>113</v>
      </c>
      <c r="B110" s="55">
        <f>$B$8-85</f>
        <v>1927</v>
      </c>
      <c r="C110" s="56">
        <v>1040</v>
      </c>
      <c r="D110" s="56">
        <v>290</v>
      </c>
      <c r="E110" s="56">
        <v>750</v>
      </c>
    </row>
    <row r="111" spans="1:5" x14ac:dyDescent="0.2">
      <c r="A111" s="41" t="s">
        <v>114</v>
      </c>
      <c r="B111" s="55">
        <f>$B$8-86</f>
        <v>1926</v>
      </c>
      <c r="C111" s="56">
        <v>994</v>
      </c>
      <c r="D111" s="56">
        <v>280</v>
      </c>
      <c r="E111" s="56">
        <v>714</v>
      </c>
    </row>
    <row r="112" spans="1:5" x14ac:dyDescent="0.2">
      <c r="A112" s="41" t="s">
        <v>115</v>
      </c>
      <c r="B112" s="55">
        <f>$B$8-87</f>
        <v>1925</v>
      </c>
      <c r="C112" s="56">
        <v>1004</v>
      </c>
      <c r="D112" s="56">
        <v>272</v>
      </c>
      <c r="E112" s="56">
        <v>732</v>
      </c>
    </row>
    <row r="113" spans="1:5" x14ac:dyDescent="0.2">
      <c r="A113" s="41" t="s">
        <v>116</v>
      </c>
      <c r="B113" s="55">
        <f>$B$8-88</f>
        <v>1924</v>
      </c>
      <c r="C113" s="56">
        <v>807</v>
      </c>
      <c r="D113" s="56">
        <v>196</v>
      </c>
      <c r="E113" s="56">
        <v>611</v>
      </c>
    </row>
    <row r="114" spans="1:5" x14ac:dyDescent="0.2">
      <c r="A114" s="41" t="s">
        <v>117</v>
      </c>
      <c r="B114" s="55">
        <f>$B$8-89</f>
        <v>1923</v>
      </c>
      <c r="C114" s="56">
        <v>716</v>
      </c>
      <c r="D114" s="56">
        <v>159</v>
      </c>
      <c r="E114" s="56">
        <v>557</v>
      </c>
    </row>
    <row r="115" spans="1:5" x14ac:dyDescent="0.2">
      <c r="A115" s="48" t="s">
        <v>36</v>
      </c>
      <c r="B115" s="59"/>
      <c r="C115" s="56">
        <f>SUM(C110:C114)</f>
        <v>4561</v>
      </c>
      <c r="D115" s="56">
        <f>SUM(D110:D114)</f>
        <v>1197</v>
      </c>
      <c r="E115" s="56">
        <f>SUM(E110:E114)</f>
        <v>3364</v>
      </c>
    </row>
    <row r="116" spans="1:5" x14ac:dyDescent="0.2">
      <c r="A116" s="41" t="s">
        <v>118</v>
      </c>
      <c r="B116" s="55">
        <f>$B$8-90</f>
        <v>1922</v>
      </c>
      <c r="C116" s="62">
        <v>2463</v>
      </c>
      <c r="D116" s="62">
        <v>502</v>
      </c>
      <c r="E116" s="62">
        <v>1961</v>
      </c>
    </row>
    <row r="117" spans="1:5" x14ac:dyDescent="0.2">
      <c r="A117" s="42"/>
      <c r="B117" s="45" t="s">
        <v>119</v>
      </c>
      <c r="C117" s="50"/>
      <c r="D117" s="51"/>
      <c r="E117" s="51"/>
    </row>
    <row r="118" spans="1:5" x14ac:dyDescent="0.2">
      <c r="A118" s="43" t="s">
        <v>120</v>
      </c>
      <c r="B118" s="60"/>
      <c r="C118" s="106">
        <v>281021</v>
      </c>
      <c r="D118" s="107">
        <v>133227</v>
      </c>
      <c r="E118" s="107">
        <v>147794</v>
      </c>
    </row>
    <row r="119" spans="1:5" x14ac:dyDescent="0.2">
      <c r="A119" s="20"/>
      <c r="C119" s="49"/>
      <c r="D119" s="49"/>
      <c r="E119" s="49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HH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152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">
      <c r="A3" s="97" t="s">
        <v>132</v>
      </c>
      <c r="B3" s="97"/>
      <c r="C3" s="97"/>
      <c r="D3" s="97"/>
      <c r="E3" s="97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7" t="s">
        <v>155</v>
      </c>
      <c r="D6" s="17" t="s">
        <v>156</v>
      </c>
      <c r="E6" s="18" t="s">
        <v>157</v>
      </c>
    </row>
    <row r="7" spans="1:8" ht="14.1" customHeight="1" x14ac:dyDescent="0.2">
      <c r="A7" s="38"/>
      <c r="B7" s="44"/>
      <c r="C7" s="19"/>
      <c r="D7" s="19"/>
      <c r="E7" s="19"/>
    </row>
    <row r="8" spans="1:8" ht="14.1" customHeight="1" x14ac:dyDescent="0.25">
      <c r="A8" s="39" t="s">
        <v>31</v>
      </c>
      <c r="B8" s="55">
        <v>2012</v>
      </c>
      <c r="C8" s="56">
        <v>3559</v>
      </c>
      <c r="D8" s="56">
        <v>1835</v>
      </c>
      <c r="E8" s="56">
        <v>1724</v>
      </c>
    </row>
    <row r="9" spans="1:8" ht="14.1" customHeight="1" x14ac:dyDescent="0.25">
      <c r="A9" s="39" t="s">
        <v>32</v>
      </c>
      <c r="B9" s="55">
        <f>$B$8-1</f>
        <v>2011</v>
      </c>
      <c r="C9" s="56">
        <v>3520</v>
      </c>
      <c r="D9" s="56">
        <v>1769</v>
      </c>
      <c r="E9" s="56">
        <v>1751</v>
      </c>
    </row>
    <row r="10" spans="1:8" ht="14.1" customHeight="1" x14ac:dyDescent="0.25">
      <c r="A10" s="39" t="s">
        <v>33</v>
      </c>
      <c r="B10" s="55">
        <f>$B$8-2</f>
        <v>2010</v>
      </c>
      <c r="C10" s="56">
        <v>3605</v>
      </c>
      <c r="D10" s="56">
        <v>1798</v>
      </c>
      <c r="E10" s="56">
        <v>1807</v>
      </c>
    </row>
    <row r="11" spans="1:8" ht="14.1" customHeight="1" x14ac:dyDescent="0.25">
      <c r="A11" s="39" t="s">
        <v>34</v>
      </c>
      <c r="B11" s="55">
        <f>$B$8-3</f>
        <v>2009</v>
      </c>
      <c r="C11" s="56">
        <v>3729</v>
      </c>
      <c r="D11" s="56">
        <v>1935</v>
      </c>
      <c r="E11" s="56">
        <v>1794</v>
      </c>
      <c r="H11" s="22"/>
    </row>
    <row r="12" spans="1:8" ht="14.1" customHeight="1" x14ac:dyDescent="0.25">
      <c r="A12" s="39" t="s">
        <v>35</v>
      </c>
      <c r="B12" s="55">
        <f>$B$8-4</f>
        <v>2008</v>
      </c>
      <c r="C12" s="56">
        <v>3737</v>
      </c>
      <c r="D12" s="56">
        <v>1911</v>
      </c>
      <c r="E12" s="56">
        <v>1826</v>
      </c>
    </row>
    <row r="13" spans="1:8" ht="14.1" customHeight="1" x14ac:dyDescent="0.25">
      <c r="A13" s="46" t="s">
        <v>36</v>
      </c>
      <c r="B13" s="57"/>
      <c r="C13" s="56">
        <f>SUM(C8:C12)</f>
        <v>18150</v>
      </c>
      <c r="D13" s="56">
        <f>SUM(D8:D12)</f>
        <v>9248</v>
      </c>
      <c r="E13" s="56">
        <f>SUM(E8:E12)</f>
        <v>8902</v>
      </c>
    </row>
    <row r="14" spans="1:8" ht="14.1" customHeight="1" x14ac:dyDescent="0.25">
      <c r="A14" s="40" t="s">
        <v>37</v>
      </c>
      <c r="B14" s="55">
        <f>$B$8-5</f>
        <v>2007</v>
      </c>
      <c r="C14" s="56">
        <v>3706</v>
      </c>
      <c r="D14" s="56">
        <v>1952</v>
      </c>
      <c r="E14" s="56">
        <v>1754</v>
      </c>
    </row>
    <row r="15" spans="1:8" ht="14.1" customHeight="1" x14ac:dyDescent="0.25">
      <c r="A15" s="40" t="s">
        <v>38</v>
      </c>
      <c r="B15" s="55">
        <f>$B$8-6</f>
        <v>2006</v>
      </c>
      <c r="C15" s="56">
        <v>3667</v>
      </c>
      <c r="D15" s="56">
        <v>1862</v>
      </c>
      <c r="E15" s="56">
        <v>1805</v>
      </c>
    </row>
    <row r="16" spans="1:8" ht="14.1" customHeight="1" x14ac:dyDescent="0.25">
      <c r="A16" s="40" t="s">
        <v>39</v>
      </c>
      <c r="B16" s="55">
        <f>$B$8-7</f>
        <v>2005</v>
      </c>
      <c r="C16" s="56">
        <v>3732</v>
      </c>
      <c r="D16" s="56">
        <v>1904</v>
      </c>
      <c r="E16" s="56">
        <v>1828</v>
      </c>
    </row>
    <row r="17" spans="1:5" ht="14.1" customHeight="1" x14ac:dyDescent="0.25">
      <c r="A17" s="40" t="s">
        <v>40</v>
      </c>
      <c r="B17" s="55">
        <f>$B$8-8</f>
        <v>2004</v>
      </c>
      <c r="C17" s="56">
        <v>3687</v>
      </c>
      <c r="D17" s="56">
        <v>1933</v>
      </c>
      <c r="E17" s="56">
        <v>1754</v>
      </c>
    </row>
    <row r="18" spans="1:5" ht="14.1" customHeight="1" x14ac:dyDescent="0.25">
      <c r="A18" s="40" t="s">
        <v>41</v>
      </c>
      <c r="B18" s="55">
        <f>$B$8-9</f>
        <v>2003</v>
      </c>
      <c r="C18" s="56">
        <v>3743</v>
      </c>
      <c r="D18" s="56">
        <v>1932</v>
      </c>
      <c r="E18" s="56">
        <v>1811</v>
      </c>
    </row>
    <row r="19" spans="1:5" ht="14.1" customHeight="1" x14ac:dyDescent="0.25">
      <c r="A19" s="47" t="s">
        <v>36</v>
      </c>
      <c r="B19" s="57"/>
      <c r="C19" s="56">
        <f>SUM(C14:C18)</f>
        <v>18535</v>
      </c>
      <c r="D19" s="56">
        <f>SUM(D14:D18)</f>
        <v>9583</v>
      </c>
      <c r="E19" s="56">
        <f>SUM(E14:E18)</f>
        <v>8952</v>
      </c>
    </row>
    <row r="20" spans="1:5" ht="14.1" customHeight="1" x14ac:dyDescent="0.25">
      <c r="A20" s="40" t="s">
        <v>42</v>
      </c>
      <c r="B20" s="55">
        <f>$B$8-10</f>
        <v>2002</v>
      </c>
      <c r="C20" s="56">
        <v>3623</v>
      </c>
      <c r="D20" s="56">
        <v>1887</v>
      </c>
      <c r="E20" s="56">
        <v>1736</v>
      </c>
    </row>
    <row r="21" spans="1:5" ht="14.1" customHeight="1" x14ac:dyDescent="0.25">
      <c r="A21" s="40" t="s">
        <v>43</v>
      </c>
      <c r="B21" s="55">
        <f>$B$8-11</f>
        <v>2001</v>
      </c>
      <c r="C21" s="56">
        <v>3774</v>
      </c>
      <c r="D21" s="56">
        <v>1922</v>
      </c>
      <c r="E21" s="56">
        <v>1852</v>
      </c>
    </row>
    <row r="22" spans="1:5" ht="14.1" customHeight="1" x14ac:dyDescent="0.25">
      <c r="A22" s="40" t="s">
        <v>44</v>
      </c>
      <c r="B22" s="55">
        <f>$B$8-12</f>
        <v>2000</v>
      </c>
      <c r="C22" s="56">
        <v>3914</v>
      </c>
      <c r="D22" s="56">
        <v>2017</v>
      </c>
      <c r="E22" s="56">
        <v>1897</v>
      </c>
    </row>
    <row r="23" spans="1:5" ht="14.1" customHeight="1" x14ac:dyDescent="0.25">
      <c r="A23" s="40" t="s">
        <v>45</v>
      </c>
      <c r="B23" s="55">
        <f>$B$8-13</f>
        <v>1999</v>
      </c>
      <c r="C23" s="56">
        <v>3756</v>
      </c>
      <c r="D23" s="56">
        <v>1949</v>
      </c>
      <c r="E23" s="56">
        <v>1807</v>
      </c>
    </row>
    <row r="24" spans="1:5" ht="14.1" customHeight="1" x14ac:dyDescent="0.25">
      <c r="A24" s="40" t="s">
        <v>46</v>
      </c>
      <c r="B24" s="55">
        <f>$B$8-14</f>
        <v>1998</v>
      </c>
      <c r="C24" s="56">
        <v>3911</v>
      </c>
      <c r="D24" s="56">
        <v>1967</v>
      </c>
      <c r="E24" s="56">
        <v>1944</v>
      </c>
    </row>
    <row r="25" spans="1:5" ht="14.1" customHeight="1" x14ac:dyDescent="0.25">
      <c r="A25" s="47" t="s">
        <v>36</v>
      </c>
      <c r="B25" s="57"/>
      <c r="C25" s="56">
        <f>SUM(C20:C24)</f>
        <v>18978</v>
      </c>
      <c r="D25" s="56">
        <f>SUM(D20:D24)</f>
        <v>9742</v>
      </c>
      <c r="E25" s="56">
        <f>SUM(E20:E24)</f>
        <v>9236</v>
      </c>
    </row>
    <row r="26" spans="1:5" ht="14.1" customHeight="1" x14ac:dyDescent="0.25">
      <c r="A26" s="40" t="s">
        <v>47</v>
      </c>
      <c r="B26" s="55">
        <f>$B$8-15</f>
        <v>1997</v>
      </c>
      <c r="C26" s="56">
        <v>3987</v>
      </c>
      <c r="D26" s="56">
        <v>2074</v>
      </c>
      <c r="E26" s="56">
        <v>1913</v>
      </c>
    </row>
    <row r="27" spans="1:5" ht="14.1" customHeight="1" x14ac:dyDescent="0.25">
      <c r="A27" s="40" t="s">
        <v>48</v>
      </c>
      <c r="B27" s="55">
        <f>$B$8-16</f>
        <v>1996</v>
      </c>
      <c r="C27" s="56">
        <v>3937</v>
      </c>
      <c r="D27" s="56">
        <v>1979</v>
      </c>
      <c r="E27" s="56">
        <v>1958</v>
      </c>
    </row>
    <row r="28" spans="1:5" ht="14.1" customHeight="1" x14ac:dyDescent="0.25">
      <c r="A28" s="40" t="s">
        <v>49</v>
      </c>
      <c r="B28" s="55">
        <f>$B$8-17</f>
        <v>1995</v>
      </c>
      <c r="C28" s="56">
        <v>3993</v>
      </c>
      <c r="D28" s="56">
        <v>2057</v>
      </c>
      <c r="E28" s="56">
        <v>1936</v>
      </c>
    </row>
    <row r="29" spans="1:5" ht="14.1" customHeight="1" x14ac:dyDescent="0.25">
      <c r="A29" s="40" t="s">
        <v>50</v>
      </c>
      <c r="B29" s="55">
        <f>$B$8-18</f>
        <v>1994</v>
      </c>
      <c r="C29" s="56">
        <v>3971</v>
      </c>
      <c r="D29" s="56">
        <v>2013</v>
      </c>
      <c r="E29" s="56">
        <v>1958</v>
      </c>
    </row>
    <row r="30" spans="1:5" ht="14.1" customHeight="1" x14ac:dyDescent="0.2">
      <c r="A30" s="39" t="s">
        <v>51</v>
      </c>
      <c r="B30" s="55">
        <f>$B$8-19</f>
        <v>1993</v>
      </c>
      <c r="C30" s="56">
        <v>3927</v>
      </c>
      <c r="D30" s="56">
        <v>1987</v>
      </c>
      <c r="E30" s="56">
        <v>1940</v>
      </c>
    </row>
    <row r="31" spans="1:5" ht="14.1" customHeight="1" x14ac:dyDescent="0.2">
      <c r="A31" s="47" t="s">
        <v>36</v>
      </c>
      <c r="B31" s="57"/>
      <c r="C31" s="56">
        <f>SUM(C26:C30)</f>
        <v>19815</v>
      </c>
      <c r="D31" s="56">
        <f>SUM(D26:D30)</f>
        <v>10110</v>
      </c>
      <c r="E31" s="56">
        <f>SUM(E26:E30)</f>
        <v>9705</v>
      </c>
    </row>
    <row r="32" spans="1:5" ht="14.1" customHeight="1" x14ac:dyDescent="0.2">
      <c r="A32" s="40" t="s">
        <v>52</v>
      </c>
      <c r="B32" s="55">
        <f>$B$8-20</f>
        <v>1992</v>
      </c>
      <c r="C32" s="56">
        <v>4070</v>
      </c>
      <c r="D32" s="56">
        <v>2103</v>
      </c>
      <c r="E32" s="56">
        <v>1967</v>
      </c>
    </row>
    <row r="33" spans="1:5" ht="14.1" customHeight="1" x14ac:dyDescent="0.2">
      <c r="A33" s="40" t="s">
        <v>53</v>
      </c>
      <c r="B33" s="55">
        <f>$B$8-21</f>
        <v>1991</v>
      </c>
      <c r="C33" s="56">
        <v>4305</v>
      </c>
      <c r="D33" s="56">
        <v>2167</v>
      </c>
      <c r="E33" s="56">
        <v>2138</v>
      </c>
    </row>
    <row r="34" spans="1:5" ht="14.1" customHeight="1" x14ac:dyDescent="0.2">
      <c r="A34" s="40" t="s">
        <v>54</v>
      </c>
      <c r="B34" s="55">
        <f>$B$8-22</f>
        <v>1990</v>
      </c>
      <c r="C34" s="56">
        <v>4842</v>
      </c>
      <c r="D34" s="56">
        <v>2458</v>
      </c>
      <c r="E34" s="56">
        <v>2384</v>
      </c>
    </row>
    <row r="35" spans="1:5" ht="14.1" customHeight="1" x14ac:dyDescent="0.2">
      <c r="A35" s="40" t="s">
        <v>55</v>
      </c>
      <c r="B35" s="55">
        <f>$B$8-23</f>
        <v>1989</v>
      </c>
      <c r="C35" s="56">
        <v>4917</v>
      </c>
      <c r="D35" s="56">
        <v>2406</v>
      </c>
      <c r="E35" s="56">
        <v>2511</v>
      </c>
    </row>
    <row r="36" spans="1:5" ht="14.1" customHeight="1" x14ac:dyDescent="0.2">
      <c r="A36" s="40" t="s">
        <v>56</v>
      </c>
      <c r="B36" s="55">
        <f>$B$8-24</f>
        <v>1988</v>
      </c>
      <c r="C36" s="56">
        <v>5243</v>
      </c>
      <c r="D36" s="56">
        <v>2558</v>
      </c>
      <c r="E36" s="56">
        <v>2685</v>
      </c>
    </row>
    <row r="37" spans="1:5" ht="14.1" customHeight="1" x14ac:dyDescent="0.2">
      <c r="A37" s="47" t="s">
        <v>36</v>
      </c>
      <c r="B37" s="57"/>
      <c r="C37" s="56">
        <f>SUM(C32:C36)</f>
        <v>23377</v>
      </c>
      <c r="D37" s="56">
        <f>SUM(D32:D36)</f>
        <v>11692</v>
      </c>
      <c r="E37" s="56">
        <f>SUM(E32:E36)</f>
        <v>11685</v>
      </c>
    </row>
    <row r="38" spans="1:5" ht="14.1" customHeight="1" x14ac:dyDescent="0.2">
      <c r="A38" s="40" t="s">
        <v>57</v>
      </c>
      <c r="B38" s="55">
        <f>$B$8-25</f>
        <v>1987</v>
      </c>
      <c r="C38" s="56">
        <v>4991</v>
      </c>
      <c r="D38" s="56">
        <v>2414</v>
      </c>
      <c r="E38" s="56">
        <v>2577</v>
      </c>
    </row>
    <row r="39" spans="1:5" ht="14.1" customHeight="1" x14ac:dyDescent="0.2">
      <c r="A39" s="40" t="s">
        <v>58</v>
      </c>
      <c r="B39" s="55">
        <f>$B$8-26</f>
        <v>1986</v>
      </c>
      <c r="C39" s="56">
        <v>5204</v>
      </c>
      <c r="D39" s="56">
        <v>2490</v>
      </c>
      <c r="E39" s="56">
        <v>2714</v>
      </c>
    </row>
    <row r="40" spans="1:5" ht="14.1" customHeight="1" x14ac:dyDescent="0.2">
      <c r="A40" s="40" t="s">
        <v>59</v>
      </c>
      <c r="B40" s="55">
        <f>$B$8-27</f>
        <v>1985</v>
      </c>
      <c r="C40" s="56">
        <v>5133</v>
      </c>
      <c r="D40" s="56">
        <v>2487</v>
      </c>
      <c r="E40" s="56">
        <v>2646</v>
      </c>
    </row>
    <row r="41" spans="1:5" ht="14.1" customHeight="1" x14ac:dyDescent="0.2">
      <c r="A41" s="40" t="s">
        <v>60</v>
      </c>
      <c r="B41" s="55">
        <f>$B$8-28</f>
        <v>1984</v>
      </c>
      <c r="C41" s="56">
        <v>5029</v>
      </c>
      <c r="D41" s="56">
        <v>2466</v>
      </c>
      <c r="E41" s="56">
        <v>2563</v>
      </c>
    </row>
    <row r="42" spans="1:5" ht="14.1" customHeight="1" x14ac:dyDescent="0.2">
      <c r="A42" s="40" t="s">
        <v>61</v>
      </c>
      <c r="B42" s="55">
        <f>$B$8-29</f>
        <v>1983</v>
      </c>
      <c r="C42" s="56">
        <v>5126</v>
      </c>
      <c r="D42" s="56">
        <v>2446</v>
      </c>
      <c r="E42" s="56">
        <v>2680</v>
      </c>
    </row>
    <row r="43" spans="1:5" ht="14.1" customHeight="1" x14ac:dyDescent="0.2">
      <c r="A43" s="47" t="s">
        <v>36</v>
      </c>
      <c r="B43" s="57"/>
      <c r="C43" s="56">
        <f>SUM(C38:C42)</f>
        <v>25483</v>
      </c>
      <c r="D43" s="56">
        <f>SUM(D38:D42)</f>
        <v>12303</v>
      </c>
      <c r="E43" s="56">
        <f>SUM(E38:E42)</f>
        <v>13180</v>
      </c>
    </row>
    <row r="44" spans="1:5" ht="14.1" customHeight="1" x14ac:dyDescent="0.2">
      <c r="A44" s="40" t="s">
        <v>62</v>
      </c>
      <c r="B44" s="55">
        <f>$B$8-30</f>
        <v>1982</v>
      </c>
      <c r="C44" s="56">
        <v>5249</v>
      </c>
      <c r="D44" s="56">
        <v>2508</v>
      </c>
      <c r="E44" s="56">
        <v>2741</v>
      </c>
    </row>
    <row r="45" spans="1:5" ht="14.1" customHeight="1" x14ac:dyDescent="0.2">
      <c r="A45" s="40" t="s">
        <v>63</v>
      </c>
      <c r="B45" s="55">
        <f>$B$8-31</f>
        <v>1981</v>
      </c>
      <c r="C45" s="56">
        <v>5270</v>
      </c>
      <c r="D45" s="56">
        <v>2507</v>
      </c>
      <c r="E45" s="56">
        <v>2763</v>
      </c>
    </row>
    <row r="46" spans="1:5" ht="14.1" customHeight="1" x14ac:dyDescent="0.2">
      <c r="A46" s="40" t="s">
        <v>64</v>
      </c>
      <c r="B46" s="55">
        <f>$B$8-32</f>
        <v>1980</v>
      </c>
      <c r="C46" s="56">
        <v>5265</v>
      </c>
      <c r="D46" s="56">
        <v>2576</v>
      </c>
      <c r="E46" s="56">
        <v>2689</v>
      </c>
    </row>
    <row r="47" spans="1:5" ht="14.1" customHeight="1" x14ac:dyDescent="0.2">
      <c r="A47" s="40" t="s">
        <v>65</v>
      </c>
      <c r="B47" s="55">
        <f>$B$8-33</f>
        <v>1979</v>
      </c>
      <c r="C47" s="56">
        <v>5024</v>
      </c>
      <c r="D47" s="56">
        <v>2473</v>
      </c>
      <c r="E47" s="56">
        <v>2551</v>
      </c>
    </row>
    <row r="48" spans="1:5" ht="14.1" customHeight="1" x14ac:dyDescent="0.2">
      <c r="A48" s="40" t="s">
        <v>66</v>
      </c>
      <c r="B48" s="55">
        <f>$B$8-34</f>
        <v>1978</v>
      </c>
      <c r="C48" s="56">
        <v>4895</v>
      </c>
      <c r="D48" s="56">
        <v>2402</v>
      </c>
      <c r="E48" s="56">
        <v>2493</v>
      </c>
    </row>
    <row r="49" spans="1:5" ht="14.1" customHeight="1" x14ac:dyDescent="0.2">
      <c r="A49" s="47" t="s">
        <v>36</v>
      </c>
      <c r="B49" s="57"/>
      <c r="C49" s="56">
        <f>SUM(C44:C48)</f>
        <v>25703</v>
      </c>
      <c r="D49" s="56">
        <f>SUM(D44:D48)</f>
        <v>12466</v>
      </c>
      <c r="E49" s="56">
        <f>SUM(E44:E48)</f>
        <v>13237</v>
      </c>
    </row>
    <row r="50" spans="1:5" ht="14.1" customHeight="1" x14ac:dyDescent="0.2">
      <c r="A50" s="40" t="s">
        <v>67</v>
      </c>
      <c r="B50" s="55">
        <f>$B$8-35</f>
        <v>1977</v>
      </c>
      <c r="C50" s="56">
        <v>5014</v>
      </c>
      <c r="D50" s="56">
        <v>2525</v>
      </c>
      <c r="E50" s="56">
        <v>2489</v>
      </c>
    </row>
    <row r="51" spans="1:5" ht="14.1" customHeight="1" x14ac:dyDescent="0.2">
      <c r="A51" s="40" t="s">
        <v>68</v>
      </c>
      <c r="B51" s="55">
        <f>$B$8-36</f>
        <v>1976</v>
      </c>
      <c r="C51" s="56">
        <v>5010</v>
      </c>
      <c r="D51" s="56">
        <v>2452</v>
      </c>
      <c r="E51" s="56">
        <v>2558</v>
      </c>
    </row>
    <row r="52" spans="1:5" ht="14.1" customHeight="1" x14ac:dyDescent="0.2">
      <c r="A52" s="40" t="s">
        <v>69</v>
      </c>
      <c r="B52" s="55">
        <f>$B$8-37</f>
        <v>1975</v>
      </c>
      <c r="C52" s="56">
        <v>4766</v>
      </c>
      <c r="D52" s="56">
        <v>2339</v>
      </c>
      <c r="E52" s="56">
        <v>2427</v>
      </c>
    </row>
    <row r="53" spans="1:5" ht="14.1" customHeight="1" x14ac:dyDescent="0.2">
      <c r="A53" s="40" t="s">
        <v>70</v>
      </c>
      <c r="B53" s="55">
        <f>$B$8-38</f>
        <v>1974</v>
      </c>
      <c r="C53" s="56">
        <v>4696</v>
      </c>
      <c r="D53" s="56">
        <v>2345</v>
      </c>
      <c r="E53" s="56">
        <v>2351</v>
      </c>
    </row>
    <row r="54" spans="1:5" ht="14.1" customHeight="1" x14ac:dyDescent="0.2">
      <c r="A54" s="39" t="s">
        <v>71</v>
      </c>
      <c r="B54" s="55">
        <f>$B$8-39</f>
        <v>1973</v>
      </c>
      <c r="C54" s="56">
        <v>4819</v>
      </c>
      <c r="D54" s="56">
        <v>2350</v>
      </c>
      <c r="E54" s="56">
        <v>2469</v>
      </c>
    </row>
    <row r="55" spans="1:5" ht="14.1" customHeight="1" x14ac:dyDescent="0.2">
      <c r="A55" s="46" t="s">
        <v>36</v>
      </c>
      <c r="B55" s="57"/>
      <c r="C55" s="56">
        <f>SUM(C50:C54)</f>
        <v>24305</v>
      </c>
      <c r="D55" s="56">
        <f>SUM(D50:D54)</f>
        <v>12011</v>
      </c>
      <c r="E55" s="56">
        <f>SUM(E50:E54)</f>
        <v>12294</v>
      </c>
    </row>
    <row r="56" spans="1:5" ht="14.1" customHeight="1" x14ac:dyDescent="0.2">
      <c r="A56" s="39" t="s">
        <v>72</v>
      </c>
      <c r="B56" s="55">
        <f>$B$8-40</f>
        <v>1972</v>
      </c>
      <c r="C56" s="56">
        <v>5079</v>
      </c>
      <c r="D56" s="56">
        <v>2485</v>
      </c>
      <c r="E56" s="56">
        <v>2594</v>
      </c>
    </row>
    <row r="57" spans="1:5" ht="14.1" customHeight="1" x14ac:dyDescent="0.2">
      <c r="A57" s="39" t="s">
        <v>73</v>
      </c>
      <c r="B57" s="55">
        <f>$B$8-41</f>
        <v>1971</v>
      </c>
      <c r="C57" s="56">
        <v>5520</v>
      </c>
      <c r="D57" s="56">
        <v>2742</v>
      </c>
      <c r="E57" s="56">
        <v>2778</v>
      </c>
    </row>
    <row r="58" spans="1:5" ht="14.1" customHeight="1" x14ac:dyDescent="0.2">
      <c r="A58" s="39" t="s">
        <v>74</v>
      </c>
      <c r="B58" s="55">
        <f>$B$8-42</f>
        <v>1970</v>
      </c>
      <c r="C58" s="56">
        <v>5844</v>
      </c>
      <c r="D58" s="56">
        <v>2905</v>
      </c>
      <c r="E58" s="56">
        <v>2939</v>
      </c>
    </row>
    <row r="59" spans="1:5" ht="14.1" customHeight="1" x14ac:dyDescent="0.2">
      <c r="A59" s="39" t="s">
        <v>75</v>
      </c>
      <c r="B59" s="55">
        <f>$B$8-43</f>
        <v>1969</v>
      </c>
      <c r="C59" s="56">
        <v>6031</v>
      </c>
      <c r="D59" s="56">
        <v>3015</v>
      </c>
      <c r="E59" s="56">
        <v>3016</v>
      </c>
    </row>
    <row r="60" spans="1:5" ht="14.1" customHeight="1" x14ac:dyDescent="0.2">
      <c r="A60" s="39" t="s">
        <v>76</v>
      </c>
      <c r="B60" s="55">
        <f>$B$8-44</f>
        <v>1968</v>
      </c>
      <c r="C60" s="56">
        <v>6757</v>
      </c>
      <c r="D60" s="56">
        <v>3360</v>
      </c>
      <c r="E60" s="56">
        <v>3397</v>
      </c>
    </row>
    <row r="61" spans="1:5" ht="14.1" customHeight="1" x14ac:dyDescent="0.2">
      <c r="A61" s="47" t="s">
        <v>36</v>
      </c>
      <c r="B61" s="57"/>
      <c r="C61" s="56">
        <f>SUM(C56:C60)</f>
        <v>29231</v>
      </c>
      <c r="D61" s="56">
        <f>SUM(D56:D60)</f>
        <v>14507</v>
      </c>
      <c r="E61" s="56">
        <f>SUM(E56:E60)</f>
        <v>14724</v>
      </c>
    </row>
    <row r="62" spans="1:5" ht="14.1" customHeight="1" x14ac:dyDescent="0.2">
      <c r="A62" s="40" t="s">
        <v>77</v>
      </c>
      <c r="B62" s="55">
        <f>$B$8-45</f>
        <v>1967</v>
      </c>
      <c r="C62" s="56">
        <v>6947</v>
      </c>
      <c r="D62" s="56">
        <v>3508</v>
      </c>
      <c r="E62" s="56">
        <v>3439</v>
      </c>
    </row>
    <row r="63" spans="1:5" ht="14.1" customHeight="1" x14ac:dyDescent="0.2">
      <c r="A63" s="40" t="s">
        <v>78</v>
      </c>
      <c r="B63" s="55">
        <f>$B$8-46</f>
        <v>1966</v>
      </c>
      <c r="C63" s="56">
        <v>6966</v>
      </c>
      <c r="D63" s="56">
        <v>3466</v>
      </c>
      <c r="E63" s="56">
        <v>3500</v>
      </c>
    </row>
    <row r="64" spans="1:5" ht="14.1" customHeight="1" x14ac:dyDescent="0.2">
      <c r="A64" s="40" t="s">
        <v>79</v>
      </c>
      <c r="B64" s="55">
        <f>$B$8-47</f>
        <v>1965</v>
      </c>
      <c r="C64" s="56">
        <v>6822</v>
      </c>
      <c r="D64" s="56">
        <v>3369</v>
      </c>
      <c r="E64" s="56">
        <v>3453</v>
      </c>
    </row>
    <row r="65" spans="1:5" ht="14.1" customHeight="1" x14ac:dyDescent="0.2">
      <c r="A65" s="40" t="s">
        <v>80</v>
      </c>
      <c r="B65" s="55">
        <f>$B$8-48</f>
        <v>1964</v>
      </c>
      <c r="C65" s="56">
        <v>7118</v>
      </c>
      <c r="D65" s="56">
        <v>3603</v>
      </c>
      <c r="E65" s="56">
        <v>3515</v>
      </c>
    </row>
    <row r="66" spans="1:5" ht="14.1" customHeight="1" x14ac:dyDescent="0.2">
      <c r="A66" s="40" t="s">
        <v>81</v>
      </c>
      <c r="B66" s="55">
        <f>$B$8-49</f>
        <v>1963</v>
      </c>
      <c r="C66" s="56">
        <v>6846</v>
      </c>
      <c r="D66" s="56">
        <v>3361</v>
      </c>
      <c r="E66" s="56">
        <v>3485</v>
      </c>
    </row>
    <row r="67" spans="1:5" ht="14.1" customHeight="1" x14ac:dyDescent="0.2">
      <c r="A67" s="47" t="s">
        <v>36</v>
      </c>
      <c r="B67" s="57"/>
      <c r="C67" s="56">
        <f>SUM(C62:C66)</f>
        <v>34699</v>
      </c>
      <c r="D67" s="56">
        <f>SUM(D62:D66)</f>
        <v>17307</v>
      </c>
      <c r="E67" s="56">
        <f>SUM(E62:E66)</f>
        <v>17392</v>
      </c>
    </row>
    <row r="68" spans="1:5" ht="14.1" customHeight="1" x14ac:dyDescent="0.2">
      <c r="A68" s="40" t="s">
        <v>82</v>
      </c>
      <c r="B68" s="55">
        <f>$B$8-50</f>
        <v>1962</v>
      </c>
      <c r="C68" s="56">
        <v>6507</v>
      </c>
      <c r="D68" s="56">
        <v>3217</v>
      </c>
      <c r="E68" s="56">
        <v>3290</v>
      </c>
    </row>
    <row r="69" spans="1:5" ht="14.1" customHeight="1" x14ac:dyDescent="0.2">
      <c r="A69" s="40" t="s">
        <v>83</v>
      </c>
      <c r="B69" s="55">
        <f>$B$8-51</f>
        <v>1961</v>
      </c>
      <c r="C69" s="56">
        <v>6224</v>
      </c>
      <c r="D69" s="56">
        <v>3046</v>
      </c>
      <c r="E69" s="56">
        <v>3178</v>
      </c>
    </row>
    <row r="70" spans="1:5" ht="14.1" customHeight="1" x14ac:dyDescent="0.2">
      <c r="A70" s="40" t="s">
        <v>84</v>
      </c>
      <c r="B70" s="55">
        <f>$B$8-52</f>
        <v>1960</v>
      </c>
      <c r="C70" s="56">
        <v>5915</v>
      </c>
      <c r="D70" s="56">
        <v>2854</v>
      </c>
      <c r="E70" s="56">
        <v>3061</v>
      </c>
    </row>
    <row r="71" spans="1:5" ht="14.1" customHeight="1" x14ac:dyDescent="0.2">
      <c r="A71" s="40" t="s">
        <v>85</v>
      </c>
      <c r="B71" s="55">
        <f>$B$8-53</f>
        <v>1959</v>
      </c>
      <c r="C71" s="56">
        <v>5902</v>
      </c>
      <c r="D71" s="56">
        <v>2863</v>
      </c>
      <c r="E71" s="56">
        <v>3039</v>
      </c>
    </row>
    <row r="72" spans="1:5" ht="14.1" customHeight="1" x14ac:dyDescent="0.2">
      <c r="A72" s="40" t="s">
        <v>86</v>
      </c>
      <c r="B72" s="55">
        <f>$B$8-54</f>
        <v>1958</v>
      </c>
      <c r="C72" s="56">
        <v>5609</v>
      </c>
      <c r="D72" s="56">
        <v>2706</v>
      </c>
      <c r="E72" s="56">
        <v>2903</v>
      </c>
    </row>
    <row r="73" spans="1:5" ht="14.1" customHeight="1" x14ac:dyDescent="0.2">
      <c r="A73" s="47" t="s">
        <v>36</v>
      </c>
      <c r="B73" s="57"/>
      <c r="C73" s="56">
        <f>SUM(C68:C72)</f>
        <v>30157</v>
      </c>
      <c r="D73" s="56">
        <f>SUM(D68:D72)</f>
        <v>14686</v>
      </c>
      <c r="E73" s="56">
        <f>SUM(E68:E72)</f>
        <v>15471</v>
      </c>
    </row>
    <row r="74" spans="1:5" ht="14.1" customHeight="1" x14ac:dyDescent="0.2">
      <c r="A74" s="40" t="s">
        <v>87</v>
      </c>
      <c r="B74" s="55">
        <f>$B$8-55</f>
        <v>1957</v>
      </c>
      <c r="C74" s="56">
        <v>5412</v>
      </c>
      <c r="D74" s="56">
        <v>2644</v>
      </c>
      <c r="E74" s="56">
        <v>2768</v>
      </c>
    </row>
    <row r="75" spans="1:5" ht="14.1" customHeight="1" x14ac:dyDescent="0.2">
      <c r="A75" s="40" t="s">
        <v>88</v>
      </c>
      <c r="B75" s="55">
        <f>$B$8-56</f>
        <v>1956</v>
      </c>
      <c r="C75" s="56">
        <v>5090</v>
      </c>
      <c r="D75" s="56">
        <v>2522</v>
      </c>
      <c r="E75" s="56">
        <v>2568</v>
      </c>
    </row>
    <row r="76" spans="1:5" ht="13.15" customHeight="1" x14ac:dyDescent="0.2">
      <c r="A76" s="40" t="s">
        <v>89</v>
      </c>
      <c r="B76" s="55">
        <f>$B$8-57</f>
        <v>1955</v>
      </c>
      <c r="C76" s="56">
        <v>4785</v>
      </c>
      <c r="D76" s="56">
        <v>2307</v>
      </c>
      <c r="E76" s="56">
        <v>2478</v>
      </c>
    </row>
    <row r="77" spans="1:5" ht="14.1" customHeight="1" x14ac:dyDescent="0.2">
      <c r="A77" s="39" t="s">
        <v>90</v>
      </c>
      <c r="B77" s="55">
        <f>$B$8-58</f>
        <v>1954</v>
      </c>
      <c r="C77" s="56">
        <v>4796</v>
      </c>
      <c r="D77" s="56">
        <v>2247</v>
      </c>
      <c r="E77" s="56">
        <v>2549</v>
      </c>
    </row>
    <row r="78" spans="1:5" x14ac:dyDescent="0.2">
      <c r="A78" s="40" t="s">
        <v>91</v>
      </c>
      <c r="B78" s="55">
        <f>$B$8-59</f>
        <v>1953</v>
      </c>
      <c r="C78" s="56">
        <v>4500</v>
      </c>
      <c r="D78" s="56">
        <v>2094</v>
      </c>
      <c r="E78" s="56">
        <v>2406</v>
      </c>
    </row>
    <row r="79" spans="1:5" x14ac:dyDescent="0.2">
      <c r="A79" s="47" t="s">
        <v>36</v>
      </c>
      <c r="B79" s="57"/>
      <c r="C79" s="56">
        <f>SUM(C74:C78)</f>
        <v>24583</v>
      </c>
      <c r="D79" s="56">
        <f>SUM(D74:D78)</f>
        <v>11814</v>
      </c>
      <c r="E79" s="56">
        <f>SUM(E74:E78)</f>
        <v>12769</v>
      </c>
    </row>
    <row r="80" spans="1:5" x14ac:dyDescent="0.2">
      <c r="A80" s="40" t="s">
        <v>92</v>
      </c>
      <c r="B80" s="55">
        <f>$B$8-60</f>
        <v>1952</v>
      </c>
      <c r="C80" s="56">
        <v>4559</v>
      </c>
      <c r="D80" s="56">
        <v>2172</v>
      </c>
      <c r="E80" s="56">
        <v>2387</v>
      </c>
    </row>
    <row r="81" spans="1:5" x14ac:dyDescent="0.2">
      <c r="A81" s="40" t="s">
        <v>93</v>
      </c>
      <c r="B81" s="55">
        <f>$B$8-61</f>
        <v>1951</v>
      </c>
      <c r="C81" s="56">
        <v>4589</v>
      </c>
      <c r="D81" s="56">
        <v>2156</v>
      </c>
      <c r="E81" s="56">
        <v>2433</v>
      </c>
    </row>
    <row r="82" spans="1:5" x14ac:dyDescent="0.2">
      <c r="A82" s="40" t="s">
        <v>94</v>
      </c>
      <c r="B82" s="55">
        <f>$B$8-62</f>
        <v>1950</v>
      </c>
      <c r="C82" s="56">
        <v>4639</v>
      </c>
      <c r="D82" s="56">
        <v>2170</v>
      </c>
      <c r="E82" s="56">
        <v>2469</v>
      </c>
    </row>
    <row r="83" spans="1:5" x14ac:dyDescent="0.2">
      <c r="A83" s="40" t="s">
        <v>95</v>
      </c>
      <c r="B83" s="55">
        <f>$B$8-63</f>
        <v>1949</v>
      </c>
      <c r="C83" s="56">
        <v>4761</v>
      </c>
      <c r="D83" s="56">
        <v>2241</v>
      </c>
      <c r="E83" s="56">
        <v>2520</v>
      </c>
    </row>
    <row r="84" spans="1:5" x14ac:dyDescent="0.2">
      <c r="A84" s="40" t="s">
        <v>96</v>
      </c>
      <c r="B84" s="55">
        <f>$B$8-64</f>
        <v>1948</v>
      </c>
      <c r="C84" s="56">
        <v>4600</v>
      </c>
      <c r="D84" s="56">
        <v>2181</v>
      </c>
      <c r="E84" s="56">
        <v>2419</v>
      </c>
    </row>
    <row r="85" spans="1:5" x14ac:dyDescent="0.2">
      <c r="A85" s="47" t="s">
        <v>36</v>
      </c>
      <c r="B85" s="57"/>
      <c r="C85" s="56">
        <f>SUM(C80:C84)</f>
        <v>23148</v>
      </c>
      <c r="D85" s="56">
        <f>SUM(D80:D84)</f>
        <v>10920</v>
      </c>
      <c r="E85" s="56">
        <f>SUM(E80:E84)</f>
        <v>12228</v>
      </c>
    </row>
    <row r="86" spans="1:5" x14ac:dyDescent="0.2">
      <c r="A86" s="40" t="s">
        <v>97</v>
      </c>
      <c r="B86" s="55">
        <f>$B$8-65</f>
        <v>1947</v>
      </c>
      <c r="C86" s="56">
        <v>4426</v>
      </c>
      <c r="D86" s="56">
        <v>2090</v>
      </c>
      <c r="E86" s="56">
        <v>2336</v>
      </c>
    </row>
    <row r="87" spans="1:5" x14ac:dyDescent="0.2">
      <c r="A87" s="40" t="s">
        <v>98</v>
      </c>
      <c r="B87" s="55">
        <f>$B$8-66</f>
        <v>1946</v>
      </c>
      <c r="C87" s="56">
        <v>4153</v>
      </c>
      <c r="D87" s="56">
        <v>1943</v>
      </c>
      <c r="E87" s="56">
        <v>2210</v>
      </c>
    </row>
    <row r="88" spans="1:5" x14ac:dyDescent="0.2">
      <c r="A88" s="40" t="s">
        <v>99</v>
      </c>
      <c r="B88" s="55">
        <f>$B$8-67</f>
        <v>1945</v>
      </c>
      <c r="C88" s="56">
        <v>3680</v>
      </c>
      <c r="D88" s="56">
        <v>1698</v>
      </c>
      <c r="E88" s="56">
        <v>1982</v>
      </c>
    </row>
    <row r="89" spans="1:5" x14ac:dyDescent="0.2">
      <c r="A89" s="40" t="s">
        <v>100</v>
      </c>
      <c r="B89" s="55">
        <f>$B$8-68</f>
        <v>1944</v>
      </c>
      <c r="C89" s="56">
        <v>4850</v>
      </c>
      <c r="D89" s="56">
        <v>2268</v>
      </c>
      <c r="E89" s="56">
        <v>2582</v>
      </c>
    </row>
    <row r="90" spans="1:5" x14ac:dyDescent="0.2">
      <c r="A90" s="40" t="s">
        <v>101</v>
      </c>
      <c r="B90" s="55">
        <f>$B$8-69</f>
        <v>1943</v>
      </c>
      <c r="C90" s="56">
        <v>4830</v>
      </c>
      <c r="D90" s="56">
        <v>2296</v>
      </c>
      <c r="E90" s="56">
        <v>2534</v>
      </c>
    </row>
    <row r="91" spans="1:5" x14ac:dyDescent="0.2">
      <c r="A91" s="47" t="s">
        <v>36</v>
      </c>
      <c r="B91" s="57"/>
      <c r="C91" s="56">
        <f>SUM(C86:C90)</f>
        <v>21939</v>
      </c>
      <c r="D91" s="56">
        <f>SUM(D86:D90)</f>
        <v>10295</v>
      </c>
      <c r="E91" s="56">
        <f>SUM(E86:E90)</f>
        <v>11644</v>
      </c>
    </row>
    <row r="92" spans="1:5" x14ac:dyDescent="0.2">
      <c r="A92" s="40" t="s">
        <v>102</v>
      </c>
      <c r="B92" s="55">
        <f>$B$8-70</f>
        <v>1942</v>
      </c>
      <c r="C92" s="56">
        <v>4716</v>
      </c>
      <c r="D92" s="56">
        <v>2222</v>
      </c>
      <c r="E92" s="56">
        <v>2494</v>
      </c>
    </row>
    <row r="93" spans="1:5" x14ac:dyDescent="0.2">
      <c r="A93" s="40" t="s">
        <v>103</v>
      </c>
      <c r="B93" s="55">
        <f>$B$8-71</f>
        <v>1941</v>
      </c>
      <c r="C93" s="56">
        <v>5388</v>
      </c>
      <c r="D93" s="56">
        <v>2494</v>
      </c>
      <c r="E93" s="56">
        <v>2894</v>
      </c>
    </row>
    <row r="94" spans="1:5" x14ac:dyDescent="0.2">
      <c r="A94" s="40" t="s">
        <v>104</v>
      </c>
      <c r="B94" s="55">
        <f>$B$8-72</f>
        <v>1940</v>
      </c>
      <c r="C94" s="56">
        <v>5551</v>
      </c>
      <c r="D94" s="56">
        <v>2445</v>
      </c>
      <c r="E94" s="56">
        <v>3106</v>
      </c>
    </row>
    <row r="95" spans="1:5" x14ac:dyDescent="0.2">
      <c r="A95" s="40" t="s">
        <v>105</v>
      </c>
      <c r="B95" s="55">
        <f>$B$8-73</f>
        <v>1939</v>
      </c>
      <c r="C95" s="56">
        <v>5315</v>
      </c>
      <c r="D95" s="56">
        <v>2312</v>
      </c>
      <c r="E95" s="56">
        <v>3003</v>
      </c>
    </row>
    <row r="96" spans="1:5" x14ac:dyDescent="0.2">
      <c r="A96" s="40" t="s">
        <v>106</v>
      </c>
      <c r="B96" s="55">
        <f>$B$8-74</f>
        <v>1938</v>
      </c>
      <c r="C96" s="56">
        <v>5023</v>
      </c>
      <c r="D96" s="56">
        <v>2212</v>
      </c>
      <c r="E96" s="56">
        <v>2811</v>
      </c>
    </row>
    <row r="97" spans="1:5" x14ac:dyDescent="0.2">
      <c r="A97" s="47" t="s">
        <v>36</v>
      </c>
      <c r="B97" s="57"/>
      <c r="C97" s="56">
        <f>SUM(C92:C96)</f>
        <v>25993</v>
      </c>
      <c r="D97" s="56">
        <f>SUM(D92:D96)</f>
        <v>11685</v>
      </c>
      <c r="E97" s="56">
        <f>SUM(E92:E96)</f>
        <v>14308</v>
      </c>
    </row>
    <row r="98" spans="1:5" x14ac:dyDescent="0.2">
      <c r="A98" s="40" t="s">
        <v>107</v>
      </c>
      <c r="B98" s="55">
        <f>$B$8-75</f>
        <v>1937</v>
      </c>
      <c r="C98" s="56">
        <v>4756</v>
      </c>
      <c r="D98" s="56">
        <v>2090</v>
      </c>
      <c r="E98" s="56">
        <v>2666</v>
      </c>
    </row>
    <row r="99" spans="1:5" x14ac:dyDescent="0.2">
      <c r="A99" s="40" t="s">
        <v>108</v>
      </c>
      <c r="B99" s="55">
        <f>$B$8-76</f>
        <v>1936</v>
      </c>
      <c r="C99" s="56">
        <v>4491</v>
      </c>
      <c r="D99" s="56">
        <v>1954</v>
      </c>
      <c r="E99" s="56">
        <v>2537</v>
      </c>
    </row>
    <row r="100" spans="1:5" x14ac:dyDescent="0.2">
      <c r="A100" s="40" t="s">
        <v>109</v>
      </c>
      <c r="B100" s="55">
        <f>$B$8-77</f>
        <v>1935</v>
      </c>
      <c r="C100" s="56">
        <v>4321</v>
      </c>
      <c r="D100" s="56">
        <v>1814</v>
      </c>
      <c r="E100" s="56">
        <v>2507</v>
      </c>
    </row>
    <row r="101" spans="1:5" x14ac:dyDescent="0.2">
      <c r="A101" s="40" t="s">
        <v>110</v>
      </c>
      <c r="B101" s="55">
        <f>$B$8-78</f>
        <v>1934</v>
      </c>
      <c r="C101" s="56">
        <v>3573</v>
      </c>
      <c r="D101" s="56">
        <v>1486</v>
      </c>
      <c r="E101" s="56">
        <v>2087</v>
      </c>
    </row>
    <row r="102" spans="1:5" x14ac:dyDescent="0.2">
      <c r="A102" s="41" t="s">
        <v>111</v>
      </c>
      <c r="B102" s="55">
        <f>$B$8-79</f>
        <v>1933</v>
      </c>
      <c r="C102" s="56">
        <v>2773</v>
      </c>
      <c r="D102" s="56">
        <v>1194</v>
      </c>
      <c r="E102" s="56">
        <v>1579</v>
      </c>
    </row>
    <row r="103" spans="1:5" x14ac:dyDescent="0.2">
      <c r="A103" s="48" t="s">
        <v>36</v>
      </c>
      <c r="B103" s="58"/>
      <c r="C103" s="56">
        <f>SUM(C98:C102)</f>
        <v>19914</v>
      </c>
      <c r="D103" s="56">
        <f>SUM(D98:D102)</f>
        <v>8538</v>
      </c>
      <c r="E103" s="56">
        <f>SUM(E98:E102)</f>
        <v>11376</v>
      </c>
    </row>
    <row r="104" spans="1:5" x14ac:dyDescent="0.2">
      <c r="A104" s="41" t="s">
        <v>112</v>
      </c>
      <c r="B104" s="55">
        <f>$B$8-80</f>
        <v>1932</v>
      </c>
      <c r="C104" s="56">
        <v>2583</v>
      </c>
      <c r="D104" s="56">
        <v>1082</v>
      </c>
      <c r="E104" s="56">
        <v>1501</v>
      </c>
    </row>
    <row r="105" spans="1:5" x14ac:dyDescent="0.2">
      <c r="A105" s="41" t="s">
        <v>123</v>
      </c>
      <c r="B105" s="55">
        <f>$B$8-81</f>
        <v>1931</v>
      </c>
      <c r="C105" s="56">
        <v>2565</v>
      </c>
      <c r="D105" s="56">
        <v>1037</v>
      </c>
      <c r="E105" s="56">
        <v>1528</v>
      </c>
    </row>
    <row r="106" spans="1:5" s="23" customFormat="1" x14ac:dyDescent="0.2">
      <c r="A106" s="41" t="s">
        <v>121</v>
      </c>
      <c r="B106" s="55">
        <f>$B$8-82</f>
        <v>1930</v>
      </c>
      <c r="C106" s="56">
        <v>2506</v>
      </c>
      <c r="D106" s="56">
        <v>1002</v>
      </c>
      <c r="E106" s="56">
        <v>1504</v>
      </c>
    </row>
    <row r="107" spans="1:5" x14ac:dyDescent="0.2">
      <c r="A107" s="41" t="s">
        <v>124</v>
      </c>
      <c r="B107" s="55">
        <f>$B$8-83</f>
        <v>1929</v>
      </c>
      <c r="C107" s="56">
        <v>2443</v>
      </c>
      <c r="D107" s="56">
        <v>894</v>
      </c>
      <c r="E107" s="56">
        <v>1549</v>
      </c>
    </row>
    <row r="108" spans="1:5" x14ac:dyDescent="0.2">
      <c r="A108" s="41" t="s">
        <v>122</v>
      </c>
      <c r="B108" s="55">
        <f>$B$8-84</f>
        <v>1928</v>
      </c>
      <c r="C108" s="56">
        <v>2278</v>
      </c>
      <c r="D108" s="56">
        <v>834</v>
      </c>
      <c r="E108" s="56">
        <v>1444</v>
      </c>
    </row>
    <row r="109" spans="1:5" x14ac:dyDescent="0.2">
      <c r="A109" s="48" t="s">
        <v>36</v>
      </c>
      <c r="B109" s="58"/>
      <c r="C109" s="56">
        <f>SUM(C104:C108)</f>
        <v>12375</v>
      </c>
      <c r="D109" s="56">
        <f>SUM(D104:D108)</f>
        <v>4849</v>
      </c>
      <c r="E109" s="56">
        <f>SUM(E104:E108)</f>
        <v>7526</v>
      </c>
    </row>
    <row r="110" spans="1:5" x14ac:dyDescent="0.2">
      <c r="A110" s="41" t="s">
        <v>113</v>
      </c>
      <c r="B110" s="55">
        <f>$B$8-85</f>
        <v>1927</v>
      </c>
      <c r="C110" s="56">
        <v>1921</v>
      </c>
      <c r="D110" s="56">
        <v>614</v>
      </c>
      <c r="E110" s="56">
        <v>1307</v>
      </c>
    </row>
    <row r="111" spans="1:5" x14ac:dyDescent="0.2">
      <c r="A111" s="41" t="s">
        <v>114</v>
      </c>
      <c r="B111" s="55">
        <f>$B$8-86</f>
        <v>1926</v>
      </c>
      <c r="C111" s="56">
        <v>1734</v>
      </c>
      <c r="D111" s="56">
        <v>552</v>
      </c>
      <c r="E111" s="56">
        <v>1182</v>
      </c>
    </row>
    <row r="112" spans="1:5" x14ac:dyDescent="0.2">
      <c r="A112" s="41" t="s">
        <v>115</v>
      </c>
      <c r="B112" s="55">
        <f>$B$8-87</f>
        <v>1925</v>
      </c>
      <c r="C112" s="56">
        <v>1619</v>
      </c>
      <c r="D112" s="56">
        <v>489</v>
      </c>
      <c r="E112" s="56">
        <v>1130</v>
      </c>
    </row>
    <row r="113" spans="1:5" x14ac:dyDescent="0.2">
      <c r="A113" s="41" t="s">
        <v>116</v>
      </c>
      <c r="B113" s="55">
        <f>$B$8-88</f>
        <v>1924</v>
      </c>
      <c r="C113" s="56">
        <v>1383</v>
      </c>
      <c r="D113" s="56">
        <v>369</v>
      </c>
      <c r="E113" s="56">
        <v>1014</v>
      </c>
    </row>
    <row r="114" spans="1:5" x14ac:dyDescent="0.2">
      <c r="A114" s="41" t="s">
        <v>117</v>
      </c>
      <c r="B114" s="55">
        <f>$B$8-89</f>
        <v>1923</v>
      </c>
      <c r="C114" s="56">
        <v>1165</v>
      </c>
      <c r="D114" s="56">
        <v>317</v>
      </c>
      <c r="E114" s="56">
        <v>848</v>
      </c>
    </row>
    <row r="115" spans="1:5" x14ac:dyDescent="0.2">
      <c r="A115" s="48" t="s">
        <v>36</v>
      </c>
      <c r="B115" s="59"/>
      <c r="C115" s="56">
        <f>SUM(C110:C114)</f>
        <v>7822</v>
      </c>
      <c r="D115" s="56">
        <f>SUM(D110:D114)</f>
        <v>2341</v>
      </c>
      <c r="E115" s="56">
        <f>SUM(E110:E114)</f>
        <v>5481</v>
      </c>
    </row>
    <row r="116" spans="1:5" x14ac:dyDescent="0.2">
      <c r="A116" s="41" t="s">
        <v>118</v>
      </c>
      <c r="B116" s="55">
        <f>$B$8-90</f>
        <v>1922</v>
      </c>
      <c r="C116" s="56">
        <v>4168</v>
      </c>
      <c r="D116" s="56">
        <v>968</v>
      </c>
      <c r="E116" s="56">
        <v>3200</v>
      </c>
    </row>
    <row r="117" spans="1:5" x14ac:dyDescent="0.2">
      <c r="A117" s="42"/>
      <c r="B117" s="45" t="s">
        <v>119</v>
      </c>
      <c r="C117" s="49"/>
      <c r="D117" s="49"/>
      <c r="E117" s="49"/>
    </row>
    <row r="118" spans="1:5" x14ac:dyDescent="0.2">
      <c r="A118" s="43" t="s">
        <v>120</v>
      </c>
      <c r="B118" s="60"/>
      <c r="C118" s="61">
        <v>408375</v>
      </c>
      <c r="D118" s="61">
        <v>195065</v>
      </c>
      <c r="E118" s="61">
        <v>213310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HH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8</vt:i4>
      </vt:variant>
    </vt:vector>
  </HeadingPairs>
  <TitlesOfParts>
    <vt:vector size="20" baseType="lpstr">
      <vt:lpstr>A I 3 - j12_HH_endg.</vt:lpstr>
      <vt:lpstr>V0_2</vt:lpstr>
      <vt:lpstr>V0_3</vt:lpstr>
      <vt:lpstr>Bezirke_1</vt:lpstr>
      <vt:lpstr>Mitte_1</vt:lpstr>
      <vt:lpstr>Altona_1</vt:lpstr>
      <vt:lpstr>Eimsbuettel_1</vt:lpstr>
      <vt:lpstr>Nord_1</vt:lpstr>
      <vt:lpstr>Wandsbek_1</vt:lpstr>
      <vt:lpstr>Bergedorf_1</vt:lpstr>
      <vt:lpstr>Harburg_1</vt:lpstr>
      <vt:lpstr>Land_1</vt:lpstr>
      <vt:lpstr>Altona_1!Drucktitel</vt:lpstr>
      <vt:lpstr>Bergedorf_1!Drucktitel</vt:lpstr>
      <vt:lpstr>Eimsbuettel_1!Drucktitel</vt:lpstr>
      <vt:lpstr>Harburg_1!Drucktitel</vt:lpstr>
      <vt:lpstr>Land_1!Drucktitel</vt:lpstr>
      <vt:lpstr>Mitte_1!Drucktitel</vt:lpstr>
      <vt:lpstr>Nord_1!Drucktitel</vt:lpstr>
      <vt:lpstr>Wandsbek_1!Drucktitel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2015-06-26T08:16:10Z</cp:lastPrinted>
  <dcterms:created xsi:type="dcterms:W3CDTF">2012-03-28T07:56:08Z</dcterms:created>
  <dcterms:modified xsi:type="dcterms:W3CDTF">2015-06-26T08:43:19Z</dcterms:modified>
  <cp:category>LIS-Bericht</cp:category>
</cp:coreProperties>
</file>