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905" tabRatio="640"/>
  </bookViews>
  <sheets>
    <sheet name="A I 3 - j13_HH_endg." sheetId="46" r:id="rId1"/>
    <sheet name="V0_2" sheetId="48" r:id="rId2"/>
    <sheet name="V0_3" sheetId="47" r:id="rId3"/>
    <sheet name="Bezirke_1" sheetId="5" r:id="rId4"/>
    <sheet name="Mitte_1" sheetId="10" r:id="rId5"/>
    <sheet name="Altona_1" sheetId="30" r:id="rId6"/>
    <sheet name="Eimsbuettel_1" sheetId="31" r:id="rId7"/>
    <sheet name="Nord_1" sheetId="32" r:id="rId8"/>
    <sheet name="Wandsbek_1" sheetId="33" r:id="rId9"/>
    <sheet name="Bergedorf_1" sheetId="34" r:id="rId10"/>
    <sheet name="Harburg_1" sheetId="35" r:id="rId11"/>
    <sheet name="Land_1" sheetId="44" r:id="rId12"/>
  </sheets>
  <definedNames>
    <definedName name="_xlnm.Print_Titles" localSheetId="5">Altona_1!$1:$7</definedName>
    <definedName name="_xlnm.Print_Titles" localSheetId="9">Bergedorf_1!$1:$7</definedName>
    <definedName name="_xlnm.Print_Titles" localSheetId="6">Eimsbuettel_1!$1:$7</definedName>
    <definedName name="_xlnm.Print_Titles" localSheetId="10">Harburg_1!$1:$7</definedName>
    <definedName name="_xlnm.Print_Titles" localSheetId="11">Land_1!$1:$7</definedName>
    <definedName name="_xlnm.Print_Titles" localSheetId="4">Mitte_1!$1:$7</definedName>
    <definedName name="_xlnm.Print_Titles" localSheetId="7">Nord_1!$1:$7</definedName>
    <definedName name="_xlnm.Print_Titles" localSheetId="8">Wandsbek_1!$1:$7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10" l="1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4" i="10" l="1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<sst xmlns="http://schemas.openxmlformats.org/spreadsheetml/2006/main" count="1044" uniqueCount="170">
  <si>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</si>
  <si>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</si>
  <si>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</si>
  <si>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</si>
  <si>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</si>
  <si>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</si>
  <si>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</si>
  <si>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</si>
  <si>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</si>
  <si>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</si>
  <si>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</si>
  <si>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</si>
  <si>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</si>
  <si>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</si>
  <si>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</si>
  <si>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</si>
  <si>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</si>
  <si>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</si>
  <si>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</si>
  <si>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</si>
  <si>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</si>
  <si>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</si>
  <si>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</si>
  <si>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</si>
  <si>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</si>
  <si>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</si>
  <si>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</si>
  <si>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</si>
  <si>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</si>
  <si>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</si>
  <si>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</si>
  <si>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</si>
  <si>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</si>
  <si>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</si>
  <si>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</si>
  <si>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</si>
  <si>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</si>
  <si>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</si>
  <si>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</si>
  <si>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</si>
  <si>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</si>
  <si>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</si>
  <si>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</si>
  <si>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</si>
  <si>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</si>
  <si>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</si>
  <si>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</si>
  <si>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</si>
  <si>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</si>
  <si>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</si>
  <si>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</si>
  <si>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</si>
  <si>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</si>
  <si>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</si>
  <si>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</si>
  <si>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</si>
  <si>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</si>
  <si>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</si>
  <si>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</si>
  <si>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</si>
  <si>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</si>
  <si>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</si>
  <si>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</si>
  <si>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</si>
  <si>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</si>
  <si>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</si>
  <si>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</si>
  <si>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</si>
  <si>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</si>
  <si>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</si>
  <si>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</si>
  <si>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</si>
  <si>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</si>
  <si>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</si>
  <si>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</si>
  <si>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</si>
  <si>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</si>
  <si>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</si>
  <si>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</si>
  <si>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</si>
  <si>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</si>
  <si>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</si>
  <si>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</si>
  <si>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</si>
  <si>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</si>
  <si>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</si>
  <si>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</si>
  <si>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</si>
  <si>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</si>
  <si>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</si>
  <si>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</si>
  <si>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</si>
  <si>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</si>
  <si>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</si>
  <si>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</si>
  <si>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</si>
  <si>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</si>
  <si>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</si>
  <si>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</si>
  <si>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</si>
  <si>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</si>
  <si>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</si>
  <si>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</si>
  <si>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</si>
  <si>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</si>
  <si>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</si>
  <si>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</si>
  <si>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</si>
  <si>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</si>
  <si>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</si>
  <si>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</si>
  <si>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</si>
  <si>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</si>
  <si>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</si>
  <si>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</si>
  <si>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</si>
  <si>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</si>
  <si>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</si>
  <si>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</si>
  <si>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</si>
  <si>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</si>
  <si>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</si>
  <si>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</si>
  <si>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</si>
  <si>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</si>
  <si>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</si>
  <si>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</si>
  <si>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</si>
  <si>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</si>
  <si>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</si>
  <si>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</si>
  <si>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</si>
  <si>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</si>
  <si>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</si>
  <si>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</si>
  <si>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</si>
  <si>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Hamburg Nord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</si>
  <si>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</si>
  <si>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</si>
  <si>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</si>
  <si>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</si>
  <si>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</si>
  <si>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</si>
  <si>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</si>
  <si>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</si>
  <si>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</si>
  <si>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</si>
  <si>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</si>
  <si>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</si>
  <si>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</si>
  <si>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</si>
  <si>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</si>
  <si>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 xml:space="preserve">2. Bevölkerung in den Bezirken nach Alter und Geburtsjahren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</si>
  <si>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</si>
  <si>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Bezirk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</si>
  <si>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</si>
  <si>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</si>
  <si>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</si>
  <si>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</si>
  <si>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</si>
  <si>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</si>
  <si>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</si>
  <si>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</si>
  <si>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Kennziffer: A I 3 - j 13 HH</t>
  </si>
  <si>
    <t>1. Bevölkerung in Hamburg nach Bezirken 2013</t>
  </si>
  <si>
    <t>Bevölkerung am 31.12.2013</t>
  </si>
  <si>
    <r>
      <t>Durchschnitts-bevölkerung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
2013</t>
    </r>
  </si>
  <si>
    <t>Herausgegeben am: 30. Juni 2015</t>
  </si>
  <si>
    <t>040 42831-1754</t>
  </si>
  <si>
    <t xml:space="preserve">© Statistisches Amt für Hamburg und Schleswig-Holstein, Hamburg 2015 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</si>
</sst>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164" fontId="12" fillId="0" borderId="0" xfId="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164" fontId="14" fillId="0" borderId="0" xfId="0" applyNumberFormat="1" applyFont="1" applyProtection="1">
      <protection hidden="1"/>
    </xf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2" fillId="0" borderId="0" xfId="54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4" fontId="14" fillId="0" borderId="24" xfId="0" applyNumberFormat="1" applyFont="1" applyBorder="1" applyProtection="1">
      <protection hidden="1"/>
    </xf>
    <xf numFmtId="164" fontId="14" fillId="0" borderId="0" xfId="0" applyNumberFormat="1" applyFont="1" applyBorder="1" applyProtection="1">
      <protection hidden="1"/>
    </xf>
    <xf numFmtId="0" fontId="0" fillId="0" borderId="0" xfId="0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14" fillId="0" borderId="13" xfId="0" applyNumberFormat="1" applyFont="1" applyBorder="1" applyProtection="1">
      <protection hidden="1"/>
    </xf>
    <xf numFmtId="165" fontId="0" fillId="0" borderId="0" xfId="0" applyNumberFormat="1" applyFont="1"/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5" fillId="0" borderId="0" xfId="0" applyFont="1"/>
    <xf numFmtId="0" fontId="45" fillId="0" borderId="0" xfId="0" applyFont="1" applyAlignment="1">
      <alignment horizontal="right"/>
    </xf>
    <xf numFmtId="164" fontId="14" fillId="0" borderId="0" xfId="50" applyNumberFormat="1" applyFont="1" applyProtection="1">
      <protection locked="0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42" fillId="0" borderId="0" xfId="54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165" fontId="0" fillId="0" borderId="23" xfId="0" applyNumberFormat="1" applyFont="1" applyBorder="1"/>
    <xf numFmtId="165" fontId="0" fillId="0" borderId="13" xfId="0" applyNumberFormat="1" applyFont="1" applyBorder="1"/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638175</xdr:colOff>
      <xdr:row>0</xdr:row>
      <xdr:rowOff>2600</xdr:rowOff>
    </xdr:from>
    <xdr:ext cx="1169212" cy="826074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0"/>
          <a:ext cx="1169212" cy="826074"/>
        </a:xfrm>
        <a:prstGeom prst="rect">
          <a:avLst/>
        </a:prstGeom>
        <a:ln>
          <a:noFill/>
        </a:ln>
      </xdr:spPr>
    </xdr:pic>
    <xdr:clientData/>
  </xdr:oneCellAnchor>
  <xdr:twoCellAnchor editAs="absolute">
    <xdr:from>
      <xdr:col>0</xdr:col>
      <xdr:colOff>9525</xdr:colOff>
      <xdr:row>28</xdr:row>
      <xdr:rowOff>114302</xdr:rowOff>
    </xdr:from>
    <xdr:to>
      <xdr:col>6</xdr:col>
      <xdr:colOff>909975</xdr:colOff>
      <xdr:row>49</xdr:row>
      <xdr:rowOff>154209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05552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5476875</xdr:colOff>
      <xdr:row>22</xdr:row>
      <xdr:rowOff>95250</xdr:rowOff>
    </xdr:to>
    <xdr:sp macro="" textlink="">
      <xdr:nvSpPr>
        <xdr:cNvPr id="2" name="Textfeld 1"/>
        <xdr:cNvSpPr txBox="1"/>
      </xdr:nvSpPr>
      <xdr:spPr>
        <a:xfrm>
          <a:off x="0" y="0"/>
          <a:ext cx="5476875" cy="371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 Mai 2011 werden durch Fortschreibung des festgestellten Zensusergebnisses vom</a:t>
          </a: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indent="0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1" customWidth="1"/>
    <col min="8" max="8" width="10.7109375" style="11" customWidth="1"/>
    <col min="9" max="74" width="12.140625" style="11" customWidth="1"/>
    <col min="75" max="16384" width="11.28515625" style="11"/>
  </cols>
  <sheetData>
    <row r="3" spans="1:7" ht="20.25" x14ac:dyDescent="0.3">
      <c r="A3" s="75" t="s">
        <v>24</v>
      </c>
      <c r="B3" s="75"/>
      <c r="C3" s="75"/>
      <c r="D3" s="75"/>
    </row>
    <row r="4" spans="1:7" ht="20.25" x14ac:dyDescent="0.3">
      <c r="A4" s="75" t="s">
        <v>25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6" t="s">
        <v>26</v>
      </c>
      <c r="E15" s="76"/>
      <c r="F15" s="76"/>
      <c r="G15" s="76"/>
    </row>
    <row r="16" spans="1:7" ht="15" x14ac:dyDescent="0.2">
      <c r="D16" s="77" t="s">
        <v>163</v>
      </c>
      <c r="E16" s="77"/>
      <c r="F16" s="77"/>
      <c r="G16" s="77"/>
    </row>
    <row r="18" spans="1:7" ht="34.5" customHeight="1" x14ac:dyDescent="0.45">
      <c r="A18" s="78" t="s">
        <v>127</v>
      </c>
      <c r="B18" s="78"/>
      <c r="C18" s="78"/>
      <c r="D18" s="78"/>
      <c r="E18" s="78"/>
      <c r="F18" s="78"/>
      <c r="G18" s="78"/>
    </row>
    <row r="19" spans="1:7" ht="34.5" customHeight="1" x14ac:dyDescent="0.45">
      <c r="A19" s="66"/>
      <c r="B19" s="67"/>
      <c r="C19" s="67"/>
      <c r="D19" s="67"/>
      <c r="E19" s="67"/>
      <c r="F19" s="67"/>
      <c r="G19" s="67" t="s">
        <v>126</v>
      </c>
    </row>
    <row r="20" spans="1:7" ht="34.5" customHeight="1" x14ac:dyDescent="0.45">
      <c r="A20" s="66"/>
      <c r="B20" s="78">
        <v>2013</v>
      </c>
      <c r="C20" s="78"/>
      <c r="D20" s="78"/>
      <c r="E20" s="78"/>
      <c r="F20" s="78"/>
      <c r="G20" s="78"/>
    </row>
    <row r="21" spans="1:7" ht="34.5" customHeight="1" x14ac:dyDescent="0.35">
      <c r="B21" s="71" t="s">
        <v>162</v>
      </c>
      <c r="C21" s="71"/>
      <c r="D21" s="71"/>
      <c r="E21" s="71"/>
      <c r="F21" s="71"/>
      <c r="G21" s="71"/>
    </row>
    <row r="22" spans="1:7" ht="16.5" x14ac:dyDescent="0.25">
      <c r="A22" s="9"/>
      <c r="B22" s="72" t="s">
        <v>161</v>
      </c>
      <c r="C22" s="72"/>
      <c r="D22" s="72"/>
      <c r="E22" s="72"/>
      <c r="F22" s="72"/>
      <c r="G22" s="72"/>
    </row>
    <row r="23" spans="1:7" ht="16.5" x14ac:dyDescent="0.25">
      <c r="A23" s="9"/>
      <c r="B23" s="59"/>
      <c r="C23" s="60"/>
      <c r="D23" s="60"/>
      <c r="E23" s="60"/>
      <c r="F23" s="60"/>
      <c r="G23" s="60"/>
    </row>
    <row r="24" spans="1:7" ht="15" x14ac:dyDescent="0.2">
      <c r="E24" s="73" t="s">
        <v>167</v>
      </c>
      <c r="F24" s="73"/>
      <c r="G24" s="73"/>
    </row>
    <row r="25" spans="1:7" ht="16.5" x14ac:dyDescent="0.25">
      <c r="A25" s="74"/>
      <c r="B25" s="74"/>
      <c r="C25" s="74"/>
      <c r="D25" s="74"/>
      <c r="E25" s="74"/>
      <c r="F25" s="74"/>
      <c r="G25" s="74"/>
    </row>
  </sheetData>
  <mergeCells count="10">
    <mergeCell ref="B21:G21"/>
    <mergeCell ref="B22:G22"/>
    <mergeCell ref="E24:G24"/>
    <mergeCell ref="A25:G25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133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1116</v>
      </c>
      <c r="D8" s="51">
        <v>585</v>
      </c>
      <c r="E8" s="51">
        <v>531</v>
      </c>
    </row>
    <row r="9" spans="1:8" ht="14.1" customHeight="1" x14ac:dyDescent="0.25">
      <c r="A9" s="34" t="s">
        <v>32</v>
      </c>
      <c r="B9" s="50">
        <f>$B$8-1</f>
        <v>2012</v>
      </c>
      <c r="C9" s="51">
        <v>1089</v>
      </c>
      <c r="D9" s="51">
        <v>574</v>
      </c>
      <c r="E9" s="51">
        <v>515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1124</v>
      </c>
      <c r="D10" s="51">
        <v>573</v>
      </c>
      <c r="E10" s="51">
        <v>551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1156</v>
      </c>
      <c r="D11" s="51">
        <v>549</v>
      </c>
      <c r="E11" s="51">
        <v>607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1153</v>
      </c>
      <c r="D12" s="51">
        <v>595</v>
      </c>
      <c r="E12" s="51">
        <v>558</v>
      </c>
    </row>
    <row r="13" spans="1:8" ht="14.1" customHeight="1" x14ac:dyDescent="0.25">
      <c r="A13" s="41" t="s">
        <v>36</v>
      </c>
      <c r="B13" s="52"/>
      <c r="C13" s="51">
        <f>SUM(C8:C12)</f>
        <v>5638</v>
      </c>
      <c r="D13" s="51">
        <f>SUM(D8:D12)</f>
        <v>2876</v>
      </c>
      <c r="E13" s="51">
        <f>SUM(E8:E12)</f>
        <v>2762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1139</v>
      </c>
      <c r="D14" s="51">
        <v>583</v>
      </c>
      <c r="E14" s="51">
        <v>556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1177</v>
      </c>
      <c r="D15" s="51">
        <v>602</v>
      </c>
      <c r="E15" s="51">
        <v>575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1119</v>
      </c>
      <c r="D16" s="51">
        <v>584</v>
      </c>
      <c r="E16" s="51">
        <v>535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1127</v>
      </c>
      <c r="D17" s="51">
        <v>597</v>
      </c>
      <c r="E17" s="51">
        <v>530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1199</v>
      </c>
      <c r="D18" s="51">
        <v>622</v>
      </c>
      <c r="E18" s="51">
        <v>577</v>
      </c>
    </row>
    <row r="19" spans="1:5" ht="14.1" customHeight="1" x14ac:dyDescent="0.25">
      <c r="A19" s="42" t="s">
        <v>36</v>
      </c>
      <c r="B19" s="52"/>
      <c r="C19" s="51">
        <f>SUM(C14:C18)</f>
        <v>5761</v>
      </c>
      <c r="D19" s="51">
        <f>SUM(D14:D18)</f>
        <v>2988</v>
      </c>
      <c r="E19" s="51">
        <f>SUM(E14:E18)</f>
        <v>2773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1225</v>
      </c>
      <c r="D20" s="51">
        <v>628</v>
      </c>
      <c r="E20" s="51">
        <v>597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1226</v>
      </c>
      <c r="D21" s="51">
        <v>607</v>
      </c>
      <c r="E21" s="51">
        <v>619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1254</v>
      </c>
      <c r="D22" s="51">
        <v>634</v>
      </c>
      <c r="E22" s="51">
        <v>620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1197</v>
      </c>
      <c r="D23" s="51">
        <v>600</v>
      </c>
      <c r="E23" s="51">
        <v>597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1299</v>
      </c>
      <c r="D24" s="51">
        <v>693</v>
      </c>
      <c r="E24" s="51">
        <v>606</v>
      </c>
    </row>
    <row r="25" spans="1:5" ht="14.1" customHeight="1" x14ac:dyDescent="0.25">
      <c r="A25" s="42" t="s">
        <v>36</v>
      </c>
      <c r="B25" s="52"/>
      <c r="C25" s="51">
        <f>SUM(C20:C24)</f>
        <v>6201</v>
      </c>
      <c r="D25" s="51">
        <f>SUM(D20:D24)</f>
        <v>3162</v>
      </c>
      <c r="E25" s="51">
        <f>SUM(E20:E24)</f>
        <v>3039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1309</v>
      </c>
      <c r="D26" s="51">
        <v>698</v>
      </c>
      <c r="E26" s="51">
        <v>611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1394</v>
      </c>
      <c r="D27" s="51">
        <v>745</v>
      </c>
      <c r="E27" s="51">
        <v>649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1495</v>
      </c>
      <c r="D28" s="51">
        <v>805</v>
      </c>
      <c r="E28" s="51">
        <v>690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1382</v>
      </c>
      <c r="D29" s="51">
        <v>737</v>
      </c>
      <c r="E29" s="51">
        <v>645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1332</v>
      </c>
      <c r="D30" s="51">
        <v>698</v>
      </c>
      <c r="E30" s="51">
        <v>634</v>
      </c>
    </row>
    <row r="31" spans="1:5" ht="14.1" customHeight="1" x14ac:dyDescent="0.25">
      <c r="A31" s="42" t="s">
        <v>36</v>
      </c>
      <c r="B31" s="52"/>
      <c r="C31" s="51">
        <f>SUM(C26:C30)</f>
        <v>6912</v>
      </c>
      <c r="D31" s="51">
        <f>SUM(D26:D30)</f>
        <v>3683</v>
      </c>
      <c r="E31" s="51">
        <f>SUM(E26:E30)</f>
        <v>3229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1431</v>
      </c>
      <c r="D32" s="51">
        <v>729</v>
      </c>
      <c r="E32" s="51">
        <v>702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1430</v>
      </c>
      <c r="D33" s="51">
        <v>712</v>
      </c>
      <c r="E33" s="51">
        <v>718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1475</v>
      </c>
      <c r="D34" s="51">
        <v>732</v>
      </c>
      <c r="E34" s="51">
        <v>743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1571</v>
      </c>
      <c r="D35" s="51">
        <v>779</v>
      </c>
      <c r="E35" s="51">
        <v>792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1588</v>
      </c>
      <c r="D36" s="51">
        <v>794</v>
      </c>
      <c r="E36" s="51">
        <v>794</v>
      </c>
    </row>
    <row r="37" spans="1:5" ht="14.1" customHeight="1" x14ac:dyDescent="0.2">
      <c r="A37" s="42" t="s">
        <v>36</v>
      </c>
      <c r="B37" s="52"/>
      <c r="C37" s="51">
        <f>SUM(C32:C36)</f>
        <v>7495</v>
      </c>
      <c r="D37" s="51">
        <f>SUM(D32:D36)</f>
        <v>3746</v>
      </c>
      <c r="E37" s="51">
        <f>SUM(E32:E36)</f>
        <v>3749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1631</v>
      </c>
      <c r="D38" s="51">
        <v>785</v>
      </c>
      <c r="E38" s="51">
        <v>846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1637</v>
      </c>
      <c r="D39" s="51">
        <v>849</v>
      </c>
      <c r="E39" s="51">
        <v>788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1588</v>
      </c>
      <c r="D40" s="51">
        <v>810</v>
      </c>
      <c r="E40" s="51">
        <v>778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1591</v>
      </c>
      <c r="D41" s="51">
        <v>781</v>
      </c>
      <c r="E41" s="51">
        <v>810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1558</v>
      </c>
      <c r="D42" s="51">
        <v>795</v>
      </c>
      <c r="E42" s="51">
        <v>763</v>
      </c>
    </row>
    <row r="43" spans="1:5" ht="14.1" customHeight="1" x14ac:dyDescent="0.2">
      <c r="A43" s="42" t="s">
        <v>36</v>
      </c>
      <c r="B43" s="52"/>
      <c r="C43" s="51">
        <f>SUM(C38:C42)</f>
        <v>8005</v>
      </c>
      <c r="D43" s="51">
        <f>SUM(D38:D42)</f>
        <v>4020</v>
      </c>
      <c r="E43" s="51">
        <f>SUM(E38:E42)</f>
        <v>3985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1561</v>
      </c>
      <c r="D44" s="51">
        <v>766</v>
      </c>
      <c r="E44" s="51">
        <v>795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1614</v>
      </c>
      <c r="D45" s="51">
        <v>806</v>
      </c>
      <c r="E45" s="51">
        <v>808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1634</v>
      </c>
      <c r="D46" s="51">
        <v>764</v>
      </c>
      <c r="E46" s="51">
        <v>870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1603</v>
      </c>
      <c r="D47" s="51">
        <v>802</v>
      </c>
      <c r="E47" s="51">
        <v>801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1563</v>
      </c>
      <c r="D48" s="51">
        <v>782</v>
      </c>
      <c r="E48" s="51">
        <v>781</v>
      </c>
    </row>
    <row r="49" spans="1:5" ht="14.1" customHeight="1" x14ac:dyDescent="0.2">
      <c r="A49" s="42" t="s">
        <v>36</v>
      </c>
      <c r="B49" s="52"/>
      <c r="C49" s="51">
        <f>SUM(C44:C48)</f>
        <v>7975</v>
      </c>
      <c r="D49" s="51">
        <f>SUM(D44:D48)</f>
        <v>3920</v>
      </c>
      <c r="E49" s="51">
        <f>SUM(E44:E48)</f>
        <v>4055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1547</v>
      </c>
      <c r="D50" s="51">
        <v>775</v>
      </c>
      <c r="E50" s="51">
        <v>772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1546</v>
      </c>
      <c r="D51" s="51">
        <v>803</v>
      </c>
      <c r="E51" s="51">
        <v>743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1546</v>
      </c>
      <c r="D52" s="51">
        <v>751</v>
      </c>
      <c r="E52" s="51">
        <v>795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1487</v>
      </c>
      <c r="D53" s="51">
        <v>735</v>
      </c>
      <c r="E53" s="51">
        <v>752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1493</v>
      </c>
      <c r="D54" s="51">
        <v>743</v>
      </c>
      <c r="E54" s="51">
        <v>750</v>
      </c>
    </row>
    <row r="55" spans="1:5" ht="14.1" customHeight="1" x14ac:dyDescent="0.2">
      <c r="A55" s="41" t="s">
        <v>36</v>
      </c>
      <c r="B55" s="52"/>
      <c r="C55" s="51">
        <f>SUM(C50:C54)</f>
        <v>7619</v>
      </c>
      <c r="D55" s="51">
        <f>SUM(D50:D54)</f>
        <v>3807</v>
      </c>
      <c r="E55" s="51">
        <f>SUM(E50:E54)</f>
        <v>3812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1409</v>
      </c>
      <c r="D56" s="51">
        <v>698</v>
      </c>
      <c r="E56" s="51">
        <v>711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1534</v>
      </c>
      <c r="D57" s="51">
        <v>752</v>
      </c>
      <c r="E57" s="51">
        <v>782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1741</v>
      </c>
      <c r="D58" s="51">
        <v>873</v>
      </c>
      <c r="E58" s="51">
        <v>868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1690</v>
      </c>
      <c r="D59" s="51">
        <v>869</v>
      </c>
      <c r="E59" s="51">
        <v>821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1757</v>
      </c>
      <c r="D60" s="51">
        <v>895</v>
      </c>
      <c r="E60" s="51">
        <v>862</v>
      </c>
    </row>
    <row r="61" spans="1:5" ht="14.1" customHeight="1" x14ac:dyDescent="0.2">
      <c r="A61" s="42" t="s">
        <v>36</v>
      </c>
      <c r="B61" s="52"/>
      <c r="C61" s="51">
        <f>SUM(C56:C60)</f>
        <v>8131</v>
      </c>
      <c r="D61" s="51">
        <f>SUM(D56:D60)</f>
        <v>4087</v>
      </c>
      <c r="E61" s="51">
        <f>SUM(E56:E60)</f>
        <v>4044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1965</v>
      </c>
      <c r="D62" s="51">
        <v>982</v>
      </c>
      <c r="E62" s="51">
        <v>983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2025</v>
      </c>
      <c r="D63" s="51">
        <v>974</v>
      </c>
      <c r="E63" s="51">
        <v>1051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2180</v>
      </c>
      <c r="D64" s="51">
        <v>1045</v>
      </c>
      <c r="E64" s="51">
        <v>1135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2051</v>
      </c>
      <c r="D65" s="51">
        <v>989</v>
      </c>
      <c r="E65" s="51">
        <v>1062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2084</v>
      </c>
      <c r="D66" s="51">
        <v>972</v>
      </c>
      <c r="E66" s="51">
        <v>1112</v>
      </c>
    </row>
    <row r="67" spans="1:5" ht="14.1" customHeight="1" x14ac:dyDescent="0.2">
      <c r="A67" s="42" t="s">
        <v>36</v>
      </c>
      <c r="B67" s="52"/>
      <c r="C67" s="51">
        <f>SUM(C62:C66)</f>
        <v>10305</v>
      </c>
      <c r="D67" s="51">
        <f>SUM(D62:D66)</f>
        <v>4962</v>
      </c>
      <c r="E67" s="51">
        <f>SUM(E62:E66)</f>
        <v>5343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2115</v>
      </c>
      <c r="D68" s="51">
        <v>1063</v>
      </c>
      <c r="E68" s="51">
        <v>1052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2073</v>
      </c>
      <c r="D69" s="51">
        <v>1010</v>
      </c>
      <c r="E69" s="51">
        <v>1063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1916</v>
      </c>
      <c r="D70" s="51">
        <v>963</v>
      </c>
      <c r="E70" s="51">
        <v>953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1968</v>
      </c>
      <c r="D71" s="51">
        <v>999</v>
      </c>
      <c r="E71" s="51">
        <v>969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1783</v>
      </c>
      <c r="D72" s="51">
        <v>892</v>
      </c>
      <c r="E72" s="51">
        <v>891</v>
      </c>
    </row>
    <row r="73" spans="1:5" ht="14.1" customHeight="1" x14ac:dyDescent="0.2">
      <c r="A73" s="42" t="s">
        <v>36</v>
      </c>
      <c r="B73" s="52"/>
      <c r="C73" s="51">
        <f>SUM(C68:C72)</f>
        <v>9855</v>
      </c>
      <c r="D73" s="51">
        <f>SUM(D68:D72)</f>
        <v>4927</v>
      </c>
      <c r="E73" s="51">
        <f>SUM(E68:E72)</f>
        <v>4928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1729</v>
      </c>
      <c r="D74" s="51">
        <v>881</v>
      </c>
      <c r="E74" s="51">
        <v>848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1576</v>
      </c>
      <c r="D75" s="51">
        <v>778</v>
      </c>
      <c r="E75" s="51">
        <v>798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1531</v>
      </c>
      <c r="D76" s="51">
        <v>705</v>
      </c>
      <c r="E76" s="51">
        <v>826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1422</v>
      </c>
      <c r="D77" s="51">
        <v>677</v>
      </c>
      <c r="E77" s="51">
        <v>745</v>
      </c>
    </row>
    <row r="78" spans="1:5" x14ac:dyDescent="0.2">
      <c r="A78" s="35" t="s">
        <v>91</v>
      </c>
      <c r="B78" s="50">
        <f>$B$8-59</f>
        <v>1954</v>
      </c>
      <c r="C78" s="51">
        <v>1390</v>
      </c>
      <c r="D78" s="51">
        <v>665</v>
      </c>
      <c r="E78" s="51">
        <v>725</v>
      </c>
    </row>
    <row r="79" spans="1:5" x14ac:dyDescent="0.2">
      <c r="A79" s="42" t="s">
        <v>36</v>
      </c>
      <c r="B79" s="52"/>
      <c r="C79" s="51">
        <f>SUM(C74:C78)</f>
        <v>7648</v>
      </c>
      <c r="D79" s="51">
        <f>SUM(D74:D78)</f>
        <v>3706</v>
      </c>
      <c r="E79" s="51">
        <f>SUM(E74:E78)</f>
        <v>3942</v>
      </c>
    </row>
    <row r="80" spans="1:5" x14ac:dyDescent="0.2">
      <c r="A80" s="35" t="s">
        <v>92</v>
      </c>
      <c r="B80" s="50">
        <f>$B$8-60</f>
        <v>1953</v>
      </c>
      <c r="C80" s="51">
        <v>1266</v>
      </c>
      <c r="D80" s="51">
        <v>597</v>
      </c>
      <c r="E80" s="51">
        <v>669</v>
      </c>
    </row>
    <row r="81" spans="1:5" x14ac:dyDescent="0.2">
      <c r="A81" s="35" t="s">
        <v>93</v>
      </c>
      <c r="B81" s="50">
        <f>$B$8-61</f>
        <v>1952</v>
      </c>
      <c r="C81" s="51">
        <v>1263</v>
      </c>
      <c r="D81" s="51">
        <v>613</v>
      </c>
      <c r="E81" s="51">
        <v>650</v>
      </c>
    </row>
    <row r="82" spans="1:5" x14ac:dyDescent="0.2">
      <c r="A82" s="35" t="s">
        <v>94</v>
      </c>
      <c r="B82" s="50">
        <f>$B$8-62</f>
        <v>1951</v>
      </c>
      <c r="C82" s="51">
        <v>1257</v>
      </c>
      <c r="D82" s="51">
        <v>602</v>
      </c>
      <c r="E82" s="51">
        <v>655</v>
      </c>
    </row>
    <row r="83" spans="1:5" x14ac:dyDescent="0.2">
      <c r="A83" s="35" t="s">
        <v>95</v>
      </c>
      <c r="B83" s="50">
        <f>$B$8-63</f>
        <v>1950</v>
      </c>
      <c r="C83" s="51">
        <v>1365</v>
      </c>
      <c r="D83" s="51">
        <v>663</v>
      </c>
      <c r="E83" s="51">
        <v>702</v>
      </c>
    </row>
    <row r="84" spans="1:5" x14ac:dyDescent="0.2">
      <c r="A84" s="35" t="s">
        <v>96</v>
      </c>
      <c r="B84" s="50">
        <f>$B$8-64</f>
        <v>1949</v>
      </c>
      <c r="C84" s="51">
        <v>1275</v>
      </c>
      <c r="D84" s="51">
        <v>627</v>
      </c>
      <c r="E84" s="51">
        <v>648</v>
      </c>
    </row>
    <row r="85" spans="1:5" x14ac:dyDescent="0.2">
      <c r="A85" s="42" t="s">
        <v>36</v>
      </c>
      <c r="B85" s="52"/>
      <c r="C85" s="51">
        <f>SUM(C80:C84)</f>
        <v>6426</v>
      </c>
      <c r="D85" s="51">
        <f>SUM(D80:D84)</f>
        <v>3102</v>
      </c>
      <c r="E85" s="51">
        <f>SUM(E80:E84)</f>
        <v>3324</v>
      </c>
    </row>
    <row r="86" spans="1:5" x14ac:dyDescent="0.2">
      <c r="A86" s="35" t="s">
        <v>97</v>
      </c>
      <c r="B86" s="50">
        <f>$B$8-65</f>
        <v>1948</v>
      </c>
      <c r="C86" s="51">
        <v>1201</v>
      </c>
      <c r="D86" s="51">
        <v>581</v>
      </c>
      <c r="E86" s="51">
        <v>620</v>
      </c>
    </row>
    <row r="87" spans="1:5" x14ac:dyDescent="0.2">
      <c r="A87" s="35" t="s">
        <v>98</v>
      </c>
      <c r="B87" s="50">
        <f>$B$8-66</f>
        <v>1947</v>
      </c>
      <c r="C87" s="51">
        <v>1066</v>
      </c>
      <c r="D87" s="51">
        <v>501</v>
      </c>
      <c r="E87" s="51">
        <v>565</v>
      </c>
    </row>
    <row r="88" spans="1:5" x14ac:dyDescent="0.2">
      <c r="A88" s="35" t="s">
        <v>99</v>
      </c>
      <c r="B88" s="50">
        <f>$B$8-67</f>
        <v>1946</v>
      </c>
      <c r="C88" s="51">
        <v>1004</v>
      </c>
      <c r="D88" s="51">
        <v>521</v>
      </c>
      <c r="E88" s="51">
        <v>483</v>
      </c>
    </row>
    <row r="89" spans="1:5" x14ac:dyDescent="0.2">
      <c r="A89" s="35" t="s">
        <v>100</v>
      </c>
      <c r="B89" s="50">
        <f>$B$8-68</f>
        <v>1945</v>
      </c>
      <c r="C89" s="51">
        <v>891</v>
      </c>
      <c r="D89" s="51">
        <v>431</v>
      </c>
      <c r="E89" s="51">
        <v>460</v>
      </c>
    </row>
    <row r="90" spans="1:5" x14ac:dyDescent="0.2">
      <c r="A90" s="35" t="s">
        <v>101</v>
      </c>
      <c r="B90" s="50">
        <f>$B$8-69</f>
        <v>1944</v>
      </c>
      <c r="C90" s="51">
        <v>1128</v>
      </c>
      <c r="D90" s="51">
        <v>528</v>
      </c>
      <c r="E90" s="51">
        <v>600</v>
      </c>
    </row>
    <row r="91" spans="1:5" x14ac:dyDescent="0.2">
      <c r="A91" s="42" t="s">
        <v>36</v>
      </c>
      <c r="B91" s="52"/>
      <c r="C91" s="51">
        <f>SUM(C86:C90)</f>
        <v>5290</v>
      </c>
      <c r="D91" s="51">
        <f>SUM(D86:D90)</f>
        <v>2562</v>
      </c>
      <c r="E91" s="51">
        <f>SUM(E86:E90)</f>
        <v>2728</v>
      </c>
    </row>
    <row r="92" spans="1:5" x14ac:dyDescent="0.2">
      <c r="A92" s="35" t="s">
        <v>102</v>
      </c>
      <c r="B92" s="50">
        <f>$B$8-70</f>
        <v>1943</v>
      </c>
      <c r="C92" s="51">
        <v>1239</v>
      </c>
      <c r="D92" s="51">
        <v>574</v>
      </c>
      <c r="E92" s="51">
        <v>665</v>
      </c>
    </row>
    <row r="93" spans="1:5" x14ac:dyDescent="0.2">
      <c r="A93" s="35" t="s">
        <v>103</v>
      </c>
      <c r="B93" s="50">
        <f>$B$8-71</f>
        <v>1942</v>
      </c>
      <c r="C93" s="51">
        <v>1117</v>
      </c>
      <c r="D93" s="51">
        <v>530</v>
      </c>
      <c r="E93" s="51">
        <v>587</v>
      </c>
    </row>
    <row r="94" spans="1:5" x14ac:dyDescent="0.2">
      <c r="A94" s="35" t="s">
        <v>104</v>
      </c>
      <c r="B94" s="50">
        <f>$B$8-72</f>
        <v>1941</v>
      </c>
      <c r="C94" s="51">
        <v>1373</v>
      </c>
      <c r="D94" s="51">
        <v>652</v>
      </c>
      <c r="E94" s="51">
        <v>721</v>
      </c>
    </row>
    <row r="95" spans="1:5" x14ac:dyDescent="0.2">
      <c r="A95" s="35" t="s">
        <v>105</v>
      </c>
      <c r="B95" s="50">
        <f>$B$8-73</f>
        <v>1940</v>
      </c>
      <c r="C95" s="51">
        <v>1392</v>
      </c>
      <c r="D95" s="51">
        <v>619</v>
      </c>
      <c r="E95" s="51">
        <v>773</v>
      </c>
    </row>
    <row r="96" spans="1:5" x14ac:dyDescent="0.2">
      <c r="A96" s="35" t="s">
        <v>106</v>
      </c>
      <c r="B96" s="50">
        <f>$B$8-74</f>
        <v>1939</v>
      </c>
      <c r="C96" s="51">
        <v>1336</v>
      </c>
      <c r="D96" s="51">
        <v>593</v>
      </c>
      <c r="E96" s="51">
        <v>743</v>
      </c>
    </row>
    <row r="97" spans="1:5" x14ac:dyDescent="0.2">
      <c r="A97" s="42" t="s">
        <v>36</v>
      </c>
      <c r="B97" s="52"/>
      <c r="C97" s="51">
        <f>SUM(C92:C96)</f>
        <v>6457</v>
      </c>
      <c r="D97" s="51">
        <f>SUM(D92:D96)</f>
        <v>2968</v>
      </c>
      <c r="E97" s="51">
        <f>SUM(E92:E96)</f>
        <v>3489</v>
      </c>
    </row>
    <row r="98" spans="1:5" x14ac:dyDescent="0.2">
      <c r="A98" s="35" t="s">
        <v>107</v>
      </c>
      <c r="B98" s="50">
        <f>$B$8-75</f>
        <v>1938</v>
      </c>
      <c r="C98" s="51">
        <v>1245</v>
      </c>
      <c r="D98" s="51">
        <v>550</v>
      </c>
      <c r="E98" s="51">
        <v>695</v>
      </c>
    </row>
    <row r="99" spans="1:5" x14ac:dyDescent="0.2">
      <c r="A99" s="35" t="s">
        <v>108</v>
      </c>
      <c r="B99" s="50">
        <f>$B$8-76</f>
        <v>1937</v>
      </c>
      <c r="C99" s="51">
        <v>1230</v>
      </c>
      <c r="D99" s="51">
        <v>556</v>
      </c>
      <c r="E99" s="51">
        <v>674</v>
      </c>
    </row>
    <row r="100" spans="1:5" x14ac:dyDescent="0.2">
      <c r="A100" s="35" t="s">
        <v>109</v>
      </c>
      <c r="B100" s="50">
        <f>$B$8-77</f>
        <v>1936</v>
      </c>
      <c r="C100" s="51">
        <v>1078</v>
      </c>
      <c r="D100" s="51">
        <v>460</v>
      </c>
      <c r="E100" s="51">
        <v>618</v>
      </c>
    </row>
    <row r="101" spans="1:5" x14ac:dyDescent="0.2">
      <c r="A101" s="35" t="s">
        <v>110</v>
      </c>
      <c r="B101" s="50">
        <f>$B$8-78</f>
        <v>1935</v>
      </c>
      <c r="C101" s="51">
        <v>1063</v>
      </c>
      <c r="D101" s="51">
        <v>462</v>
      </c>
      <c r="E101" s="51">
        <v>601</v>
      </c>
    </row>
    <row r="102" spans="1:5" x14ac:dyDescent="0.2">
      <c r="A102" s="36" t="s">
        <v>111</v>
      </c>
      <c r="B102" s="50">
        <f>$B$8-79</f>
        <v>1934</v>
      </c>
      <c r="C102" s="51">
        <v>890</v>
      </c>
      <c r="D102" s="51">
        <v>359</v>
      </c>
      <c r="E102" s="51">
        <v>531</v>
      </c>
    </row>
    <row r="103" spans="1:5" x14ac:dyDescent="0.2">
      <c r="A103" s="43" t="s">
        <v>36</v>
      </c>
      <c r="B103" s="53"/>
      <c r="C103" s="51">
        <f>SUM(C98:C102)</f>
        <v>5506</v>
      </c>
      <c r="D103" s="51">
        <f>SUM(D98:D102)</f>
        <v>2387</v>
      </c>
      <c r="E103" s="51">
        <f>SUM(E98:E102)</f>
        <v>3119</v>
      </c>
    </row>
    <row r="104" spans="1:5" x14ac:dyDescent="0.2">
      <c r="A104" s="36" t="s">
        <v>112</v>
      </c>
      <c r="B104" s="50">
        <f>$B$8-80</f>
        <v>1933</v>
      </c>
      <c r="C104" s="51">
        <v>655</v>
      </c>
      <c r="D104" s="51">
        <v>271</v>
      </c>
      <c r="E104" s="51">
        <v>384</v>
      </c>
    </row>
    <row r="105" spans="1:5" x14ac:dyDescent="0.2">
      <c r="A105" s="36" t="s">
        <v>123</v>
      </c>
      <c r="B105" s="50">
        <f>$B$8-81</f>
        <v>1932</v>
      </c>
      <c r="C105" s="51">
        <v>540</v>
      </c>
      <c r="D105" s="51">
        <v>190</v>
      </c>
      <c r="E105" s="51">
        <v>350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516</v>
      </c>
      <c r="D106" s="51">
        <v>201</v>
      </c>
      <c r="E106" s="51">
        <v>315</v>
      </c>
    </row>
    <row r="107" spans="1:5" x14ac:dyDescent="0.2">
      <c r="A107" s="36" t="s">
        <v>124</v>
      </c>
      <c r="B107" s="50">
        <f>$B$8-83</f>
        <v>1930</v>
      </c>
      <c r="C107" s="51">
        <v>585</v>
      </c>
      <c r="D107" s="51">
        <v>205</v>
      </c>
      <c r="E107" s="51">
        <v>380</v>
      </c>
    </row>
    <row r="108" spans="1:5" x14ac:dyDescent="0.2">
      <c r="A108" s="36" t="s">
        <v>122</v>
      </c>
      <c r="B108" s="50">
        <f>$B$8-84</f>
        <v>1929</v>
      </c>
      <c r="C108" s="51">
        <v>535</v>
      </c>
      <c r="D108" s="51">
        <v>233</v>
      </c>
      <c r="E108" s="51">
        <v>302</v>
      </c>
    </row>
    <row r="109" spans="1:5" x14ac:dyDescent="0.2">
      <c r="A109" s="43" t="s">
        <v>36</v>
      </c>
      <c r="B109" s="53"/>
      <c r="C109" s="51">
        <f>SUM(C104:C108)</f>
        <v>2831</v>
      </c>
      <c r="D109" s="51">
        <f>SUM(D104:D108)</f>
        <v>1100</v>
      </c>
      <c r="E109" s="51">
        <f>SUM(E104:E108)</f>
        <v>1731</v>
      </c>
    </row>
    <row r="110" spans="1:5" x14ac:dyDescent="0.2">
      <c r="A110" s="36" t="s">
        <v>113</v>
      </c>
      <c r="B110" s="50">
        <f>$B$8-85</f>
        <v>1928</v>
      </c>
      <c r="C110" s="51">
        <v>485</v>
      </c>
      <c r="D110" s="51">
        <v>191</v>
      </c>
      <c r="E110" s="51">
        <v>294</v>
      </c>
    </row>
    <row r="111" spans="1:5" x14ac:dyDescent="0.2">
      <c r="A111" s="36" t="s">
        <v>114</v>
      </c>
      <c r="B111" s="50">
        <f>$B$8-86</f>
        <v>1927</v>
      </c>
      <c r="C111" s="51">
        <v>423</v>
      </c>
      <c r="D111" s="51">
        <v>141</v>
      </c>
      <c r="E111" s="51">
        <v>282</v>
      </c>
    </row>
    <row r="112" spans="1:5" x14ac:dyDescent="0.2">
      <c r="A112" s="36" t="s">
        <v>115</v>
      </c>
      <c r="B112" s="50">
        <f>$B$8-87</f>
        <v>1926</v>
      </c>
      <c r="C112" s="51">
        <v>371</v>
      </c>
      <c r="D112" s="51">
        <v>108</v>
      </c>
      <c r="E112" s="51">
        <v>263</v>
      </c>
    </row>
    <row r="113" spans="1:5" x14ac:dyDescent="0.2">
      <c r="A113" s="36" t="s">
        <v>116</v>
      </c>
      <c r="B113" s="50">
        <f>$B$8-88</f>
        <v>1925</v>
      </c>
      <c r="C113" s="51">
        <v>316</v>
      </c>
      <c r="D113" s="51">
        <v>96</v>
      </c>
      <c r="E113" s="51">
        <v>220</v>
      </c>
    </row>
    <row r="114" spans="1:5" x14ac:dyDescent="0.2">
      <c r="A114" s="36" t="s">
        <v>117</v>
      </c>
      <c r="B114" s="50">
        <f>$B$8-89</f>
        <v>1924</v>
      </c>
      <c r="C114" s="51">
        <v>264</v>
      </c>
      <c r="D114" s="51">
        <v>65</v>
      </c>
      <c r="E114" s="51">
        <v>199</v>
      </c>
    </row>
    <row r="115" spans="1:5" x14ac:dyDescent="0.2">
      <c r="A115" s="43" t="s">
        <v>36</v>
      </c>
      <c r="B115" s="54"/>
      <c r="C115" s="51">
        <f>SUM(C110:C114)</f>
        <v>1859</v>
      </c>
      <c r="D115" s="51">
        <f>SUM(D110:D114)</f>
        <v>601</v>
      </c>
      <c r="E115" s="51">
        <f>SUM(E110:E114)</f>
        <v>1258</v>
      </c>
    </row>
    <row r="116" spans="1:5" x14ac:dyDescent="0.2">
      <c r="A116" s="36" t="s">
        <v>118</v>
      </c>
      <c r="B116" s="50">
        <f>$B$8-90</f>
        <v>1923</v>
      </c>
      <c r="C116" s="51">
        <v>847</v>
      </c>
      <c r="D116" s="51">
        <v>203</v>
      </c>
      <c r="E116" s="51">
        <v>644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120761</v>
      </c>
      <c r="D118" s="56">
        <v>58807</v>
      </c>
      <c r="E118" s="56">
        <v>61954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134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1565</v>
      </c>
      <c r="D8" s="51">
        <v>808</v>
      </c>
      <c r="E8" s="51">
        <v>757</v>
      </c>
    </row>
    <row r="9" spans="1:8" ht="14.1" customHeight="1" x14ac:dyDescent="0.25">
      <c r="A9" s="34" t="s">
        <v>32</v>
      </c>
      <c r="B9" s="50">
        <f>$B$8-1</f>
        <v>2012</v>
      </c>
      <c r="C9" s="51">
        <v>1508</v>
      </c>
      <c r="D9" s="51">
        <v>808</v>
      </c>
      <c r="E9" s="51">
        <v>700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1445</v>
      </c>
      <c r="D10" s="51">
        <v>722</v>
      </c>
      <c r="E10" s="51">
        <v>723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1427</v>
      </c>
      <c r="D11" s="51">
        <v>759</v>
      </c>
      <c r="E11" s="51">
        <v>668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1407</v>
      </c>
      <c r="D12" s="51">
        <v>720</v>
      </c>
      <c r="E12" s="51">
        <v>687</v>
      </c>
    </row>
    <row r="13" spans="1:8" ht="14.1" customHeight="1" x14ac:dyDescent="0.25">
      <c r="A13" s="41" t="s">
        <v>36</v>
      </c>
      <c r="B13" s="52"/>
      <c r="C13" s="51">
        <f>SUM(C8:C12)</f>
        <v>7352</v>
      </c>
      <c r="D13" s="51">
        <f>SUM(D8:D12)</f>
        <v>3817</v>
      </c>
      <c r="E13" s="51">
        <f>SUM(E8:E12)</f>
        <v>3535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1423</v>
      </c>
      <c r="D14" s="51">
        <v>742</v>
      </c>
      <c r="E14" s="51">
        <v>681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1457</v>
      </c>
      <c r="D15" s="51">
        <v>728</v>
      </c>
      <c r="E15" s="51">
        <v>729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1407</v>
      </c>
      <c r="D16" s="51">
        <v>702</v>
      </c>
      <c r="E16" s="51">
        <v>705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1343</v>
      </c>
      <c r="D17" s="51">
        <v>670</v>
      </c>
      <c r="E17" s="51">
        <v>673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1414</v>
      </c>
      <c r="D18" s="51">
        <v>689</v>
      </c>
      <c r="E18" s="51">
        <v>725</v>
      </c>
    </row>
    <row r="19" spans="1:5" ht="14.1" customHeight="1" x14ac:dyDescent="0.25">
      <c r="A19" s="42" t="s">
        <v>36</v>
      </c>
      <c r="B19" s="52"/>
      <c r="C19" s="51">
        <f>SUM(C14:C18)</f>
        <v>7044</v>
      </c>
      <c r="D19" s="51">
        <f>SUM(D14:D18)</f>
        <v>3531</v>
      </c>
      <c r="E19" s="51">
        <f>SUM(E14:E18)</f>
        <v>3513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1373</v>
      </c>
      <c r="D20" s="51">
        <v>703</v>
      </c>
      <c r="E20" s="51">
        <v>670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1414</v>
      </c>
      <c r="D21" s="51">
        <v>699</v>
      </c>
      <c r="E21" s="51">
        <v>715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1412</v>
      </c>
      <c r="D22" s="51">
        <v>710</v>
      </c>
      <c r="E22" s="51">
        <v>702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1508</v>
      </c>
      <c r="D23" s="51">
        <v>780</v>
      </c>
      <c r="E23" s="51">
        <v>728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1411</v>
      </c>
      <c r="D24" s="51">
        <v>707</v>
      </c>
      <c r="E24" s="51">
        <v>704</v>
      </c>
    </row>
    <row r="25" spans="1:5" ht="14.1" customHeight="1" x14ac:dyDescent="0.25">
      <c r="A25" s="42" t="s">
        <v>36</v>
      </c>
      <c r="B25" s="52"/>
      <c r="C25" s="51">
        <f>SUM(C20:C24)</f>
        <v>7118</v>
      </c>
      <c r="D25" s="51">
        <f>SUM(D20:D24)</f>
        <v>3599</v>
      </c>
      <c r="E25" s="51">
        <f>SUM(E20:E24)</f>
        <v>3519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1439</v>
      </c>
      <c r="D26" s="51">
        <v>732</v>
      </c>
      <c r="E26" s="51">
        <v>707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1528</v>
      </c>
      <c r="D27" s="51">
        <v>745</v>
      </c>
      <c r="E27" s="51">
        <v>783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1608</v>
      </c>
      <c r="D28" s="51">
        <v>827</v>
      </c>
      <c r="E28" s="51">
        <v>781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1565</v>
      </c>
      <c r="D29" s="51">
        <v>807</v>
      </c>
      <c r="E29" s="51">
        <v>758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1767</v>
      </c>
      <c r="D30" s="51">
        <v>923</v>
      </c>
      <c r="E30" s="51">
        <v>844</v>
      </c>
    </row>
    <row r="31" spans="1:5" ht="14.1" customHeight="1" x14ac:dyDescent="0.25">
      <c r="A31" s="42" t="s">
        <v>36</v>
      </c>
      <c r="B31" s="52"/>
      <c r="C31" s="51">
        <f>SUM(C26:C30)</f>
        <v>7907</v>
      </c>
      <c r="D31" s="51">
        <f>SUM(D26:D30)</f>
        <v>4034</v>
      </c>
      <c r="E31" s="51">
        <f>SUM(E26:E30)</f>
        <v>3873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1889</v>
      </c>
      <c r="D32" s="51">
        <v>979</v>
      </c>
      <c r="E32" s="51">
        <v>910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2024</v>
      </c>
      <c r="D33" s="51">
        <v>1007</v>
      </c>
      <c r="E33" s="51">
        <v>1017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2141</v>
      </c>
      <c r="D34" s="51">
        <v>1112</v>
      </c>
      <c r="E34" s="51">
        <v>1029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2428</v>
      </c>
      <c r="D35" s="51">
        <v>1234</v>
      </c>
      <c r="E35" s="51">
        <v>1194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2427</v>
      </c>
      <c r="D36" s="51">
        <v>1283</v>
      </c>
      <c r="E36" s="51">
        <v>1144</v>
      </c>
    </row>
    <row r="37" spans="1:5" ht="14.1" customHeight="1" x14ac:dyDescent="0.2">
      <c r="A37" s="42" t="s">
        <v>36</v>
      </c>
      <c r="B37" s="52"/>
      <c r="C37" s="51">
        <f>SUM(C32:C36)</f>
        <v>10909</v>
      </c>
      <c r="D37" s="51">
        <f>SUM(D32:D36)</f>
        <v>5615</v>
      </c>
      <c r="E37" s="51">
        <f>SUM(E32:E36)</f>
        <v>5294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2521</v>
      </c>
      <c r="D38" s="51">
        <v>1310</v>
      </c>
      <c r="E38" s="51">
        <v>1211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2536</v>
      </c>
      <c r="D39" s="51">
        <v>1304</v>
      </c>
      <c r="E39" s="51">
        <v>1232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2377</v>
      </c>
      <c r="D40" s="51">
        <v>1264</v>
      </c>
      <c r="E40" s="51">
        <v>1113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2302</v>
      </c>
      <c r="D41" s="51">
        <v>1161</v>
      </c>
      <c r="E41" s="51">
        <v>1141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2308</v>
      </c>
      <c r="D42" s="51">
        <v>1195</v>
      </c>
      <c r="E42" s="51">
        <v>1113</v>
      </c>
    </row>
    <row r="43" spans="1:5" ht="14.1" customHeight="1" x14ac:dyDescent="0.2">
      <c r="A43" s="42" t="s">
        <v>36</v>
      </c>
      <c r="B43" s="52"/>
      <c r="C43" s="51">
        <f>SUM(C38:C42)</f>
        <v>12044</v>
      </c>
      <c r="D43" s="51">
        <f>SUM(D38:D42)</f>
        <v>6234</v>
      </c>
      <c r="E43" s="51">
        <f>SUM(E38:E42)</f>
        <v>5810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2144</v>
      </c>
      <c r="D44" s="51">
        <v>1149</v>
      </c>
      <c r="E44" s="51">
        <v>995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2196</v>
      </c>
      <c r="D45" s="51">
        <v>1167</v>
      </c>
      <c r="E45" s="51">
        <v>1029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2170</v>
      </c>
      <c r="D46" s="51">
        <v>1135</v>
      </c>
      <c r="E46" s="51">
        <v>1035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2057</v>
      </c>
      <c r="D47" s="51">
        <v>1033</v>
      </c>
      <c r="E47" s="51">
        <v>1024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1996</v>
      </c>
      <c r="D48" s="51">
        <v>1016</v>
      </c>
      <c r="E48" s="51">
        <v>980</v>
      </c>
    </row>
    <row r="49" spans="1:5" ht="14.1" customHeight="1" x14ac:dyDescent="0.2">
      <c r="A49" s="42" t="s">
        <v>36</v>
      </c>
      <c r="B49" s="52"/>
      <c r="C49" s="51">
        <f>SUM(C44:C48)</f>
        <v>10563</v>
      </c>
      <c r="D49" s="51">
        <f>SUM(D44:D48)</f>
        <v>5500</v>
      </c>
      <c r="E49" s="51">
        <f>SUM(E44:E48)</f>
        <v>5063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1966</v>
      </c>
      <c r="D50" s="51">
        <v>1046</v>
      </c>
      <c r="E50" s="51">
        <v>920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1902</v>
      </c>
      <c r="D51" s="51">
        <v>988</v>
      </c>
      <c r="E51" s="51">
        <v>914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1922</v>
      </c>
      <c r="D52" s="51">
        <v>998</v>
      </c>
      <c r="E52" s="51">
        <v>924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1711</v>
      </c>
      <c r="D53" s="51">
        <v>894</v>
      </c>
      <c r="E53" s="51">
        <v>817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1738</v>
      </c>
      <c r="D54" s="51">
        <v>877</v>
      </c>
      <c r="E54" s="51">
        <v>861</v>
      </c>
    </row>
    <row r="55" spans="1:5" ht="14.1" customHeight="1" x14ac:dyDescent="0.2">
      <c r="A55" s="41" t="s">
        <v>36</v>
      </c>
      <c r="B55" s="52"/>
      <c r="C55" s="51">
        <f>SUM(C50:C54)</f>
        <v>9239</v>
      </c>
      <c r="D55" s="51">
        <f>SUM(D50:D54)</f>
        <v>4803</v>
      </c>
      <c r="E55" s="51">
        <f>SUM(E50:E54)</f>
        <v>4436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1709</v>
      </c>
      <c r="D56" s="51">
        <v>868</v>
      </c>
      <c r="E56" s="51">
        <v>841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1763</v>
      </c>
      <c r="D57" s="51">
        <v>922</v>
      </c>
      <c r="E57" s="51">
        <v>841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1856</v>
      </c>
      <c r="D58" s="51">
        <v>933</v>
      </c>
      <c r="E58" s="51">
        <v>923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1997</v>
      </c>
      <c r="D59" s="51">
        <v>988</v>
      </c>
      <c r="E59" s="51">
        <v>1009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2084</v>
      </c>
      <c r="D60" s="51">
        <v>1036</v>
      </c>
      <c r="E60" s="51">
        <v>1048</v>
      </c>
    </row>
    <row r="61" spans="1:5" ht="14.1" customHeight="1" x14ac:dyDescent="0.2">
      <c r="A61" s="42" t="s">
        <v>36</v>
      </c>
      <c r="B61" s="52"/>
      <c r="C61" s="51">
        <f>SUM(C56:C60)</f>
        <v>9409</v>
      </c>
      <c r="D61" s="51">
        <f>SUM(D56:D60)</f>
        <v>4747</v>
      </c>
      <c r="E61" s="51">
        <f>SUM(E56:E60)</f>
        <v>4662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2175</v>
      </c>
      <c r="D62" s="51">
        <v>1110</v>
      </c>
      <c r="E62" s="51">
        <v>1065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2236</v>
      </c>
      <c r="D63" s="51">
        <v>1151</v>
      </c>
      <c r="E63" s="51">
        <v>1085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2371</v>
      </c>
      <c r="D64" s="51">
        <v>1212</v>
      </c>
      <c r="E64" s="51">
        <v>1159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2291</v>
      </c>
      <c r="D65" s="51">
        <v>1140</v>
      </c>
      <c r="E65" s="51">
        <v>1151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2385</v>
      </c>
      <c r="D66" s="51">
        <v>1203</v>
      </c>
      <c r="E66" s="51">
        <v>1182</v>
      </c>
    </row>
    <row r="67" spans="1:5" ht="14.1" customHeight="1" x14ac:dyDescent="0.2">
      <c r="A67" s="42" t="s">
        <v>36</v>
      </c>
      <c r="B67" s="52"/>
      <c r="C67" s="51">
        <f>SUM(C62:C66)</f>
        <v>11458</v>
      </c>
      <c r="D67" s="51">
        <f>SUM(D62:D66)</f>
        <v>5816</v>
      </c>
      <c r="E67" s="51">
        <f>SUM(E62:E66)</f>
        <v>5642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2428</v>
      </c>
      <c r="D68" s="51">
        <v>1193</v>
      </c>
      <c r="E68" s="51">
        <v>1235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2238</v>
      </c>
      <c r="D69" s="51">
        <v>1094</v>
      </c>
      <c r="E69" s="51">
        <v>1144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2301</v>
      </c>
      <c r="D70" s="51">
        <v>1165</v>
      </c>
      <c r="E70" s="51">
        <v>1136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2085</v>
      </c>
      <c r="D71" s="51">
        <v>1040</v>
      </c>
      <c r="E71" s="51">
        <v>1045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1979</v>
      </c>
      <c r="D72" s="51">
        <v>980</v>
      </c>
      <c r="E72" s="51">
        <v>999</v>
      </c>
    </row>
    <row r="73" spans="1:5" ht="14.1" customHeight="1" x14ac:dyDescent="0.2">
      <c r="A73" s="42" t="s">
        <v>36</v>
      </c>
      <c r="B73" s="52"/>
      <c r="C73" s="51">
        <f>SUM(C68:C72)</f>
        <v>11031</v>
      </c>
      <c r="D73" s="51">
        <f>SUM(D68:D72)</f>
        <v>5472</v>
      </c>
      <c r="E73" s="51">
        <f>SUM(E68:E72)</f>
        <v>5559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1879</v>
      </c>
      <c r="D74" s="51">
        <v>920</v>
      </c>
      <c r="E74" s="51">
        <v>959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1833</v>
      </c>
      <c r="D75" s="51">
        <v>903</v>
      </c>
      <c r="E75" s="51">
        <v>930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1769</v>
      </c>
      <c r="D76" s="51">
        <v>868</v>
      </c>
      <c r="E76" s="51">
        <v>901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1667</v>
      </c>
      <c r="D77" s="51">
        <v>857</v>
      </c>
      <c r="E77" s="51">
        <v>810</v>
      </c>
    </row>
    <row r="78" spans="1:5" x14ac:dyDescent="0.2">
      <c r="A78" s="35" t="s">
        <v>91</v>
      </c>
      <c r="B78" s="50">
        <f>$B$8-59</f>
        <v>1954</v>
      </c>
      <c r="C78" s="51">
        <v>1646</v>
      </c>
      <c r="D78" s="51">
        <v>820</v>
      </c>
      <c r="E78" s="51">
        <v>826</v>
      </c>
    </row>
    <row r="79" spans="1:5" x14ac:dyDescent="0.2">
      <c r="A79" s="42" t="s">
        <v>36</v>
      </c>
      <c r="B79" s="52"/>
      <c r="C79" s="51">
        <f>SUM(C74:C78)</f>
        <v>8794</v>
      </c>
      <c r="D79" s="51">
        <f>SUM(D74:D78)</f>
        <v>4368</v>
      </c>
      <c r="E79" s="51">
        <f>SUM(E74:E78)</f>
        <v>4426</v>
      </c>
    </row>
    <row r="80" spans="1:5" x14ac:dyDescent="0.2">
      <c r="A80" s="35" t="s">
        <v>92</v>
      </c>
      <c r="B80" s="50">
        <f>$B$8-60</f>
        <v>1953</v>
      </c>
      <c r="C80" s="51">
        <v>1552</v>
      </c>
      <c r="D80" s="51">
        <v>787</v>
      </c>
      <c r="E80" s="51">
        <v>765</v>
      </c>
    </row>
    <row r="81" spans="1:5" x14ac:dyDescent="0.2">
      <c r="A81" s="35" t="s">
        <v>93</v>
      </c>
      <c r="B81" s="50">
        <f>$B$8-61</f>
        <v>1952</v>
      </c>
      <c r="C81" s="51">
        <v>1558</v>
      </c>
      <c r="D81" s="51">
        <v>777</v>
      </c>
      <c r="E81" s="51">
        <v>781</v>
      </c>
    </row>
    <row r="82" spans="1:5" x14ac:dyDescent="0.2">
      <c r="A82" s="35" t="s">
        <v>94</v>
      </c>
      <c r="B82" s="50">
        <f>$B$8-62</f>
        <v>1951</v>
      </c>
      <c r="C82" s="51">
        <v>1524</v>
      </c>
      <c r="D82" s="51">
        <v>737</v>
      </c>
      <c r="E82" s="51">
        <v>787</v>
      </c>
    </row>
    <row r="83" spans="1:5" x14ac:dyDescent="0.2">
      <c r="A83" s="35" t="s">
        <v>95</v>
      </c>
      <c r="B83" s="50">
        <f>$B$8-63</f>
        <v>1950</v>
      </c>
      <c r="C83" s="51">
        <v>1527</v>
      </c>
      <c r="D83" s="51">
        <v>715</v>
      </c>
      <c r="E83" s="51">
        <v>812</v>
      </c>
    </row>
    <row r="84" spans="1:5" x14ac:dyDescent="0.2">
      <c r="A84" s="35" t="s">
        <v>96</v>
      </c>
      <c r="B84" s="50">
        <f>$B$8-64</f>
        <v>1949</v>
      </c>
      <c r="C84" s="51">
        <v>1529</v>
      </c>
      <c r="D84" s="51">
        <v>750</v>
      </c>
      <c r="E84" s="51">
        <v>779</v>
      </c>
    </row>
    <row r="85" spans="1:5" x14ac:dyDescent="0.2">
      <c r="A85" s="42" t="s">
        <v>36</v>
      </c>
      <c r="B85" s="52"/>
      <c r="C85" s="51">
        <f>SUM(C80:C84)</f>
        <v>7690</v>
      </c>
      <c r="D85" s="51">
        <f>SUM(D80:D84)</f>
        <v>3766</v>
      </c>
      <c r="E85" s="51">
        <f>SUM(E80:E84)</f>
        <v>3924</v>
      </c>
    </row>
    <row r="86" spans="1:5" x14ac:dyDescent="0.2">
      <c r="A86" s="35" t="s">
        <v>97</v>
      </c>
      <c r="B86" s="50">
        <f>$B$8-65</f>
        <v>1948</v>
      </c>
      <c r="C86" s="51">
        <v>1521</v>
      </c>
      <c r="D86" s="51">
        <v>736</v>
      </c>
      <c r="E86" s="51">
        <v>785</v>
      </c>
    </row>
    <row r="87" spans="1:5" x14ac:dyDescent="0.2">
      <c r="A87" s="35" t="s">
        <v>98</v>
      </c>
      <c r="B87" s="50">
        <f>$B$8-66</f>
        <v>1947</v>
      </c>
      <c r="C87" s="51">
        <v>1366</v>
      </c>
      <c r="D87" s="51">
        <v>661</v>
      </c>
      <c r="E87" s="51">
        <v>705</v>
      </c>
    </row>
    <row r="88" spans="1:5" x14ac:dyDescent="0.2">
      <c r="A88" s="35" t="s">
        <v>99</v>
      </c>
      <c r="B88" s="50">
        <f>$B$8-67</f>
        <v>1946</v>
      </c>
      <c r="C88" s="51">
        <v>1212</v>
      </c>
      <c r="D88" s="51">
        <v>568</v>
      </c>
      <c r="E88" s="51">
        <v>644</v>
      </c>
    </row>
    <row r="89" spans="1:5" x14ac:dyDescent="0.2">
      <c r="A89" s="35" t="s">
        <v>100</v>
      </c>
      <c r="B89" s="50">
        <f>$B$8-68</f>
        <v>1945</v>
      </c>
      <c r="C89" s="51">
        <v>1080</v>
      </c>
      <c r="D89" s="51">
        <v>510</v>
      </c>
      <c r="E89" s="51">
        <v>570</v>
      </c>
    </row>
    <row r="90" spans="1:5" x14ac:dyDescent="0.2">
      <c r="A90" s="35" t="s">
        <v>101</v>
      </c>
      <c r="B90" s="50">
        <f>$B$8-69</f>
        <v>1944</v>
      </c>
      <c r="C90" s="51">
        <v>1411</v>
      </c>
      <c r="D90" s="51">
        <v>661</v>
      </c>
      <c r="E90" s="51">
        <v>750</v>
      </c>
    </row>
    <row r="91" spans="1:5" x14ac:dyDescent="0.2">
      <c r="A91" s="42" t="s">
        <v>36</v>
      </c>
      <c r="B91" s="52"/>
      <c r="C91" s="51">
        <f>SUM(C86:C90)</f>
        <v>6590</v>
      </c>
      <c r="D91" s="51">
        <f>SUM(D86:D90)</f>
        <v>3136</v>
      </c>
      <c r="E91" s="51">
        <f>SUM(E86:E90)</f>
        <v>3454</v>
      </c>
    </row>
    <row r="92" spans="1:5" x14ac:dyDescent="0.2">
      <c r="A92" s="35" t="s">
        <v>102</v>
      </c>
      <c r="B92" s="50">
        <f>$B$8-70</f>
        <v>1943</v>
      </c>
      <c r="C92" s="51">
        <v>1474</v>
      </c>
      <c r="D92" s="51">
        <v>705</v>
      </c>
      <c r="E92" s="51">
        <v>769</v>
      </c>
    </row>
    <row r="93" spans="1:5" x14ac:dyDescent="0.2">
      <c r="A93" s="35" t="s">
        <v>103</v>
      </c>
      <c r="B93" s="50">
        <f>$B$8-71</f>
        <v>1942</v>
      </c>
      <c r="C93" s="51">
        <v>1504</v>
      </c>
      <c r="D93" s="51">
        <v>723</v>
      </c>
      <c r="E93" s="51">
        <v>781</v>
      </c>
    </row>
    <row r="94" spans="1:5" x14ac:dyDescent="0.2">
      <c r="A94" s="35" t="s">
        <v>104</v>
      </c>
      <c r="B94" s="50">
        <f>$B$8-72</f>
        <v>1941</v>
      </c>
      <c r="C94" s="51">
        <v>1688</v>
      </c>
      <c r="D94" s="51">
        <v>791</v>
      </c>
      <c r="E94" s="51">
        <v>897</v>
      </c>
    </row>
    <row r="95" spans="1:5" x14ac:dyDescent="0.2">
      <c r="A95" s="35" t="s">
        <v>105</v>
      </c>
      <c r="B95" s="50">
        <f>$B$8-73</f>
        <v>1940</v>
      </c>
      <c r="C95" s="51">
        <v>1761</v>
      </c>
      <c r="D95" s="51">
        <v>807</v>
      </c>
      <c r="E95" s="51">
        <v>954</v>
      </c>
    </row>
    <row r="96" spans="1:5" x14ac:dyDescent="0.2">
      <c r="A96" s="35" t="s">
        <v>106</v>
      </c>
      <c r="B96" s="50">
        <f>$B$8-74</f>
        <v>1939</v>
      </c>
      <c r="C96" s="51">
        <v>1757</v>
      </c>
      <c r="D96" s="51">
        <v>745</v>
      </c>
      <c r="E96" s="51">
        <v>1012</v>
      </c>
    </row>
    <row r="97" spans="1:5" x14ac:dyDescent="0.2">
      <c r="A97" s="42" t="s">
        <v>36</v>
      </c>
      <c r="B97" s="52"/>
      <c r="C97" s="51">
        <f>SUM(C92:C96)</f>
        <v>8184</v>
      </c>
      <c r="D97" s="51">
        <f>SUM(D92:D96)</f>
        <v>3771</v>
      </c>
      <c r="E97" s="51">
        <f>SUM(E92:E96)</f>
        <v>4413</v>
      </c>
    </row>
    <row r="98" spans="1:5" x14ac:dyDescent="0.2">
      <c r="A98" s="35" t="s">
        <v>107</v>
      </c>
      <c r="B98" s="50">
        <f>$B$8-75</f>
        <v>1938</v>
      </c>
      <c r="C98" s="51">
        <v>1597</v>
      </c>
      <c r="D98" s="51">
        <v>718</v>
      </c>
      <c r="E98" s="51">
        <v>879</v>
      </c>
    </row>
    <row r="99" spans="1:5" x14ac:dyDescent="0.2">
      <c r="A99" s="35" t="s">
        <v>108</v>
      </c>
      <c r="B99" s="50">
        <f>$B$8-76</f>
        <v>1937</v>
      </c>
      <c r="C99" s="51">
        <v>1512</v>
      </c>
      <c r="D99" s="51">
        <v>719</v>
      </c>
      <c r="E99" s="51">
        <v>793</v>
      </c>
    </row>
    <row r="100" spans="1:5" x14ac:dyDescent="0.2">
      <c r="A100" s="35" t="s">
        <v>109</v>
      </c>
      <c r="B100" s="50">
        <f>$B$8-77</f>
        <v>1936</v>
      </c>
      <c r="C100" s="51">
        <v>1416</v>
      </c>
      <c r="D100" s="51">
        <v>680</v>
      </c>
      <c r="E100" s="51">
        <v>736</v>
      </c>
    </row>
    <row r="101" spans="1:5" x14ac:dyDescent="0.2">
      <c r="A101" s="35" t="s">
        <v>110</v>
      </c>
      <c r="B101" s="50">
        <f>$B$8-78</f>
        <v>1935</v>
      </c>
      <c r="C101" s="51">
        <v>1300</v>
      </c>
      <c r="D101" s="51">
        <v>560</v>
      </c>
      <c r="E101" s="51">
        <v>740</v>
      </c>
    </row>
    <row r="102" spans="1:5" x14ac:dyDescent="0.2">
      <c r="A102" s="36" t="s">
        <v>111</v>
      </c>
      <c r="B102" s="50">
        <f>$B$8-79</f>
        <v>1934</v>
      </c>
      <c r="C102" s="51">
        <v>1118</v>
      </c>
      <c r="D102" s="51">
        <v>452</v>
      </c>
      <c r="E102" s="51">
        <v>666</v>
      </c>
    </row>
    <row r="103" spans="1:5" x14ac:dyDescent="0.2">
      <c r="A103" s="43" t="s">
        <v>36</v>
      </c>
      <c r="B103" s="53"/>
      <c r="C103" s="51">
        <f>SUM(C98:C102)</f>
        <v>6943</v>
      </c>
      <c r="D103" s="51">
        <f>SUM(D98:D102)</f>
        <v>3129</v>
      </c>
      <c r="E103" s="51">
        <f>SUM(E98:E102)</f>
        <v>3814</v>
      </c>
    </row>
    <row r="104" spans="1:5" x14ac:dyDescent="0.2">
      <c r="A104" s="36" t="s">
        <v>112</v>
      </c>
      <c r="B104" s="50">
        <f>$B$8-80</f>
        <v>1933</v>
      </c>
      <c r="C104" s="51">
        <v>825</v>
      </c>
      <c r="D104" s="51">
        <v>331</v>
      </c>
      <c r="E104" s="51">
        <v>494</v>
      </c>
    </row>
    <row r="105" spans="1:5" x14ac:dyDescent="0.2">
      <c r="A105" s="36" t="s">
        <v>123</v>
      </c>
      <c r="B105" s="50">
        <f>$B$8-81</f>
        <v>1932</v>
      </c>
      <c r="C105" s="51">
        <v>772</v>
      </c>
      <c r="D105" s="51">
        <v>295</v>
      </c>
      <c r="E105" s="51">
        <v>477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769</v>
      </c>
      <c r="D106" s="51">
        <v>294</v>
      </c>
      <c r="E106" s="51">
        <v>475</v>
      </c>
    </row>
    <row r="107" spans="1:5" x14ac:dyDescent="0.2">
      <c r="A107" s="36" t="s">
        <v>124</v>
      </c>
      <c r="B107" s="50">
        <f>$B$8-83</f>
        <v>1930</v>
      </c>
      <c r="C107" s="51">
        <v>840</v>
      </c>
      <c r="D107" s="51">
        <v>303</v>
      </c>
      <c r="E107" s="51">
        <v>537</v>
      </c>
    </row>
    <row r="108" spans="1:5" x14ac:dyDescent="0.2">
      <c r="A108" s="36" t="s">
        <v>122</v>
      </c>
      <c r="B108" s="50">
        <f>$B$8-84</f>
        <v>1929</v>
      </c>
      <c r="C108" s="51">
        <v>733</v>
      </c>
      <c r="D108" s="51">
        <v>254</v>
      </c>
      <c r="E108" s="51">
        <v>479</v>
      </c>
    </row>
    <row r="109" spans="1:5" x14ac:dyDescent="0.2">
      <c r="A109" s="43" t="s">
        <v>36</v>
      </c>
      <c r="B109" s="53"/>
      <c r="C109" s="51">
        <f>SUM(C104:C108)</f>
        <v>3939</v>
      </c>
      <c r="D109" s="51">
        <f>SUM(D104:D108)</f>
        <v>1477</v>
      </c>
      <c r="E109" s="51">
        <f>SUM(E104:E108)</f>
        <v>2462</v>
      </c>
    </row>
    <row r="110" spans="1:5" x14ac:dyDescent="0.2">
      <c r="A110" s="36" t="s">
        <v>113</v>
      </c>
      <c r="B110" s="50">
        <f>$B$8-85</f>
        <v>1928</v>
      </c>
      <c r="C110" s="51">
        <v>720</v>
      </c>
      <c r="D110" s="51">
        <v>247</v>
      </c>
      <c r="E110" s="51">
        <v>473</v>
      </c>
    </row>
    <row r="111" spans="1:5" x14ac:dyDescent="0.2">
      <c r="A111" s="36" t="s">
        <v>114</v>
      </c>
      <c r="B111" s="50">
        <f>$B$8-86</f>
        <v>1927</v>
      </c>
      <c r="C111" s="51">
        <v>596</v>
      </c>
      <c r="D111" s="51">
        <v>207</v>
      </c>
      <c r="E111" s="51">
        <v>389</v>
      </c>
    </row>
    <row r="112" spans="1:5" x14ac:dyDescent="0.2">
      <c r="A112" s="36" t="s">
        <v>115</v>
      </c>
      <c r="B112" s="50">
        <f>$B$8-87</f>
        <v>1926</v>
      </c>
      <c r="C112" s="51">
        <v>552</v>
      </c>
      <c r="D112" s="51">
        <v>180</v>
      </c>
      <c r="E112" s="51">
        <v>372</v>
      </c>
    </row>
    <row r="113" spans="1:5" x14ac:dyDescent="0.2">
      <c r="A113" s="36" t="s">
        <v>116</v>
      </c>
      <c r="B113" s="50">
        <f>$B$8-88</f>
        <v>1925</v>
      </c>
      <c r="C113" s="51">
        <v>469</v>
      </c>
      <c r="D113" s="51">
        <v>145</v>
      </c>
      <c r="E113" s="51">
        <v>324</v>
      </c>
    </row>
    <row r="114" spans="1:5" x14ac:dyDescent="0.2">
      <c r="A114" s="36" t="s">
        <v>117</v>
      </c>
      <c r="B114" s="50">
        <f>$B$8-89</f>
        <v>1924</v>
      </c>
      <c r="C114" s="51">
        <v>343</v>
      </c>
      <c r="D114" s="51">
        <v>95</v>
      </c>
      <c r="E114" s="51">
        <v>248</v>
      </c>
    </row>
    <row r="115" spans="1:5" x14ac:dyDescent="0.2">
      <c r="A115" s="43" t="s">
        <v>36</v>
      </c>
      <c r="B115" s="54"/>
      <c r="C115" s="51">
        <f>SUM(C110:C114)</f>
        <v>2680</v>
      </c>
      <c r="D115" s="51">
        <f>SUM(D110:D114)</f>
        <v>874</v>
      </c>
      <c r="E115" s="51">
        <f>SUM(E110:E114)</f>
        <v>1806</v>
      </c>
    </row>
    <row r="116" spans="1:5" x14ac:dyDescent="0.2">
      <c r="A116" s="36" t="s">
        <v>118</v>
      </c>
      <c r="B116" s="50">
        <f>$B$8-90</f>
        <v>1923</v>
      </c>
      <c r="C116" s="51">
        <v>1315</v>
      </c>
      <c r="D116" s="51">
        <v>316</v>
      </c>
      <c r="E116" s="51">
        <v>999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150209</v>
      </c>
      <c r="D118" s="56">
        <v>74005</v>
      </c>
      <c r="E118" s="56">
        <v>76204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135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17823</v>
      </c>
      <c r="D8" s="51">
        <v>9076</v>
      </c>
      <c r="E8" s="51">
        <v>8747</v>
      </c>
    </row>
    <row r="9" spans="1:8" ht="14.1" customHeight="1" x14ac:dyDescent="0.25">
      <c r="A9" s="34" t="s">
        <v>32</v>
      </c>
      <c r="B9" s="50">
        <f>$B$8-1</f>
        <v>2012</v>
      </c>
      <c r="C9" s="51">
        <v>16933</v>
      </c>
      <c r="D9" s="51">
        <v>8801</v>
      </c>
      <c r="E9" s="51">
        <v>8132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16030</v>
      </c>
      <c r="D10" s="51">
        <v>8187</v>
      </c>
      <c r="E10" s="51">
        <v>7843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16147</v>
      </c>
      <c r="D11" s="51">
        <v>8275</v>
      </c>
      <c r="E11" s="51">
        <v>7872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15618</v>
      </c>
      <c r="D12" s="51">
        <v>8114</v>
      </c>
      <c r="E12" s="51">
        <v>7504</v>
      </c>
    </row>
    <row r="13" spans="1:8" ht="14.1" customHeight="1" x14ac:dyDescent="0.25">
      <c r="A13" s="41" t="s">
        <v>36</v>
      </c>
      <c r="B13" s="52"/>
      <c r="C13" s="51">
        <f>SUM(C8:C12)</f>
        <v>82551</v>
      </c>
      <c r="D13" s="51">
        <f>SUM(D8:D12)</f>
        <v>42453</v>
      </c>
      <c r="E13" s="51">
        <f>SUM(E8:E12)</f>
        <v>40098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15697</v>
      </c>
      <c r="D14" s="51">
        <v>8046</v>
      </c>
      <c r="E14" s="51">
        <v>7651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15490</v>
      </c>
      <c r="D15" s="51">
        <v>8042</v>
      </c>
      <c r="E15" s="51">
        <v>7448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14946</v>
      </c>
      <c r="D16" s="51">
        <v>7780</v>
      </c>
      <c r="E16" s="51">
        <v>7166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14958</v>
      </c>
      <c r="D17" s="51">
        <v>7665</v>
      </c>
      <c r="E17" s="51">
        <v>7293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14767</v>
      </c>
      <c r="D18" s="51">
        <v>7585</v>
      </c>
      <c r="E18" s="51">
        <v>7182</v>
      </c>
    </row>
    <row r="19" spans="1:5" ht="14.1" customHeight="1" x14ac:dyDescent="0.25">
      <c r="A19" s="42" t="s">
        <v>36</v>
      </c>
      <c r="B19" s="52"/>
      <c r="C19" s="51">
        <f>SUM(C14:C18)</f>
        <v>75858</v>
      </c>
      <c r="D19" s="51">
        <f>SUM(D14:D18)</f>
        <v>39118</v>
      </c>
      <c r="E19" s="51">
        <f>SUM(E14:E18)</f>
        <v>36740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14399</v>
      </c>
      <c r="D20" s="51">
        <v>7416</v>
      </c>
      <c r="E20" s="51">
        <v>6983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14244</v>
      </c>
      <c r="D21" s="51">
        <v>7260</v>
      </c>
      <c r="E21" s="51">
        <v>6984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14438</v>
      </c>
      <c r="D22" s="51">
        <v>7393</v>
      </c>
      <c r="E22" s="51">
        <v>7045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14821</v>
      </c>
      <c r="D23" s="51">
        <v>7714</v>
      </c>
      <c r="E23" s="51">
        <v>7107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14510</v>
      </c>
      <c r="D24" s="51">
        <v>7492</v>
      </c>
      <c r="E24" s="51">
        <v>7018</v>
      </c>
    </row>
    <row r="25" spans="1:5" ht="14.1" customHeight="1" x14ac:dyDescent="0.25">
      <c r="A25" s="42" t="s">
        <v>36</v>
      </c>
      <c r="B25" s="52"/>
      <c r="C25" s="51">
        <f>SUM(C20:C24)</f>
        <v>72412</v>
      </c>
      <c r="D25" s="51">
        <f>SUM(D20:D24)</f>
        <v>37275</v>
      </c>
      <c r="E25" s="51">
        <f>SUM(E20:E24)</f>
        <v>35137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14655</v>
      </c>
      <c r="D26" s="51">
        <v>7487</v>
      </c>
      <c r="E26" s="51">
        <v>7168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15425</v>
      </c>
      <c r="D27" s="51">
        <v>7994</v>
      </c>
      <c r="E27" s="51">
        <v>7431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15846</v>
      </c>
      <c r="D28" s="51">
        <v>8256</v>
      </c>
      <c r="E28" s="51">
        <v>7590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15584</v>
      </c>
      <c r="D29" s="51">
        <v>8031</v>
      </c>
      <c r="E29" s="51">
        <v>7553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16635</v>
      </c>
      <c r="D30" s="51">
        <v>8410</v>
      </c>
      <c r="E30" s="51">
        <v>8225</v>
      </c>
    </row>
    <row r="31" spans="1:5" ht="14.1" customHeight="1" x14ac:dyDescent="0.25">
      <c r="A31" s="42" t="s">
        <v>36</v>
      </c>
      <c r="B31" s="52"/>
      <c r="C31" s="51">
        <f>SUM(C26:C30)</f>
        <v>78145</v>
      </c>
      <c r="D31" s="51">
        <f>SUM(D26:D30)</f>
        <v>40178</v>
      </c>
      <c r="E31" s="51">
        <f>SUM(E26:E30)</f>
        <v>37967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17936</v>
      </c>
      <c r="D32" s="51">
        <v>8795</v>
      </c>
      <c r="E32" s="51">
        <v>9141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19455</v>
      </c>
      <c r="D33" s="51">
        <v>9469</v>
      </c>
      <c r="E33" s="51">
        <v>9986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21400</v>
      </c>
      <c r="D34" s="51">
        <v>10416</v>
      </c>
      <c r="E34" s="51">
        <v>10984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24305</v>
      </c>
      <c r="D35" s="51">
        <v>11770</v>
      </c>
      <c r="E35" s="51">
        <v>12535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25199</v>
      </c>
      <c r="D36" s="51">
        <v>11978</v>
      </c>
      <c r="E36" s="51">
        <v>13221</v>
      </c>
    </row>
    <row r="37" spans="1:5" ht="14.1" customHeight="1" x14ac:dyDescent="0.2">
      <c r="A37" s="42" t="s">
        <v>36</v>
      </c>
      <c r="B37" s="52"/>
      <c r="C37" s="51">
        <f>SUM(C32:C36)</f>
        <v>108295</v>
      </c>
      <c r="D37" s="51">
        <f>SUM(D32:D36)</f>
        <v>52428</v>
      </c>
      <c r="E37" s="51">
        <f>SUM(E32:E36)</f>
        <v>55867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27410</v>
      </c>
      <c r="D38" s="51">
        <v>13006</v>
      </c>
      <c r="E38" s="51">
        <v>14404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27649</v>
      </c>
      <c r="D39" s="51">
        <v>13213</v>
      </c>
      <c r="E39" s="51">
        <v>14436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28353</v>
      </c>
      <c r="D40" s="51">
        <v>13602</v>
      </c>
      <c r="E40" s="51">
        <v>14751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28048</v>
      </c>
      <c r="D41" s="51">
        <v>13406</v>
      </c>
      <c r="E41" s="51">
        <v>14642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28531</v>
      </c>
      <c r="D42" s="51">
        <v>13898</v>
      </c>
      <c r="E42" s="51">
        <v>14633</v>
      </c>
    </row>
    <row r="43" spans="1:5" ht="14.1" customHeight="1" x14ac:dyDescent="0.2">
      <c r="A43" s="42" t="s">
        <v>36</v>
      </c>
      <c r="B43" s="52"/>
      <c r="C43" s="51">
        <f>SUM(C38:C42)</f>
        <v>139991</v>
      </c>
      <c r="D43" s="51">
        <f>SUM(D38:D42)</f>
        <v>67125</v>
      </c>
      <c r="E43" s="51">
        <f>SUM(E38:E42)</f>
        <v>72866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28921</v>
      </c>
      <c r="D44" s="51">
        <v>13969</v>
      </c>
      <c r="E44" s="51">
        <v>14952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29474</v>
      </c>
      <c r="D45" s="51">
        <v>14423</v>
      </c>
      <c r="E45" s="51">
        <v>15051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29656</v>
      </c>
      <c r="D46" s="51">
        <v>14438</v>
      </c>
      <c r="E46" s="51">
        <v>15218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29169</v>
      </c>
      <c r="D47" s="51">
        <v>14336</v>
      </c>
      <c r="E47" s="51">
        <v>14833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27280</v>
      </c>
      <c r="D48" s="51">
        <v>13619</v>
      </c>
      <c r="E48" s="51">
        <v>13661</v>
      </c>
    </row>
    <row r="49" spans="1:5" ht="14.1" customHeight="1" x14ac:dyDescent="0.2">
      <c r="A49" s="42" t="s">
        <v>36</v>
      </c>
      <c r="B49" s="52"/>
      <c r="C49" s="51">
        <f>SUM(C44:C48)</f>
        <v>144500</v>
      </c>
      <c r="D49" s="51">
        <f>SUM(D44:D48)</f>
        <v>70785</v>
      </c>
      <c r="E49" s="51">
        <f>SUM(E44:E48)</f>
        <v>73715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26493</v>
      </c>
      <c r="D50" s="51">
        <v>13414</v>
      </c>
      <c r="E50" s="51">
        <v>13079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25915</v>
      </c>
      <c r="D51" s="51">
        <v>13228</v>
      </c>
      <c r="E51" s="51">
        <v>12687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25405</v>
      </c>
      <c r="D52" s="51">
        <v>12762</v>
      </c>
      <c r="E52" s="51">
        <v>12643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23948</v>
      </c>
      <c r="D53" s="51">
        <v>12211</v>
      </c>
      <c r="E53" s="51">
        <v>11737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23842</v>
      </c>
      <c r="D54" s="51">
        <v>12234</v>
      </c>
      <c r="E54" s="51">
        <v>11608</v>
      </c>
    </row>
    <row r="55" spans="1:5" ht="14.1" customHeight="1" x14ac:dyDescent="0.2">
      <c r="A55" s="41" t="s">
        <v>36</v>
      </c>
      <c r="B55" s="52"/>
      <c r="C55" s="51">
        <f>SUM(C50:C54)</f>
        <v>125603</v>
      </c>
      <c r="D55" s="51">
        <f>SUM(D50:D54)</f>
        <v>63849</v>
      </c>
      <c r="E55" s="51">
        <f>SUM(E50:E54)</f>
        <v>61754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23078</v>
      </c>
      <c r="D56" s="51">
        <v>11525</v>
      </c>
      <c r="E56" s="51">
        <v>11553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24149</v>
      </c>
      <c r="D57" s="51">
        <v>12334</v>
      </c>
      <c r="E57" s="51">
        <v>11815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25494</v>
      </c>
      <c r="D58" s="51">
        <v>12991</v>
      </c>
      <c r="E58" s="51">
        <v>12503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26115</v>
      </c>
      <c r="D59" s="51">
        <v>13345</v>
      </c>
      <c r="E59" s="51">
        <v>12770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27320</v>
      </c>
      <c r="D60" s="51">
        <v>14032</v>
      </c>
      <c r="E60" s="51">
        <v>13288</v>
      </c>
    </row>
    <row r="61" spans="1:5" ht="14.1" customHeight="1" x14ac:dyDescent="0.2">
      <c r="A61" s="42" t="s">
        <v>36</v>
      </c>
      <c r="B61" s="52"/>
      <c r="C61" s="51">
        <f>SUM(C56:C60)</f>
        <v>126156</v>
      </c>
      <c r="D61" s="51">
        <f>SUM(D56:D60)</f>
        <v>64227</v>
      </c>
      <c r="E61" s="51">
        <f>SUM(E56:E60)</f>
        <v>61929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29236</v>
      </c>
      <c r="D62" s="51">
        <v>15020</v>
      </c>
      <c r="E62" s="51">
        <v>14216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29540</v>
      </c>
      <c r="D63" s="51">
        <v>15178</v>
      </c>
      <c r="E63" s="51">
        <v>14362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29726</v>
      </c>
      <c r="D64" s="51">
        <v>15191</v>
      </c>
      <c r="E64" s="51">
        <v>14535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28730</v>
      </c>
      <c r="D65" s="51">
        <v>14663</v>
      </c>
      <c r="E65" s="51">
        <v>14067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29149</v>
      </c>
      <c r="D66" s="51">
        <v>14871</v>
      </c>
      <c r="E66" s="51">
        <v>14278</v>
      </c>
    </row>
    <row r="67" spans="1:5" ht="14.1" customHeight="1" x14ac:dyDescent="0.2">
      <c r="A67" s="42" t="s">
        <v>36</v>
      </c>
      <c r="B67" s="52"/>
      <c r="C67" s="51">
        <f>SUM(C62:C66)</f>
        <v>146381</v>
      </c>
      <c r="D67" s="51">
        <f>SUM(D62:D66)</f>
        <v>74923</v>
      </c>
      <c r="E67" s="51">
        <f>SUM(E62:E66)</f>
        <v>71458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27913</v>
      </c>
      <c r="D68" s="51">
        <v>14093</v>
      </c>
      <c r="E68" s="51">
        <v>13820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26073</v>
      </c>
      <c r="D69" s="51">
        <v>13070</v>
      </c>
      <c r="E69" s="51">
        <v>13003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24980</v>
      </c>
      <c r="D70" s="51">
        <v>12481</v>
      </c>
      <c r="E70" s="51">
        <v>12499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24258</v>
      </c>
      <c r="D71" s="51">
        <v>12219</v>
      </c>
      <c r="E71" s="51">
        <v>12039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23179</v>
      </c>
      <c r="D72" s="51">
        <v>11606</v>
      </c>
      <c r="E72" s="51">
        <v>11573</v>
      </c>
    </row>
    <row r="73" spans="1:5" ht="14.1" customHeight="1" x14ac:dyDescent="0.2">
      <c r="A73" s="42" t="s">
        <v>36</v>
      </c>
      <c r="B73" s="52"/>
      <c r="C73" s="51">
        <f>SUM(C68:C72)</f>
        <v>126403</v>
      </c>
      <c r="D73" s="51">
        <f>SUM(D68:D72)</f>
        <v>63469</v>
      </c>
      <c r="E73" s="51">
        <f>SUM(E68:E72)</f>
        <v>62934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21925</v>
      </c>
      <c r="D74" s="51">
        <v>10893</v>
      </c>
      <c r="E74" s="51">
        <v>11032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20982</v>
      </c>
      <c r="D75" s="51">
        <v>10395</v>
      </c>
      <c r="E75" s="51">
        <v>10587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19994</v>
      </c>
      <c r="D76" s="51">
        <v>9814</v>
      </c>
      <c r="E76" s="51">
        <v>10180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19002</v>
      </c>
      <c r="D77" s="51">
        <v>9354</v>
      </c>
      <c r="E77" s="51">
        <v>9648</v>
      </c>
    </row>
    <row r="78" spans="1:5" x14ac:dyDescent="0.2">
      <c r="A78" s="35" t="s">
        <v>91</v>
      </c>
      <c r="B78" s="50">
        <f>$B$8-59</f>
        <v>1954</v>
      </c>
      <c r="C78" s="51">
        <v>18572</v>
      </c>
      <c r="D78" s="51">
        <v>8965</v>
      </c>
      <c r="E78" s="51">
        <v>9607</v>
      </c>
    </row>
    <row r="79" spans="1:5" x14ac:dyDescent="0.2">
      <c r="A79" s="42" t="s">
        <v>36</v>
      </c>
      <c r="B79" s="52"/>
      <c r="C79" s="51">
        <f>SUM(C74:C78)</f>
        <v>100475</v>
      </c>
      <c r="D79" s="51">
        <f>SUM(D74:D78)</f>
        <v>49421</v>
      </c>
      <c r="E79" s="51">
        <f>SUM(E74:E78)</f>
        <v>51054</v>
      </c>
    </row>
    <row r="80" spans="1:5" x14ac:dyDescent="0.2">
      <c r="A80" s="35" t="s">
        <v>92</v>
      </c>
      <c r="B80" s="50">
        <f>$B$8-60</f>
        <v>1953</v>
      </c>
      <c r="C80" s="51">
        <v>17557</v>
      </c>
      <c r="D80" s="51">
        <v>8421</v>
      </c>
      <c r="E80" s="51">
        <v>9136</v>
      </c>
    </row>
    <row r="81" spans="1:5" x14ac:dyDescent="0.2">
      <c r="A81" s="35" t="s">
        <v>93</v>
      </c>
      <c r="B81" s="50">
        <f>$B$8-61</f>
        <v>1952</v>
      </c>
      <c r="C81" s="51">
        <v>17834</v>
      </c>
      <c r="D81" s="51">
        <v>8594</v>
      </c>
      <c r="E81" s="51">
        <v>9240</v>
      </c>
    </row>
    <row r="82" spans="1:5" x14ac:dyDescent="0.2">
      <c r="A82" s="35" t="s">
        <v>94</v>
      </c>
      <c r="B82" s="50">
        <f>$B$8-62</f>
        <v>1951</v>
      </c>
      <c r="C82" s="51">
        <v>17548</v>
      </c>
      <c r="D82" s="51">
        <v>8326</v>
      </c>
      <c r="E82" s="51">
        <v>9222</v>
      </c>
    </row>
    <row r="83" spans="1:5" x14ac:dyDescent="0.2">
      <c r="A83" s="35" t="s">
        <v>95</v>
      </c>
      <c r="B83" s="50">
        <f>$B$8-63</f>
        <v>1950</v>
      </c>
      <c r="C83" s="51">
        <v>18050</v>
      </c>
      <c r="D83" s="51">
        <v>8520</v>
      </c>
      <c r="E83" s="51">
        <v>9530</v>
      </c>
    </row>
    <row r="84" spans="1:5" x14ac:dyDescent="0.2">
      <c r="A84" s="35" t="s">
        <v>96</v>
      </c>
      <c r="B84" s="50">
        <f>$B$8-64</f>
        <v>1949</v>
      </c>
      <c r="C84" s="51">
        <v>18022</v>
      </c>
      <c r="D84" s="51">
        <v>8576</v>
      </c>
      <c r="E84" s="51">
        <v>9446</v>
      </c>
    </row>
    <row r="85" spans="1:5" x14ac:dyDescent="0.2">
      <c r="A85" s="42" t="s">
        <v>36</v>
      </c>
      <c r="B85" s="52"/>
      <c r="C85" s="51">
        <f>SUM(C80:C84)</f>
        <v>89011</v>
      </c>
      <c r="D85" s="51">
        <f>SUM(D80:D84)</f>
        <v>42437</v>
      </c>
      <c r="E85" s="51">
        <f>SUM(E80:E84)</f>
        <v>46574</v>
      </c>
    </row>
    <row r="86" spans="1:5" x14ac:dyDescent="0.2">
      <c r="A86" s="35" t="s">
        <v>97</v>
      </c>
      <c r="B86" s="50">
        <f>$B$8-65</f>
        <v>1948</v>
      </c>
      <c r="C86" s="51">
        <v>17439</v>
      </c>
      <c r="D86" s="51">
        <v>8380</v>
      </c>
      <c r="E86" s="51">
        <v>9059</v>
      </c>
    </row>
    <row r="87" spans="1:5" x14ac:dyDescent="0.2">
      <c r="A87" s="35" t="s">
        <v>98</v>
      </c>
      <c r="B87" s="50">
        <f>$B$8-66</f>
        <v>1947</v>
      </c>
      <c r="C87" s="51">
        <v>16728</v>
      </c>
      <c r="D87" s="51">
        <v>8066</v>
      </c>
      <c r="E87" s="51">
        <v>8662</v>
      </c>
    </row>
    <row r="88" spans="1:5" x14ac:dyDescent="0.2">
      <c r="A88" s="35" t="s">
        <v>99</v>
      </c>
      <c r="B88" s="50">
        <f>$B$8-67</f>
        <v>1946</v>
      </c>
      <c r="C88" s="51">
        <v>15500</v>
      </c>
      <c r="D88" s="51">
        <v>7411</v>
      </c>
      <c r="E88" s="51">
        <v>8089</v>
      </c>
    </row>
    <row r="89" spans="1:5" x14ac:dyDescent="0.2">
      <c r="A89" s="35" t="s">
        <v>100</v>
      </c>
      <c r="B89" s="50">
        <f>$B$8-68</f>
        <v>1945</v>
      </c>
      <c r="C89" s="51">
        <v>13736</v>
      </c>
      <c r="D89" s="51">
        <v>6438</v>
      </c>
      <c r="E89" s="51">
        <v>7298</v>
      </c>
    </row>
    <row r="90" spans="1:5" x14ac:dyDescent="0.2">
      <c r="A90" s="35" t="s">
        <v>101</v>
      </c>
      <c r="B90" s="50">
        <f>$B$8-69</f>
        <v>1944</v>
      </c>
      <c r="C90" s="51">
        <v>17308</v>
      </c>
      <c r="D90" s="51">
        <v>8169</v>
      </c>
      <c r="E90" s="51">
        <v>9139</v>
      </c>
    </row>
    <row r="91" spans="1:5" x14ac:dyDescent="0.2">
      <c r="A91" s="42" t="s">
        <v>36</v>
      </c>
      <c r="B91" s="52"/>
      <c r="C91" s="51">
        <f>SUM(C86:C90)</f>
        <v>80711</v>
      </c>
      <c r="D91" s="51">
        <f>SUM(D86:D90)</f>
        <v>38464</v>
      </c>
      <c r="E91" s="51">
        <f>SUM(E86:E90)</f>
        <v>42247</v>
      </c>
    </row>
    <row r="92" spans="1:5" x14ac:dyDescent="0.2">
      <c r="A92" s="35" t="s">
        <v>102</v>
      </c>
      <c r="B92" s="50">
        <f>$B$8-70</f>
        <v>1943</v>
      </c>
      <c r="C92" s="51">
        <v>17319</v>
      </c>
      <c r="D92" s="51">
        <v>8191</v>
      </c>
      <c r="E92" s="51">
        <v>9128</v>
      </c>
    </row>
    <row r="93" spans="1:5" x14ac:dyDescent="0.2">
      <c r="A93" s="35" t="s">
        <v>103</v>
      </c>
      <c r="B93" s="50">
        <f>$B$8-71</f>
        <v>1942</v>
      </c>
      <c r="C93" s="51">
        <v>16741</v>
      </c>
      <c r="D93" s="51">
        <v>7891</v>
      </c>
      <c r="E93" s="51">
        <v>8850</v>
      </c>
    </row>
    <row r="94" spans="1:5" x14ac:dyDescent="0.2">
      <c r="A94" s="35" t="s">
        <v>104</v>
      </c>
      <c r="B94" s="50">
        <f>$B$8-72</f>
        <v>1941</v>
      </c>
      <c r="C94" s="51">
        <v>19128</v>
      </c>
      <c r="D94" s="51">
        <v>8998</v>
      </c>
      <c r="E94" s="51">
        <v>10130</v>
      </c>
    </row>
    <row r="95" spans="1:5" x14ac:dyDescent="0.2">
      <c r="A95" s="35" t="s">
        <v>105</v>
      </c>
      <c r="B95" s="50">
        <f>$B$8-73</f>
        <v>1940</v>
      </c>
      <c r="C95" s="51">
        <v>19345</v>
      </c>
      <c r="D95" s="51">
        <v>8781</v>
      </c>
      <c r="E95" s="51">
        <v>10564</v>
      </c>
    </row>
    <row r="96" spans="1:5" x14ac:dyDescent="0.2">
      <c r="A96" s="35" t="s">
        <v>106</v>
      </c>
      <c r="B96" s="50">
        <f>$B$8-74</f>
        <v>1939</v>
      </c>
      <c r="C96" s="51">
        <v>18416</v>
      </c>
      <c r="D96" s="51">
        <v>8199</v>
      </c>
      <c r="E96" s="51">
        <v>10217</v>
      </c>
    </row>
    <row r="97" spans="1:5" x14ac:dyDescent="0.2">
      <c r="A97" s="42" t="s">
        <v>36</v>
      </c>
      <c r="B97" s="52"/>
      <c r="C97" s="51">
        <f>SUM(C92:C96)</f>
        <v>90949</v>
      </c>
      <c r="D97" s="51">
        <f>SUM(D92:D96)</f>
        <v>42060</v>
      </c>
      <c r="E97" s="51">
        <f>SUM(E92:E96)</f>
        <v>48889</v>
      </c>
    </row>
    <row r="98" spans="1:5" x14ac:dyDescent="0.2">
      <c r="A98" s="35" t="s">
        <v>107</v>
      </c>
      <c r="B98" s="50">
        <f>$B$8-75</f>
        <v>1938</v>
      </c>
      <c r="C98" s="51">
        <v>17135</v>
      </c>
      <c r="D98" s="51">
        <v>7575</v>
      </c>
      <c r="E98" s="51">
        <v>9560</v>
      </c>
    </row>
    <row r="99" spans="1:5" x14ac:dyDescent="0.2">
      <c r="A99" s="35" t="s">
        <v>108</v>
      </c>
      <c r="B99" s="50">
        <f>$B$8-76</f>
        <v>1937</v>
      </c>
      <c r="C99" s="51">
        <v>15958</v>
      </c>
      <c r="D99" s="51">
        <v>7157</v>
      </c>
      <c r="E99" s="51">
        <v>8801</v>
      </c>
    </row>
    <row r="100" spans="1:5" x14ac:dyDescent="0.2">
      <c r="A100" s="35" t="s">
        <v>109</v>
      </c>
      <c r="B100" s="50">
        <f>$B$8-77</f>
        <v>1936</v>
      </c>
      <c r="C100" s="51">
        <v>15010</v>
      </c>
      <c r="D100" s="51">
        <v>6496</v>
      </c>
      <c r="E100" s="51">
        <v>8514</v>
      </c>
    </row>
    <row r="101" spans="1:5" x14ac:dyDescent="0.2">
      <c r="A101" s="35" t="s">
        <v>110</v>
      </c>
      <c r="B101" s="50">
        <f>$B$8-78</f>
        <v>1935</v>
      </c>
      <c r="C101" s="51">
        <v>14299</v>
      </c>
      <c r="D101" s="51">
        <v>6020</v>
      </c>
      <c r="E101" s="51">
        <v>8279</v>
      </c>
    </row>
    <row r="102" spans="1:5" x14ac:dyDescent="0.2">
      <c r="A102" s="36" t="s">
        <v>111</v>
      </c>
      <c r="B102" s="50">
        <f>$B$8-79</f>
        <v>1934</v>
      </c>
      <c r="C102" s="51">
        <v>12039</v>
      </c>
      <c r="D102" s="51">
        <v>4877</v>
      </c>
      <c r="E102" s="51">
        <v>7162</v>
      </c>
    </row>
    <row r="103" spans="1:5" x14ac:dyDescent="0.2">
      <c r="A103" s="43" t="s">
        <v>36</v>
      </c>
      <c r="B103" s="53"/>
      <c r="C103" s="51">
        <f>SUM(C98:C102)</f>
        <v>74441</v>
      </c>
      <c r="D103" s="51">
        <f>SUM(D98:D102)</f>
        <v>32125</v>
      </c>
      <c r="E103" s="51">
        <f>SUM(E98:E102)</f>
        <v>42316</v>
      </c>
    </row>
    <row r="104" spans="1:5" x14ac:dyDescent="0.2">
      <c r="A104" s="36" t="s">
        <v>112</v>
      </c>
      <c r="B104" s="50">
        <f>$B$8-80</f>
        <v>1933</v>
      </c>
      <c r="C104" s="51">
        <v>8964</v>
      </c>
      <c r="D104" s="51">
        <v>3622</v>
      </c>
      <c r="E104" s="51">
        <v>5342</v>
      </c>
    </row>
    <row r="105" spans="1:5" x14ac:dyDescent="0.2">
      <c r="A105" s="36" t="s">
        <v>123</v>
      </c>
      <c r="B105" s="50">
        <f>$B$8-81</f>
        <v>1932</v>
      </c>
      <c r="C105" s="51">
        <v>8302</v>
      </c>
      <c r="D105" s="51">
        <v>3251</v>
      </c>
      <c r="E105" s="51">
        <v>5051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8189</v>
      </c>
      <c r="D106" s="51">
        <v>3057</v>
      </c>
      <c r="E106" s="51">
        <v>5132</v>
      </c>
    </row>
    <row r="107" spans="1:5" x14ac:dyDescent="0.2">
      <c r="A107" s="36" t="s">
        <v>124</v>
      </c>
      <c r="B107" s="50">
        <f>$B$8-83</f>
        <v>1930</v>
      </c>
      <c r="C107" s="51">
        <v>8282</v>
      </c>
      <c r="D107" s="51">
        <v>3001</v>
      </c>
      <c r="E107" s="51">
        <v>5281</v>
      </c>
    </row>
    <row r="108" spans="1:5" x14ac:dyDescent="0.2">
      <c r="A108" s="36" t="s">
        <v>122</v>
      </c>
      <c r="B108" s="50">
        <f>$B$8-84</f>
        <v>1929</v>
      </c>
      <c r="C108" s="51">
        <v>7664</v>
      </c>
      <c r="D108" s="51">
        <v>2753</v>
      </c>
      <c r="E108" s="51">
        <v>4911</v>
      </c>
    </row>
    <row r="109" spans="1:5" x14ac:dyDescent="0.2">
      <c r="A109" s="43" t="s">
        <v>36</v>
      </c>
      <c r="B109" s="53"/>
      <c r="C109" s="51">
        <f>SUM(C104:C108)</f>
        <v>41401</v>
      </c>
      <c r="D109" s="51">
        <f>SUM(D104:D108)</f>
        <v>15684</v>
      </c>
      <c r="E109" s="51">
        <f>SUM(E104:E108)</f>
        <v>25717</v>
      </c>
    </row>
    <row r="110" spans="1:5" x14ac:dyDescent="0.2">
      <c r="A110" s="36" t="s">
        <v>113</v>
      </c>
      <c r="B110" s="50">
        <f>$B$8-85</f>
        <v>1928</v>
      </c>
      <c r="C110" s="51">
        <v>7198</v>
      </c>
      <c r="D110" s="51">
        <v>2445</v>
      </c>
      <c r="E110" s="51">
        <v>4753</v>
      </c>
    </row>
    <row r="111" spans="1:5" x14ac:dyDescent="0.2">
      <c r="A111" s="36" t="s">
        <v>114</v>
      </c>
      <c r="B111" s="50">
        <f>$B$8-86</f>
        <v>1927</v>
      </c>
      <c r="C111" s="51">
        <v>6108</v>
      </c>
      <c r="D111" s="51">
        <v>1935</v>
      </c>
      <c r="E111" s="51">
        <v>4173</v>
      </c>
    </row>
    <row r="112" spans="1:5" x14ac:dyDescent="0.2">
      <c r="A112" s="36" t="s">
        <v>115</v>
      </c>
      <c r="B112" s="50">
        <f>$B$8-87</f>
        <v>1926</v>
      </c>
      <c r="C112" s="51">
        <v>5585</v>
      </c>
      <c r="D112" s="51">
        <v>1690</v>
      </c>
      <c r="E112" s="51">
        <v>3895</v>
      </c>
    </row>
    <row r="113" spans="1:5" x14ac:dyDescent="0.2">
      <c r="A113" s="36" t="s">
        <v>116</v>
      </c>
      <c r="B113" s="50">
        <f>$B$8-88</f>
        <v>1925</v>
      </c>
      <c r="C113" s="51">
        <v>5028</v>
      </c>
      <c r="D113" s="51">
        <v>1426</v>
      </c>
      <c r="E113" s="51">
        <v>3602</v>
      </c>
    </row>
    <row r="114" spans="1:5" x14ac:dyDescent="0.2">
      <c r="A114" s="36" t="s">
        <v>117</v>
      </c>
      <c r="B114" s="50">
        <f>$B$8-89</f>
        <v>1924</v>
      </c>
      <c r="C114" s="51">
        <v>4197</v>
      </c>
      <c r="D114" s="51">
        <v>1044</v>
      </c>
      <c r="E114" s="51">
        <v>3153</v>
      </c>
    </row>
    <row r="115" spans="1:5" x14ac:dyDescent="0.2">
      <c r="A115" s="43" t="s">
        <v>36</v>
      </c>
      <c r="B115" s="54"/>
      <c r="C115" s="51">
        <f>SUM(C110:C114)</f>
        <v>28116</v>
      </c>
      <c r="D115" s="51">
        <f>SUM(D110:D114)</f>
        <v>8540</v>
      </c>
      <c r="E115" s="51">
        <f>SUM(E110:E114)</f>
        <v>19576</v>
      </c>
    </row>
    <row r="116" spans="1:5" x14ac:dyDescent="0.2">
      <c r="A116" s="36" t="s">
        <v>118</v>
      </c>
      <c r="B116" s="50">
        <f>$B$8-90</f>
        <v>1923</v>
      </c>
      <c r="C116" s="51">
        <v>14943</v>
      </c>
      <c r="D116" s="51">
        <v>3385</v>
      </c>
      <c r="E116" s="51">
        <v>11558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1746342</v>
      </c>
      <c r="D118" s="56">
        <v>847946</v>
      </c>
      <c r="E118" s="56">
        <v>898396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5">
      <c r="A1" s="84" t="s">
        <v>0</v>
      </c>
      <c r="B1" s="84"/>
      <c r="C1" s="84"/>
      <c r="D1" s="84"/>
      <c r="E1" s="84"/>
      <c r="F1" s="84"/>
      <c r="G1" s="84"/>
    </row>
    <row r="2" spans="1:7" s="12" customFormat="1" x14ac:dyDescent="0.2"/>
    <row r="3" spans="1:7" s="12" customFormat="1" x14ac:dyDescent="0.2"/>
    <row r="4" spans="1:7" s="12" customFormat="1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s="12" customFormat="1" x14ac:dyDescent="0.2">
      <c r="A5" s="81"/>
      <c r="B5" s="81"/>
      <c r="C5" s="81"/>
      <c r="D5" s="81"/>
      <c r="E5" s="81"/>
      <c r="F5" s="81"/>
      <c r="G5" s="81"/>
    </row>
    <row r="6" spans="1:7" s="12" customFormat="1" x14ac:dyDescent="0.2">
      <c r="A6" s="62" t="s">
        <v>137</v>
      </c>
      <c r="B6" s="65"/>
      <c r="C6" s="65"/>
      <c r="D6" s="65"/>
      <c r="E6" s="65"/>
      <c r="F6" s="65"/>
      <c r="G6" s="65"/>
    </row>
    <row r="7" spans="1:7" s="12" customFormat="1" ht="5.85" customHeight="1" x14ac:dyDescent="0.2">
      <c r="A7" s="62"/>
      <c r="B7" s="65"/>
      <c r="C7" s="65"/>
      <c r="D7" s="65"/>
      <c r="E7" s="65"/>
      <c r="F7" s="65"/>
      <c r="G7" s="65"/>
    </row>
    <row r="8" spans="1:7" s="12" customFormat="1" x14ac:dyDescent="0.2">
      <c r="A8" s="82" t="s">
        <v>27</v>
      </c>
      <c r="B8" s="79"/>
      <c r="C8" s="79"/>
      <c r="D8" s="79"/>
      <c r="E8" s="79"/>
      <c r="F8" s="79"/>
      <c r="G8" s="79"/>
    </row>
    <row r="9" spans="1:7" s="12" customFormat="1" x14ac:dyDescent="0.2">
      <c r="A9" s="79" t="s">
        <v>4</v>
      </c>
      <c r="B9" s="79"/>
      <c r="C9" s="79"/>
      <c r="D9" s="79"/>
      <c r="E9" s="79"/>
      <c r="F9" s="79"/>
      <c r="G9" s="79"/>
    </row>
    <row r="10" spans="1:7" s="12" customFormat="1" ht="5.85" customHeight="1" x14ac:dyDescent="0.2">
      <c r="A10" s="65"/>
      <c r="B10" s="65"/>
      <c r="C10" s="65"/>
      <c r="D10" s="65"/>
      <c r="E10" s="65"/>
      <c r="F10" s="65"/>
      <c r="G10" s="65"/>
    </row>
    <row r="11" spans="1:7" s="12" customFormat="1" x14ac:dyDescent="0.2">
      <c r="A11" s="87" t="s">
        <v>2</v>
      </c>
      <c r="B11" s="87"/>
      <c r="C11" s="87"/>
      <c r="D11" s="87"/>
      <c r="E11" s="87"/>
      <c r="F11" s="87"/>
      <c r="G11" s="87"/>
    </row>
    <row r="12" spans="1:7" s="12" customFormat="1" x14ac:dyDescent="0.2">
      <c r="A12" s="79" t="s">
        <v>3</v>
      </c>
      <c r="B12" s="79"/>
      <c r="C12" s="79"/>
      <c r="D12" s="79"/>
      <c r="E12" s="79"/>
      <c r="F12" s="79"/>
      <c r="G12" s="79"/>
    </row>
    <row r="13" spans="1:7" s="12" customFormat="1" x14ac:dyDescent="0.2">
      <c r="A13" s="65"/>
      <c r="B13" s="65"/>
      <c r="C13" s="65"/>
      <c r="D13" s="65"/>
      <c r="E13" s="65"/>
      <c r="F13" s="65"/>
      <c r="G13" s="65"/>
    </row>
    <row r="14" spans="1:7" s="12" customFormat="1" x14ac:dyDescent="0.2">
      <c r="A14" s="65"/>
      <c r="B14" s="65"/>
      <c r="C14" s="65"/>
      <c r="D14" s="65"/>
      <c r="E14" s="65"/>
      <c r="F14" s="65"/>
      <c r="G14" s="65"/>
    </row>
    <row r="15" spans="1:7" s="12" customFormat="1" ht="12.75" customHeight="1" x14ac:dyDescent="0.2">
      <c r="A15" s="82" t="s">
        <v>28</v>
      </c>
      <c r="B15" s="79"/>
      <c r="C15" s="79"/>
      <c r="D15" s="64"/>
      <c r="E15" s="64"/>
      <c r="F15" s="64"/>
      <c r="G15" s="64"/>
    </row>
    <row r="16" spans="1:7" s="12" customFormat="1" ht="5.85" customHeight="1" x14ac:dyDescent="0.2">
      <c r="A16" s="64"/>
      <c r="B16" s="63"/>
      <c r="C16" s="63"/>
      <c r="D16" s="64"/>
      <c r="E16" s="64"/>
      <c r="F16" s="64"/>
      <c r="G16" s="64"/>
    </row>
    <row r="17" spans="1:7" s="12" customFormat="1" ht="12.75" customHeight="1" x14ac:dyDescent="0.2">
      <c r="A17" s="80" t="s">
        <v>125</v>
      </c>
      <c r="B17" s="79"/>
      <c r="C17" s="79"/>
      <c r="D17" s="63"/>
      <c r="E17" s="63"/>
      <c r="F17" s="63"/>
      <c r="G17" s="63"/>
    </row>
    <row r="18" spans="1:7" s="12" customFormat="1" ht="12.75" customHeight="1" x14ac:dyDescent="0.2">
      <c r="A18" s="63" t="s">
        <v>138</v>
      </c>
      <c r="B18" s="80" t="s">
        <v>168</v>
      </c>
      <c r="C18" s="79"/>
      <c r="D18" s="63"/>
      <c r="E18" s="63"/>
      <c r="F18" s="63"/>
      <c r="G18" s="63"/>
    </row>
    <row r="19" spans="1:7" s="12" customFormat="1" ht="12.75" customHeight="1" x14ac:dyDescent="0.2">
      <c r="A19" s="63" t="s">
        <v>139</v>
      </c>
      <c r="B19" s="83" t="s">
        <v>151</v>
      </c>
      <c r="C19" s="83"/>
      <c r="D19" s="83"/>
      <c r="E19" s="63"/>
      <c r="F19" s="63"/>
      <c r="G19" s="63"/>
    </row>
    <row r="20" spans="1:7" s="12" customFormat="1" x14ac:dyDescent="0.2">
      <c r="A20" s="63"/>
      <c r="B20" s="63"/>
      <c r="C20" s="63"/>
      <c r="D20" s="63"/>
      <c r="E20" s="63"/>
      <c r="F20" s="63"/>
      <c r="G20" s="63"/>
    </row>
    <row r="21" spans="1:7" s="12" customFormat="1" ht="12.75" customHeight="1" x14ac:dyDescent="0.2">
      <c r="A21" s="82" t="s">
        <v>140</v>
      </c>
      <c r="B21" s="79"/>
      <c r="C21" s="64"/>
      <c r="D21" s="64"/>
      <c r="E21" s="64"/>
      <c r="F21" s="64"/>
      <c r="G21" s="64"/>
    </row>
    <row r="22" spans="1:7" s="12" customFormat="1" ht="5.85" customHeight="1" x14ac:dyDescent="0.2">
      <c r="A22" s="64"/>
      <c r="B22" s="63"/>
      <c r="C22" s="64"/>
      <c r="D22" s="64"/>
      <c r="E22" s="64"/>
      <c r="F22" s="64"/>
      <c r="G22" s="64"/>
    </row>
    <row r="23" spans="1:7" s="12" customFormat="1" ht="12.75" customHeight="1" x14ac:dyDescent="0.2">
      <c r="A23" s="63" t="s">
        <v>141</v>
      </c>
      <c r="B23" s="79" t="s">
        <v>142</v>
      </c>
      <c r="C23" s="79"/>
      <c r="D23" s="63"/>
      <c r="E23" s="63"/>
      <c r="F23" s="63"/>
      <c r="G23" s="63"/>
    </row>
    <row r="24" spans="1:7" s="12" customFormat="1" ht="12.75" customHeight="1" x14ac:dyDescent="0.2">
      <c r="A24" s="63" t="s">
        <v>143</v>
      </c>
      <c r="B24" s="79" t="s">
        <v>144</v>
      </c>
      <c r="C24" s="79"/>
      <c r="D24" s="63"/>
      <c r="E24" s="63"/>
      <c r="F24" s="63"/>
      <c r="G24" s="63"/>
    </row>
    <row r="25" spans="1:7" s="12" customFormat="1" ht="12.75" customHeight="1" x14ac:dyDescent="0.2">
      <c r="A25" s="63"/>
      <c r="B25" s="79" t="s">
        <v>145</v>
      </c>
      <c r="C25" s="79"/>
      <c r="D25" s="63"/>
      <c r="E25" s="63"/>
      <c r="F25" s="63"/>
      <c r="G25" s="63"/>
    </row>
    <row r="26" spans="1:7" s="12" customFormat="1" x14ac:dyDescent="0.2">
      <c r="A26" s="65"/>
      <c r="B26" s="65"/>
      <c r="C26" s="65"/>
      <c r="D26" s="65"/>
      <c r="E26" s="65"/>
      <c r="F26" s="65"/>
      <c r="G26" s="65"/>
    </row>
    <row r="27" spans="1:7" s="12" customFormat="1" x14ac:dyDescent="0.2">
      <c r="A27" s="65" t="s">
        <v>146</v>
      </c>
      <c r="B27" s="28" t="s">
        <v>147</v>
      </c>
      <c r="C27" s="65"/>
      <c r="D27" s="65"/>
      <c r="E27" s="65"/>
      <c r="F27" s="65"/>
      <c r="G27" s="65"/>
    </row>
    <row r="28" spans="1:7" s="12" customFormat="1" x14ac:dyDescent="0.2">
      <c r="A28" s="65"/>
      <c r="B28" s="65"/>
      <c r="C28" s="65"/>
      <c r="D28" s="65"/>
      <c r="E28" s="65"/>
      <c r="F28" s="65"/>
      <c r="G28" s="65"/>
    </row>
    <row r="29" spans="1:7" s="12" customFormat="1" ht="27.75" customHeight="1" x14ac:dyDescent="0.2">
      <c r="A29" s="80" t="s">
        <v>169</v>
      </c>
      <c r="B29" s="79"/>
      <c r="C29" s="79"/>
      <c r="D29" s="79"/>
      <c r="E29" s="79"/>
      <c r="F29" s="79"/>
      <c r="G29" s="79"/>
    </row>
    <row r="30" spans="1:7" s="12" customFormat="1" ht="41.85" customHeight="1" x14ac:dyDescent="0.2">
      <c r="A30" s="79" t="s">
        <v>148</v>
      </c>
      <c r="B30" s="79"/>
      <c r="C30" s="79"/>
      <c r="D30" s="79"/>
      <c r="E30" s="79"/>
      <c r="F30" s="79"/>
      <c r="G30" s="79"/>
    </row>
    <row r="31" spans="1:7" s="12" customFormat="1" x14ac:dyDescent="0.2">
      <c r="A31" s="65"/>
      <c r="B31" s="65"/>
      <c r="C31" s="65"/>
      <c r="D31" s="65"/>
      <c r="E31" s="65"/>
      <c r="F31" s="65"/>
      <c r="G31" s="65"/>
    </row>
    <row r="32" spans="1:7" s="12" customFormat="1" x14ac:dyDescent="0.2">
      <c r="A32" s="65"/>
      <c r="B32" s="65"/>
      <c r="C32" s="65"/>
      <c r="D32" s="65"/>
      <c r="E32" s="65"/>
      <c r="F32" s="65"/>
      <c r="G32" s="65"/>
    </row>
    <row r="33" spans="1:7" s="12" customFormat="1" x14ac:dyDescent="0.2">
      <c r="A33" s="65"/>
      <c r="B33" s="65"/>
      <c r="C33" s="65"/>
      <c r="D33" s="65"/>
      <c r="E33" s="65"/>
      <c r="F33" s="65"/>
      <c r="G33" s="65"/>
    </row>
    <row r="34" spans="1:7" s="12" customFormat="1" x14ac:dyDescent="0.2">
      <c r="A34" s="65"/>
      <c r="B34" s="65"/>
      <c r="C34" s="65"/>
      <c r="D34" s="65"/>
      <c r="E34" s="65"/>
      <c r="F34" s="65"/>
      <c r="G34" s="65"/>
    </row>
    <row r="35" spans="1:7" s="12" customFormat="1" x14ac:dyDescent="0.2">
      <c r="A35" s="65"/>
      <c r="B35" s="65"/>
      <c r="C35" s="65"/>
      <c r="D35" s="65"/>
      <c r="E35" s="65"/>
      <c r="F35" s="65"/>
      <c r="G35" s="65"/>
    </row>
    <row r="36" spans="1:7" s="12" customFormat="1" x14ac:dyDescent="0.2">
      <c r="A36" s="65"/>
      <c r="B36" s="65"/>
      <c r="C36" s="65"/>
      <c r="D36" s="65"/>
      <c r="E36" s="65"/>
      <c r="F36" s="65"/>
      <c r="G36" s="65"/>
    </row>
    <row r="37" spans="1:7" s="12" customFormat="1" x14ac:dyDescent="0.2">
      <c r="A37" s="65"/>
      <c r="B37" s="65"/>
      <c r="C37" s="65"/>
      <c r="D37" s="65"/>
      <c r="E37" s="65"/>
      <c r="F37" s="65"/>
      <c r="G37" s="65"/>
    </row>
    <row r="38" spans="1:7" s="12" customFormat="1" x14ac:dyDescent="0.2">
      <c r="A38" s="65"/>
      <c r="B38" s="65"/>
      <c r="C38" s="65"/>
      <c r="D38" s="65"/>
      <c r="E38" s="65"/>
      <c r="F38" s="65"/>
      <c r="G38" s="65"/>
    </row>
    <row r="39" spans="1:7" s="12" customFormat="1" x14ac:dyDescent="0.2">
      <c r="A39" s="65"/>
      <c r="B39" s="65"/>
      <c r="C39" s="65"/>
      <c r="D39" s="65"/>
      <c r="E39" s="65"/>
      <c r="F39" s="65"/>
      <c r="G39" s="65"/>
    </row>
    <row r="40" spans="1:7" s="12" customFormat="1" x14ac:dyDescent="0.2">
      <c r="A40" s="65"/>
      <c r="B40" s="65"/>
      <c r="C40" s="65"/>
      <c r="D40" s="65"/>
      <c r="E40" s="65"/>
      <c r="F40" s="65"/>
      <c r="G40" s="65"/>
    </row>
    <row r="41" spans="1:7" s="12" customFormat="1" x14ac:dyDescent="0.2">
      <c r="A41" s="81" t="s">
        <v>149</v>
      </c>
      <c r="B41" s="81"/>
      <c r="C41" s="65"/>
      <c r="D41" s="65"/>
      <c r="E41" s="65"/>
      <c r="F41" s="65"/>
      <c r="G41" s="65"/>
    </row>
    <row r="42" spans="1:7" s="12" customFormat="1" x14ac:dyDescent="0.2">
      <c r="A42" s="65"/>
      <c r="B42" s="65"/>
      <c r="C42" s="65"/>
      <c r="D42" s="65"/>
      <c r="E42" s="65"/>
      <c r="F42" s="65"/>
      <c r="G42" s="65"/>
    </row>
    <row r="43" spans="1:7" s="12" customFormat="1" x14ac:dyDescent="0.2">
      <c r="A43" s="6">
        <v>0</v>
      </c>
      <c r="B43" s="7" t="s">
        <v>5</v>
      </c>
      <c r="C43" s="65"/>
      <c r="D43" s="65"/>
      <c r="E43" s="65"/>
      <c r="F43" s="65"/>
      <c r="G43" s="65"/>
    </row>
    <row r="44" spans="1:7" s="12" customFormat="1" x14ac:dyDescent="0.2">
      <c r="A44" s="7" t="s">
        <v>19</v>
      </c>
      <c r="B44" s="7" t="s">
        <v>6</v>
      </c>
      <c r="C44" s="65"/>
      <c r="D44" s="65"/>
      <c r="E44" s="65"/>
      <c r="F44" s="65"/>
      <c r="G44" s="65"/>
    </row>
    <row r="45" spans="1:7" s="12" customFormat="1" x14ac:dyDescent="0.2">
      <c r="A45" s="7" t="s">
        <v>20</v>
      </c>
      <c r="B45" s="7" t="s">
        <v>7</v>
      </c>
      <c r="C45" s="65"/>
      <c r="D45" s="65"/>
      <c r="E45" s="65"/>
      <c r="F45" s="65"/>
      <c r="G45" s="65"/>
    </row>
    <row r="46" spans="1:7" s="12" customFormat="1" x14ac:dyDescent="0.2">
      <c r="A46" s="7" t="s">
        <v>21</v>
      </c>
      <c r="B46" s="7" t="s">
        <v>8</v>
      </c>
      <c r="C46" s="65"/>
      <c r="D46" s="65"/>
      <c r="E46" s="65"/>
      <c r="F46" s="65"/>
      <c r="G46" s="65"/>
    </row>
    <row r="47" spans="1:7" s="12" customFormat="1" x14ac:dyDescent="0.2">
      <c r="A47" s="7" t="s">
        <v>15</v>
      </c>
      <c r="B47" s="7" t="s">
        <v>9</v>
      </c>
      <c r="C47" s="65"/>
      <c r="D47" s="65"/>
      <c r="E47" s="65"/>
      <c r="F47" s="65"/>
      <c r="G47" s="65"/>
    </row>
    <row r="48" spans="1:7" s="12" customFormat="1" x14ac:dyDescent="0.2">
      <c r="A48" s="7" t="s">
        <v>16</v>
      </c>
      <c r="B48" s="7" t="s">
        <v>10</v>
      </c>
      <c r="C48" s="65"/>
      <c r="D48" s="65"/>
      <c r="E48" s="65"/>
      <c r="F48" s="65"/>
      <c r="G48" s="65"/>
    </row>
    <row r="49" spans="1:7" s="12" customFormat="1" x14ac:dyDescent="0.2">
      <c r="A49" s="7" t="s">
        <v>17</v>
      </c>
      <c r="B49" s="7" t="s">
        <v>11</v>
      </c>
      <c r="C49" s="65"/>
      <c r="D49" s="65"/>
      <c r="E49" s="65"/>
      <c r="F49" s="65"/>
      <c r="G49" s="65"/>
    </row>
    <row r="50" spans="1:7" s="12" customFormat="1" x14ac:dyDescent="0.2">
      <c r="A50" s="7" t="s">
        <v>18</v>
      </c>
      <c r="B50" s="7" t="s">
        <v>12</v>
      </c>
      <c r="C50" s="65"/>
      <c r="D50" s="65"/>
      <c r="E50" s="65"/>
      <c r="F50" s="65"/>
      <c r="G50" s="65"/>
    </row>
    <row r="51" spans="1:7" s="12" customFormat="1" x14ac:dyDescent="0.2">
      <c r="A51" s="7" t="s">
        <v>150</v>
      </c>
      <c r="B51" s="7" t="s">
        <v>13</v>
      </c>
      <c r="C51" s="65"/>
      <c r="D51" s="65"/>
      <c r="E51" s="65"/>
      <c r="F51" s="65"/>
      <c r="G51" s="65"/>
    </row>
    <row r="52" spans="1:7" s="12" customFormat="1" x14ac:dyDescent="0.2">
      <c r="A52" s="7" t="s">
        <v>29</v>
      </c>
      <c r="B52" s="7" t="s">
        <v>14</v>
      </c>
      <c r="C52" s="65"/>
      <c r="D52" s="65"/>
      <c r="E52" s="65"/>
      <c r="F52" s="65"/>
      <c r="G52" s="65"/>
    </row>
    <row r="53" spans="1:7" s="12" customFormat="1" x14ac:dyDescent="0.2"/>
    <row r="54" spans="1:7" x14ac:dyDescent="0.2">
      <c r="A54" s="58"/>
      <c r="B54" s="58"/>
      <c r="C54" s="58"/>
      <c r="D54" s="58"/>
      <c r="E54" s="58"/>
      <c r="F54" s="58"/>
      <c r="G54" s="58"/>
    </row>
    <row r="55" spans="1:7" x14ac:dyDescent="0.2">
      <c r="A55" s="58"/>
      <c r="B55" s="58"/>
      <c r="C55" s="58"/>
      <c r="D55" s="58"/>
      <c r="E55" s="58"/>
      <c r="F55" s="58"/>
      <c r="G55" s="58"/>
    </row>
    <row r="56" spans="1:7" x14ac:dyDescent="0.2">
      <c r="A56" s="58"/>
      <c r="B56" s="58"/>
      <c r="C56" s="58"/>
      <c r="D56" s="58"/>
      <c r="E56" s="58"/>
      <c r="F56" s="58"/>
      <c r="G56" s="58"/>
    </row>
    <row r="57" spans="1:7" x14ac:dyDescent="0.2">
      <c r="A57" s="58"/>
      <c r="B57" s="58"/>
      <c r="C57" s="58"/>
      <c r="D57" s="58"/>
      <c r="E57" s="58"/>
      <c r="F57" s="58"/>
      <c r="G57" s="58"/>
    </row>
    <row r="58" spans="1:7" x14ac:dyDescent="0.2">
      <c r="A58" s="58"/>
      <c r="B58" s="58"/>
      <c r="C58" s="58"/>
      <c r="D58" s="58"/>
      <c r="E58" s="58"/>
      <c r="F58" s="58"/>
      <c r="G58" s="58"/>
    </row>
    <row r="59" spans="1:7" x14ac:dyDescent="0.2">
      <c r="A59" s="58"/>
      <c r="B59" s="58"/>
      <c r="C59" s="58"/>
      <c r="D59" s="58"/>
      <c r="E59" s="58"/>
      <c r="F59" s="58"/>
      <c r="G59" s="58"/>
    </row>
    <row r="60" spans="1:7" x14ac:dyDescent="0.2">
      <c r="A60" s="58"/>
      <c r="B60" s="58"/>
      <c r="C60" s="58"/>
      <c r="D60" s="58"/>
      <c r="E60" s="58"/>
      <c r="F60" s="58"/>
      <c r="G60" s="58"/>
    </row>
    <row r="61" spans="1:7" x14ac:dyDescent="0.2">
      <c r="A61" s="58"/>
      <c r="B61" s="58"/>
      <c r="C61" s="58"/>
      <c r="D61" s="58"/>
      <c r="E61" s="58"/>
      <c r="F61" s="58"/>
      <c r="G61" s="58"/>
    </row>
    <row r="62" spans="1:7" x14ac:dyDescent="0.2">
      <c r="A62" s="58"/>
      <c r="B62" s="58"/>
      <c r="C62" s="58"/>
      <c r="D62" s="58"/>
      <c r="E62" s="58"/>
      <c r="F62" s="58"/>
      <c r="G62" s="58"/>
    </row>
    <row r="63" spans="1:7" x14ac:dyDescent="0.2">
      <c r="A63" s="58"/>
      <c r="B63" s="58"/>
      <c r="C63" s="58"/>
      <c r="D63" s="58"/>
      <c r="E63" s="58"/>
      <c r="F63" s="58"/>
      <c r="G63" s="58"/>
    </row>
    <row r="64" spans="1:7" x14ac:dyDescent="0.2">
      <c r="A64" s="58"/>
      <c r="B64" s="58"/>
      <c r="C64" s="58"/>
      <c r="D64" s="58"/>
      <c r="E64" s="58"/>
      <c r="F64" s="58"/>
      <c r="G64" s="58"/>
    </row>
    <row r="65" spans="1:7" x14ac:dyDescent="0.2">
      <c r="A65" s="58"/>
      <c r="B65" s="58"/>
      <c r="C65" s="58"/>
      <c r="D65" s="58"/>
      <c r="E65" s="58"/>
      <c r="F65" s="58"/>
      <c r="G65" s="58"/>
    </row>
    <row r="66" spans="1:7" x14ac:dyDescent="0.2">
      <c r="A66" s="58"/>
      <c r="B66" s="58"/>
      <c r="C66" s="58"/>
      <c r="D66" s="58"/>
      <c r="E66" s="58"/>
      <c r="F66" s="58"/>
      <c r="G66" s="58"/>
    </row>
    <row r="67" spans="1:7" x14ac:dyDescent="0.2">
      <c r="A67" s="58"/>
      <c r="B67" s="58"/>
      <c r="C67" s="58"/>
      <c r="D67" s="58"/>
      <c r="E67" s="58"/>
      <c r="F67" s="58"/>
      <c r="G67" s="58"/>
    </row>
    <row r="68" spans="1:7" x14ac:dyDescent="0.2">
      <c r="A68" s="58"/>
      <c r="B68" s="58"/>
      <c r="C68" s="58"/>
      <c r="D68" s="58"/>
      <c r="E68" s="58"/>
      <c r="F68" s="58"/>
      <c r="G68" s="58"/>
    </row>
    <row r="69" spans="1:7" x14ac:dyDescent="0.2">
      <c r="A69" s="58"/>
      <c r="B69" s="58"/>
      <c r="C69" s="58"/>
      <c r="D69" s="58"/>
      <c r="E69" s="58"/>
      <c r="F69" s="58"/>
      <c r="G69" s="58"/>
    </row>
    <row r="70" spans="1:7" x14ac:dyDescent="0.2">
      <c r="A70" s="58"/>
      <c r="B70" s="58"/>
      <c r="C70" s="58"/>
      <c r="D70" s="58"/>
      <c r="E70" s="58"/>
      <c r="F70" s="58"/>
      <c r="G70" s="58"/>
    </row>
    <row r="71" spans="1:7" x14ac:dyDescent="0.2">
      <c r="A71" s="58"/>
      <c r="B71" s="58"/>
      <c r="C71" s="58"/>
      <c r="D71" s="58"/>
      <c r="E71" s="58"/>
      <c r="F71" s="58"/>
      <c r="G71" s="58"/>
    </row>
    <row r="72" spans="1:7" x14ac:dyDescent="0.2">
      <c r="A72" s="58"/>
      <c r="B72" s="58"/>
      <c r="C72" s="58"/>
      <c r="D72" s="58"/>
      <c r="E72" s="58"/>
      <c r="F72" s="58"/>
      <c r="G72" s="58"/>
    </row>
    <row r="73" spans="1:7" x14ac:dyDescent="0.2">
      <c r="A73" s="58"/>
      <c r="B73" s="58"/>
      <c r="C73" s="58"/>
      <c r="D73" s="58"/>
      <c r="E73" s="58"/>
      <c r="F73" s="58"/>
      <c r="G73" s="58"/>
    </row>
    <row r="74" spans="1:7" x14ac:dyDescent="0.2">
      <c r="A74" s="58"/>
      <c r="B74" s="58"/>
      <c r="C74" s="58"/>
      <c r="D74" s="58"/>
      <c r="E74" s="58"/>
      <c r="F74" s="58"/>
      <c r="G74" s="58"/>
    </row>
    <row r="75" spans="1:7" x14ac:dyDescent="0.2">
      <c r="A75" s="58"/>
      <c r="B75" s="58"/>
      <c r="C75" s="58"/>
      <c r="D75" s="58"/>
      <c r="E75" s="58"/>
      <c r="F75" s="58"/>
      <c r="G75" s="58"/>
    </row>
    <row r="76" spans="1:7" x14ac:dyDescent="0.2">
      <c r="A76" s="58"/>
      <c r="B76" s="58"/>
      <c r="C76" s="58"/>
      <c r="D76" s="58"/>
      <c r="E76" s="58"/>
      <c r="F76" s="58"/>
      <c r="G76" s="58"/>
    </row>
    <row r="77" spans="1:7" x14ac:dyDescent="0.2">
      <c r="A77" s="58"/>
      <c r="B77" s="58"/>
      <c r="C77" s="58"/>
      <c r="D77" s="58"/>
      <c r="E77" s="58"/>
      <c r="F77" s="58"/>
      <c r="G77" s="58"/>
    </row>
    <row r="78" spans="1:7" x14ac:dyDescent="0.2">
      <c r="A78" s="58"/>
      <c r="B78" s="58"/>
      <c r="C78" s="58"/>
      <c r="D78" s="58"/>
      <c r="E78" s="58"/>
      <c r="F78" s="58"/>
      <c r="G78" s="58"/>
    </row>
    <row r="79" spans="1:7" x14ac:dyDescent="0.2">
      <c r="A79" s="58"/>
      <c r="B79" s="58"/>
      <c r="C79" s="58"/>
      <c r="D79" s="58"/>
      <c r="E79" s="58"/>
      <c r="F79" s="58"/>
      <c r="G79" s="58"/>
    </row>
    <row r="80" spans="1:7" x14ac:dyDescent="0.2">
      <c r="A80" s="58"/>
      <c r="B80" s="58"/>
      <c r="C80" s="58"/>
      <c r="D80" s="58"/>
      <c r="E80" s="58"/>
      <c r="F80" s="58"/>
      <c r="G80" s="58"/>
    </row>
    <row r="81" spans="1:7" x14ac:dyDescent="0.2">
      <c r="A81" s="58"/>
      <c r="B81" s="58"/>
      <c r="C81" s="58"/>
      <c r="D81" s="58"/>
      <c r="E81" s="58"/>
      <c r="F81" s="58"/>
      <c r="G81" s="58"/>
    </row>
    <row r="82" spans="1:7" x14ac:dyDescent="0.2">
      <c r="A82" s="58"/>
      <c r="B82" s="58"/>
      <c r="C82" s="58"/>
      <c r="D82" s="58"/>
      <c r="E82" s="58"/>
      <c r="F82" s="58"/>
      <c r="G82" s="58"/>
    </row>
    <row r="83" spans="1:7" x14ac:dyDescent="0.2">
      <c r="A83" s="58"/>
      <c r="B83" s="58"/>
      <c r="C83" s="58"/>
      <c r="D83" s="58"/>
      <c r="E83" s="58"/>
      <c r="F83" s="58"/>
      <c r="G83" s="58"/>
    </row>
    <row r="84" spans="1:7" x14ac:dyDescent="0.2">
      <c r="A84" s="58"/>
      <c r="B84" s="58"/>
      <c r="C84" s="58"/>
      <c r="D84" s="58"/>
      <c r="E84" s="58"/>
      <c r="F84" s="58"/>
      <c r="G84" s="58"/>
    </row>
    <row r="85" spans="1:7" x14ac:dyDescent="0.2">
      <c r="A85" s="58"/>
      <c r="B85" s="58"/>
      <c r="C85" s="58"/>
      <c r="D85" s="58"/>
      <c r="E85" s="58"/>
      <c r="F85" s="58"/>
      <c r="G85" s="58"/>
    </row>
    <row r="86" spans="1:7" x14ac:dyDescent="0.2">
      <c r="A86" s="58"/>
      <c r="B86" s="58"/>
      <c r="C86" s="58"/>
      <c r="D86" s="58"/>
      <c r="E86" s="58"/>
      <c r="F86" s="58"/>
      <c r="G86" s="58"/>
    </row>
    <row r="87" spans="1:7" x14ac:dyDescent="0.2">
      <c r="A87" s="58"/>
      <c r="B87" s="58"/>
      <c r="C87" s="58"/>
      <c r="D87" s="58"/>
      <c r="E87" s="58"/>
      <c r="F87" s="58"/>
      <c r="G87" s="58"/>
    </row>
    <row r="88" spans="1:7" x14ac:dyDescent="0.2">
      <c r="A88" s="58"/>
      <c r="B88" s="58"/>
      <c r="C88" s="58"/>
      <c r="D88" s="58"/>
      <c r="E88" s="58"/>
      <c r="F88" s="58"/>
      <c r="G88" s="58"/>
    </row>
    <row r="89" spans="1:7" x14ac:dyDescent="0.2">
      <c r="A89" s="58"/>
      <c r="B89" s="58"/>
      <c r="C89" s="58"/>
      <c r="D89" s="58"/>
      <c r="E89" s="58"/>
      <c r="F89" s="58"/>
      <c r="G89" s="58"/>
    </row>
    <row r="90" spans="1:7" x14ac:dyDescent="0.2">
      <c r="A90" s="58"/>
      <c r="B90" s="58"/>
      <c r="C90" s="58"/>
      <c r="D90" s="58"/>
      <c r="E90" s="58"/>
      <c r="F90" s="58"/>
      <c r="G90" s="58"/>
    </row>
    <row r="91" spans="1:7" x14ac:dyDescent="0.2">
      <c r="A91" s="58"/>
      <c r="B91" s="58"/>
      <c r="C91" s="58"/>
      <c r="D91" s="58"/>
      <c r="E91" s="58"/>
      <c r="F91" s="58"/>
      <c r="G91" s="58"/>
    </row>
    <row r="92" spans="1:7" x14ac:dyDescent="0.2">
      <c r="A92" s="58"/>
      <c r="B92" s="58"/>
      <c r="C92" s="58"/>
      <c r="D92" s="58"/>
      <c r="E92" s="58"/>
      <c r="F92" s="58"/>
      <c r="G92" s="58"/>
    </row>
    <row r="93" spans="1:7" x14ac:dyDescent="0.2">
      <c r="A93" s="58"/>
      <c r="B93" s="58"/>
      <c r="C93" s="58"/>
      <c r="D93" s="58"/>
      <c r="E93" s="58"/>
      <c r="F93" s="58"/>
      <c r="G93" s="58"/>
    </row>
    <row r="94" spans="1:7" x14ac:dyDescent="0.2">
      <c r="A94" s="58"/>
      <c r="B94" s="58"/>
      <c r="C94" s="58"/>
      <c r="D94" s="58"/>
      <c r="E94" s="58"/>
      <c r="F94" s="58"/>
      <c r="G94" s="58"/>
    </row>
    <row r="95" spans="1:7" x14ac:dyDescent="0.2">
      <c r="A95" s="58"/>
      <c r="B95" s="58"/>
      <c r="C95" s="58"/>
      <c r="D95" s="58"/>
      <c r="E95" s="58"/>
      <c r="F95" s="58"/>
      <c r="G95" s="58"/>
    </row>
    <row r="96" spans="1:7" x14ac:dyDescent="0.2">
      <c r="A96" s="58"/>
      <c r="B96" s="58"/>
      <c r="C96" s="58"/>
      <c r="D96" s="58"/>
      <c r="E96" s="58"/>
      <c r="F96" s="58"/>
      <c r="G96" s="58"/>
    </row>
    <row r="97" spans="1:7" x14ac:dyDescent="0.2">
      <c r="A97" s="58"/>
      <c r="B97" s="58"/>
      <c r="C97" s="58"/>
      <c r="D97" s="58"/>
      <c r="E97" s="58"/>
      <c r="F97" s="58"/>
      <c r="G97" s="58"/>
    </row>
    <row r="98" spans="1:7" x14ac:dyDescent="0.2">
      <c r="A98" s="58"/>
      <c r="B98" s="58"/>
      <c r="C98" s="58"/>
      <c r="D98" s="58"/>
      <c r="E98" s="58"/>
      <c r="F98" s="58"/>
      <c r="G98" s="58"/>
    </row>
    <row r="99" spans="1:7" x14ac:dyDescent="0.2">
      <c r="A99" s="58"/>
      <c r="B99" s="58"/>
      <c r="C99" s="58"/>
      <c r="D99" s="58"/>
      <c r="E99" s="58"/>
      <c r="F99" s="58"/>
      <c r="G99" s="58"/>
    </row>
    <row r="100" spans="1:7" x14ac:dyDescent="0.2">
      <c r="A100" s="58"/>
      <c r="B100" s="58"/>
      <c r="C100" s="58"/>
      <c r="D100" s="58"/>
      <c r="E100" s="58"/>
      <c r="F100" s="58"/>
      <c r="G100" s="58"/>
    </row>
    <row r="101" spans="1:7" x14ac:dyDescent="0.2">
      <c r="A101" s="58"/>
      <c r="B101" s="58"/>
      <c r="C101" s="58"/>
      <c r="D101" s="58"/>
      <c r="E101" s="58"/>
      <c r="F101" s="58"/>
      <c r="G101" s="58"/>
    </row>
    <row r="102" spans="1:7" x14ac:dyDescent="0.2">
      <c r="A102" s="58"/>
      <c r="B102" s="58"/>
      <c r="C102" s="58"/>
      <c r="D102" s="58"/>
      <c r="E102" s="58"/>
      <c r="F102" s="58"/>
      <c r="G102" s="58"/>
    </row>
    <row r="103" spans="1:7" x14ac:dyDescent="0.2">
      <c r="A103" s="58"/>
      <c r="B103" s="58"/>
      <c r="C103" s="58"/>
      <c r="D103" s="58"/>
      <c r="E103" s="58"/>
      <c r="F103" s="58"/>
      <c r="G103" s="58"/>
    </row>
    <row r="104" spans="1:7" x14ac:dyDescent="0.2">
      <c r="A104" s="58"/>
      <c r="B104" s="58"/>
      <c r="C104" s="58"/>
      <c r="D104" s="58"/>
      <c r="E104" s="58"/>
      <c r="F104" s="58"/>
      <c r="G104" s="58"/>
    </row>
    <row r="105" spans="1:7" x14ac:dyDescent="0.2">
      <c r="A105" s="58"/>
      <c r="B105" s="58"/>
      <c r="C105" s="58"/>
      <c r="D105" s="58"/>
      <c r="E105" s="58"/>
      <c r="F105" s="58"/>
      <c r="G105" s="58"/>
    </row>
    <row r="106" spans="1:7" x14ac:dyDescent="0.2">
      <c r="A106" s="58"/>
      <c r="B106" s="58"/>
      <c r="C106" s="58"/>
      <c r="D106" s="58"/>
      <c r="E106" s="58"/>
      <c r="F106" s="58"/>
      <c r="G106" s="58"/>
    </row>
    <row r="107" spans="1:7" x14ac:dyDescent="0.2">
      <c r="A107" s="58"/>
      <c r="B107" s="58"/>
      <c r="C107" s="58"/>
      <c r="D107" s="58"/>
      <c r="E107" s="58"/>
      <c r="F107" s="58"/>
      <c r="G107" s="58"/>
    </row>
    <row r="108" spans="1:7" x14ac:dyDescent="0.2">
      <c r="A108" s="58"/>
      <c r="B108" s="58"/>
      <c r="C108" s="58"/>
      <c r="D108" s="58"/>
      <c r="E108" s="58"/>
      <c r="F108" s="58"/>
      <c r="G108" s="58"/>
    </row>
    <row r="109" spans="1:7" x14ac:dyDescent="0.2">
      <c r="A109" s="58"/>
      <c r="B109" s="58"/>
      <c r="C109" s="58"/>
      <c r="D109" s="58"/>
      <c r="E109" s="58"/>
      <c r="F109" s="58"/>
      <c r="G109" s="58"/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8"/>
      <c r="B111" s="58"/>
      <c r="C111" s="58"/>
      <c r="D111" s="58"/>
      <c r="E111" s="58"/>
      <c r="F111" s="58"/>
      <c r="G111" s="58"/>
    </row>
    <row r="112" spans="1:7" x14ac:dyDescent="0.2">
      <c r="A112" s="58"/>
      <c r="B112" s="58"/>
      <c r="C112" s="58"/>
      <c r="D112" s="58"/>
      <c r="E112" s="58"/>
      <c r="F112" s="58"/>
      <c r="G112" s="58"/>
    </row>
    <row r="113" spans="1:7" x14ac:dyDescent="0.2">
      <c r="A113" s="58"/>
      <c r="B113" s="58"/>
      <c r="C113" s="58"/>
      <c r="D113" s="58"/>
      <c r="E113" s="58"/>
      <c r="F113" s="58"/>
      <c r="G113" s="58"/>
    </row>
    <row r="114" spans="1:7" x14ac:dyDescent="0.2">
      <c r="A114" s="58"/>
      <c r="B114" s="58"/>
      <c r="C114" s="58"/>
      <c r="D114" s="58"/>
      <c r="E114" s="58"/>
      <c r="F114" s="58"/>
      <c r="G114" s="58"/>
    </row>
    <row r="115" spans="1:7" x14ac:dyDescent="0.2">
      <c r="A115" s="58"/>
      <c r="B115" s="58"/>
      <c r="C115" s="58"/>
      <c r="D115" s="58"/>
      <c r="E115" s="58"/>
      <c r="F115" s="58"/>
      <c r="G115" s="58"/>
    </row>
    <row r="116" spans="1:7" x14ac:dyDescent="0.2">
      <c r="A116" s="58"/>
      <c r="B116" s="58"/>
      <c r="C116" s="58"/>
      <c r="D116" s="58"/>
      <c r="E116" s="58"/>
      <c r="F116" s="58"/>
      <c r="G116" s="58"/>
    </row>
    <row r="117" spans="1:7" x14ac:dyDescent="0.2">
      <c r="A117" s="58"/>
      <c r="B117" s="58"/>
      <c r="C117" s="58"/>
      <c r="D117" s="58"/>
      <c r="E117" s="58"/>
      <c r="F117" s="58"/>
      <c r="G117" s="58"/>
    </row>
    <row r="118" spans="1:7" x14ac:dyDescent="0.2">
      <c r="A118" s="58"/>
      <c r="B118" s="58"/>
      <c r="C118" s="58"/>
      <c r="D118" s="58"/>
      <c r="E118" s="58"/>
      <c r="F118" s="58"/>
      <c r="G118" s="58"/>
    </row>
    <row r="119" spans="1:7" x14ac:dyDescent="0.2">
      <c r="A119" s="58"/>
      <c r="B119" s="58"/>
      <c r="C119" s="58"/>
      <c r="D119" s="58"/>
      <c r="E119" s="58"/>
      <c r="F119" s="58"/>
      <c r="G119" s="58"/>
    </row>
    <row r="120" spans="1:7" x14ac:dyDescent="0.2">
      <c r="A120" s="58"/>
      <c r="B120" s="58"/>
      <c r="C120" s="58"/>
      <c r="D120" s="58"/>
      <c r="E120" s="58"/>
      <c r="F120" s="58"/>
      <c r="G120" s="58"/>
    </row>
    <row r="121" spans="1:7" x14ac:dyDescent="0.2">
      <c r="A121" s="58"/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x14ac:dyDescent="0.2">
      <c r="A123" s="58"/>
      <c r="B123" s="58"/>
      <c r="C123" s="58"/>
      <c r="D123" s="58"/>
      <c r="E123" s="58"/>
      <c r="F123" s="58"/>
      <c r="G123" s="58"/>
    </row>
    <row r="124" spans="1:7" x14ac:dyDescent="0.2">
      <c r="A124" s="58"/>
      <c r="B124" s="58"/>
      <c r="C124" s="58"/>
      <c r="D124" s="58"/>
      <c r="E124" s="58"/>
      <c r="F124" s="58"/>
      <c r="G124" s="58"/>
    </row>
    <row r="125" spans="1:7" x14ac:dyDescent="0.2">
      <c r="A125" s="58"/>
      <c r="B125" s="58"/>
      <c r="C125" s="58"/>
      <c r="D125" s="58"/>
      <c r="E125" s="58"/>
      <c r="F125" s="58"/>
      <c r="G125" s="58"/>
    </row>
    <row r="126" spans="1:7" x14ac:dyDescent="0.2">
      <c r="A126" s="58"/>
      <c r="B126" s="58"/>
      <c r="C126" s="58"/>
      <c r="D126" s="58"/>
      <c r="E126" s="58"/>
      <c r="F126" s="58"/>
      <c r="G126" s="58"/>
    </row>
    <row r="127" spans="1:7" x14ac:dyDescent="0.2">
      <c r="A127" s="58"/>
      <c r="B127" s="58"/>
      <c r="C127" s="58"/>
      <c r="D127" s="58"/>
      <c r="E127" s="58"/>
      <c r="F127" s="58"/>
      <c r="G127" s="58"/>
    </row>
    <row r="128" spans="1:7" x14ac:dyDescent="0.2">
      <c r="A128" s="58"/>
      <c r="B128" s="58"/>
      <c r="C128" s="58"/>
      <c r="D128" s="58"/>
      <c r="E128" s="58"/>
      <c r="F128" s="58"/>
      <c r="G128" s="58"/>
    </row>
    <row r="129" spans="1:7" x14ac:dyDescent="0.2">
      <c r="A129" s="58"/>
      <c r="B129" s="58"/>
      <c r="C129" s="58"/>
      <c r="D129" s="58"/>
      <c r="E129" s="58"/>
      <c r="F129" s="58"/>
      <c r="G129" s="58"/>
    </row>
    <row r="130" spans="1:7" x14ac:dyDescent="0.2">
      <c r="A130" s="58"/>
      <c r="B130" s="58"/>
      <c r="C130" s="58"/>
      <c r="D130" s="58"/>
      <c r="E130" s="58"/>
      <c r="F130" s="58"/>
      <c r="G130" s="58"/>
    </row>
    <row r="131" spans="1:7" x14ac:dyDescent="0.2">
      <c r="A131" s="58"/>
      <c r="B131" s="58"/>
      <c r="C131" s="58"/>
      <c r="D131" s="58"/>
      <c r="E131" s="58"/>
      <c r="F131" s="58"/>
      <c r="G131" s="58"/>
    </row>
    <row r="132" spans="1:7" x14ac:dyDescent="0.2">
      <c r="A132" s="58"/>
      <c r="B132" s="58"/>
      <c r="C132" s="58"/>
      <c r="D132" s="58"/>
      <c r="E132" s="58"/>
      <c r="F132" s="58"/>
      <c r="G132" s="58"/>
    </row>
    <row r="133" spans="1:7" x14ac:dyDescent="0.2">
      <c r="A133" s="58"/>
      <c r="B133" s="58"/>
      <c r="C133" s="58"/>
      <c r="D133" s="58"/>
      <c r="E133" s="58"/>
      <c r="F133" s="58"/>
      <c r="G133" s="58"/>
    </row>
    <row r="134" spans="1:7" x14ac:dyDescent="0.2">
      <c r="A134" s="58"/>
      <c r="B134" s="58"/>
      <c r="C134" s="58"/>
      <c r="D134" s="58"/>
      <c r="E134" s="58"/>
      <c r="F134" s="58"/>
      <c r="G134" s="58"/>
    </row>
    <row r="135" spans="1:7" x14ac:dyDescent="0.2">
      <c r="A135" s="58"/>
      <c r="B135" s="58"/>
      <c r="C135" s="58"/>
      <c r="D135" s="58"/>
      <c r="E135" s="58"/>
      <c r="F135" s="58"/>
      <c r="G135" s="58"/>
    </row>
    <row r="136" spans="1:7" x14ac:dyDescent="0.2">
      <c r="A136" s="58"/>
      <c r="B136" s="58"/>
      <c r="C136" s="58"/>
      <c r="D136" s="58"/>
      <c r="E136" s="58"/>
      <c r="F136" s="58"/>
      <c r="G136" s="58"/>
    </row>
    <row r="137" spans="1:7" x14ac:dyDescent="0.2">
      <c r="A137" s="58"/>
      <c r="B137" s="58"/>
      <c r="C137" s="58"/>
      <c r="D137" s="58"/>
      <c r="E137" s="58"/>
      <c r="F137" s="58"/>
      <c r="G137" s="58"/>
    </row>
    <row r="138" spans="1:7" x14ac:dyDescent="0.2">
      <c r="A138" s="58"/>
      <c r="B138" s="58"/>
      <c r="C138" s="58"/>
      <c r="D138" s="58"/>
      <c r="E138" s="58"/>
      <c r="F138" s="58"/>
      <c r="G138" s="58"/>
    </row>
    <row r="139" spans="1:7" x14ac:dyDescent="0.2">
      <c r="A139" s="58"/>
      <c r="B139" s="58"/>
      <c r="C139" s="58"/>
      <c r="D139" s="58"/>
      <c r="E139" s="58"/>
      <c r="F139" s="58"/>
      <c r="G139" s="58"/>
    </row>
    <row r="140" spans="1:7" x14ac:dyDescent="0.2">
      <c r="A140" s="58"/>
      <c r="B140" s="58"/>
      <c r="C140" s="58"/>
      <c r="D140" s="58"/>
      <c r="E140" s="58"/>
      <c r="F140" s="58"/>
      <c r="G140" s="58"/>
    </row>
    <row r="141" spans="1:7" x14ac:dyDescent="0.2">
      <c r="A141" s="58"/>
      <c r="B141" s="58"/>
      <c r="C141" s="58"/>
      <c r="D141" s="58"/>
      <c r="E141" s="58"/>
      <c r="F141" s="58"/>
      <c r="G141" s="58"/>
    </row>
    <row r="142" spans="1:7" x14ac:dyDescent="0.2">
      <c r="A142" s="58"/>
      <c r="B142" s="58"/>
      <c r="C142" s="58"/>
      <c r="D142" s="58"/>
      <c r="E142" s="58"/>
      <c r="F142" s="58"/>
      <c r="G142" s="58"/>
    </row>
    <row r="143" spans="1:7" x14ac:dyDescent="0.2">
      <c r="A143" s="58"/>
      <c r="B143" s="58"/>
      <c r="C143" s="58"/>
      <c r="D143" s="58"/>
      <c r="E143" s="58"/>
      <c r="F143" s="58"/>
      <c r="G143" s="58"/>
    </row>
    <row r="144" spans="1:7" x14ac:dyDescent="0.2">
      <c r="A144" s="58"/>
      <c r="B144" s="58"/>
      <c r="C144" s="58"/>
      <c r="D144" s="58"/>
      <c r="E144" s="58"/>
      <c r="F144" s="58"/>
      <c r="G144" s="58"/>
    </row>
    <row r="145" spans="1:7" x14ac:dyDescent="0.2">
      <c r="A145" s="58"/>
      <c r="B145" s="58"/>
      <c r="C145" s="58"/>
      <c r="D145" s="58"/>
      <c r="E145" s="58"/>
      <c r="F145" s="58"/>
      <c r="G145" s="58"/>
    </row>
    <row r="146" spans="1:7" x14ac:dyDescent="0.2">
      <c r="A146" s="58"/>
      <c r="B146" s="58"/>
      <c r="C146" s="58"/>
      <c r="D146" s="58"/>
      <c r="E146" s="58"/>
      <c r="F146" s="58"/>
      <c r="G146" s="58"/>
    </row>
    <row r="147" spans="1:7" x14ac:dyDescent="0.2">
      <c r="A147" s="58"/>
      <c r="B147" s="58"/>
      <c r="C147" s="58"/>
      <c r="D147" s="58"/>
      <c r="E147" s="58"/>
      <c r="F147" s="58"/>
      <c r="G147" s="58"/>
    </row>
    <row r="148" spans="1:7" x14ac:dyDescent="0.2">
      <c r="A148" s="58"/>
      <c r="B148" s="58"/>
      <c r="C148" s="58"/>
      <c r="D148" s="58"/>
      <c r="E148" s="58"/>
      <c r="F148" s="58"/>
      <c r="G148" s="58"/>
    </row>
    <row r="149" spans="1:7" x14ac:dyDescent="0.2">
      <c r="A149" s="58"/>
      <c r="B149" s="58"/>
      <c r="C149" s="58"/>
      <c r="D149" s="58"/>
      <c r="E149" s="58"/>
      <c r="F149" s="58"/>
      <c r="G149" s="58"/>
    </row>
    <row r="150" spans="1:7" x14ac:dyDescent="0.2">
      <c r="A150" s="58"/>
      <c r="B150" s="58"/>
      <c r="C150" s="58"/>
      <c r="D150" s="58"/>
      <c r="E150" s="58"/>
      <c r="F150" s="58"/>
      <c r="G150" s="58"/>
    </row>
    <row r="151" spans="1:7" x14ac:dyDescent="0.2">
      <c r="A151" s="58"/>
      <c r="B151" s="58"/>
      <c r="C151" s="58"/>
      <c r="D151" s="58"/>
      <c r="E151" s="58"/>
      <c r="F151" s="58"/>
      <c r="G151" s="58"/>
    </row>
    <row r="152" spans="1:7" x14ac:dyDescent="0.2">
      <c r="A152" s="58"/>
      <c r="B152" s="58"/>
      <c r="C152" s="58"/>
      <c r="D152" s="58"/>
      <c r="E152" s="58"/>
      <c r="F152" s="58"/>
      <c r="G152" s="58"/>
    </row>
    <row r="153" spans="1:7" x14ac:dyDescent="0.2">
      <c r="A153" s="58"/>
      <c r="B153" s="58"/>
      <c r="C153" s="58"/>
      <c r="D153" s="58"/>
      <c r="E153" s="58"/>
      <c r="F153" s="58"/>
      <c r="G153" s="58"/>
    </row>
    <row r="154" spans="1:7" x14ac:dyDescent="0.2">
      <c r="A154" s="58"/>
      <c r="B154" s="58"/>
      <c r="C154" s="58"/>
      <c r="D154" s="58"/>
      <c r="E154" s="58"/>
      <c r="F154" s="58"/>
      <c r="G154" s="58"/>
    </row>
    <row r="155" spans="1:7" x14ac:dyDescent="0.2">
      <c r="A155" s="58"/>
      <c r="B155" s="58"/>
      <c r="C155" s="58"/>
      <c r="D155" s="58"/>
      <c r="E155" s="58"/>
      <c r="F155" s="58"/>
      <c r="G155" s="58"/>
    </row>
    <row r="156" spans="1:7" x14ac:dyDescent="0.2">
      <c r="A156" s="58"/>
      <c r="B156" s="58"/>
      <c r="C156" s="58"/>
      <c r="D156" s="58"/>
      <c r="E156" s="58"/>
      <c r="F156" s="58"/>
      <c r="G156" s="58"/>
    </row>
    <row r="157" spans="1:7" x14ac:dyDescent="0.2">
      <c r="A157" s="58"/>
      <c r="B157" s="58"/>
      <c r="C157" s="58"/>
      <c r="D157" s="58"/>
      <c r="E157" s="58"/>
      <c r="F157" s="58"/>
      <c r="G157" s="58"/>
    </row>
    <row r="158" spans="1:7" x14ac:dyDescent="0.2">
      <c r="A158" s="58"/>
      <c r="B158" s="58"/>
      <c r="C158" s="58"/>
      <c r="D158" s="58"/>
      <c r="E158" s="58"/>
      <c r="F158" s="58"/>
      <c r="G158" s="58"/>
    </row>
    <row r="159" spans="1:7" x14ac:dyDescent="0.2">
      <c r="A159" s="58"/>
      <c r="B159" s="58"/>
      <c r="C159" s="58"/>
      <c r="D159" s="58"/>
      <c r="E159" s="58"/>
      <c r="F159" s="58"/>
      <c r="G159" s="58"/>
    </row>
    <row r="160" spans="1:7" x14ac:dyDescent="0.2">
      <c r="A160" s="58"/>
      <c r="B160" s="58"/>
      <c r="C160" s="58"/>
      <c r="D160" s="58"/>
      <c r="E160" s="58"/>
      <c r="F160" s="58"/>
      <c r="G160" s="58"/>
    </row>
    <row r="161" spans="1:7" x14ac:dyDescent="0.2">
      <c r="A161" s="58"/>
      <c r="B161" s="58"/>
      <c r="C161" s="58"/>
      <c r="D161" s="58"/>
      <c r="E161" s="58"/>
      <c r="F161" s="58"/>
      <c r="G161" s="58"/>
    </row>
    <row r="162" spans="1:7" x14ac:dyDescent="0.2">
      <c r="A162" s="58"/>
      <c r="B162" s="58"/>
      <c r="C162" s="58"/>
      <c r="D162" s="58"/>
      <c r="E162" s="58"/>
      <c r="F162" s="58"/>
      <c r="G162" s="58"/>
    </row>
    <row r="163" spans="1:7" x14ac:dyDescent="0.2">
      <c r="A163" s="58"/>
      <c r="B163" s="58"/>
      <c r="C163" s="58"/>
      <c r="D163" s="58"/>
      <c r="E163" s="58"/>
      <c r="F163" s="58"/>
      <c r="G163" s="58"/>
    </row>
    <row r="164" spans="1:7" x14ac:dyDescent="0.2">
      <c r="A164" s="58"/>
      <c r="B164" s="58"/>
      <c r="C164" s="58"/>
      <c r="D164" s="58"/>
      <c r="E164" s="58"/>
      <c r="F164" s="58"/>
      <c r="G164" s="58"/>
    </row>
    <row r="165" spans="1:7" x14ac:dyDescent="0.2">
      <c r="A165" s="58"/>
      <c r="B165" s="58"/>
      <c r="C165" s="58"/>
      <c r="D165" s="58"/>
      <c r="E165" s="58"/>
      <c r="F165" s="58"/>
      <c r="G165" s="58"/>
    </row>
    <row r="166" spans="1:7" x14ac:dyDescent="0.2">
      <c r="A166" s="58"/>
      <c r="B166" s="58"/>
      <c r="C166" s="58"/>
      <c r="D166" s="58"/>
      <c r="E166" s="58"/>
      <c r="F166" s="58"/>
      <c r="G166" s="58"/>
    </row>
    <row r="167" spans="1:7" x14ac:dyDescent="0.2">
      <c r="A167" s="58"/>
      <c r="B167" s="58"/>
      <c r="C167" s="58"/>
      <c r="D167" s="58"/>
      <c r="E167" s="58"/>
      <c r="F167" s="58"/>
      <c r="G167" s="58"/>
    </row>
    <row r="168" spans="1:7" x14ac:dyDescent="0.2">
      <c r="A168" s="58"/>
      <c r="B168" s="58"/>
      <c r="C168" s="58"/>
      <c r="D168" s="58"/>
      <c r="E168" s="58"/>
      <c r="F168" s="58"/>
      <c r="G168" s="58"/>
    </row>
    <row r="169" spans="1:7" x14ac:dyDescent="0.2">
      <c r="A169" s="58"/>
      <c r="B169" s="58"/>
      <c r="C169" s="58"/>
      <c r="D169" s="58"/>
      <c r="E169" s="58"/>
      <c r="F169" s="58"/>
      <c r="G169" s="58"/>
    </row>
    <row r="170" spans="1:7" x14ac:dyDescent="0.2">
      <c r="A170" s="58"/>
      <c r="B170" s="58"/>
      <c r="C170" s="58"/>
      <c r="D170" s="58"/>
      <c r="E170" s="58"/>
      <c r="F170" s="58"/>
      <c r="G170" s="58"/>
    </row>
    <row r="171" spans="1:7" x14ac:dyDescent="0.2">
      <c r="A171" s="58"/>
      <c r="B171" s="58"/>
      <c r="C171" s="58"/>
      <c r="D171" s="58"/>
      <c r="E171" s="58"/>
      <c r="F171" s="58"/>
      <c r="G171" s="58"/>
    </row>
    <row r="172" spans="1:7" x14ac:dyDescent="0.2">
      <c r="A172" s="58"/>
      <c r="B172" s="58"/>
      <c r="C172" s="58"/>
      <c r="D172" s="58"/>
      <c r="E172" s="58"/>
      <c r="F172" s="58"/>
      <c r="G172" s="58"/>
    </row>
    <row r="173" spans="1:7" x14ac:dyDescent="0.2">
      <c r="A173" s="58"/>
      <c r="B173" s="58"/>
      <c r="C173" s="58"/>
      <c r="D173" s="58"/>
      <c r="E173" s="58"/>
      <c r="F173" s="58"/>
      <c r="G173" s="58"/>
    </row>
    <row r="174" spans="1:7" x14ac:dyDescent="0.2">
      <c r="A174" s="58"/>
      <c r="B174" s="58"/>
      <c r="C174" s="58"/>
      <c r="D174" s="58"/>
      <c r="E174" s="58"/>
      <c r="F174" s="58"/>
      <c r="G174" s="58"/>
    </row>
    <row r="175" spans="1:7" x14ac:dyDescent="0.2">
      <c r="A175" s="58"/>
      <c r="B175" s="58"/>
      <c r="C175" s="58"/>
      <c r="D175" s="58"/>
      <c r="E175" s="58"/>
      <c r="F175" s="58"/>
      <c r="G175" s="58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83.7109375" style="11" customWidth="1"/>
    <col min="2" max="6" width="11.42578125" style="11"/>
    <col min="7" max="7" width="19.5703125" style="11" customWidth="1"/>
    <col min="8" max="16384" width="11.42578125" style="11"/>
  </cols>
  <sheetData>
    <row r="1" spans="1:7" ht="15.75" x14ac:dyDescent="0.25">
      <c r="A1" s="61"/>
      <c r="B1" s="61"/>
      <c r="C1" s="61"/>
      <c r="D1" s="61"/>
      <c r="E1" s="61"/>
      <c r="F1" s="61"/>
      <c r="G1" s="61"/>
    </row>
    <row r="2" spans="1:7" x14ac:dyDescent="0.2">
      <c r="B2" s="58"/>
      <c r="C2" s="58"/>
      <c r="D2" s="58"/>
      <c r="E2" s="58"/>
      <c r="F2" s="58"/>
      <c r="G2" s="58"/>
    </row>
    <row r="3" spans="1:7" x14ac:dyDescent="0.2">
      <c r="A3" s="32"/>
      <c r="B3" s="58"/>
      <c r="C3" s="58"/>
      <c r="D3" s="58"/>
      <c r="E3" s="58"/>
      <c r="F3" s="58"/>
      <c r="G3" s="58"/>
    </row>
    <row r="4" spans="1:7" x14ac:dyDescent="0.2">
      <c r="A4" s="58"/>
      <c r="B4" s="58"/>
      <c r="C4" s="58"/>
      <c r="D4" s="58"/>
      <c r="E4" s="58"/>
      <c r="F4" s="58"/>
      <c r="G4" s="58"/>
    </row>
    <row r="5" spans="1:7" x14ac:dyDescent="0.2">
      <c r="A5" s="29"/>
      <c r="B5" s="30"/>
      <c r="C5" s="30"/>
      <c r="D5" s="30"/>
      <c r="E5" s="30"/>
      <c r="F5" s="30"/>
      <c r="G5" s="30"/>
    </row>
    <row r="6" spans="1:7" x14ac:dyDescent="0.2">
      <c r="A6" s="31"/>
      <c r="B6" s="30"/>
      <c r="C6" s="30"/>
      <c r="D6" s="30"/>
      <c r="E6" s="30"/>
      <c r="F6" s="30"/>
      <c r="G6" s="30"/>
    </row>
    <row r="7" spans="1:7" x14ac:dyDescent="0.2">
      <c r="A7" s="30"/>
      <c r="B7" s="30"/>
      <c r="C7" s="30"/>
      <c r="D7" s="30"/>
      <c r="E7" s="30"/>
      <c r="F7" s="30"/>
      <c r="G7" s="30"/>
    </row>
    <row r="8" spans="1:7" x14ac:dyDescent="0.2">
      <c r="A8" s="58"/>
      <c r="B8" s="58"/>
      <c r="C8" s="58"/>
      <c r="D8" s="58"/>
      <c r="E8" s="58"/>
      <c r="F8" s="58"/>
      <c r="G8" s="58"/>
    </row>
    <row r="17" spans="1:1" ht="15.75" x14ac:dyDescent="0.25">
      <c r="A17" s="61"/>
    </row>
    <row r="18" spans="1:1" x14ac:dyDescent="0.2">
      <c r="A18" s="32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4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6.85546875" style="4" customWidth="1"/>
    <col min="2" max="5" width="16.28515625" customWidth="1"/>
    <col min="6" max="6" width="8.7109375" customWidth="1"/>
    <col min="7" max="7" width="8.7109375" style="11" customWidth="1"/>
    <col min="8" max="25" width="8.7109375" customWidth="1"/>
  </cols>
  <sheetData>
    <row r="1" spans="1:7" ht="14.1" customHeight="1" x14ac:dyDescent="0.2">
      <c r="A1" s="88" t="s">
        <v>164</v>
      </c>
      <c r="B1" s="88"/>
      <c r="C1" s="88"/>
      <c r="D1" s="88"/>
      <c r="E1" s="88"/>
    </row>
    <row r="2" spans="1:7" ht="14.1" customHeight="1" x14ac:dyDescent="0.25"/>
    <row r="3" spans="1:7" s="8" customFormat="1" ht="28.5" customHeight="1" x14ac:dyDescent="0.2">
      <c r="A3" s="94" t="s">
        <v>154</v>
      </c>
      <c r="B3" s="89" t="s">
        <v>165</v>
      </c>
      <c r="C3" s="90"/>
      <c r="D3" s="91"/>
      <c r="E3" s="96" t="s">
        <v>166</v>
      </c>
      <c r="F3" s="47"/>
      <c r="G3" s="47"/>
    </row>
    <row r="4" spans="1:7" s="8" customFormat="1" ht="28.5" customHeight="1" x14ac:dyDescent="0.2">
      <c r="A4" s="95"/>
      <c r="B4" s="13" t="s">
        <v>155</v>
      </c>
      <c r="C4" s="13" t="s">
        <v>156</v>
      </c>
      <c r="D4" s="13" t="s">
        <v>157</v>
      </c>
      <c r="E4" s="97"/>
    </row>
    <row r="5" spans="1:7" s="11" customFormat="1" ht="14.1" customHeight="1" x14ac:dyDescent="0.2">
      <c r="A5" s="25"/>
      <c r="B5" s="68"/>
      <c r="C5" s="68"/>
      <c r="D5" s="68"/>
      <c r="E5" s="15"/>
    </row>
    <row r="6" spans="1:7" s="11" customFormat="1" ht="14.1" customHeight="1" x14ac:dyDescent="0.2">
      <c r="A6" s="14" t="s">
        <v>128</v>
      </c>
      <c r="B6" s="69">
        <v>279206</v>
      </c>
      <c r="C6" s="69">
        <v>144085</v>
      </c>
      <c r="D6" s="69">
        <v>135121</v>
      </c>
      <c r="E6" s="48">
        <v>277844.5</v>
      </c>
    </row>
    <row r="7" spans="1:7" s="11" customFormat="1" ht="14.1" customHeight="1" x14ac:dyDescent="0.2">
      <c r="A7" s="14" t="s">
        <v>129</v>
      </c>
      <c r="B7" s="69">
        <v>254354</v>
      </c>
      <c r="C7" s="69">
        <v>122681</v>
      </c>
      <c r="D7" s="69">
        <v>131673</v>
      </c>
      <c r="E7" s="48">
        <v>253256.5</v>
      </c>
    </row>
    <row r="8" spans="1:7" s="8" customFormat="1" ht="14.25" customHeight="1" x14ac:dyDescent="0.2">
      <c r="A8" s="14" t="s">
        <v>130</v>
      </c>
      <c r="B8" s="69">
        <v>249239</v>
      </c>
      <c r="C8" s="69">
        <v>118056</v>
      </c>
      <c r="D8" s="69">
        <v>131183</v>
      </c>
      <c r="E8" s="48">
        <v>247991.5</v>
      </c>
    </row>
    <row r="9" spans="1:7" s="8" customFormat="1" ht="14.25" customHeight="1" x14ac:dyDescent="0.2">
      <c r="A9" s="14" t="s">
        <v>131</v>
      </c>
      <c r="B9" s="69">
        <v>283397</v>
      </c>
      <c r="C9" s="69">
        <v>134536</v>
      </c>
      <c r="D9" s="69">
        <v>148861</v>
      </c>
      <c r="E9" s="48">
        <v>282209</v>
      </c>
    </row>
    <row r="10" spans="1:7" s="8" customFormat="1" ht="14.25" customHeight="1" x14ac:dyDescent="0.2">
      <c r="A10" s="14" t="s">
        <v>132</v>
      </c>
      <c r="B10" s="69">
        <v>409176</v>
      </c>
      <c r="C10" s="69">
        <v>195776</v>
      </c>
      <c r="D10" s="69">
        <v>213400</v>
      </c>
      <c r="E10" s="48">
        <v>408775.5</v>
      </c>
    </row>
    <row r="11" spans="1:7" s="8" customFormat="1" ht="14.25" customHeight="1" x14ac:dyDescent="0.2">
      <c r="A11" s="14" t="s">
        <v>133</v>
      </c>
      <c r="B11" s="69">
        <v>120761</v>
      </c>
      <c r="C11" s="69">
        <v>58807</v>
      </c>
      <c r="D11" s="69">
        <v>61954</v>
      </c>
      <c r="E11" s="48">
        <v>120417.5</v>
      </c>
    </row>
    <row r="12" spans="1:7" s="8" customFormat="1" ht="14.25" customHeight="1" x14ac:dyDescent="0.2">
      <c r="A12" s="14" t="s">
        <v>134</v>
      </c>
      <c r="B12" s="69">
        <v>150209</v>
      </c>
      <c r="C12" s="69">
        <v>74005</v>
      </c>
      <c r="D12" s="69">
        <v>76204</v>
      </c>
      <c r="E12" s="48">
        <v>149812.5</v>
      </c>
    </row>
    <row r="13" spans="1:7" x14ac:dyDescent="0.2">
      <c r="A13" s="16" t="s">
        <v>135</v>
      </c>
      <c r="B13" s="70">
        <v>1746342</v>
      </c>
      <c r="C13" s="70">
        <v>847946</v>
      </c>
      <c r="D13" s="70">
        <v>898396</v>
      </c>
      <c r="E13" s="49">
        <v>1740307</v>
      </c>
    </row>
    <row r="15" spans="1:7" ht="12.95" x14ac:dyDescent="0.25">
      <c r="A15" s="92" t="s">
        <v>153</v>
      </c>
      <c r="B15" s="93"/>
    </row>
    <row r="18" spans="1:5" s="11" customFormat="1" ht="12.95" x14ac:dyDescent="0.25">
      <c r="A18" s="4"/>
    </row>
    <row r="19" spans="1:5" s="11" customFormat="1" ht="12.95" x14ac:dyDescent="0.25">
      <c r="A19" s="4"/>
    </row>
    <row r="20" spans="1:5" s="11" customFormat="1" ht="12.95" x14ac:dyDescent="0.25">
      <c r="A20" s="4"/>
    </row>
    <row r="21" spans="1:5" s="11" customFormat="1" ht="12.95" x14ac:dyDescent="0.25">
      <c r="A21" s="4"/>
    </row>
    <row r="22" spans="1:5" s="11" customFormat="1" ht="12.95" x14ac:dyDescent="0.25">
      <c r="A22" s="4"/>
    </row>
    <row r="24" spans="1:5" ht="12.95" x14ac:dyDescent="0.25">
      <c r="A24" s="11"/>
      <c r="B24" s="11"/>
      <c r="C24" s="11"/>
      <c r="D24" s="11"/>
      <c r="E24" s="11"/>
    </row>
  </sheetData>
  <mergeCells count="5">
    <mergeCell ref="A1:E1"/>
    <mergeCell ref="B3:D3"/>
    <mergeCell ref="A15:B15"/>
    <mergeCell ref="A3:A4"/>
    <mergeCell ref="E3:E4"/>
  </mergeCells>
  <conditionalFormatting sqref="A5:C5 E5">
    <cfRule type="expression" dxfId="25" priority="39">
      <formula>MOD(ROW(),2)=0</formula>
    </cfRule>
  </conditionalFormatting>
  <conditionalFormatting sqref="D5">
    <cfRule type="expression" dxfId="24" priority="30">
      <formula>MOD(ROW(),2)=0</formula>
    </cfRule>
  </conditionalFormatting>
  <conditionalFormatting sqref="B6:C7 E6:E7">
    <cfRule type="expression" dxfId="23" priority="29">
      <formula>MOD(ROW(),2)=0</formula>
    </cfRule>
  </conditionalFormatting>
  <conditionalFormatting sqref="D6:D7">
    <cfRule type="expression" dxfId="22" priority="28">
      <formula>MOD(ROW(),2)=0</formula>
    </cfRule>
  </conditionalFormatting>
  <conditionalFormatting sqref="B8:C9 E8:E9">
    <cfRule type="expression" dxfId="21" priority="27">
      <formula>MOD(ROW(),2)=0</formula>
    </cfRule>
  </conditionalFormatting>
  <conditionalFormatting sqref="D8:D9">
    <cfRule type="expression" dxfId="20" priority="26">
      <formula>MOD(ROW(),2)=0</formula>
    </cfRule>
  </conditionalFormatting>
  <conditionalFormatting sqref="B10:C11 E10:E11">
    <cfRule type="expression" dxfId="19" priority="25">
      <formula>MOD(ROW(),2)=0</formula>
    </cfRule>
  </conditionalFormatting>
  <conditionalFormatting sqref="D10:D11">
    <cfRule type="expression" dxfId="18" priority="24">
      <formula>MOD(ROW(),2)=0</formula>
    </cfRule>
  </conditionalFormatting>
  <conditionalFormatting sqref="B12:C12 E12">
    <cfRule type="expression" dxfId="17" priority="23">
      <formula>MOD(ROW(),2)=0</formula>
    </cfRule>
  </conditionalFormatting>
  <conditionalFormatting sqref="D12">
    <cfRule type="expression" dxfId="16" priority="22">
      <formula>MOD(ROW(),2)=0</formula>
    </cfRule>
  </conditionalFormatting>
  <conditionalFormatting sqref="B13:C13 E13">
    <cfRule type="expression" dxfId="15" priority="11">
      <formula>MOD(ROW(),2)=0</formula>
    </cfRule>
  </conditionalFormatting>
  <conditionalFormatting sqref="D13">
    <cfRule type="expression" dxfId="14" priority="10">
      <formula>MOD(ROW(),2)=0</formula>
    </cfRule>
  </conditionalFormatting>
  <conditionalFormatting sqref="A6:A8">
    <cfRule type="expression" dxfId="13" priority="7">
      <formula>MOD(ROW(),2)=0</formula>
    </cfRule>
  </conditionalFormatting>
  <conditionalFormatting sqref="A9">
    <cfRule type="expression" dxfId="12" priority="6">
      <formula>MOD(ROW(),2)=0</formula>
    </cfRule>
  </conditionalFormatting>
  <conditionalFormatting sqref="A11">
    <cfRule type="expression" dxfId="11" priority="5">
      <formula>MOD(ROW(),2)=0</formula>
    </cfRule>
  </conditionalFormatting>
  <conditionalFormatting sqref="A10">
    <cfRule type="expression" dxfId="10" priority="4">
      <formula>MOD(ROW(),2)=0</formula>
    </cfRule>
  </conditionalFormatting>
  <conditionalFormatting sqref="A12">
    <cfRule type="expression" dxfId="9" priority="3">
      <formula>MOD(ROW(),2)=0</formula>
    </cfRule>
  </conditionalFormatting>
  <conditionalFormatting sqref="A1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customWidth="1"/>
    <col min="2" max="2" width="16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128</v>
      </c>
      <c r="B3" s="98"/>
      <c r="C3" s="98"/>
      <c r="D3" s="98"/>
      <c r="E3" s="98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s="11" customFormat="1" ht="14.1" customHeight="1" x14ac:dyDescent="0.25">
      <c r="A7" s="33"/>
      <c r="B7" s="39"/>
      <c r="C7" s="19"/>
      <c r="D7" s="19"/>
      <c r="E7" s="19"/>
    </row>
    <row r="8" spans="1:8" s="11" customFormat="1" ht="14.1" customHeight="1" x14ac:dyDescent="0.25">
      <c r="A8" s="34" t="s">
        <v>31</v>
      </c>
      <c r="B8" s="50">
        <v>2013</v>
      </c>
      <c r="C8" s="51">
        <v>3072</v>
      </c>
      <c r="D8" s="51">
        <v>1561</v>
      </c>
      <c r="E8" s="51">
        <v>1511</v>
      </c>
    </row>
    <row r="9" spans="1:8" ht="14.1" customHeight="1" x14ac:dyDescent="0.25">
      <c r="A9" s="34" t="s">
        <v>32</v>
      </c>
      <c r="B9" s="50">
        <f>$B$8-1</f>
        <v>2012</v>
      </c>
      <c r="C9" s="51">
        <v>2911</v>
      </c>
      <c r="D9" s="51">
        <v>1523</v>
      </c>
      <c r="E9" s="51">
        <v>1388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2648</v>
      </c>
      <c r="D10" s="51">
        <v>1371</v>
      </c>
      <c r="E10" s="51">
        <v>1277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2678</v>
      </c>
      <c r="D11" s="51">
        <v>1399</v>
      </c>
      <c r="E11" s="51">
        <v>1279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2483</v>
      </c>
      <c r="D12" s="51">
        <v>1320</v>
      </c>
      <c r="E12" s="51">
        <v>1163</v>
      </c>
    </row>
    <row r="13" spans="1:8" ht="14.1" customHeight="1" x14ac:dyDescent="0.25">
      <c r="A13" s="41" t="s">
        <v>36</v>
      </c>
      <c r="B13" s="52"/>
      <c r="C13" s="51">
        <f>SUM(C8:C12)</f>
        <v>13792</v>
      </c>
      <c r="D13" s="51">
        <f>SUM(D8:D12)</f>
        <v>7174</v>
      </c>
      <c r="E13" s="51">
        <f>SUM(E8:E12)</f>
        <v>6618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2495</v>
      </c>
      <c r="D14" s="51">
        <v>1249</v>
      </c>
      <c r="E14" s="51">
        <v>1246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2525</v>
      </c>
      <c r="D15" s="51">
        <v>1314</v>
      </c>
      <c r="E15" s="51">
        <v>1211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2446</v>
      </c>
      <c r="D16" s="51">
        <v>1311</v>
      </c>
      <c r="E16" s="51">
        <v>1135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2484</v>
      </c>
      <c r="D17" s="51">
        <v>1246</v>
      </c>
      <c r="E17" s="51">
        <v>1238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2315</v>
      </c>
      <c r="D18" s="51">
        <v>1197</v>
      </c>
      <c r="E18" s="51">
        <v>1118</v>
      </c>
    </row>
    <row r="19" spans="1:5" ht="14.1" customHeight="1" x14ac:dyDescent="0.25">
      <c r="A19" s="42" t="s">
        <v>36</v>
      </c>
      <c r="B19" s="52"/>
      <c r="C19" s="51">
        <f>SUM(C14:C18)</f>
        <v>12265</v>
      </c>
      <c r="D19" s="51">
        <f>SUM(D14:D18)</f>
        <v>6317</v>
      </c>
      <c r="E19" s="51">
        <f>SUM(E14:E18)</f>
        <v>5948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2289</v>
      </c>
      <c r="D20" s="51">
        <v>1148</v>
      </c>
      <c r="E20" s="51">
        <v>1141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2236</v>
      </c>
      <c r="D21" s="51">
        <v>1140</v>
      </c>
      <c r="E21" s="51">
        <v>1096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2204</v>
      </c>
      <c r="D22" s="51">
        <v>1107</v>
      </c>
      <c r="E22" s="51">
        <v>1097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2389</v>
      </c>
      <c r="D23" s="51">
        <v>1268</v>
      </c>
      <c r="E23" s="51">
        <v>1121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2358</v>
      </c>
      <c r="D24" s="51">
        <v>1189</v>
      </c>
      <c r="E24" s="51">
        <v>1169</v>
      </c>
    </row>
    <row r="25" spans="1:5" ht="14.1" customHeight="1" x14ac:dyDescent="0.25">
      <c r="A25" s="42" t="s">
        <v>36</v>
      </c>
      <c r="B25" s="52"/>
      <c r="C25" s="51">
        <f>SUM(C20:C24)</f>
        <v>11476</v>
      </c>
      <c r="D25" s="51">
        <f>SUM(D20:D24)</f>
        <v>5852</v>
      </c>
      <c r="E25" s="51">
        <f>SUM(E20:E24)</f>
        <v>5624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2271</v>
      </c>
      <c r="D26" s="51">
        <v>1196</v>
      </c>
      <c r="E26" s="51">
        <v>1075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2405</v>
      </c>
      <c r="D27" s="51">
        <v>1266</v>
      </c>
      <c r="E27" s="51">
        <v>1139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2473</v>
      </c>
      <c r="D28" s="51">
        <v>1273</v>
      </c>
      <c r="E28" s="51">
        <v>1200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2476</v>
      </c>
      <c r="D29" s="51">
        <v>1276</v>
      </c>
      <c r="E29" s="51">
        <v>1200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2968</v>
      </c>
      <c r="D30" s="51">
        <v>1508</v>
      </c>
      <c r="E30" s="51">
        <v>1460</v>
      </c>
    </row>
    <row r="31" spans="1:5" ht="14.1" customHeight="1" x14ac:dyDescent="0.25">
      <c r="A31" s="42" t="s">
        <v>36</v>
      </c>
      <c r="B31" s="52"/>
      <c r="C31" s="51">
        <f>SUM(C26:C30)</f>
        <v>12593</v>
      </c>
      <c r="D31" s="51">
        <f>SUM(D26:D30)</f>
        <v>6519</v>
      </c>
      <c r="E31" s="51">
        <f>SUM(E26:E30)</f>
        <v>6074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3384</v>
      </c>
      <c r="D32" s="51">
        <v>1654</v>
      </c>
      <c r="E32" s="51">
        <v>1730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3890</v>
      </c>
      <c r="D33" s="51">
        <v>1855</v>
      </c>
      <c r="E33" s="51">
        <v>2035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4347</v>
      </c>
      <c r="D34" s="51">
        <v>2102</v>
      </c>
      <c r="E34" s="51">
        <v>2245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4982</v>
      </c>
      <c r="D35" s="51">
        <v>2457</v>
      </c>
      <c r="E35" s="51">
        <v>2525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5255</v>
      </c>
      <c r="D36" s="51">
        <v>2604</v>
      </c>
      <c r="E36" s="51">
        <v>2651</v>
      </c>
    </row>
    <row r="37" spans="1:5" ht="14.1" customHeight="1" x14ac:dyDescent="0.2">
      <c r="A37" s="42" t="s">
        <v>36</v>
      </c>
      <c r="B37" s="52"/>
      <c r="C37" s="51">
        <f>SUM(C32:C36)</f>
        <v>21858</v>
      </c>
      <c r="D37" s="51">
        <f>SUM(D32:D36)</f>
        <v>10672</v>
      </c>
      <c r="E37" s="51">
        <f>SUM(E32:E36)</f>
        <v>11186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5569</v>
      </c>
      <c r="D38" s="51">
        <v>2700</v>
      </c>
      <c r="E38" s="51">
        <v>2869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5614</v>
      </c>
      <c r="D39" s="51">
        <v>2799</v>
      </c>
      <c r="E39" s="51">
        <v>2815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5695</v>
      </c>
      <c r="D40" s="51">
        <v>2791</v>
      </c>
      <c r="E40" s="51">
        <v>2904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5453</v>
      </c>
      <c r="D41" s="51">
        <v>2696</v>
      </c>
      <c r="E41" s="51">
        <v>2757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5492</v>
      </c>
      <c r="D42" s="51">
        <v>2841</v>
      </c>
      <c r="E42" s="51">
        <v>2651</v>
      </c>
    </row>
    <row r="43" spans="1:5" ht="14.1" customHeight="1" x14ac:dyDescent="0.2">
      <c r="A43" s="42" t="s">
        <v>36</v>
      </c>
      <c r="B43" s="52"/>
      <c r="C43" s="51">
        <f>SUM(C38:C42)</f>
        <v>27823</v>
      </c>
      <c r="D43" s="51">
        <f>SUM(D38:D42)</f>
        <v>13827</v>
      </c>
      <c r="E43" s="51">
        <f>SUM(E38:E42)</f>
        <v>13996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5517</v>
      </c>
      <c r="D44" s="51">
        <v>2846</v>
      </c>
      <c r="E44" s="51">
        <v>2671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5517</v>
      </c>
      <c r="D45" s="51">
        <v>2851</v>
      </c>
      <c r="E45" s="51">
        <v>2666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5266</v>
      </c>
      <c r="D46" s="51">
        <v>2711</v>
      </c>
      <c r="E46" s="51">
        <v>2555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5327</v>
      </c>
      <c r="D47" s="51">
        <v>2830</v>
      </c>
      <c r="E47" s="51">
        <v>2497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4870</v>
      </c>
      <c r="D48" s="51">
        <v>2608</v>
      </c>
      <c r="E48" s="51">
        <v>2262</v>
      </c>
    </row>
    <row r="49" spans="1:5" ht="14.1" customHeight="1" x14ac:dyDescent="0.2">
      <c r="A49" s="42" t="s">
        <v>36</v>
      </c>
      <c r="B49" s="52"/>
      <c r="C49" s="51">
        <f>SUM(C44:C48)</f>
        <v>26497</v>
      </c>
      <c r="D49" s="51">
        <f>SUM(D44:D48)</f>
        <v>13846</v>
      </c>
      <c r="E49" s="51">
        <f>SUM(E44:E48)</f>
        <v>12651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4720</v>
      </c>
      <c r="D50" s="51">
        <v>2568</v>
      </c>
      <c r="E50" s="51">
        <v>2152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4708</v>
      </c>
      <c r="D51" s="51">
        <v>2640</v>
      </c>
      <c r="E51" s="51">
        <v>2068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4517</v>
      </c>
      <c r="D52" s="51">
        <v>2527</v>
      </c>
      <c r="E52" s="51">
        <v>1990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4210</v>
      </c>
      <c r="D53" s="51">
        <v>2356</v>
      </c>
      <c r="E53" s="51">
        <v>1854</v>
      </c>
    </row>
    <row r="54" spans="1:5" s="11" customFormat="1" ht="14.1" customHeight="1" x14ac:dyDescent="0.2">
      <c r="A54" s="34" t="s">
        <v>71</v>
      </c>
      <c r="B54" s="50">
        <f>$B$8-39</f>
        <v>1974</v>
      </c>
      <c r="C54" s="51">
        <v>4035</v>
      </c>
      <c r="D54" s="51">
        <v>2294</v>
      </c>
      <c r="E54" s="51">
        <v>1741</v>
      </c>
    </row>
    <row r="55" spans="1:5" s="11" customFormat="1" ht="14.1" customHeight="1" x14ac:dyDescent="0.2">
      <c r="A55" s="41" t="s">
        <v>36</v>
      </c>
      <c r="B55" s="52"/>
      <c r="C55" s="51">
        <f>SUM(C50:C54)</f>
        <v>22190</v>
      </c>
      <c r="D55" s="51">
        <f>SUM(D50:D54)</f>
        <v>12385</v>
      </c>
      <c r="E55" s="51">
        <f>SUM(E50:E54)</f>
        <v>9805</v>
      </c>
    </row>
    <row r="56" spans="1:5" s="11" customFormat="1" ht="14.1" customHeight="1" x14ac:dyDescent="0.2">
      <c r="A56" s="34" t="s">
        <v>72</v>
      </c>
      <c r="B56" s="50">
        <f>$B$8-40</f>
        <v>1973</v>
      </c>
      <c r="C56" s="51">
        <v>3960</v>
      </c>
      <c r="D56" s="51">
        <v>2183</v>
      </c>
      <c r="E56" s="51">
        <v>1777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4118</v>
      </c>
      <c r="D57" s="51">
        <v>2399</v>
      </c>
      <c r="E57" s="51">
        <v>1719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4060</v>
      </c>
      <c r="D58" s="51">
        <v>2278</v>
      </c>
      <c r="E58" s="51">
        <v>1782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4060</v>
      </c>
      <c r="D59" s="51">
        <v>2325</v>
      </c>
      <c r="E59" s="51">
        <v>1735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4257</v>
      </c>
      <c r="D60" s="51">
        <v>2421</v>
      </c>
      <c r="E60" s="51">
        <v>1836</v>
      </c>
    </row>
    <row r="61" spans="1:5" ht="14.1" customHeight="1" x14ac:dyDescent="0.2">
      <c r="A61" s="42" t="s">
        <v>36</v>
      </c>
      <c r="B61" s="52"/>
      <c r="C61" s="51">
        <f>SUM(C56:C60)</f>
        <v>20455</v>
      </c>
      <c r="D61" s="51">
        <f>SUM(D56:D60)</f>
        <v>11606</v>
      </c>
      <c r="E61" s="51">
        <f>SUM(E56:E60)</f>
        <v>8849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4345</v>
      </c>
      <c r="D62" s="51">
        <v>2491</v>
      </c>
      <c r="E62" s="51">
        <v>1854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4440</v>
      </c>
      <c r="D63" s="51">
        <v>2556</v>
      </c>
      <c r="E63" s="51">
        <v>1884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4366</v>
      </c>
      <c r="D64" s="51">
        <v>2474</v>
      </c>
      <c r="E64" s="51">
        <v>1892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4310</v>
      </c>
      <c r="D65" s="51">
        <v>2430</v>
      </c>
      <c r="E65" s="51">
        <v>1880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4504</v>
      </c>
      <c r="D66" s="51">
        <v>2485</v>
      </c>
      <c r="E66" s="51">
        <v>2019</v>
      </c>
    </row>
    <row r="67" spans="1:5" ht="14.1" customHeight="1" x14ac:dyDescent="0.2">
      <c r="A67" s="42" t="s">
        <v>36</v>
      </c>
      <c r="B67" s="52"/>
      <c r="C67" s="51">
        <f>SUM(C62:C66)</f>
        <v>21965</v>
      </c>
      <c r="D67" s="51">
        <f>SUM(D62:D66)</f>
        <v>12436</v>
      </c>
      <c r="E67" s="51">
        <f>SUM(E62:E66)</f>
        <v>9529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4233</v>
      </c>
      <c r="D68" s="51">
        <v>2351</v>
      </c>
      <c r="E68" s="51">
        <v>1882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3914</v>
      </c>
      <c r="D69" s="51">
        <v>2181</v>
      </c>
      <c r="E69" s="51">
        <v>1733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3681</v>
      </c>
      <c r="D70" s="51">
        <v>2020</v>
      </c>
      <c r="E70" s="51">
        <v>1661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3726</v>
      </c>
      <c r="D71" s="51">
        <v>2066</v>
      </c>
      <c r="E71" s="51">
        <v>1660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3484</v>
      </c>
      <c r="D72" s="51">
        <v>1942</v>
      </c>
      <c r="E72" s="51">
        <v>1542</v>
      </c>
    </row>
    <row r="73" spans="1:5" ht="14.1" customHeight="1" x14ac:dyDescent="0.2">
      <c r="A73" s="42" t="s">
        <v>36</v>
      </c>
      <c r="B73" s="52"/>
      <c r="C73" s="51">
        <f>SUM(C68:C72)</f>
        <v>19038</v>
      </c>
      <c r="D73" s="51">
        <f>SUM(D68:D72)</f>
        <v>10560</v>
      </c>
      <c r="E73" s="51">
        <f>SUM(E68:E72)</f>
        <v>8478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3247</v>
      </c>
      <c r="D74" s="51">
        <v>1780</v>
      </c>
      <c r="E74" s="51">
        <v>1467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3176</v>
      </c>
      <c r="D75" s="51">
        <v>1729</v>
      </c>
      <c r="E75" s="51">
        <v>1447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3047</v>
      </c>
      <c r="D76" s="51">
        <v>1600</v>
      </c>
      <c r="E76" s="51">
        <v>1447</v>
      </c>
    </row>
    <row r="77" spans="1:5" s="11" customFormat="1" ht="14.1" customHeight="1" x14ac:dyDescent="0.2">
      <c r="A77" s="34" t="s">
        <v>90</v>
      </c>
      <c r="B77" s="50">
        <f>$B$8-58</f>
        <v>1955</v>
      </c>
      <c r="C77" s="51">
        <v>2975</v>
      </c>
      <c r="D77" s="51">
        <v>1608</v>
      </c>
      <c r="E77" s="51">
        <v>1367</v>
      </c>
    </row>
    <row r="78" spans="1:5" x14ac:dyDescent="0.2">
      <c r="A78" s="35" t="s">
        <v>91</v>
      </c>
      <c r="B78" s="50">
        <f>$B$8-59</f>
        <v>1954</v>
      </c>
      <c r="C78" s="51">
        <v>2849</v>
      </c>
      <c r="D78" s="51">
        <v>1446</v>
      </c>
      <c r="E78" s="51">
        <v>1403</v>
      </c>
    </row>
    <row r="79" spans="1:5" x14ac:dyDescent="0.2">
      <c r="A79" s="42" t="s">
        <v>36</v>
      </c>
      <c r="B79" s="52"/>
      <c r="C79" s="51">
        <f>SUM(C74:C78)</f>
        <v>15294</v>
      </c>
      <c r="D79" s="51">
        <f>SUM(D74:D78)</f>
        <v>8163</v>
      </c>
      <c r="E79" s="51">
        <f>SUM(E74:E78)</f>
        <v>7131</v>
      </c>
    </row>
    <row r="80" spans="1:5" x14ac:dyDescent="0.2">
      <c r="A80" s="35" t="s">
        <v>92</v>
      </c>
      <c r="B80" s="50">
        <f>$B$8-60</f>
        <v>1953</v>
      </c>
      <c r="C80" s="51">
        <v>2616</v>
      </c>
      <c r="D80" s="51">
        <v>1333</v>
      </c>
      <c r="E80" s="51">
        <v>1283</v>
      </c>
    </row>
    <row r="81" spans="1:5" x14ac:dyDescent="0.2">
      <c r="A81" s="35" t="s">
        <v>93</v>
      </c>
      <c r="B81" s="50">
        <f>$B$8-61</f>
        <v>1952</v>
      </c>
      <c r="C81" s="51">
        <v>2624</v>
      </c>
      <c r="D81" s="51">
        <v>1326</v>
      </c>
      <c r="E81" s="51">
        <v>1298</v>
      </c>
    </row>
    <row r="82" spans="1:5" x14ac:dyDescent="0.2">
      <c r="A82" s="35" t="s">
        <v>94</v>
      </c>
      <c r="B82" s="50">
        <f>$B$8-62</f>
        <v>1951</v>
      </c>
      <c r="C82" s="51">
        <v>2496</v>
      </c>
      <c r="D82" s="51">
        <v>1265</v>
      </c>
      <c r="E82" s="51">
        <v>1231</v>
      </c>
    </row>
    <row r="83" spans="1:5" x14ac:dyDescent="0.2">
      <c r="A83" s="35" t="s">
        <v>95</v>
      </c>
      <c r="B83" s="50">
        <f>$B$8-63</f>
        <v>1950</v>
      </c>
      <c r="C83" s="51">
        <v>2677</v>
      </c>
      <c r="D83" s="51">
        <v>1354</v>
      </c>
      <c r="E83" s="51">
        <v>1323</v>
      </c>
    </row>
    <row r="84" spans="1:5" x14ac:dyDescent="0.2">
      <c r="A84" s="35" t="s">
        <v>96</v>
      </c>
      <c r="B84" s="50">
        <f>$B$8-64</f>
        <v>1949</v>
      </c>
      <c r="C84" s="51">
        <v>2527</v>
      </c>
      <c r="D84" s="51">
        <v>1281</v>
      </c>
      <c r="E84" s="51">
        <v>1246</v>
      </c>
    </row>
    <row r="85" spans="1:5" x14ac:dyDescent="0.2">
      <c r="A85" s="42" t="s">
        <v>36</v>
      </c>
      <c r="B85" s="52"/>
      <c r="C85" s="51">
        <f>SUM(C80:C84)</f>
        <v>12940</v>
      </c>
      <c r="D85" s="51">
        <f>SUM(D80:D84)</f>
        <v>6559</v>
      </c>
      <c r="E85" s="51">
        <f>SUM(E80:E84)</f>
        <v>6381</v>
      </c>
    </row>
    <row r="86" spans="1:5" x14ac:dyDescent="0.2">
      <c r="A86" s="35" t="s">
        <v>97</v>
      </c>
      <c r="B86" s="50">
        <f>$B$8-65</f>
        <v>1948</v>
      </c>
      <c r="C86" s="51">
        <v>2414</v>
      </c>
      <c r="D86" s="51">
        <v>1239</v>
      </c>
      <c r="E86" s="51">
        <v>1175</v>
      </c>
    </row>
    <row r="87" spans="1:5" x14ac:dyDescent="0.2">
      <c r="A87" s="35" t="s">
        <v>98</v>
      </c>
      <c r="B87" s="50">
        <f>$B$8-66</f>
        <v>1947</v>
      </c>
      <c r="C87" s="51">
        <v>2342</v>
      </c>
      <c r="D87" s="51">
        <v>1234</v>
      </c>
      <c r="E87" s="51">
        <v>1108</v>
      </c>
    </row>
    <row r="88" spans="1:5" x14ac:dyDescent="0.2">
      <c r="A88" s="35" t="s">
        <v>99</v>
      </c>
      <c r="B88" s="50">
        <f>$B$8-67</f>
        <v>1946</v>
      </c>
      <c r="C88" s="51">
        <v>2137</v>
      </c>
      <c r="D88" s="51">
        <v>1105</v>
      </c>
      <c r="E88" s="51">
        <v>1032</v>
      </c>
    </row>
    <row r="89" spans="1:5" x14ac:dyDescent="0.2">
      <c r="A89" s="35" t="s">
        <v>100</v>
      </c>
      <c r="B89" s="50">
        <f>$B$8-68</f>
        <v>1945</v>
      </c>
      <c r="C89" s="51">
        <v>1908</v>
      </c>
      <c r="D89" s="51">
        <v>980</v>
      </c>
      <c r="E89" s="51">
        <v>928</v>
      </c>
    </row>
    <row r="90" spans="1:5" x14ac:dyDescent="0.2">
      <c r="A90" s="35" t="s">
        <v>101</v>
      </c>
      <c r="B90" s="50">
        <f>$B$8-69</f>
        <v>1944</v>
      </c>
      <c r="C90" s="51">
        <v>2152</v>
      </c>
      <c r="D90" s="51">
        <v>1113</v>
      </c>
      <c r="E90" s="51">
        <v>1039</v>
      </c>
    </row>
    <row r="91" spans="1:5" x14ac:dyDescent="0.2">
      <c r="A91" s="42" t="s">
        <v>36</v>
      </c>
      <c r="B91" s="52"/>
      <c r="C91" s="51">
        <f>SUM(C86:C90)</f>
        <v>10953</v>
      </c>
      <c r="D91" s="51">
        <f>SUM(D86:D90)</f>
        <v>5671</v>
      </c>
      <c r="E91" s="51">
        <f>SUM(E86:E90)</f>
        <v>5282</v>
      </c>
    </row>
    <row r="92" spans="1:5" x14ac:dyDescent="0.2">
      <c r="A92" s="35" t="s">
        <v>102</v>
      </c>
      <c r="B92" s="50">
        <f>$B$8-70</f>
        <v>1943</v>
      </c>
      <c r="C92" s="51">
        <v>2064</v>
      </c>
      <c r="D92" s="51">
        <v>1022</v>
      </c>
      <c r="E92" s="51">
        <v>1042</v>
      </c>
    </row>
    <row r="93" spans="1:5" x14ac:dyDescent="0.2">
      <c r="A93" s="35" t="s">
        <v>103</v>
      </c>
      <c r="B93" s="50">
        <f>$B$8-71</f>
        <v>1942</v>
      </c>
      <c r="C93" s="51">
        <v>2051</v>
      </c>
      <c r="D93" s="51">
        <v>1023</v>
      </c>
      <c r="E93" s="51">
        <v>1028</v>
      </c>
    </row>
    <row r="94" spans="1:5" x14ac:dyDescent="0.2">
      <c r="A94" s="35" t="s">
        <v>104</v>
      </c>
      <c r="B94" s="50">
        <f>$B$8-72</f>
        <v>1941</v>
      </c>
      <c r="C94" s="51">
        <v>2252</v>
      </c>
      <c r="D94" s="51">
        <v>1165</v>
      </c>
      <c r="E94" s="51">
        <v>1087</v>
      </c>
    </row>
    <row r="95" spans="1:5" x14ac:dyDescent="0.2">
      <c r="A95" s="35" t="s">
        <v>105</v>
      </c>
      <c r="B95" s="50">
        <f>$B$8-73</f>
        <v>1940</v>
      </c>
      <c r="C95" s="51">
        <v>2302</v>
      </c>
      <c r="D95" s="51">
        <v>1125</v>
      </c>
      <c r="E95" s="51">
        <v>1177</v>
      </c>
    </row>
    <row r="96" spans="1:5" x14ac:dyDescent="0.2">
      <c r="A96" s="35" t="s">
        <v>106</v>
      </c>
      <c r="B96" s="50">
        <f>$B$8-74</f>
        <v>1939</v>
      </c>
      <c r="C96" s="51">
        <v>2200</v>
      </c>
      <c r="D96" s="51">
        <v>1000</v>
      </c>
      <c r="E96" s="51">
        <v>1200</v>
      </c>
    </row>
    <row r="97" spans="1:5" x14ac:dyDescent="0.2">
      <c r="A97" s="42" t="s">
        <v>36</v>
      </c>
      <c r="B97" s="52"/>
      <c r="C97" s="51">
        <f>SUM(C92:C96)</f>
        <v>10869</v>
      </c>
      <c r="D97" s="51">
        <f>SUM(D92:D96)</f>
        <v>5335</v>
      </c>
      <c r="E97" s="51">
        <f>SUM(E92:E96)</f>
        <v>5534</v>
      </c>
    </row>
    <row r="98" spans="1:5" x14ac:dyDescent="0.2">
      <c r="A98" s="35" t="s">
        <v>107</v>
      </c>
      <c r="B98" s="50">
        <f>$B$8-75</f>
        <v>1938</v>
      </c>
      <c r="C98" s="51">
        <v>2084</v>
      </c>
      <c r="D98" s="51">
        <v>905</v>
      </c>
      <c r="E98" s="51">
        <v>1179</v>
      </c>
    </row>
    <row r="99" spans="1:5" x14ac:dyDescent="0.2">
      <c r="A99" s="35" t="s">
        <v>108</v>
      </c>
      <c r="B99" s="50">
        <f>$B$8-76</f>
        <v>1937</v>
      </c>
      <c r="C99" s="51">
        <v>1946</v>
      </c>
      <c r="D99" s="51">
        <v>900</v>
      </c>
      <c r="E99" s="51">
        <v>1046</v>
      </c>
    </row>
    <row r="100" spans="1:5" x14ac:dyDescent="0.2">
      <c r="A100" s="35" t="s">
        <v>109</v>
      </c>
      <c r="B100" s="50">
        <f>$B$8-77</f>
        <v>1936</v>
      </c>
      <c r="C100" s="51">
        <v>1822</v>
      </c>
      <c r="D100" s="51">
        <v>771</v>
      </c>
      <c r="E100" s="51">
        <v>1051</v>
      </c>
    </row>
    <row r="101" spans="1:5" x14ac:dyDescent="0.2">
      <c r="A101" s="35" t="s">
        <v>110</v>
      </c>
      <c r="B101" s="50">
        <f>$B$8-78</f>
        <v>1935</v>
      </c>
      <c r="C101" s="51">
        <v>1717</v>
      </c>
      <c r="D101" s="51">
        <v>711</v>
      </c>
      <c r="E101" s="51">
        <v>1006</v>
      </c>
    </row>
    <row r="102" spans="1:5" x14ac:dyDescent="0.2">
      <c r="A102" s="36" t="s">
        <v>111</v>
      </c>
      <c r="B102" s="50">
        <f>$B$8-79</f>
        <v>1934</v>
      </c>
      <c r="C102" s="51">
        <v>1534</v>
      </c>
      <c r="D102" s="51">
        <v>613</v>
      </c>
      <c r="E102" s="51">
        <v>921</v>
      </c>
    </row>
    <row r="103" spans="1:5" x14ac:dyDescent="0.2">
      <c r="A103" s="43" t="s">
        <v>36</v>
      </c>
      <c r="B103" s="53"/>
      <c r="C103" s="51">
        <f>SUM(C98:C102)</f>
        <v>9103</v>
      </c>
      <c r="D103" s="51">
        <f>SUM(D98:D102)</f>
        <v>3900</v>
      </c>
      <c r="E103" s="51">
        <f>SUM(E98:E102)</f>
        <v>5203</v>
      </c>
    </row>
    <row r="104" spans="1:5" x14ac:dyDescent="0.2">
      <c r="A104" s="36" t="s">
        <v>112</v>
      </c>
      <c r="B104" s="50">
        <f>$B$8-80</f>
        <v>1933</v>
      </c>
      <c r="C104" s="51">
        <v>1167</v>
      </c>
      <c r="D104" s="51">
        <v>440</v>
      </c>
      <c r="E104" s="51">
        <v>727</v>
      </c>
    </row>
    <row r="105" spans="1:5" x14ac:dyDescent="0.2">
      <c r="A105" s="36" t="s">
        <v>123</v>
      </c>
      <c r="B105" s="50">
        <f>$B$8-81</f>
        <v>1932</v>
      </c>
      <c r="C105" s="51">
        <v>1134</v>
      </c>
      <c r="D105" s="51">
        <v>448</v>
      </c>
      <c r="E105" s="51">
        <v>686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1029</v>
      </c>
      <c r="D106" s="51">
        <v>344</v>
      </c>
      <c r="E106" s="51">
        <v>685</v>
      </c>
    </row>
    <row r="107" spans="1:5" x14ac:dyDescent="0.2">
      <c r="A107" s="36" t="s">
        <v>124</v>
      </c>
      <c r="B107" s="50">
        <f>$B$8-83</f>
        <v>1930</v>
      </c>
      <c r="C107" s="51">
        <v>1069</v>
      </c>
      <c r="D107" s="51">
        <v>374</v>
      </c>
      <c r="E107" s="51">
        <v>695</v>
      </c>
    </row>
    <row r="108" spans="1:5" x14ac:dyDescent="0.2">
      <c r="A108" s="36" t="s">
        <v>122</v>
      </c>
      <c r="B108" s="50">
        <f>$B$8-84</f>
        <v>1929</v>
      </c>
      <c r="C108" s="51">
        <v>963</v>
      </c>
      <c r="D108" s="51">
        <v>334</v>
      </c>
      <c r="E108" s="51">
        <v>629</v>
      </c>
    </row>
    <row r="109" spans="1:5" s="11" customFormat="1" x14ac:dyDescent="0.2">
      <c r="A109" s="43" t="s">
        <v>36</v>
      </c>
      <c r="B109" s="53"/>
      <c r="C109" s="51">
        <f>SUM(C104:C108)</f>
        <v>5362</v>
      </c>
      <c r="D109" s="51">
        <f>SUM(D104:D108)</f>
        <v>1940</v>
      </c>
      <c r="E109" s="51">
        <f>SUM(E104:E108)</f>
        <v>3422</v>
      </c>
    </row>
    <row r="110" spans="1:5" x14ac:dyDescent="0.2">
      <c r="A110" s="36" t="s">
        <v>113</v>
      </c>
      <c r="B110" s="50">
        <f>$B$8-85</f>
        <v>1928</v>
      </c>
      <c r="C110" s="51">
        <v>850</v>
      </c>
      <c r="D110" s="51">
        <v>278</v>
      </c>
      <c r="E110" s="51">
        <v>572</v>
      </c>
    </row>
    <row r="111" spans="1:5" x14ac:dyDescent="0.2">
      <c r="A111" s="36" t="s">
        <v>114</v>
      </c>
      <c r="B111" s="50">
        <f>$B$8-86</f>
        <v>1927</v>
      </c>
      <c r="C111" s="51">
        <v>728</v>
      </c>
      <c r="D111" s="51">
        <v>247</v>
      </c>
      <c r="E111" s="51">
        <v>481</v>
      </c>
    </row>
    <row r="112" spans="1:5" s="11" customFormat="1" x14ac:dyDescent="0.2">
      <c r="A112" s="36" t="s">
        <v>115</v>
      </c>
      <c r="B112" s="50">
        <f>$B$8-87</f>
        <v>1926</v>
      </c>
      <c r="C112" s="51">
        <v>608</v>
      </c>
      <c r="D112" s="51">
        <v>175</v>
      </c>
      <c r="E112" s="51">
        <v>433</v>
      </c>
    </row>
    <row r="113" spans="1:5" s="11" customFormat="1" x14ac:dyDescent="0.2">
      <c r="A113" s="36" t="s">
        <v>116</v>
      </c>
      <c r="B113" s="50">
        <f>$B$8-88</f>
        <v>1925</v>
      </c>
      <c r="C113" s="51">
        <v>545</v>
      </c>
      <c r="D113" s="51">
        <v>159</v>
      </c>
      <c r="E113" s="51">
        <v>386</v>
      </c>
    </row>
    <row r="114" spans="1:5" s="11" customFormat="1" x14ac:dyDescent="0.2">
      <c r="A114" s="36" t="s">
        <v>117</v>
      </c>
      <c r="B114" s="50">
        <f>$B$8-89</f>
        <v>1924</v>
      </c>
      <c r="C114" s="51">
        <v>437</v>
      </c>
      <c r="D114" s="51">
        <v>104</v>
      </c>
      <c r="E114" s="51">
        <v>333</v>
      </c>
    </row>
    <row r="115" spans="1:5" x14ac:dyDescent="0.2">
      <c r="A115" s="43" t="s">
        <v>36</v>
      </c>
      <c r="B115" s="54"/>
      <c r="C115" s="51">
        <f>SUM(C110:C114)</f>
        <v>3168</v>
      </c>
      <c r="D115" s="51">
        <f>SUM(D110:D114)</f>
        <v>963</v>
      </c>
      <c r="E115" s="51">
        <f>SUM(E110:E114)</f>
        <v>2205</v>
      </c>
    </row>
    <row r="116" spans="1:5" s="11" customFormat="1" x14ac:dyDescent="0.2">
      <c r="A116" s="36" t="s">
        <v>118</v>
      </c>
      <c r="B116" s="50">
        <f>$B$8-90</f>
        <v>1923</v>
      </c>
      <c r="C116" s="51">
        <v>1565</v>
      </c>
      <c r="D116" s="51">
        <v>360</v>
      </c>
      <c r="E116" s="51">
        <v>1205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279206</v>
      </c>
      <c r="D118" s="56">
        <v>144085</v>
      </c>
      <c r="E118" s="56">
        <v>135121</v>
      </c>
    </row>
    <row r="119" spans="1:5" x14ac:dyDescent="0.2">
      <c r="A119" s="20"/>
      <c r="C119" s="21"/>
      <c r="D119" s="21"/>
      <c r="E119" s="21"/>
    </row>
    <row r="120" spans="1:5" s="11" customFormat="1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  <c r="C147" s="11"/>
      <c r="D147" s="11"/>
      <c r="E147" s="11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B5:B6"/>
    <mergeCell ref="A5:A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129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2748</v>
      </c>
      <c r="D8" s="51">
        <v>1436</v>
      </c>
      <c r="E8" s="51">
        <v>1312</v>
      </c>
    </row>
    <row r="9" spans="1:8" ht="14.1" customHeight="1" x14ac:dyDescent="0.25">
      <c r="A9" s="34" t="s">
        <v>32</v>
      </c>
      <c r="B9" s="50">
        <f>$B$8-1</f>
        <v>2012</v>
      </c>
      <c r="C9" s="51">
        <v>2721</v>
      </c>
      <c r="D9" s="51">
        <v>1440</v>
      </c>
      <c r="E9" s="51">
        <v>1281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2544</v>
      </c>
      <c r="D10" s="51">
        <v>1346</v>
      </c>
      <c r="E10" s="51">
        <v>1198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2632</v>
      </c>
      <c r="D11" s="51">
        <v>1321</v>
      </c>
      <c r="E11" s="51">
        <v>1311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2556</v>
      </c>
      <c r="D12" s="51">
        <v>1291</v>
      </c>
      <c r="E12" s="51">
        <v>1265</v>
      </c>
    </row>
    <row r="13" spans="1:8" ht="14.1" customHeight="1" x14ac:dyDescent="0.25">
      <c r="A13" s="41" t="s">
        <v>36</v>
      </c>
      <c r="B13" s="52"/>
      <c r="C13" s="51">
        <f>SUM(C8:C12)</f>
        <v>13201</v>
      </c>
      <c r="D13" s="51">
        <f>SUM(D8:D12)</f>
        <v>6834</v>
      </c>
      <c r="E13" s="51">
        <f>SUM(E8:E12)</f>
        <v>6367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2583</v>
      </c>
      <c r="D14" s="51">
        <v>1324</v>
      </c>
      <c r="E14" s="51">
        <v>1259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2535</v>
      </c>
      <c r="D15" s="51">
        <v>1322</v>
      </c>
      <c r="E15" s="51">
        <v>1213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2525</v>
      </c>
      <c r="D16" s="51">
        <v>1338</v>
      </c>
      <c r="E16" s="51">
        <v>1187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2518</v>
      </c>
      <c r="D17" s="51">
        <v>1298</v>
      </c>
      <c r="E17" s="51">
        <v>1220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2451</v>
      </c>
      <c r="D18" s="51">
        <v>1265</v>
      </c>
      <c r="E18" s="51">
        <v>1186</v>
      </c>
    </row>
    <row r="19" spans="1:5" ht="14.1" customHeight="1" x14ac:dyDescent="0.25">
      <c r="A19" s="42" t="s">
        <v>36</v>
      </c>
      <c r="B19" s="52"/>
      <c r="C19" s="51">
        <f>SUM(C14:C18)</f>
        <v>12612</v>
      </c>
      <c r="D19" s="51">
        <f>SUM(D14:D18)</f>
        <v>6547</v>
      </c>
      <c r="E19" s="51">
        <f>SUM(E14:E18)</f>
        <v>6065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2331</v>
      </c>
      <c r="D20" s="51">
        <v>1145</v>
      </c>
      <c r="E20" s="51">
        <v>1186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2256</v>
      </c>
      <c r="D21" s="51">
        <v>1141</v>
      </c>
      <c r="E21" s="51">
        <v>1115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2344</v>
      </c>
      <c r="D22" s="51">
        <v>1192</v>
      </c>
      <c r="E22" s="51">
        <v>1152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2267</v>
      </c>
      <c r="D23" s="51">
        <v>1158</v>
      </c>
      <c r="E23" s="51">
        <v>1109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2234</v>
      </c>
      <c r="D24" s="51">
        <v>1181</v>
      </c>
      <c r="E24" s="51">
        <v>1053</v>
      </c>
    </row>
    <row r="25" spans="1:5" ht="14.1" customHeight="1" x14ac:dyDescent="0.25">
      <c r="A25" s="42" t="s">
        <v>36</v>
      </c>
      <c r="B25" s="52"/>
      <c r="C25" s="51">
        <f>SUM(C20:C24)</f>
        <v>11432</v>
      </c>
      <c r="D25" s="51">
        <f>SUM(D20:D24)</f>
        <v>5817</v>
      </c>
      <c r="E25" s="51">
        <f>SUM(E20:E24)</f>
        <v>5615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2218</v>
      </c>
      <c r="D26" s="51">
        <v>1108</v>
      </c>
      <c r="E26" s="51">
        <v>1110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2299</v>
      </c>
      <c r="D27" s="51">
        <v>1190</v>
      </c>
      <c r="E27" s="51">
        <v>1109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2297</v>
      </c>
      <c r="D28" s="51">
        <v>1213</v>
      </c>
      <c r="E28" s="51">
        <v>1084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2255</v>
      </c>
      <c r="D29" s="51">
        <v>1162</v>
      </c>
      <c r="E29" s="51">
        <v>1093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2278</v>
      </c>
      <c r="D30" s="51">
        <v>1196</v>
      </c>
      <c r="E30" s="51">
        <v>1082</v>
      </c>
    </row>
    <row r="31" spans="1:5" ht="14.1" customHeight="1" x14ac:dyDescent="0.25">
      <c r="A31" s="42" t="s">
        <v>36</v>
      </c>
      <c r="B31" s="52"/>
      <c r="C31" s="51">
        <f>SUM(C26:C30)</f>
        <v>11347</v>
      </c>
      <c r="D31" s="51">
        <f>SUM(D26:D30)</f>
        <v>5869</v>
      </c>
      <c r="E31" s="51">
        <f>SUM(E26:E30)</f>
        <v>5478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2286</v>
      </c>
      <c r="D32" s="51">
        <v>1109</v>
      </c>
      <c r="E32" s="51">
        <v>1177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2314</v>
      </c>
      <c r="D33" s="51">
        <v>1161</v>
      </c>
      <c r="E33" s="51">
        <v>1153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2565</v>
      </c>
      <c r="D34" s="51">
        <v>1295</v>
      </c>
      <c r="E34" s="51">
        <v>1270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2758</v>
      </c>
      <c r="D35" s="51">
        <v>1394</v>
      </c>
      <c r="E35" s="51">
        <v>1364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2892</v>
      </c>
      <c r="D36" s="51">
        <v>1386</v>
      </c>
      <c r="E36" s="51">
        <v>1506</v>
      </c>
    </row>
    <row r="37" spans="1:5" ht="14.1" customHeight="1" x14ac:dyDescent="0.2">
      <c r="A37" s="42" t="s">
        <v>36</v>
      </c>
      <c r="B37" s="52"/>
      <c r="C37" s="51">
        <f>SUM(C32:C36)</f>
        <v>12815</v>
      </c>
      <c r="D37" s="51">
        <f>SUM(D32:D36)</f>
        <v>6345</v>
      </c>
      <c r="E37" s="51">
        <f>SUM(E32:E36)</f>
        <v>6470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3282</v>
      </c>
      <c r="D38" s="51">
        <v>1618</v>
      </c>
      <c r="E38" s="51">
        <v>1664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3291</v>
      </c>
      <c r="D39" s="51">
        <v>1600</v>
      </c>
      <c r="E39" s="51">
        <v>1691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3438</v>
      </c>
      <c r="D40" s="51">
        <v>1666</v>
      </c>
      <c r="E40" s="51">
        <v>1772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3603</v>
      </c>
      <c r="D41" s="51">
        <v>1743</v>
      </c>
      <c r="E41" s="51">
        <v>1860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3695</v>
      </c>
      <c r="D42" s="51">
        <v>1806</v>
      </c>
      <c r="E42" s="51">
        <v>1889</v>
      </c>
    </row>
    <row r="43" spans="1:5" ht="14.1" customHeight="1" x14ac:dyDescent="0.2">
      <c r="A43" s="42" t="s">
        <v>36</v>
      </c>
      <c r="B43" s="52"/>
      <c r="C43" s="51">
        <f>SUM(C38:C42)</f>
        <v>17309</v>
      </c>
      <c r="D43" s="51">
        <f>SUM(D38:D42)</f>
        <v>8433</v>
      </c>
      <c r="E43" s="51">
        <f>SUM(E38:E42)</f>
        <v>8876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3940</v>
      </c>
      <c r="D44" s="51">
        <v>1897</v>
      </c>
      <c r="E44" s="51">
        <v>2043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4028</v>
      </c>
      <c r="D45" s="51">
        <v>1928</v>
      </c>
      <c r="E45" s="51">
        <v>2100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4323</v>
      </c>
      <c r="D46" s="51">
        <v>2085</v>
      </c>
      <c r="E46" s="51">
        <v>2238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4264</v>
      </c>
      <c r="D47" s="51">
        <v>1992</v>
      </c>
      <c r="E47" s="51">
        <v>2272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4190</v>
      </c>
      <c r="D48" s="51">
        <v>2055</v>
      </c>
      <c r="E48" s="51">
        <v>2135</v>
      </c>
    </row>
    <row r="49" spans="1:5" ht="14.1" customHeight="1" x14ac:dyDescent="0.2">
      <c r="A49" s="42" t="s">
        <v>36</v>
      </c>
      <c r="B49" s="52"/>
      <c r="C49" s="51">
        <f>SUM(C44:C48)</f>
        <v>20745</v>
      </c>
      <c r="D49" s="51">
        <f>SUM(D44:D48)</f>
        <v>9957</v>
      </c>
      <c r="E49" s="51">
        <f>SUM(E44:E48)</f>
        <v>10788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4079</v>
      </c>
      <c r="D50" s="51">
        <v>2002</v>
      </c>
      <c r="E50" s="51">
        <v>2077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3989</v>
      </c>
      <c r="D51" s="51">
        <v>1986</v>
      </c>
      <c r="E51" s="51">
        <v>2003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3889</v>
      </c>
      <c r="D52" s="51">
        <v>1872</v>
      </c>
      <c r="E52" s="51">
        <v>2017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3811</v>
      </c>
      <c r="D53" s="51">
        <v>1875</v>
      </c>
      <c r="E53" s="51">
        <v>1936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3969</v>
      </c>
      <c r="D54" s="51">
        <v>2000</v>
      </c>
      <c r="E54" s="51">
        <v>1969</v>
      </c>
    </row>
    <row r="55" spans="1:5" ht="14.1" customHeight="1" x14ac:dyDescent="0.2">
      <c r="A55" s="41" t="s">
        <v>36</v>
      </c>
      <c r="B55" s="52"/>
      <c r="C55" s="51">
        <f>SUM(C50:C54)</f>
        <v>19737</v>
      </c>
      <c r="D55" s="51">
        <f>SUM(D50:D54)</f>
        <v>9735</v>
      </c>
      <c r="E55" s="51">
        <f>SUM(E50:E54)</f>
        <v>10002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3679</v>
      </c>
      <c r="D56" s="51">
        <v>1792</v>
      </c>
      <c r="E56" s="51">
        <v>1887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3804</v>
      </c>
      <c r="D57" s="51">
        <v>1851</v>
      </c>
      <c r="E57" s="51">
        <v>1953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4116</v>
      </c>
      <c r="D58" s="51">
        <v>2058</v>
      </c>
      <c r="E58" s="51">
        <v>2058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4134</v>
      </c>
      <c r="D59" s="51">
        <v>2038</v>
      </c>
      <c r="E59" s="51">
        <v>2096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4381</v>
      </c>
      <c r="D60" s="51">
        <v>2203</v>
      </c>
      <c r="E60" s="51">
        <v>2178</v>
      </c>
    </row>
    <row r="61" spans="1:5" ht="14.1" customHeight="1" x14ac:dyDescent="0.2">
      <c r="A61" s="42" t="s">
        <v>36</v>
      </c>
      <c r="B61" s="52"/>
      <c r="C61" s="51">
        <f>SUM(C56:C60)</f>
        <v>20114</v>
      </c>
      <c r="D61" s="51">
        <f>SUM(D56:D60)</f>
        <v>9942</v>
      </c>
      <c r="E61" s="51">
        <f>SUM(E56:E60)</f>
        <v>10172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4549</v>
      </c>
      <c r="D62" s="51">
        <v>2215</v>
      </c>
      <c r="E62" s="51">
        <v>2334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4598</v>
      </c>
      <c r="D63" s="51">
        <v>2366</v>
      </c>
      <c r="E63" s="51">
        <v>2232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4579</v>
      </c>
      <c r="D64" s="51">
        <v>2303</v>
      </c>
      <c r="E64" s="51">
        <v>2276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4465</v>
      </c>
      <c r="D65" s="51">
        <v>2260</v>
      </c>
      <c r="E65" s="51">
        <v>2205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4441</v>
      </c>
      <c r="D66" s="51">
        <v>2187</v>
      </c>
      <c r="E66" s="51">
        <v>2254</v>
      </c>
    </row>
    <row r="67" spans="1:5" ht="14.1" customHeight="1" x14ac:dyDescent="0.2">
      <c r="A67" s="42" t="s">
        <v>36</v>
      </c>
      <c r="B67" s="52"/>
      <c r="C67" s="51">
        <f>SUM(C62:C66)</f>
        <v>22632</v>
      </c>
      <c r="D67" s="51">
        <f>SUM(D62:D66)</f>
        <v>11331</v>
      </c>
      <c r="E67" s="51">
        <f>SUM(E62:E66)</f>
        <v>11301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4181</v>
      </c>
      <c r="D68" s="51">
        <v>2072</v>
      </c>
      <c r="E68" s="51">
        <v>2109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3749</v>
      </c>
      <c r="D69" s="51">
        <v>1845</v>
      </c>
      <c r="E69" s="51">
        <v>1904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3663</v>
      </c>
      <c r="D70" s="51">
        <v>1780</v>
      </c>
      <c r="E70" s="51">
        <v>1883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3465</v>
      </c>
      <c r="D71" s="51">
        <v>1700</v>
      </c>
      <c r="E71" s="51">
        <v>1765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3342</v>
      </c>
      <c r="D72" s="51">
        <v>1664</v>
      </c>
      <c r="E72" s="51">
        <v>1678</v>
      </c>
    </row>
    <row r="73" spans="1:5" ht="14.1" customHeight="1" x14ac:dyDescent="0.2">
      <c r="A73" s="42" t="s">
        <v>36</v>
      </c>
      <c r="B73" s="52"/>
      <c r="C73" s="51">
        <f>SUM(C68:C72)</f>
        <v>18400</v>
      </c>
      <c r="D73" s="51">
        <f>SUM(D68:D72)</f>
        <v>9061</v>
      </c>
      <c r="E73" s="51">
        <f>SUM(E68:E72)</f>
        <v>9339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3202</v>
      </c>
      <c r="D74" s="51">
        <v>1552</v>
      </c>
      <c r="E74" s="51">
        <v>1650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2921</v>
      </c>
      <c r="D75" s="51">
        <v>1470</v>
      </c>
      <c r="E75" s="51">
        <v>1451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2829</v>
      </c>
      <c r="D76" s="51">
        <v>1412</v>
      </c>
      <c r="E76" s="51">
        <v>1417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2684</v>
      </c>
      <c r="D77" s="51">
        <v>1294</v>
      </c>
      <c r="E77" s="51">
        <v>1390</v>
      </c>
    </row>
    <row r="78" spans="1:5" x14ac:dyDescent="0.2">
      <c r="A78" s="35" t="s">
        <v>91</v>
      </c>
      <c r="B78" s="50">
        <f>$B$8-59</f>
        <v>1954</v>
      </c>
      <c r="C78" s="51">
        <v>2544</v>
      </c>
      <c r="D78" s="51">
        <v>1247</v>
      </c>
      <c r="E78" s="51">
        <v>1297</v>
      </c>
    </row>
    <row r="79" spans="1:5" x14ac:dyDescent="0.2">
      <c r="A79" s="42" t="s">
        <v>36</v>
      </c>
      <c r="B79" s="52"/>
      <c r="C79" s="51">
        <f>SUM(C74:C78)</f>
        <v>14180</v>
      </c>
      <c r="D79" s="51">
        <f>SUM(D74:D78)</f>
        <v>6975</v>
      </c>
      <c r="E79" s="51">
        <f>SUM(E74:E78)</f>
        <v>7205</v>
      </c>
    </row>
    <row r="80" spans="1:5" x14ac:dyDescent="0.2">
      <c r="A80" s="35" t="s">
        <v>92</v>
      </c>
      <c r="B80" s="50">
        <f>$B$8-60</f>
        <v>1953</v>
      </c>
      <c r="C80" s="51">
        <v>2418</v>
      </c>
      <c r="D80" s="51">
        <v>1186</v>
      </c>
      <c r="E80" s="51">
        <v>1232</v>
      </c>
    </row>
    <row r="81" spans="1:5" x14ac:dyDescent="0.2">
      <c r="A81" s="35" t="s">
        <v>93</v>
      </c>
      <c r="B81" s="50">
        <f>$B$8-61</f>
        <v>1952</v>
      </c>
      <c r="C81" s="51">
        <v>2602</v>
      </c>
      <c r="D81" s="51">
        <v>1249</v>
      </c>
      <c r="E81" s="51">
        <v>1353</v>
      </c>
    </row>
    <row r="82" spans="1:5" x14ac:dyDescent="0.2">
      <c r="A82" s="35" t="s">
        <v>94</v>
      </c>
      <c r="B82" s="50">
        <f>$B$8-62</f>
        <v>1951</v>
      </c>
      <c r="C82" s="51">
        <v>2477</v>
      </c>
      <c r="D82" s="51">
        <v>1161</v>
      </c>
      <c r="E82" s="51">
        <v>1316</v>
      </c>
    </row>
    <row r="83" spans="1:5" x14ac:dyDescent="0.2">
      <c r="A83" s="35" t="s">
        <v>95</v>
      </c>
      <c r="B83" s="50">
        <f>$B$8-63</f>
        <v>1950</v>
      </c>
      <c r="C83" s="51">
        <v>2432</v>
      </c>
      <c r="D83" s="51">
        <v>1111</v>
      </c>
      <c r="E83" s="51">
        <v>1321</v>
      </c>
    </row>
    <row r="84" spans="1:5" x14ac:dyDescent="0.2">
      <c r="A84" s="35" t="s">
        <v>96</v>
      </c>
      <c r="B84" s="50">
        <f>$B$8-64</f>
        <v>1949</v>
      </c>
      <c r="C84" s="51">
        <v>2506</v>
      </c>
      <c r="D84" s="51">
        <v>1187</v>
      </c>
      <c r="E84" s="51">
        <v>1319</v>
      </c>
    </row>
    <row r="85" spans="1:5" x14ac:dyDescent="0.2">
      <c r="A85" s="42" t="s">
        <v>36</v>
      </c>
      <c r="B85" s="52"/>
      <c r="C85" s="51">
        <f>SUM(C80:C84)</f>
        <v>12435</v>
      </c>
      <c r="D85" s="51">
        <f>SUM(D80:D84)</f>
        <v>5894</v>
      </c>
      <c r="E85" s="51">
        <f>SUM(E80:E84)</f>
        <v>6541</v>
      </c>
    </row>
    <row r="86" spans="1:5" x14ac:dyDescent="0.2">
      <c r="A86" s="35" t="s">
        <v>97</v>
      </c>
      <c r="B86" s="50">
        <f>$B$8-65</f>
        <v>1948</v>
      </c>
      <c r="C86" s="51">
        <v>2470</v>
      </c>
      <c r="D86" s="51">
        <v>1190</v>
      </c>
      <c r="E86" s="51">
        <v>1280</v>
      </c>
    </row>
    <row r="87" spans="1:5" x14ac:dyDescent="0.2">
      <c r="A87" s="35" t="s">
        <v>98</v>
      </c>
      <c r="B87" s="50">
        <f>$B$8-66</f>
        <v>1947</v>
      </c>
      <c r="C87" s="51">
        <v>2463</v>
      </c>
      <c r="D87" s="51">
        <v>1155</v>
      </c>
      <c r="E87" s="51">
        <v>1308</v>
      </c>
    </row>
    <row r="88" spans="1:5" x14ac:dyDescent="0.2">
      <c r="A88" s="35" t="s">
        <v>99</v>
      </c>
      <c r="B88" s="50">
        <f>$B$8-67</f>
        <v>1946</v>
      </c>
      <c r="C88" s="51">
        <v>2242</v>
      </c>
      <c r="D88" s="51">
        <v>1075</v>
      </c>
      <c r="E88" s="51">
        <v>1167</v>
      </c>
    </row>
    <row r="89" spans="1:5" x14ac:dyDescent="0.2">
      <c r="A89" s="35" t="s">
        <v>100</v>
      </c>
      <c r="B89" s="50">
        <f>$B$8-68</f>
        <v>1945</v>
      </c>
      <c r="C89" s="51">
        <v>1962</v>
      </c>
      <c r="D89" s="51">
        <v>903</v>
      </c>
      <c r="E89" s="51">
        <v>1059</v>
      </c>
    </row>
    <row r="90" spans="1:5" x14ac:dyDescent="0.2">
      <c r="A90" s="35" t="s">
        <v>101</v>
      </c>
      <c r="B90" s="50">
        <f>$B$8-69</f>
        <v>1944</v>
      </c>
      <c r="C90" s="51">
        <v>2455</v>
      </c>
      <c r="D90" s="51">
        <v>1130</v>
      </c>
      <c r="E90" s="51">
        <v>1325</v>
      </c>
    </row>
    <row r="91" spans="1:5" x14ac:dyDescent="0.2">
      <c r="A91" s="42" t="s">
        <v>36</v>
      </c>
      <c r="B91" s="52"/>
      <c r="C91" s="51">
        <f>SUM(C86:C90)</f>
        <v>11592</v>
      </c>
      <c r="D91" s="51">
        <f>SUM(D86:D90)</f>
        <v>5453</v>
      </c>
      <c r="E91" s="51">
        <f>SUM(E86:E90)</f>
        <v>6139</v>
      </c>
    </row>
    <row r="92" spans="1:5" x14ac:dyDescent="0.2">
      <c r="A92" s="35" t="s">
        <v>102</v>
      </c>
      <c r="B92" s="50">
        <f>$B$8-70</f>
        <v>1943</v>
      </c>
      <c r="C92" s="51">
        <v>2530</v>
      </c>
      <c r="D92" s="51">
        <v>1131</v>
      </c>
      <c r="E92" s="51">
        <v>1399</v>
      </c>
    </row>
    <row r="93" spans="1:5" x14ac:dyDescent="0.2">
      <c r="A93" s="35" t="s">
        <v>103</v>
      </c>
      <c r="B93" s="50">
        <f>$B$8-71</f>
        <v>1942</v>
      </c>
      <c r="C93" s="51">
        <v>2398</v>
      </c>
      <c r="D93" s="51">
        <v>1113</v>
      </c>
      <c r="E93" s="51">
        <v>1285</v>
      </c>
    </row>
    <row r="94" spans="1:5" x14ac:dyDescent="0.2">
      <c r="A94" s="35" t="s">
        <v>104</v>
      </c>
      <c r="B94" s="50">
        <f>$B$8-72</f>
        <v>1941</v>
      </c>
      <c r="C94" s="51">
        <v>2838</v>
      </c>
      <c r="D94" s="51">
        <v>1307</v>
      </c>
      <c r="E94" s="51">
        <v>1531</v>
      </c>
    </row>
    <row r="95" spans="1:5" x14ac:dyDescent="0.2">
      <c r="A95" s="35" t="s">
        <v>105</v>
      </c>
      <c r="B95" s="50">
        <f>$B$8-73</f>
        <v>1940</v>
      </c>
      <c r="C95" s="51">
        <v>2755</v>
      </c>
      <c r="D95" s="51">
        <v>1268</v>
      </c>
      <c r="E95" s="51">
        <v>1487</v>
      </c>
    </row>
    <row r="96" spans="1:5" x14ac:dyDescent="0.2">
      <c r="A96" s="35" t="s">
        <v>106</v>
      </c>
      <c r="B96" s="50">
        <f>$B$8-74</f>
        <v>1939</v>
      </c>
      <c r="C96" s="51">
        <v>2499</v>
      </c>
      <c r="D96" s="51">
        <v>1141</v>
      </c>
      <c r="E96" s="51">
        <v>1358</v>
      </c>
    </row>
    <row r="97" spans="1:5" x14ac:dyDescent="0.2">
      <c r="A97" s="42" t="s">
        <v>36</v>
      </c>
      <c r="B97" s="52"/>
      <c r="C97" s="51">
        <f>SUM(C92:C96)</f>
        <v>13020</v>
      </c>
      <c r="D97" s="51">
        <f>SUM(D92:D96)</f>
        <v>5960</v>
      </c>
      <c r="E97" s="51">
        <f>SUM(E92:E96)</f>
        <v>7060</v>
      </c>
    </row>
    <row r="98" spans="1:5" x14ac:dyDescent="0.2">
      <c r="A98" s="35" t="s">
        <v>107</v>
      </c>
      <c r="B98" s="50">
        <f>$B$8-75</f>
        <v>1938</v>
      </c>
      <c r="C98" s="51">
        <v>2503</v>
      </c>
      <c r="D98" s="51">
        <v>1132</v>
      </c>
      <c r="E98" s="51">
        <v>1371</v>
      </c>
    </row>
    <row r="99" spans="1:5" x14ac:dyDescent="0.2">
      <c r="A99" s="35" t="s">
        <v>108</v>
      </c>
      <c r="B99" s="50">
        <f>$B$8-76</f>
        <v>1937</v>
      </c>
      <c r="C99" s="51">
        <v>2141</v>
      </c>
      <c r="D99" s="51">
        <v>965</v>
      </c>
      <c r="E99" s="51">
        <v>1176</v>
      </c>
    </row>
    <row r="100" spans="1:5" x14ac:dyDescent="0.2">
      <c r="A100" s="35" t="s">
        <v>109</v>
      </c>
      <c r="B100" s="50">
        <f>$B$8-77</f>
        <v>1936</v>
      </c>
      <c r="C100" s="51">
        <v>2169</v>
      </c>
      <c r="D100" s="51">
        <v>947</v>
      </c>
      <c r="E100" s="51">
        <v>1222</v>
      </c>
    </row>
    <row r="101" spans="1:5" x14ac:dyDescent="0.2">
      <c r="A101" s="35" t="s">
        <v>110</v>
      </c>
      <c r="B101" s="50">
        <f>$B$8-78</f>
        <v>1935</v>
      </c>
      <c r="C101" s="51">
        <v>2008</v>
      </c>
      <c r="D101" s="51">
        <v>863</v>
      </c>
      <c r="E101" s="51">
        <v>1145</v>
      </c>
    </row>
    <row r="102" spans="1:5" x14ac:dyDescent="0.2">
      <c r="A102" s="36" t="s">
        <v>111</v>
      </c>
      <c r="B102" s="50">
        <f>$B$8-79</f>
        <v>1934</v>
      </c>
      <c r="C102" s="51">
        <v>1697</v>
      </c>
      <c r="D102" s="51">
        <v>699</v>
      </c>
      <c r="E102" s="51">
        <v>998</v>
      </c>
    </row>
    <row r="103" spans="1:5" x14ac:dyDescent="0.2">
      <c r="A103" s="43" t="s">
        <v>36</v>
      </c>
      <c r="B103" s="53"/>
      <c r="C103" s="51">
        <f>SUM(C98:C102)</f>
        <v>10518</v>
      </c>
      <c r="D103" s="51">
        <f>SUM(D98:D102)</f>
        <v>4606</v>
      </c>
      <c r="E103" s="51">
        <f>SUM(E98:E102)</f>
        <v>5912</v>
      </c>
    </row>
    <row r="104" spans="1:5" x14ac:dyDescent="0.2">
      <c r="A104" s="36" t="s">
        <v>112</v>
      </c>
      <c r="B104" s="50">
        <f>$B$8-80</f>
        <v>1933</v>
      </c>
      <c r="C104" s="51">
        <v>1255</v>
      </c>
      <c r="D104" s="51">
        <v>497</v>
      </c>
      <c r="E104" s="51">
        <v>758</v>
      </c>
    </row>
    <row r="105" spans="1:5" x14ac:dyDescent="0.2">
      <c r="A105" s="36" t="s">
        <v>123</v>
      </c>
      <c r="B105" s="50">
        <f>$B$8-81</f>
        <v>1932</v>
      </c>
      <c r="C105" s="51">
        <v>1153</v>
      </c>
      <c r="D105" s="51">
        <v>459</v>
      </c>
      <c r="E105" s="51">
        <v>694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1159</v>
      </c>
      <c r="D106" s="51">
        <v>426</v>
      </c>
      <c r="E106" s="51">
        <v>733</v>
      </c>
    </row>
    <row r="107" spans="1:5" x14ac:dyDescent="0.2">
      <c r="A107" s="36" t="s">
        <v>124</v>
      </c>
      <c r="B107" s="50">
        <f>$B$8-83</f>
        <v>1930</v>
      </c>
      <c r="C107" s="51">
        <v>1143</v>
      </c>
      <c r="D107" s="51">
        <v>410</v>
      </c>
      <c r="E107" s="51">
        <v>733</v>
      </c>
    </row>
    <row r="108" spans="1:5" x14ac:dyDescent="0.2">
      <c r="A108" s="36" t="s">
        <v>122</v>
      </c>
      <c r="B108" s="50">
        <f>$B$8-84</f>
        <v>1929</v>
      </c>
      <c r="C108" s="51">
        <v>1070</v>
      </c>
      <c r="D108" s="51">
        <v>413</v>
      </c>
      <c r="E108" s="51">
        <v>657</v>
      </c>
    </row>
    <row r="109" spans="1:5" x14ac:dyDescent="0.2">
      <c r="A109" s="43" t="s">
        <v>36</v>
      </c>
      <c r="B109" s="53"/>
      <c r="C109" s="51">
        <f>SUM(C104:C108)</f>
        <v>5780</v>
      </c>
      <c r="D109" s="51">
        <f>SUM(D104:D108)</f>
        <v>2205</v>
      </c>
      <c r="E109" s="51">
        <f>SUM(E104:E108)</f>
        <v>3575</v>
      </c>
    </row>
    <row r="110" spans="1:5" x14ac:dyDescent="0.2">
      <c r="A110" s="36" t="s">
        <v>113</v>
      </c>
      <c r="B110" s="50">
        <f>$B$8-85</f>
        <v>1928</v>
      </c>
      <c r="C110" s="51">
        <v>1000</v>
      </c>
      <c r="D110" s="51">
        <v>312</v>
      </c>
      <c r="E110" s="51">
        <v>688</v>
      </c>
    </row>
    <row r="111" spans="1:5" x14ac:dyDescent="0.2">
      <c r="A111" s="36" t="s">
        <v>114</v>
      </c>
      <c r="B111" s="50">
        <f>$B$8-86</f>
        <v>1927</v>
      </c>
      <c r="C111" s="51">
        <v>887</v>
      </c>
      <c r="D111" s="51">
        <v>290</v>
      </c>
      <c r="E111" s="51">
        <v>597</v>
      </c>
    </row>
    <row r="112" spans="1:5" x14ac:dyDescent="0.2">
      <c r="A112" s="36" t="s">
        <v>115</v>
      </c>
      <c r="B112" s="50">
        <f>$B$8-87</f>
        <v>1926</v>
      </c>
      <c r="C112" s="51">
        <v>822</v>
      </c>
      <c r="D112" s="51">
        <v>241</v>
      </c>
      <c r="E112" s="51">
        <v>581</v>
      </c>
    </row>
    <row r="113" spans="1:5" x14ac:dyDescent="0.2">
      <c r="A113" s="36" t="s">
        <v>116</v>
      </c>
      <c r="B113" s="50">
        <f>$B$8-88</f>
        <v>1925</v>
      </c>
      <c r="C113" s="51">
        <v>747</v>
      </c>
      <c r="D113" s="51">
        <v>209</v>
      </c>
      <c r="E113" s="51">
        <v>538</v>
      </c>
    </row>
    <row r="114" spans="1:5" x14ac:dyDescent="0.2">
      <c r="A114" s="36" t="s">
        <v>117</v>
      </c>
      <c r="B114" s="50">
        <f>$B$8-89</f>
        <v>1924</v>
      </c>
      <c r="C114" s="51">
        <v>609</v>
      </c>
      <c r="D114" s="51">
        <v>149</v>
      </c>
      <c r="E114" s="51">
        <v>460</v>
      </c>
    </row>
    <row r="115" spans="1:5" x14ac:dyDescent="0.2">
      <c r="A115" s="43" t="s">
        <v>36</v>
      </c>
      <c r="B115" s="54"/>
      <c r="C115" s="51">
        <f>SUM(C110:C114)</f>
        <v>4065</v>
      </c>
      <c r="D115" s="51">
        <f>SUM(D110:D114)</f>
        <v>1201</v>
      </c>
      <c r="E115" s="51">
        <f>SUM(E110:E114)</f>
        <v>2864</v>
      </c>
    </row>
    <row r="116" spans="1:5" x14ac:dyDescent="0.2">
      <c r="A116" s="36" t="s">
        <v>118</v>
      </c>
      <c r="B116" s="50">
        <f>$B$8-90</f>
        <v>1923</v>
      </c>
      <c r="C116" s="51">
        <v>2420</v>
      </c>
      <c r="D116" s="51">
        <v>516</v>
      </c>
      <c r="E116" s="51">
        <v>1904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254354</v>
      </c>
      <c r="D118" s="56">
        <v>122681</v>
      </c>
      <c r="E118" s="56">
        <v>131673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">
      <c r="A3" s="98" t="s">
        <v>130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2612</v>
      </c>
      <c r="D8" s="51">
        <v>1342</v>
      </c>
      <c r="E8" s="51">
        <v>1270</v>
      </c>
    </row>
    <row r="9" spans="1:8" ht="14.1" customHeight="1" x14ac:dyDescent="0.25">
      <c r="A9" s="34" t="s">
        <v>32</v>
      </c>
      <c r="B9" s="50">
        <f>$B$8-1</f>
        <v>2012</v>
      </c>
      <c r="C9" s="51">
        <v>2366</v>
      </c>
      <c r="D9" s="51">
        <v>1192</v>
      </c>
      <c r="E9" s="51">
        <v>1174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2252</v>
      </c>
      <c r="D10" s="51">
        <v>1134</v>
      </c>
      <c r="E10" s="51">
        <v>1118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2178</v>
      </c>
      <c r="D11" s="51">
        <v>1187</v>
      </c>
      <c r="E11" s="51">
        <v>991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2106</v>
      </c>
      <c r="D12" s="51">
        <v>1098</v>
      </c>
      <c r="E12" s="51">
        <v>1008</v>
      </c>
    </row>
    <row r="13" spans="1:8" ht="14.1" customHeight="1" x14ac:dyDescent="0.25">
      <c r="A13" s="41" t="s">
        <v>36</v>
      </c>
      <c r="B13" s="52"/>
      <c r="C13" s="51">
        <f>SUM(C8:C12)</f>
        <v>11514</v>
      </c>
      <c r="D13" s="51">
        <f>SUM(D8:D12)</f>
        <v>5953</v>
      </c>
      <c r="E13" s="51">
        <f>SUM(E8:E12)</f>
        <v>5561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2124</v>
      </c>
      <c r="D14" s="51">
        <v>1120</v>
      </c>
      <c r="E14" s="51">
        <v>1004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2084</v>
      </c>
      <c r="D15" s="51">
        <v>1094</v>
      </c>
      <c r="E15" s="51">
        <v>990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1903</v>
      </c>
      <c r="D16" s="51">
        <v>1010</v>
      </c>
      <c r="E16" s="51">
        <v>893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1882</v>
      </c>
      <c r="D17" s="51">
        <v>996</v>
      </c>
      <c r="E17" s="51">
        <v>886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1856</v>
      </c>
      <c r="D18" s="51">
        <v>967</v>
      </c>
      <c r="E18" s="51">
        <v>889</v>
      </c>
    </row>
    <row r="19" spans="1:5" ht="14.1" customHeight="1" x14ac:dyDescent="0.25">
      <c r="A19" s="42" t="s">
        <v>36</v>
      </c>
      <c r="B19" s="52"/>
      <c r="C19" s="51">
        <f>SUM(C14:C18)</f>
        <v>9849</v>
      </c>
      <c r="D19" s="51">
        <f>SUM(D14:D18)</f>
        <v>5187</v>
      </c>
      <c r="E19" s="51">
        <f>SUM(E14:E18)</f>
        <v>4662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1741</v>
      </c>
      <c r="D20" s="51">
        <v>942</v>
      </c>
      <c r="E20" s="51">
        <v>799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1746</v>
      </c>
      <c r="D21" s="51">
        <v>896</v>
      </c>
      <c r="E21" s="51">
        <v>850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1762</v>
      </c>
      <c r="D22" s="51">
        <v>920</v>
      </c>
      <c r="E22" s="51">
        <v>842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1781</v>
      </c>
      <c r="D23" s="51">
        <v>941</v>
      </c>
      <c r="E23" s="51">
        <v>840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1738</v>
      </c>
      <c r="D24" s="51">
        <v>882</v>
      </c>
      <c r="E24" s="51">
        <v>856</v>
      </c>
    </row>
    <row r="25" spans="1:5" ht="14.1" customHeight="1" x14ac:dyDescent="0.25">
      <c r="A25" s="42" t="s">
        <v>36</v>
      </c>
      <c r="B25" s="52"/>
      <c r="C25" s="51">
        <f>SUM(C20:C24)</f>
        <v>8768</v>
      </c>
      <c r="D25" s="51">
        <f>SUM(D20:D24)</f>
        <v>4581</v>
      </c>
      <c r="E25" s="51">
        <f>SUM(E20:E24)</f>
        <v>4187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1790</v>
      </c>
      <c r="D26" s="51">
        <v>888</v>
      </c>
      <c r="E26" s="51">
        <v>902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1958</v>
      </c>
      <c r="D27" s="51">
        <v>1016</v>
      </c>
      <c r="E27" s="51">
        <v>942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2008</v>
      </c>
      <c r="D28" s="51">
        <v>1053</v>
      </c>
      <c r="E28" s="51">
        <v>955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1971</v>
      </c>
      <c r="D29" s="51">
        <v>1019</v>
      </c>
      <c r="E29" s="51">
        <v>952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2042</v>
      </c>
      <c r="D30" s="51">
        <v>987</v>
      </c>
      <c r="E30" s="51">
        <v>1055</v>
      </c>
    </row>
    <row r="31" spans="1:5" ht="14.1" customHeight="1" x14ac:dyDescent="0.25">
      <c r="A31" s="42" t="s">
        <v>36</v>
      </c>
      <c r="B31" s="52"/>
      <c r="C31" s="51">
        <f>SUM(C26:C30)</f>
        <v>9769</v>
      </c>
      <c r="D31" s="51">
        <f>SUM(D26:D30)</f>
        <v>4963</v>
      </c>
      <c r="E31" s="51">
        <f>SUM(E26:E30)</f>
        <v>4806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2255</v>
      </c>
      <c r="D32" s="51">
        <v>1054</v>
      </c>
      <c r="E32" s="51">
        <v>1201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2552</v>
      </c>
      <c r="D33" s="51">
        <v>1204</v>
      </c>
      <c r="E33" s="51">
        <v>1348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2862</v>
      </c>
      <c r="D34" s="51">
        <v>1331</v>
      </c>
      <c r="E34" s="51">
        <v>1531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3216</v>
      </c>
      <c r="D35" s="51">
        <v>1499</v>
      </c>
      <c r="E35" s="51">
        <v>1717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3354</v>
      </c>
      <c r="D36" s="51">
        <v>1492</v>
      </c>
      <c r="E36" s="51">
        <v>1862</v>
      </c>
    </row>
    <row r="37" spans="1:5" ht="14.1" customHeight="1" x14ac:dyDescent="0.2">
      <c r="A37" s="42" t="s">
        <v>36</v>
      </c>
      <c r="B37" s="52"/>
      <c r="C37" s="51">
        <f>SUM(C32:C36)</f>
        <v>14239</v>
      </c>
      <c r="D37" s="51">
        <f>SUM(D32:D36)</f>
        <v>6580</v>
      </c>
      <c r="E37" s="51">
        <f>SUM(E32:E36)</f>
        <v>7659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3636</v>
      </c>
      <c r="D38" s="51">
        <v>1644</v>
      </c>
      <c r="E38" s="51">
        <v>1992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3752</v>
      </c>
      <c r="D39" s="51">
        <v>1698</v>
      </c>
      <c r="E39" s="51">
        <v>2054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4066</v>
      </c>
      <c r="D40" s="51">
        <v>1854</v>
      </c>
      <c r="E40" s="51">
        <v>2212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4097</v>
      </c>
      <c r="D41" s="51">
        <v>1866</v>
      </c>
      <c r="E41" s="51">
        <v>2231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4232</v>
      </c>
      <c r="D42" s="51">
        <v>1876</v>
      </c>
      <c r="E42" s="51">
        <v>2356</v>
      </c>
    </row>
    <row r="43" spans="1:5" ht="14.1" customHeight="1" x14ac:dyDescent="0.2">
      <c r="A43" s="42" t="s">
        <v>36</v>
      </c>
      <c r="B43" s="52"/>
      <c r="C43" s="51">
        <f>SUM(C38:C42)</f>
        <v>19783</v>
      </c>
      <c r="D43" s="51">
        <f>SUM(D38:D42)</f>
        <v>8938</v>
      </c>
      <c r="E43" s="51">
        <f>SUM(E38:E42)</f>
        <v>10845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4556</v>
      </c>
      <c r="D44" s="51">
        <v>2085</v>
      </c>
      <c r="E44" s="51">
        <v>2471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4627</v>
      </c>
      <c r="D45" s="51">
        <v>2194</v>
      </c>
      <c r="E45" s="51">
        <v>2433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4803</v>
      </c>
      <c r="D46" s="51">
        <v>2248</v>
      </c>
      <c r="E46" s="51">
        <v>2555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4626</v>
      </c>
      <c r="D47" s="51">
        <v>2154</v>
      </c>
      <c r="E47" s="51">
        <v>2472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4228</v>
      </c>
      <c r="D48" s="51">
        <v>1987</v>
      </c>
      <c r="E48" s="51">
        <v>2241</v>
      </c>
    </row>
    <row r="49" spans="1:5" ht="14.1" customHeight="1" x14ac:dyDescent="0.2">
      <c r="A49" s="42" t="s">
        <v>36</v>
      </c>
      <c r="B49" s="52"/>
      <c r="C49" s="51">
        <f>SUM(C44:C48)</f>
        <v>22840</v>
      </c>
      <c r="D49" s="51">
        <f>SUM(D44:D48)</f>
        <v>10668</v>
      </c>
      <c r="E49" s="51">
        <f>SUM(E44:E48)</f>
        <v>12172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4085</v>
      </c>
      <c r="D50" s="51">
        <v>2001</v>
      </c>
      <c r="E50" s="51">
        <v>2084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3947</v>
      </c>
      <c r="D51" s="51">
        <v>1861</v>
      </c>
      <c r="E51" s="51">
        <v>2086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3779</v>
      </c>
      <c r="D52" s="51">
        <v>1785</v>
      </c>
      <c r="E52" s="51">
        <v>1994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3617</v>
      </c>
      <c r="D53" s="51">
        <v>1731</v>
      </c>
      <c r="E53" s="51">
        <v>1886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3649</v>
      </c>
      <c r="D54" s="51">
        <v>1770</v>
      </c>
      <c r="E54" s="51">
        <v>1879</v>
      </c>
    </row>
    <row r="55" spans="1:5" ht="14.1" customHeight="1" x14ac:dyDescent="0.2">
      <c r="A55" s="41" t="s">
        <v>36</v>
      </c>
      <c r="B55" s="52"/>
      <c r="C55" s="51">
        <f>SUM(C50:C54)</f>
        <v>19077</v>
      </c>
      <c r="D55" s="51">
        <f>SUM(D50:D54)</f>
        <v>9148</v>
      </c>
      <c r="E55" s="51">
        <f>SUM(E50:E54)</f>
        <v>9929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3507</v>
      </c>
      <c r="D56" s="51">
        <v>1665</v>
      </c>
      <c r="E56" s="51">
        <v>1842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3704</v>
      </c>
      <c r="D57" s="51">
        <v>1831</v>
      </c>
      <c r="E57" s="51">
        <v>1873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3842</v>
      </c>
      <c r="D58" s="51">
        <v>1849</v>
      </c>
      <c r="E58" s="51">
        <v>1993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3951</v>
      </c>
      <c r="D59" s="51">
        <v>1965</v>
      </c>
      <c r="E59" s="51">
        <v>1986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4133</v>
      </c>
      <c r="D60" s="51">
        <v>2032</v>
      </c>
      <c r="E60" s="51">
        <v>2101</v>
      </c>
    </row>
    <row r="61" spans="1:5" ht="14.1" customHeight="1" x14ac:dyDescent="0.2">
      <c r="A61" s="42" t="s">
        <v>36</v>
      </c>
      <c r="B61" s="52"/>
      <c r="C61" s="51">
        <f>SUM(C56:C60)</f>
        <v>19137</v>
      </c>
      <c r="D61" s="51">
        <f>SUM(D56:D60)</f>
        <v>9342</v>
      </c>
      <c r="E61" s="51">
        <f>SUM(E56:E60)</f>
        <v>9795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4392</v>
      </c>
      <c r="D62" s="51">
        <v>2194</v>
      </c>
      <c r="E62" s="51">
        <v>2198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4401</v>
      </c>
      <c r="D63" s="51">
        <v>2150</v>
      </c>
      <c r="E63" s="51">
        <v>2251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4408</v>
      </c>
      <c r="D64" s="51">
        <v>2191</v>
      </c>
      <c r="E64" s="51">
        <v>2217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4114</v>
      </c>
      <c r="D65" s="51">
        <v>1996</v>
      </c>
      <c r="E65" s="51">
        <v>2118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4004</v>
      </c>
      <c r="D66" s="51">
        <v>2052</v>
      </c>
      <c r="E66" s="51">
        <v>1952</v>
      </c>
    </row>
    <row r="67" spans="1:5" ht="14.1" customHeight="1" x14ac:dyDescent="0.2">
      <c r="A67" s="42" t="s">
        <v>36</v>
      </c>
      <c r="B67" s="52"/>
      <c r="C67" s="51">
        <f>SUM(C62:C66)</f>
        <v>21319</v>
      </c>
      <c r="D67" s="51">
        <f>SUM(D62:D66)</f>
        <v>10583</v>
      </c>
      <c r="E67" s="51">
        <f>SUM(E62:E66)</f>
        <v>10736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3842</v>
      </c>
      <c r="D68" s="51">
        <v>1906</v>
      </c>
      <c r="E68" s="51">
        <v>1936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3557</v>
      </c>
      <c r="D69" s="51">
        <v>1651</v>
      </c>
      <c r="E69" s="51">
        <v>1906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3427</v>
      </c>
      <c r="D70" s="51">
        <v>1653</v>
      </c>
      <c r="E70" s="51">
        <v>1774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3363</v>
      </c>
      <c r="D71" s="51">
        <v>1696</v>
      </c>
      <c r="E71" s="51">
        <v>1667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3218</v>
      </c>
      <c r="D72" s="51">
        <v>1608</v>
      </c>
      <c r="E72" s="51">
        <v>1610</v>
      </c>
    </row>
    <row r="73" spans="1:5" ht="14.1" customHeight="1" x14ac:dyDescent="0.2">
      <c r="A73" s="42" t="s">
        <v>36</v>
      </c>
      <c r="B73" s="52"/>
      <c r="C73" s="51">
        <f>SUM(C68:C72)</f>
        <v>17407</v>
      </c>
      <c r="D73" s="51">
        <f>SUM(D68:D72)</f>
        <v>8514</v>
      </c>
      <c r="E73" s="51">
        <f>SUM(E68:E72)</f>
        <v>8893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3018</v>
      </c>
      <c r="D74" s="51">
        <v>1457</v>
      </c>
      <c r="E74" s="51">
        <v>1561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2908</v>
      </c>
      <c r="D75" s="51">
        <v>1344</v>
      </c>
      <c r="E75" s="51">
        <v>1564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2786</v>
      </c>
      <c r="D76" s="51">
        <v>1301</v>
      </c>
      <c r="E76" s="51">
        <v>1485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2652</v>
      </c>
      <c r="D77" s="51">
        <v>1270</v>
      </c>
      <c r="E77" s="51">
        <v>1382</v>
      </c>
    </row>
    <row r="78" spans="1:5" x14ac:dyDescent="0.2">
      <c r="A78" s="35" t="s">
        <v>91</v>
      </c>
      <c r="B78" s="50">
        <f>$B$8-59</f>
        <v>1954</v>
      </c>
      <c r="C78" s="51">
        <v>2525</v>
      </c>
      <c r="D78" s="51">
        <v>1213</v>
      </c>
      <c r="E78" s="51">
        <v>1312</v>
      </c>
    </row>
    <row r="79" spans="1:5" x14ac:dyDescent="0.2">
      <c r="A79" s="42" t="s">
        <v>36</v>
      </c>
      <c r="B79" s="52"/>
      <c r="C79" s="51">
        <f>SUM(C74:C78)</f>
        <v>13889</v>
      </c>
      <c r="D79" s="51">
        <f>SUM(D74:D78)</f>
        <v>6585</v>
      </c>
      <c r="E79" s="51">
        <f>SUM(E74:E78)</f>
        <v>7304</v>
      </c>
    </row>
    <row r="80" spans="1:5" x14ac:dyDescent="0.2">
      <c r="A80" s="35" t="s">
        <v>92</v>
      </c>
      <c r="B80" s="50">
        <f>$B$8-60</f>
        <v>1953</v>
      </c>
      <c r="C80" s="51">
        <v>2566</v>
      </c>
      <c r="D80" s="51">
        <v>1211</v>
      </c>
      <c r="E80" s="51">
        <v>1355</v>
      </c>
    </row>
    <row r="81" spans="1:5" x14ac:dyDescent="0.2">
      <c r="A81" s="35" t="s">
        <v>93</v>
      </c>
      <c r="B81" s="50">
        <f>$B$8-61</f>
        <v>1952</v>
      </c>
      <c r="C81" s="51">
        <v>2660</v>
      </c>
      <c r="D81" s="51">
        <v>1246</v>
      </c>
      <c r="E81" s="51">
        <v>1414</v>
      </c>
    </row>
    <row r="82" spans="1:5" x14ac:dyDescent="0.2">
      <c r="A82" s="35" t="s">
        <v>94</v>
      </c>
      <c r="B82" s="50">
        <f>$B$8-62</f>
        <v>1951</v>
      </c>
      <c r="C82" s="51">
        <v>2593</v>
      </c>
      <c r="D82" s="51">
        <v>1201</v>
      </c>
      <c r="E82" s="51">
        <v>1392</v>
      </c>
    </row>
    <row r="83" spans="1:5" x14ac:dyDescent="0.2">
      <c r="A83" s="35" t="s">
        <v>95</v>
      </c>
      <c r="B83" s="50">
        <f>$B$8-63</f>
        <v>1950</v>
      </c>
      <c r="C83" s="51">
        <v>2635</v>
      </c>
      <c r="D83" s="51">
        <v>1235</v>
      </c>
      <c r="E83" s="51">
        <v>1400</v>
      </c>
    </row>
    <row r="84" spans="1:5" x14ac:dyDescent="0.2">
      <c r="A84" s="35" t="s">
        <v>96</v>
      </c>
      <c r="B84" s="50">
        <f>$B$8-64</f>
        <v>1949</v>
      </c>
      <c r="C84" s="51">
        <v>2709</v>
      </c>
      <c r="D84" s="51">
        <v>1245</v>
      </c>
      <c r="E84" s="51">
        <v>1464</v>
      </c>
    </row>
    <row r="85" spans="1:5" x14ac:dyDescent="0.2">
      <c r="A85" s="42" t="s">
        <v>36</v>
      </c>
      <c r="B85" s="52"/>
      <c r="C85" s="51">
        <f>SUM(C80:C84)</f>
        <v>13163</v>
      </c>
      <c r="D85" s="51">
        <f>SUM(D80:D84)</f>
        <v>6138</v>
      </c>
      <c r="E85" s="51">
        <f>SUM(E80:E84)</f>
        <v>7025</v>
      </c>
    </row>
    <row r="86" spans="1:5" x14ac:dyDescent="0.2">
      <c r="A86" s="35" t="s">
        <v>97</v>
      </c>
      <c r="B86" s="50">
        <f>$B$8-65</f>
        <v>1948</v>
      </c>
      <c r="C86" s="51">
        <v>2644</v>
      </c>
      <c r="D86" s="51">
        <v>1232</v>
      </c>
      <c r="E86" s="51">
        <v>1412</v>
      </c>
    </row>
    <row r="87" spans="1:5" x14ac:dyDescent="0.2">
      <c r="A87" s="35" t="s">
        <v>98</v>
      </c>
      <c r="B87" s="50">
        <f>$B$8-66</f>
        <v>1947</v>
      </c>
      <c r="C87" s="51">
        <v>2578</v>
      </c>
      <c r="D87" s="51">
        <v>1243</v>
      </c>
      <c r="E87" s="51">
        <v>1335</v>
      </c>
    </row>
    <row r="88" spans="1:5" x14ac:dyDescent="0.2">
      <c r="A88" s="35" t="s">
        <v>99</v>
      </c>
      <c r="B88" s="50">
        <f>$B$8-67</f>
        <v>1946</v>
      </c>
      <c r="C88" s="51">
        <v>2416</v>
      </c>
      <c r="D88" s="51">
        <v>1114</v>
      </c>
      <c r="E88" s="51">
        <v>1302</v>
      </c>
    </row>
    <row r="89" spans="1:5" x14ac:dyDescent="0.2">
      <c r="A89" s="35" t="s">
        <v>100</v>
      </c>
      <c r="B89" s="50">
        <f>$B$8-68</f>
        <v>1945</v>
      </c>
      <c r="C89" s="51">
        <v>2108</v>
      </c>
      <c r="D89" s="51">
        <v>961</v>
      </c>
      <c r="E89" s="51">
        <v>1147</v>
      </c>
    </row>
    <row r="90" spans="1:5" x14ac:dyDescent="0.2">
      <c r="A90" s="35" t="s">
        <v>101</v>
      </c>
      <c r="B90" s="50">
        <f>$B$8-69</f>
        <v>1944</v>
      </c>
      <c r="C90" s="51">
        <v>2684</v>
      </c>
      <c r="D90" s="51">
        <v>1280</v>
      </c>
      <c r="E90" s="51">
        <v>1404</v>
      </c>
    </row>
    <row r="91" spans="1:5" x14ac:dyDescent="0.2">
      <c r="A91" s="42" t="s">
        <v>36</v>
      </c>
      <c r="B91" s="52"/>
      <c r="C91" s="51">
        <f>SUM(C86:C90)</f>
        <v>12430</v>
      </c>
      <c r="D91" s="51">
        <f>SUM(D86:D90)</f>
        <v>5830</v>
      </c>
      <c r="E91" s="51">
        <f>SUM(E86:E90)</f>
        <v>6600</v>
      </c>
    </row>
    <row r="92" spans="1:5" x14ac:dyDescent="0.2">
      <c r="A92" s="35" t="s">
        <v>102</v>
      </c>
      <c r="B92" s="50">
        <f>$B$8-70</f>
        <v>1943</v>
      </c>
      <c r="C92" s="51">
        <v>2622</v>
      </c>
      <c r="D92" s="51">
        <v>1266</v>
      </c>
      <c r="E92" s="51">
        <v>1356</v>
      </c>
    </row>
    <row r="93" spans="1:5" x14ac:dyDescent="0.2">
      <c r="A93" s="35" t="s">
        <v>103</v>
      </c>
      <c r="B93" s="50">
        <f>$B$8-71</f>
        <v>1942</v>
      </c>
      <c r="C93" s="51">
        <v>2610</v>
      </c>
      <c r="D93" s="51">
        <v>1235</v>
      </c>
      <c r="E93" s="51">
        <v>1375</v>
      </c>
    </row>
    <row r="94" spans="1:5" x14ac:dyDescent="0.2">
      <c r="A94" s="35" t="s">
        <v>104</v>
      </c>
      <c r="B94" s="50">
        <f>$B$8-72</f>
        <v>1941</v>
      </c>
      <c r="C94" s="51">
        <v>2961</v>
      </c>
      <c r="D94" s="51">
        <v>1423</v>
      </c>
      <c r="E94" s="51">
        <v>1538</v>
      </c>
    </row>
    <row r="95" spans="1:5" x14ac:dyDescent="0.2">
      <c r="A95" s="35" t="s">
        <v>105</v>
      </c>
      <c r="B95" s="50">
        <f>$B$8-73</f>
        <v>1940</v>
      </c>
      <c r="C95" s="51">
        <v>2854</v>
      </c>
      <c r="D95" s="51">
        <v>1335</v>
      </c>
      <c r="E95" s="51">
        <v>1519</v>
      </c>
    </row>
    <row r="96" spans="1:5" x14ac:dyDescent="0.2">
      <c r="A96" s="35" t="s">
        <v>106</v>
      </c>
      <c r="B96" s="50">
        <f>$B$8-74</f>
        <v>1939</v>
      </c>
      <c r="C96" s="51">
        <v>2830</v>
      </c>
      <c r="D96" s="51">
        <v>1331</v>
      </c>
      <c r="E96" s="51">
        <v>1499</v>
      </c>
    </row>
    <row r="97" spans="1:5" x14ac:dyDescent="0.2">
      <c r="A97" s="42" t="s">
        <v>36</v>
      </c>
      <c r="B97" s="52"/>
      <c r="C97" s="51">
        <f>SUM(C92:C96)</f>
        <v>13877</v>
      </c>
      <c r="D97" s="51">
        <f>SUM(D92:D96)</f>
        <v>6590</v>
      </c>
      <c r="E97" s="51">
        <f>SUM(E92:E96)</f>
        <v>7287</v>
      </c>
    </row>
    <row r="98" spans="1:5" x14ac:dyDescent="0.2">
      <c r="A98" s="35" t="s">
        <v>107</v>
      </c>
      <c r="B98" s="50">
        <f>$B$8-75</f>
        <v>1938</v>
      </c>
      <c r="C98" s="51">
        <v>2495</v>
      </c>
      <c r="D98" s="51">
        <v>1163</v>
      </c>
      <c r="E98" s="51">
        <v>1332</v>
      </c>
    </row>
    <row r="99" spans="1:5" x14ac:dyDescent="0.2">
      <c r="A99" s="35" t="s">
        <v>108</v>
      </c>
      <c r="B99" s="50">
        <f>$B$8-76</f>
        <v>1937</v>
      </c>
      <c r="C99" s="51">
        <v>2323</v>
      </c>
      <c r="D99" s="51">
        <v>1050</v>
      </c>
      <c r="E99" s="51">
        <v>1273</v>
      </c>
    </row>
    <row r="100" spans="1:5" x14ac:dyDescent="0.2">
      <c r="A100" s="35" t="s">
        <v>109</v>
      </c>
      <c r="B100" s="50">
        <f>$B$8-77</f>
        <v>1936</v>
      </c>
      <c r="C100" s="51">
        <v>2132</v>
      </c>
      <c r="D100" s="51">
        <v>936</v>
      </c>
      <c r="E100" s="51">
        <v>1196</v>
      </c>
    </row>
    <row r="101" spans="1:5" x14ac:dyDescent="0.2">
      <c r="A101" s="35" t="s">
        <v>110</v>
      </c>
      <c r="B101" s="50">
        <f>$B$8-78</f>
        <v>1935</v>
      </c>
      <c r="C101" s="51">
        <v>2080</v>
      </c>
      <c r="D101" s="51">
        <v>911</v>
      </c>
      <c r="E101" s="51">
        <v>1169</v>
      </c>
    </row>
    <row r="102" spans="1:5" x14ac:dyDescent="0.2">
      <c r="A102" s="36" t="s">
        <v>111</v>
      </c>
      <c r="B102" s="50">
        <f>$B$8-79</f>
        <v>1934</v>
      </c>
      <c r="C102" s="51">
        <v>1723</v>
      </c>
      <c r="D102" s="51">
        <v>701</v>
      </c>
      <c r="E102" s="51">
        <v>1022</v>
      </c>
    </row>
    <row r="103" spans="1:5" x14ac:dyDescent="0.2">
      <c r="A103" s="43" t="s">
        <v>36</v>
      </c>
      <c r="B103" s="53"/>
      <c r="C103" s="51">
        <f>SUM(C98:C102)</f>
        <v>10753</v>
      </c>
      <c r="D103" s="51">
        <f>SUM(D98:D102)</f>
        <v>4761</v>
      </c>
      <c r="E103" s="51">
        <f>SUM(E98:E102)</f>
        <v>5992</v>
      </c>
    </row>
    <row r="104" spans="1:5" x14ac:dyDescent="0.2">
      <c r="A104" s="36" t="s">
        <v>112</v>
      </c>
      <c r="B104" s="50">
        <f>$B$8-80</f>
        <v>1933</v>
      </c>
      <c r="C104" s="51">
        <v>1238</v>
      </c>
      <c r="D104" s="51">
        <v>519</v>
      </c>
      <c r="E104" s="51">
        <v>719</v>
      </c>
    </row>
    <row r="105" spans="1:5" x14ac:dyDescent="0.2">
      <c r="A105" s="36" t="s">
        <v>123</v>
      </c>
      <c r="B105" s="50">
        <f>$B$8-81</f>
        <v>1932</v>
      </c>
      <c r="C105" s="51">
        <v>1116</v>
      </c>
      <c r="D105" s="51">
        <v>435</v>
      </c>
      <c r="E105" s="51">
        <v>681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1107</v>
      </c>
      <c r="D106" s="51">
        <v>413</v>
      </c>
      <c r="E106" s="51">
        <v>694</v>
      </c>
    </row>
    <row r="107" spans="1:5" x14ac:dyDescent="0.2">
      <c r="A107" s="36" t="s">
        <v>124</v>
      </c>
      <c r="B107" s="50">
        <f>$B$8-83</f>
        <v>1930</v>
      </c>
      <c r="C107" s="51">
        <v>1125</v>
      </c>
      <c r="D107" s="51">
        <v>377</v>
      </c>
      <c r="E107" s="51">
        <v>748</v>
      </c>
    </row>
    <row r="108" spans="1:5" x14ac:dyDescent="0.2">
      <c r="A108" s="36" t="s">
        <v>122</v>
      </c>
      <c r="B108" s="50">
        <f>$B$8-84</f>
        <v>1929</v>
      </c>
      <c r="C108" s="51">
        <v>981</v>
      </c>
      <c r="D108" s="51">
        <v>346</v>
      </c>
      <c r="E108" s="51">
        <v>635</v>
      </c>
    </row>
    <row r="109" spans="1:5" x14ac:dyDescent="0.2">
      <c r="A109" s="43" t="s">
        <v>36</v>
      </c>
      <c r="B109" s="53"/>
      <c r="C109" s="51">
        <f>SUM(C104:C108)</f>
        <v>5567</v>
      </c>
      <c r="D109" s="51">
        <f>SUM(D104:D108)</f>
        <v>2090</v>
      </c>
      <c r="E109" s="51">
        <f>SUM(E104:E108)</f>
        <v>3477</v>
      </c>
    </row>
    <row r="110" spans="1:5" x14ac:dyDescent="0.2">
      <c r="A110" s="36" t="s">
        <v>113</v>
      </c>
      <c r="B110" s="50">
        <f>$B$8-85</f>
        <v>1928</v>
      </c>
      <c r="C110" s="51">
        <v>948</v>
      </c>
      <c r="D110" s="51">
        <v>326</v>
      </c>
      <c r="E110" s="51">
        <v>622</v>
      </c>
    </row>
    <row r="111" spans="1:5" x14ac:dyDescent="0.2">
      <c r="A111" s="36" t="s">
        <v>114</v>
      </c>
      <c r="B111" s="50">
        <f>$B$8-86</f>
        <v>1927</v>
      </c>
      <c r="C111" s="51">
        <v>814</v>
      </c>
      <c r="D111" s="51">
        <v>250</v>
      </c>
      <c r="E111" s="51">
        <v>564</v>
      </c>
    </row>
    <row r="112" spans="1:5" x14ac:dyDescent="0.2">
      <c r="A112" s="36" t="s">
        <v>115</v>
      </c>
      <c r="B112" s="50">
        <f>$B$8-87</f>
        <v>1926</v>
      </c>
      <c r="C112" s="51">
        <v>806</v>
      </c>
      <c r="D112" s="51">
        <v>246</v>
      </c>
      <c r="E112" s="51">
        <v>560</v>
      </c>
    </row>
    <row r="113" spans="1:5" x14ac:dyDescent="0.2">
      <c r="A113" s="36" t="s">
        <v>116</v>
      </c>
      <c r="B113" s="50">
        <f>$B$8-88</f>
        <v>1925</v>
      </c>
      <c r="C113" s="51">
        <v>650</v>
      </c>
      <c r="D113" s="51">
        <v>171</v>
      </c>
      <c r="E113" s="51">
        <v>479</v>
      </c>
    </row>
    <row r="114" spans="1:5" x14ac:dyDescent="0.2">
      <c r="A114" s="36" t="s">
        <v>117</v>
      </c>
      <c r="B114" s="50">
        <f>$B$8-89</f>
        <v>1924</v>
      </c>
      <c r="C114" s="51">
        <v>624</v>
      </c>
      <c r="D114" s="51">
        <v>143</v>
      </c>
      <c r="E114" s="51">
        <v>481</v>
      </c>
    </row>
    <row r="115" spans="1:5" x14ac:dyDescent="0.2">
      <c r="A115" s="43" t="s">
        <v>36</v>
      </c>
      <c r="B115" s="54"/>
      <c r="C115" s="51">
        <f>SUM(C110:C114)</f>
        <v>3842</v>
      </c>
      <c r="D115" s="51">
        <f>SUM(D110:D114)</f>
        <v>1136</v>
      </c>
      <c r="E115" s="51">
        <f>SUM(E110:E114)</f>
        <v>2706</v>
      </c>
    </row>
    <row r="116" spans="1:5" x14ac:dyDescent="0.2">
      <c r="A116" s="36" t="s">
        <v>118</v>
      </c>
      <c r="B116" s="50">
        <f>$B$8-90</f>
        <v>1923</v>
      </c>
      <c r="C116" s="51">
        <v>2016</v>
      </c>
      <c r="D116" s="51">
        <v>469</v>
      </c>
      <c r="E116" s="51">
        <v>1547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249239</v>
      </c>
      <c r="D118" s="56">
        <v>118056</v>
      </c>
      <c r="E118" s="56">
        <v>131183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136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24"/>
      <c r="D7" s="24"/>
      <c r="E7" s="24"/>
    </row>
    <row r="8" spans="1:8" ht="14.1" customHeight="1" x14ac:dyDescent="0.25">
      <c r="A8" s="34" t="s">
        <v>31</v>
      </c>
      <c r="B8" s="50">
        <v>2013</v>
      </c>
      <c r="C8" s="51">
        <v>3061</v>
      </c>
      <c r="D8" s="51">
        <v>1502</v>
      </c>
      <c r="E8" s="51">
        <v>1559</v>
      </c>
    </row>
    <row r="9" spans="1:8" ht="14.1" customHeight="1" x14ac:dyDescent="0.25">
      <c r="A9" s="34" t="s">
        <v>32</v>
      </c>
      <c r="B9" s="50">
        <f>$B$8-1</f>
        <v>2012</v>
      </c>
      <c r="C9" s="51">
        <v>2720</v>
      </c>
      <c r="D9" s="51">
        <v>1405</v>
      </c>
      <c r="E9" s="51">
        <v>1315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2446</v>
      </c>
      <c r="D10" s="51">
        <v>1249</v>
      </c>
      <c r="E10" s="51">
        <v>1197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2439</v>
      </c>
      <c r="D11" s="51">
        <v>1231</v>
      </c>
      <c r="E11" s="51">
        <v>1208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2169</v>
      </c>
      <c r="D12" s="51">
        <v>1171</v>
      </c>
      <c r="E12" s="51">
        <v>998</v>
      </c>
    </row>
    <row r="13" spans="1:8" ht="14.1" customHeight="1" x14ac:dyDescent="0.25">
      <c r="A13" s="41" t="s">
        <v>36</v>
      </c>
      <c r="B13" s="52"/>
      <c r="C13" s="51">
        <f>SUM(C8:C12)</f>
        <v>12835</v>
      </c>
      <c r="D13" s="51">
        <f>SUM(D8:D12)</f>
        <v>6558</v>
      </c>
      <c r="E13" s="51">
        <f>SUM(E8:E12)</f>
        <v>6277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2152</v>
      </c>
      <c r="D14" s="51">
        <v>1111</v>
      </c>
      <c r="E14" s="51">
        <v>1041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2000</v>
      </c>
      <c r="D15" s="51">
        <v>1034</v>
      </c>
      <c r="E15" s="51">
        <v>966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1878</v>
      </c>
      <c r="D16" s="51">
        <v>967</v>
      </c>
      <c r="E16" s="51">
        <v>911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1866</v>
      </c>
      <c r="D17" s="51">
        <v>948</v>
      </c>
      <c r="E17" s="51">
        <v>918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1820</v>
      </c>
      <c r="D18" s="51">
        <v>910</v>
      </c>
      <c r="E18" s="51">
        <v>910</v>
      </c>
    </row>
    <row r="19" spans="1:5" ht="14.1" customHeight="1" x14ac:dyDescent="0.25">
      <c r="A19" s="42" t="s">
        <v>36</v>
      </c>
      <c r="B19" s="52"/>
      <c r="C19" s="51">
        <f>SUM(C14:C18)</f>
        <v>9716</v>
      </c>
      <c r="D19" s="51">
        <f>SUM(D14:D18)</f>
        <v>4970</v>
      </c>
      <c r="E19" s="51">
        <f>SUM(E14:E18)</f>
        <v>4746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1714</v>
      </c>
      <c r="D20" s="51">
        <v>925</v>
      </c>
      <c r="E20" s="51">
        <v>789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1752</v>
      </c>
      <c r="D21" s="51">
        <v>889</v>
      </c>
      <c r="E21" s="51">
        <v>863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1673</v>
      </c>
      <c r="D22" s="51">
        <v>907</v>
      </c>
      <c r="E22" s="51">
        <v>766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1739</v>
      </c>
      <c r="D23" s="51">
        <v>924</v>
      </c>
      <c r="E23" s="51">
        <v>815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1708</v>
      </c>
      <c r="D24" s="51">
        <v>891</v>
      </c>
      <c r="E24" s="51">
        <v>817</v>
      </c>
    </row>
    <row r="25" spans="1:5" ht="14.1" customHeight="1" x14ac:dyDescent="0.25">
      <c r="A25" s="42" t="s">
        <v>36</v>
      </c>
      <c r="B25" s="52"/>
      <c r="C25" s="51">
        <f>SUM(C20:C24)</f>
        <v>8586</v>
      </c>
      <c r="D25" s="51">
        <f>SUM(D20:D24)</f>
        <v>4536</v>
      </c>
      <c r="E25" s="51">
        <f>SUM(E20:E24)</f>
        <v>4050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1716</v>
      </c>
      <c r="D26" s="51">
        <v>901</v>
      </c>
      <c r="E26" s="51">
        <v>815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1809</v>
      </c>
      <c r="D27" s="51">
        <v>929</v>
      </c>
      <c r="E27" s="51">
        <v>880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1884</v>
      </c>
      <c r="D28" s="51">
        <v>1029</v>
      </c>
      <c r="E28" s="51">
        <v>855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1844</v>
      </c>
      <c r="D29" s="51">
        <v>925</v>
      </c>
      <c r="E29" s="51">
        <v>919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2200</v>
      </c>
      <c r="D30" s="51">
        <v>1053</v>
      </c>
      <c r="E30" s="51">
        <v>1147</v>
      </c>
    </row>
    <row r="31" spans="1:5" ht="14.1" customHeight="1" x14ac:dyDescent="0.25">
      <c r="A31" s="42" t="s">
        <v>36</v>
      </c>
      <c r="B31" s="52"/>
      <c r="C31" s="51">
        <f>SUM(C26:C30)</f>
        <v>9453</v>
      </c>
      <c r="D31" s="51">
        <f>SUM(D26:D30)</f>
        <v>4837</v>
      </c>
      <c r="E31" s="51">
        <f>SUM(E26:E30)</f>
        <v>4616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2631</v>
      </c>
      <c r="D32" s="51">
        <v>1217</v>
      </c>
      <c r="E32" s="51">
        <v>1414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3057</v>
      </c>
      <c r="D33" s="51">
        <v>1354</v>
      </c>
      <c r="E33" s="51">
        <v>1703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3571</v>
      </c>
      <c r="D34" s="51">
        <v>1597</v>
      </c>
      <c r="E34" s="51">
        <v>1974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4415</v>
      </c>
      <c r="D35" s="51">
        <v>1906</v>
      </c>
      <c r="E35" s="51">
        <v>2509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4647</v>
      </c>
      <c r="D36" s="51">
        <v>2007</v>
      </c>
      <c r="E36" s="51">
        <v>2640</v>
      </c>
    </row>
    <row r="37" spans="1:5" ht="14.1" customHeight="1" x14ac:dyDescent="0.2">
      <c r="A37" s="42" t="s">
        <v>36</v>
      </c>
      <c r="B37" s="52"/>
      <c r="C37" s="51">
        <f>SUM(C32:C36)</f>
        <v>18321</v>
      </c>
      <c r="D37" s="51">
        <f>SUM(D32:D36)</f>
        <v>8081</v>
      </c>
      <c r="E37" s="51">
        <f>SUM(E32:E36)</f>
        <v>10240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5404</v>
      </c>
      <c r="D38" s="51">
        <v>2339</v>
      </c>
      <c r="E38" s="51">
        <v>3065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5756</v>
      </c>
      <c r="D39" s="51">
        <v>2512</v>
      </c>
      <c r="E39" s="51">
        <v>3244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5940</v>
      </c>
      <c r="D40" s="51">
        <v>2680</v>
      </c>
      <c r="E40" s="51">
        <v>3260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5887</v>
      </c>
      <c r="D41" s="51">
        <v>2648</v>
      </c>
      <c r="E41" s="51">
        <v>3239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6138</v>
      </c>
      <c r="D42" s="51">
        <v>2907</v>
      </c>
      <c r="E42" s="51">
        <v>3231</v>
      </c>
    </row>
    <row r="43" spans="1:5" ht="14.1" customHeight="1" x14ac:dyDescent="0.2">
      <c r="A43" s="42" t="s">
        <v>36</v>
      </c>
      <c r="B43" s="52"/>
      <c r="C43" s="51">
        <f>SUM(C38:C42)</f>
        <v>29125</v>
      </c>
      <c r="D43" s="51">
        <f>SUM(D38:D42)</f>
        <v>13086</v>
      </c>
      <c r="E43" s="51">
        <f>SUM(E38:E42)</f>
        <v>16039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6070</v>
      </c>
      <c r="D44" s="51">
        <v>2749</v>
      </c>
      <c r="E44" s="51">
        <v>3321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6238</v>
      </c>
      <c r="D45" s="51">
        <v>2997</v>
      </c>
      <c r="E45" s="51">
        <v>3241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6092</v>
      </c>
      <c r="D46" s="51">
        <v>2917</v>
      </c>
      <c r="E46" s="51">
        <v>3175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5975</v>
      </c>
      <c r="D47" s="51">
        <v>2942</v>
      </c>
      <c r="E47" s="51">
        <v>3033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5409</v>
      </c>
      <c r="D48" s="51">
        <v>2730</v>
      </c>
      <c r="E48" s="51">
        <v>2679</v>
      </c>
    </row>
    <row r="49" spans="1:5" ht="14.1" customHeight="1" x14ac:dyDescent="0.2">
      <c r="A49" s="42" t="s">
        <v>36</v>
      </c>
      <c r="B49" s="52"/>
      <c r="C49" s="51">
        <f>SUM(C44:C48)</f>
        <v>29784</v>
      </c>
      <c r="D49" s="51">
        <f>SUM(D44:D48)</f>
        <v>14335</v>
      </c>
      <c r="E49" s="51">
        <f>SUM(E44:E48)</f>
        <v>15449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5162</v>
      </c>
      <c r="D50" s="51">
        <v>2609</v>
      </c>
      <c r="E50" s="51">
        <v>2553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4746</v>
      </c>
      <c r="D51" s="51">
        <v>2391</v>
      </c>
      <c r="E51" s="51">
        <v>2355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4679</v>
      </c>
      <c r="D52" s="51">
        <v>2324</v>
      </c>
      <c r="E52" s="51">
        <v>2355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4286</v>
      </c>
      <c r="D53" s="51">
        <v>2233</v>
      </c>
      <c r="E53" s="51">
        <v>2053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4202</v>
      </c>
      <c r="D54" s="51">
        <v>2176</v>
      </c>
      <c r="E54" s="51">
        <v>2026</v>
      </c>
    </row>
    <row r="55" spans="1:5" ht="14.1" customHeight="1" x14ac:dyDescent="0.2">
      <c r="A55" s="41" t="s">
        <v>36</v>
      </c>
      <c r="B55" s="52"/>
      <c r="C55" s="51">
        <f>SUM(C50:C54)</f>
        <v>23075</v>
      </c>
      <c r="D55" s="51">
        <f>SUM(D50:D54)</f>
        <v>11733</v>
      </c>
      <c r="E55" s="51">
        <f>SUM(E50:E54)</f>
        <v>11342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4037</v>
      </c>
      <c r="D56" s="51">
        <v>1972</v>
      </c>
      <c r="E56" s="51">
        <v>2065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4112</v>
      </c>
      <c r="D57" s="51">
        <v>2070</v>
      </c>
      <c r="E57" s="51">
        <v>2042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4336</v>
      </c>
      <c r="D58" s="51">
        <v>2242</v>
      </c>
      <c r="E58" s="51">
        <v>2094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4413</v>
      </c>
      <c r="D59" s="51">
        <v>2246</v>
      </c>
      <c r="E59" s="51">
        <v>2167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4648</v>
      </c>
      <c r="D60" s="51">
        <v>2413</v>
      </c>
      <c r="E60" s="51">
        <v>2235</v>
      </c>
    </row>
    <row r="61" spans="1:5" ht="14.1" customHeight="1" x14ac:dyDescent="0.2">
      <c r="A61" s="42" t="s">
        <v>36</v>
      </c>
      <c r="B61" s="52"/>
      <c r="C61" s="51">
        <f>SUM(C56:C60)</f>
        <v>21546</v>
      </c>
      <c r="D61" s="51">
        <f>SUM(D56:D60)</f>
        <v>10943</v>
      </c>
      <c r="E61" s="51">
        <f>SUM(E56:E60)</f>
        <v>10603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4990</v>
      </c>
      <c r="D62" s="51">
        <v>2627</v>
      </c>
      <c r="E62" s="51">
        <v>2363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4918</v>
      </c>
      <c r="D63" s="51">
        <v>2485</v>
      </c>
      <c r="E63" s="51">
        <v>2433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4846</v>
      </c>
      <c r="D64" s="51">
        <v>2481</v>
      </c>
      <c r="E64" s="51">
        <v>2365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4635</v>
      </c>
      <c r="D65" s="51">
        <v>2442</v>
      </c>
      <c r="E65" s="51">
        <v>2193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4615</v>
      </c>
      <c r="D66" s="51">
        <v>2390</v>
      </c>
      <c r="E66" s="51">
        <v>2225</v>
      </c>
    </row>
    <row r="67" spans="1:5" ht="14.1" customHeight="1" x14ac:dyDescent="0.2">
      <c r="A67" s="42" t="s">
        <v>36</v>
      </c>
      <c r="B67" s="52"/>
      <c r="C67" s="51">
        <f>SUM(C62:C66)</f>
        <v>24004</v>
      </c>
      <c r="D67" s="51">
        <f>SUM(D62:D66)</f>
        <v>12425</v>
      </c>
      <c r="E67" s="51">
        <f>SUM(E62:E66)</f>
        <v>11579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4266</v>
      </c>
      <c r="D68" s="51">
        <v>2118</v>
      </c>
      <c r="E68" s="51">
        <v>2148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4063</v>
      </c>
      <c r="D69" s="51">
        <v>2074</v>
      </c>
      <c r="E69" s="51">
        <v>1989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3778</v>
      </c>
      <c r="D70" s="51">
        <v>1862</v>
      </c>
      <c r="E70" s="51">
        <v>1916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3748</v>
      </c>
      <c r="D71" s="51">
        <v>1874</v>
      </c>
      <c r="E71" s="51">
        <v>1874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3500</v>
      </c>
      <c r="D72" s="51">
        <v>1667</v>
      </c>
      <c r="E72" s="51">
        <v>1833</v>
      </c>
    </row>
    <row r="73" spans="1:5" ht="14.1" customHeight="1" x14ac:dyDescent="0.2">
      <c r="A73" s="42" t="s">
        <v>36</v>
      </c>
      <c r="B73" s="52"/>
      <c r="C73" s="51">
        <f>SUM(C68:C72)</f>
        <v>19355</v>
      </c>
      <c r="D73" s="51">
        <f>SUM(D68:D72)</f>
        <v>9595</v>
      </c>
      <c r="E73" s="51">
        <f>SUM(E68:E72)</f>
        <v>9760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3298</v>
      </c>
      <c r="D74" s="51">
        <v>1608</v>
      </c>
      <c r="E74" s="51">
        <v>1690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3170</v>
      </c>
      <c r="D75" s="51">
        <v>1556</v>
      </c>
      <c r="E75" s="51">
        <v>1614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3013</v>
      </c>
      <c r="D76" s="51">
        <v>1443</v>
      </c>
      <c r="E76" s="51">
        <v>1570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2854</v>
      </c>
      <c r="D77" s="51">
        <v>1354</v>
      </c>
      <c r="E77" s="51">
        <v>1500</v>
      </c>
    </row>
    <row r="78" spans="1:5" x14ac:dyDescent="0.2">
      <c r="A78" s="35" t="s">
        <v>91</v>
      </c>
      <c r="B78" s="50">
        <f>$B$8-59</f>
        <v>1954</v>
      </c>
      <c r="C78" s="51">
        <v>2852</v>
      </c>
      <c r="D78" s="51">
        <v>1353</v>
      </c>
      <c r="E78" s="51">
        <v>1499</v>
      </c>
    </row>
    <row r="79" spans="1:5" x14ac:dyDescent="0.2">
      <c r="A79" s="42" t="s">
        <v>36</v>
      </c>
      <c r="B79" s="52"/>
      <c r="C79" s="51">
        <f>SUM(C74:C78)</f>
        <v>15187</v>
      </c>
      <c r="D79" s="51">
        <f>SUM(D74:D78)</f>
        <v>7314</v>
      </c>
      <c r="E79" s="51">
        <f>SUM(E74:E78)</f>
        <v>7873</v>
      </c>
    </row>
    <row r="80" spans="1:5" x14ac:dyDescent="0.2">
      <c r="A80" s="35" t="s">
        <v>92</v>
      </c>
      <c r="B80" s="50">
        <f>$B$8-60</f>
        <v>1953</v>
      </c>
      <c r="C80" s="51">
        <v>2674</v>
      </c>
      <c r="D80" s="51">
        <v>1241</v>
      </c>
      <c r="E80" s="51">
        <v>1433</v>
      </c>
    </row>
    <row r="81" spans="1:5" x14ac:dyDescent="0.2">
      <c r="A81" s="35" t="s">
        <v>93</v>
      </c>
      <c r="B81" s="50">
        <f>$B$8-61</f>
        <v>1952</v>
      </c>
      <c r="C81" s="51">
        <v>2634</v>
      </c>
      <c r="D81" s="51">
        <v>1238</v>
      </c>
      <c r="E81" s="51">
        <v>1396</v>
      </c>
    </row>
    <row r="82" spans="1:5" x14ac:dyDescent="0.2">
      <c r="A82" s="35" t="s">
        <v>94</v>
      </c>
      <c r="B82" s="50">
        <f>$B$8-62</f>
        <v>1951</v>
      </c>
      <c r="C82" s="51">
        <v>2664</v>
      </c>
      <c r="D82" s="51">
        <v>1232</v>
      </c>
      <c r="E82" s="51">
        <v>1432</v>
      </c>
    </row>
    <row r="83" spans="1:5" x14ac:dyDescent="0.2">
      <c r="A83" s="35" t="s">
        <v>95</v>
      </c>
      <c r="B83" s="50">
        <f>$B$8-63</f>
        <v>1950</v>
      </c>
      <c r="C83" s="51">
        <v>2858</v>
      </c>
      <c r="D83" s="51">
        <v>1321</v>
      </c>
      <c r="E83" s="51">
        <v>1537</v>
      </c>
    </row>
    <row r="84" spans="1:5" x14ac:dyDescent="0.2">
      <c r="A84" s="35" t="s">
        <v>96</v>
      </c>
      <c r="B84" s="50">
        <f>$B$8-64</f>
        <v>1949</v>
      </c>
      <c r="C84" s="51">
        <v>2771</v>
      </c>
      <c r="D84" s="51">
        <v>1274</v>
      </c>
      <c r="E84" s="51">
        <v>1497</v>
      </c>
    </row>
    <row r="85" spans="1:5" x14ac:dyDescent="0.2">
      <c r="A85" s="42" t="s">
        <v>36</v>
      </c>
      <c r="B85" s="52"/>
      <c r="C85" s="51">
        <f>SUM(C80:C84)</f>
        <v>13601</v>
      </c>
      <c r="D85" s="51">
        <f>SUM(D80:D84)</f>
        <v>6306</v>
      </c>
      <c r="E85" s="51">
        <f>SUM(E80:E84)</f>
        <v>7295</v>
      </c>
    </row>
    <row r="86" spans="1:5" x14ac:dyDescent="0.2">
      <c r="A86" s="35" t="s">
        <v>97</v>
      </c>
      <c r="B86" s="50">
        <f>$B$8-65</f>
        <v>1948</v>
      </c>
      <c r="C86" s="51">
        <v>2695</v>
      </c>
      <c r="D86" s="51">
        <v>1265</v>
      </c>
      <c r="E86" s="51">
        <v>1430</v>
      </c>
    </row>
    <row r="87" spans="1:5" x14ac:dyDescent="0.2">
      <c r="A87" s="35" t="s">
        <v>98</v>
      </c>
      <c r="B87" s="50">
        <f>$B$8-66</f>
        <v>1947</v>
      </c>
      <c r="C87" s="51">
        <v>2558</v>
      </c>
      <c r="D87" s="51">
        <v>1230</v>
      </c>
      <c r="E87" s="51">
        <v>1328</v>
      </c>
    </row>
    <row r="88" spans="1:5" x14ac:dyDescent="0.2">
      <c r="A88" s="35" t="s">
        <v>99</v>
      </c>
      <c r="B88" s="50">
        <f>$B$8-67</f>
        <v>1946</v>
      </c>
      <c r="C88" s="51">
        <v>2407</v>
      </c>
      <c r="D88" s="51">
        <v>1122</v>
      </c>
      <c r="E88" s="51">
        <v>1285</v>
      </c>
    </row>
    <row r="89" spans="1:5" x14ac:dyDescent="0.2">
      <c r="A89" s="35" t="s">
        <v>100</v>
      </c>
      <c r="B89" s="50">
        <f>$B$8-68</f>
        <v>1945</v>
      </c>
      <c r="C89" s="51">
        <v>2152</v>
      </c>
      <c r="D89" s="51">
        <v>993</v>
      </c>
      <c r="E89" s="51">
        <v>1159</v>
      </c>
    </row>
    <row r="90" spans="1:5" x14ac:dyDescent="0.2">
      <c r="A90" s="35" t="s">
        <v>101</v>
      </c>
      <c r="B90" s="50">
        <f>$B$8-69</f>
        <v>1944</v>
      </c>
      <c r="C90" s="51">
        <v>2699</v>
      </c>
      <c r="D90" s="51">
        <v>1230</v>
      </c>
      <c r="E90" s="51">
        <v>1469</v>
      </c>
    </row>
    <row r="91" spans="1:5" x14ac:dyDescent="0.2">
      <c r="A91" s="42" t="s">
        <v>36</v>
      </c>
      <c r="B91" s="52"/>
      <c r="C91" s="51">
        <f>SUM(C86:C90)</f>
        <v>12511</v>
      </c>
      <c r="D91" s="51">
        <f>SUM(D86:D90)</f>
        <v>5840</v>
      </c>
      <c r="E91" s="51">
        <f>SUM(E86:E90)</f>
        <v>6671</v>
      </c>
    </row>
    <row r="92" spans="1:5" x14ac:dyDescent="0.2">
      <c r="A92" s="35" t="s">
        <v>102</v>
      </c>
      <c r="B92" s="50">
        <f>$B$8-70</f>
        <v>1943</v>
      </c>
      <c r="C92" s="51">
        <v>2637</v>
      </c>
      <c r="D92" s="51">
        <v>1247</v>
      </c>
      <c r="E92" s="51">
        <v>1390</v>
      </c>
    </row>
    <row r="93" spans="1:5" x14ac:dyDescent="0.2">
      <c r="A93" s="35" t="s">
        <v>103</v>
      </c>
      <c r="B93" s="50">
        <f>$B$8-71</f>
        <v>1942</v>
      </c>
      <c r="C93" s="51">
        <v>2465</v>
      </c>
      <c r="D93" s="51">
        <v>1122</v>
      </c>
      <c r="E93" s="51">
        <v>1343</v>
      </c>
    </row>
    <row r="94" spans="1:5" x14ac:dyDescent="0.2">
      <c r="A94" s="35" t="s">
        <v>104</v>
      </c>
      <c r="B94" s="50">
        <f>$B$8-72</f>
        <v>1941</v>
      </c>
      <c r="C94" s="51">
        <v>2763</v>
      </c>
      <c r="D94" s="51">
        <v>1244</v>
      </c>
      <c r="E94" s="51">
        <v>1519</v>
      </c>
    </row>
    <row r="95" spans="1:5" x14ac:dyDescent="0.2">
      <c r="A95" s="35" t="s">
        <v>105</v>
      </c>
      <c r="B95" s="50">
        <f>$B$8-73</f>
        <v>1940</v>
      </c>
      <c r="C95" s="51">
        <v>2823</v>
      </c>
      <c r="D95" s="51">
        <v>1243</v>
      </c>
      <c r="E95" s="51">
        <v>1580</v>
      </c>
    </row>
    <row r="96" spans="1:5" x14ac:dyDescent="0.2">
      <c r="A96" s="35" t="s">
        <v>106</v>
      </c>
      <c r="B96" s="50">
        <f>$B$8-74</f>
        <v>1939</v>
      </c>
      <c r="C96" s="51">
        <v>2602</v>
      </c>
      <c r="D96" s="51">
        <v>1149</v>
      </c>
      <c r="E96" s="51">
        <v>1453</v>
      </c>
    </row>
    <row r="97" spans="1:5" x14ac:dyDescent="0.2">
      <c r="A97" s="42" t="s">
        <v>36</v>
      </c>
      <c r="B97" s="52"/>
      <c r="C97" s="51">
        <f>SUM(C92:C96)</f>
        <v>13290</v>
      </c>
      <c r="D97" s="51">
        <f>SUM(D92:D96)</f>
        <v>6005</v>
      </c>
      <c r="E97" s="51">
        <f>SUM(E92:E96)</f>
        <v>7285</v>
      </c>
    </row>
    <row r="98" spans="1:5" x14ac:dyDescent="0.2">
      <c r="A98" s="35" t="s">
        <v>107</v>
      </c>
      <c r="B98" s="50">
        <f>$B$8-75</f>
        <v>1938</v>
      </c>
      <c r="C98" s="51">
        <v>2314</v>
      </c>
      <c r="D98" s="51">
        <v>968</v>
      </c>
      <c r="E98" s="51">
        <v>1346</v>
      </c>
    </row>
    <row r="99" spans="1:5" x14ac:dyDescent="0.2">
      <c r="A99" s="35" t="s">
        <v>108</v>
      </c>
      <c r="B99" s="50">
        <f>$B$8-76</f>
        <v>1937</v>
      </c>
      <c r="C99" s="51">
        <v>2181</v>
      </c>
      <c r="D99" s="51">
        <v>950</v>
      </c>
      <c r="E99" s="51">
        <v>1231</v>
      </c>
    </row>
    <row r="100" spans="1:5" x14ac:dyDescent="0.2">
      <c r="A100" s="35" t="s">
        <v>109</v>
      </c>
      <c r="B100" s="50">
        <f>$B$8-77</f>
        <v>1936</v>
      </c>
      <c r="C100" s="51">
        <v>2020</v>
      </c>
      <c r="D100" s="51">
        <v>814</v>
      </c>
      <c r="E100" s="51">
        <v>1206</v>
      </c>
    </row>
    <row r="101" spans="1:5" x14ac:dyDescent="0.2">
      <c r="A101" s="35" t="s">
        <v>110</v>
      </c>
      <c r="B101" s="50">
        <f>$B$8-78</f>
        <v>1935</v>
      </c>
      <c r="C101" s="51">
        <v>1977</v>
      </c>
      <c r="D101" s="51">
        <v>787</v>
      </c>
      <c r="E101" s="51">
        <v>1190</v>
      </c>
    </row>
    <row r="102" spans="1:5" x14ac:dyDescent="0.2">
      <c r="A102" s="36" t="s">
        <v>111</v>
      </c>
      <c r="B102" s="50">
        <f>$B$8-79</f>
        <v>1934</v>
      </c>
      <c r="C102" s="51">
        <v>1666</v>
      </c>
      <c r="D102" s="51">
        <v>662</v>
      </c>
      <c r="E102" s="51">
        <v>1004</v>
      </c>
    </row>
    <row r="103" spans="1:5" x14ac:dyDescent="0.2">
      <c r="A103" s="43" t="s">
        <v>36</v>
      </c>
      <c r="B103" s="53"/>
      <c r="C103" s="51">
        <f>SUM(C98:C102)</f>
        <v>10158</v>
      </c>
      <c r="D103" s="51">
        <f>SUM(D98:D102)</f>
        <v>4181</v>
      </c>
      <c r="E103" s="51">
        <f>SUM(E98:E102)</f>
        <v>5977</v>
      </c>
    </row>
    <row r="104" spans="1:5" x14ac:dyDescent="0.2">
      <c r="A104" s="36" t="s">
        <v>112</v>
      </c>
      <c r="B104" s="50">
        <f>$B$8-80</f>
        <v>1933</v>
      </c>
      <c r="C104" s="51">
        <v>1197</v>
      </c>
      <c r="D104" s="51">
        <v>456</v>
      </c>
      <c r="E104" s="51">
        <v>741</v>
      </c>
    </row>
    <row r="105" spans="1:5" x14ac:dyDescent="0.2">
      <c r="A105" s="36" t="s">
        <v>123</v>
      </c>
      <c r="B105" s="50">
        <f>$B$8-81</f>
        <v>1932</v>
      </c>
      <c r="C105" s="51">
        <v>1133</v>
      </c>
      <c r="D105" s="51">
        <v>408</v>
      </c>
      <c r="E105" s="51">
        <v>725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1187</v>
      </c>
      <c r="D106" s="51">
        <v>409</v>
      </c>
      <c r="E106" s="51">
        <v>778</v>
      </c>
    </row>
    <row r="107" spans="1:5" x14ac:dyDescent="0.2">
      <c r="A107" s="36" t="s">
        <v>124</v>
      </c>
      <c r="B107" s="50">
        <f>$B$8-83</f>
        <v>1930</v>
      </c>
      <c r="C107" s="51">
        <v>1186</v>
      </c>
      <c r="D107" s="51">
        <v>406</v>
      </c>
      <c r="E107" s="51">
        <v>780</v>
      </c>
    </row>
    <row r="108" spans="1:5" x14ac:dyDescent="0.2">
      <c r="A108" s="36" t="s">
        <v>122</v>
      </c>
      <c r="B108" s="50">
        <f>$B$8-84</f>
        <v>1929</v>
      </c>
      <c r="C108" s="51">
        <v>1130</v>
      </c>
      <c r="D108" s="51">
        <v>362</v>
      </c>
      <c r="E108" s="51">
        <v>768</v>
      </c>
    </row>
    <row r="109" spans="1:5" x14ac:dyDescent="0.2">
      <c r="A109" s="43" t="s">
        <v>36</v>
      </c>
      <c r="B109" s="53"/>
      <c r="C109" s="51">
        <f>SUM(C104:C108)</f>
        <v>5833</v>
      </c>
      <c r="D109" s="51">
        <f>SUM(D104:D108)</f>
        <v>2041</v>
      </c>
      <c r="E109" s="51">
        <f>SUM(E104:E108)</f>
        <v>3792</v>
      </c>
    </row>
    <row r="110" spans="1:5" x14ac:dyDescent="0.2">
      <c r="A110" s="36" t="s">
        <v>113</v>
      </c>
      <c r="B110" s="50">
        <f>$B$8-85</f>
        <v>1928</v>
      </c>
      <c r="C110" s="51">
        <v>1087</v>
      </c>
      <c r="D110" s="51">
        <v>343</v>
      </c>
      <c r="E110" s="51">
        <v>744</v>
      </c>
    </row>
    <row r="111" spans="1:5" x14ac:dyDescent="0.2">
      <c r="A111" s="36" t="s">
        <v>114</v>
      </c>
      <c r="B111" s="50">
        <f>$B$8-86</f>
        <v>1927</v>
      </c>
      <c r="C111" s="51">
        <v>935</v>
      </c>
      <c r="D111" s="51">
        <v>254</v>
      </c>
      <c r="E111" s="51">
        <v>681</v>
      </c>
    </row>
    <row r="112" spans="1:5" x14ac:dyDescent="0.2">
      <c r="A112" s="36" t="s">
        <v>115</v>
      </c>
      <c r="B112" s="50">
        <f>$B$8-87</f>
        <v>1926</v>
      </c>
      <c r="C112" s="51">
        <v>870</v>
      </c>
      <c r="D112" s="51">
        <v>241</v>
      </c>
      <c r="E112" s="51">
        <v>629</v>
      </c>
    </row>
    <row r="113" spans="1:5" x14ac:dyDescent="0.2">
      <c r="A113" s="36" t="s">
        <v>116</v>
      </c>
      <c r="B113" s="50">
        <f>$B$8-88</f>
        <v>1925</v>
      </c>
      <c r="C113" s="51">
        <v>876</v>
      </c>
      <c r="D113" s="51">
        <v>222</v>
      </c>
      <c r="E113" s="51">
        <v>654</v>
      </c>
    </row>
    <row r="114" spans="1:5" x14ac:dyDescent="0.2">
      <c r="A114" s="36" t="s">
        <v>117</v>
      </c>
      <c r="B114" s="50">
        <f>$B$8-89</f>
        <v>1924</v>
      </c>
      <c r="C114" s="51">
        <v>712</v>
      </c>
      <c r="D114" s="51">
        <v>172</v>
      </c>
      <c r="E114" s="51">
        <v>540</v>
      </c>
    </row>
    <row r="115" spans="1:5" x14ac:dyDescent="0.2">
      <c r="A115" s="43" t="s">
        <v>36</v>
      </c>
      <c r="B115" s="54"/>
      <c r="C115" s="51">
        <f>SUM(C110:C114)</f>
        <v>4480</v>
      </c>
      <c r="D115" s="51">
        <f>SUM(D110:D114)</f>
        <v>1232</v>
      </c>
      <c r="E115" s="51">
        <f>SUM(E110:E114)</f>
        <v>3248</v>
      </c>
    </row>
    <row r="116" spans="1:5" x14ac:dyDescent="0.2">
      <c r="A116" s="36" t="s">
        <v>118</v>
      </c>
      <c r="B116" s="50">
        <f>$B$8-90</f>
        <v>1923</v>
      </c>
      <c r="C116" s="57">
        <v>2537</v>
      </c>
      <c r="D116" s="57">
        <v>518</v>
      </c>
      <c r="E116" s="57">
        <v>2019</v>
      </c>
    </row>
    <row r="117" spans="1:5" x14ac:dyDescent="0.2">
      <c r="A117" s="37"/>
      <c r="B117" s="40" t="s">
        <v>119</v>
      </c>
      <c r="C117" s="45"/>
      <c r="D117" s="46"/>
      <c r="E117" s="46"/>
    </row>
    <row r="118" spans="1:5" x14ac:dyDescent="0.2">
      <c r="A118" s="38" t="s">
        <v>120</v>
      </c>
      <c r="B118" s="55"/>
      <c r="C118" s="107">
        <v>283397</v>
      </c>
      <c r="D118" s="108">
        <v>134536</v>
      </c>
      <c r="E118" s="108">
        <v>148861</v>
      </c>
    </row>
    <row r="119" spans="1:5" x14ac:dyDescent="0.2">
      <c r="A119" s="20"/>
      <c r="C119" s="44"/>
      <c r="D119" s="44"/>
      <c r="E119" s="44"/>
    </row>
    <row r="120" spans="1:5" x14ac:dyDescent="0.2">
      <c r="A120" s="20"/>
      <c r="B120" s="20"/>
      <c r="C120" s="44"/>
      <c r="D120" s="44"/>
      <c r="E120" s="44"/>
    </row>
    <row r="121" spans="1:5" x14ac:dyDescent="0.2">
      <c r="A121" s="20"/>
      <c r="B121" s="20"/>
      <c r="C121" s="44"/>
      <c r="D121" s="44"/>
      <c r="E121" s="44"/>
    </row>
    <row r="122" spans="1:5" x14ac:dyDescent="0.2">
      <c r="A122" s="20"/>
      <c r="B122" s="20"/>
      <c r="C122" s="44"/>
      <c r="D122" s="44"/>
      <c r="E122" s="44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8" t="s">
        <v>152</v>
      </c>
      <c r="B1" s="98"/>
      <c r="C1" s="99"/>
      <c r="D1" s="99"/>
      <c r="E1" s="99"/>
    </row>
    <row r="2" spans="1:8" s="10" customFormat="1" ht="14.1" customHeight="1" x14ac:dyDescent="0.2">
      <c r="A2" s="102" t="s">
        <v>160</v>
      </c>
      <c r="B2" s="102"/>
      <c r="C2" s="102"/>
      <c r="D2" s="102"/>
      <c r="E2" s="102"/>
    </row>
    <row r="3" spans="1:8" s="10" customFormat="1" ht="14.1" customHeight="1" x14ac:dyDescent="0.25">
      <c r="A3" s="98" t="s">
        <v>132</v>
      </c>
      <c r="B3" s="98"/>
      <c r="C3" s="98"/>
      <c r="D3" s="98"/>
      <c r="E3" s="98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5" customHeight="1" x14ac:dyDescent="0.2">
      <c r="A5" s="105" t="s">
        <v>159</v>
      </c>
      <c r="B5" s="103" t="s">
        <v>158</v>
      </c>
      <c r="C5" s="100" t="s">
        <v>30</v>
      </c>
      <c r="D5" s="100" t="s">
        <v>22</v>
      </c>
      <c r="E5" s="101" t="s">
        <v>23</v>
      </c>
    </row>
    <row r="6" spans="1:8" ht="28.5" customHeight="1" x14ac:dyDescent="0.2">
      <c r="A6" s="106"/>
      <c r="B6" s="104"/>
      <c r="C6" s="17" t="s">
        <v>155</v>
      </c>
      <c r="D6" s="17" t="s">
        <v>156</v>
      </c>
      <c r="E6" s="18" t="s">
        <v>157</v>
      </c>
    </row>
    <row r="7" spans="1:8" ht="14.1" customHeight="1" x14ac:dyDescent="0.25">
      <c r="A7" s="33"/>
      <c r="B7" s="39"/>
      <c r="C7" s="19"/>
      <c r="D7" s="19"/>
      <c r="E7" s="19"/>
    </row>
    <row r="8" spans="1:8" ht="14.1" customHeight="1" x14ac:dyDescent="0.25">
      <c r="A8" s="34" t="s">
        <v>31</v>
      </c>
      <c r="B8" s="50">
        <v>2013</v>
      </c>
      <c r="C8" s="51">
        <v>3649</v>
      </c>
      <c r="D8" s="51">
        <v>1842</v>
      </c>
      <c r="E8" s="51">
        <v>1807</v>
      </c>
    </row>
    <row r="9" spans="1:8" ht="14.1" customHeight="1" x14ac:dyDescent="0.25">
      <c r="A9" s="34" t="s">
        <v>32</v>
      </c>
      <c r="B9" s="50">
        <f>$B$8-1</f>
        <v>2012</v>
      </c>
      <c r="C9" s="51">
        <v>3618</v>
      </c>
      <c r="D9" s="51">
        <v>1859</v>
      </c>
      <c r="E9" s="51">
        <v>1759</v>
      </c>
    </row>
    <row r="10" spans="1:8" ht="14.1" customHeight="1" x14ac:dyDescent="0.25">
      <c r="A10" s="34" t="s">
        <v>33</v>
      </c>
      <c r="B10" s="50">
        <f>$B$8-2</f>
        <v>2011</v>
      </c>
      <c r="C10" s="51">
        <v>3571</v>
      </c>
      <c r="D10" s="51">
        <v>1792</v>
      </c>
      <c r="E10" s="51">
        <v>1779</v>
      </c>
    </row>
    <row r="11" spans="1:8" ht="14.1" customHeight="1" x14ac:dyDescent="0.25">
      <c r="A11" s="34" t="s">
        <v>34</v>
      </c>
      <c r="B11" s="50">
        <f>$B$8-3</f>
        <v>2010</v>
      </c>
      <c r="C11" s="51">
        <v>3637</v>
      </c>
      <c r="D11" s="51">
        <v>1829</v>
      </c>
      <c r="E11" s="51">
        <v>1808</v>
      </c>
      <c r="H11" s="22"/>
    </row>
    <row r="12" spans="1:8" ht="14.1" customHeight="1" x14ac:dyDescent="0.25">
      <c r="A12" s="34" t="s">
        <v>35</v>
      </c>
      <c r="B12" s="50">
        <f>$B$8-4</f>
        <v>2009</v>
      </c>
      <c r="C12" s="51">
        <v>3744</v>
      </c>
      <c r="D12" s="51">
        <v>1919</v>
      </c>
      <c r="E12" s="51">
        <v>1825</v>
      </c>
    </row>
    <row r="13" spans="1:8" ht="14.1" customHeight="1" x14ac:dyDescent="0.25">
      <c r="A13" s="41" t="s">
        <v>36</v>
      </c>
      <c r="B13" s="52"/>
      <c r="C13" s="51">
        <f>SUM(C8:C12)</f>
        <v>18219</v>
      </c>
      <c r="D13" s="51">
        <f>SUM(D8:D12)</f>
        <v>9241</v>
      </c>
      <c r="E13" s="51">
        <f>SUM(E8:E12)</f>
        <v>8978</v>
      </c>
    </row>
    <row r="14" spans="1:8" ht="14.1" customHeight="1" x14ac:dyDescent="0.25">
      <c r="A14" s="35" t="s">
        <v>37</v>
      </c>
      <c r="B14" s="50">
        <f>$B$8-5</f>
        <v>2008</v>
      </c>
      <c r="C14" s="51">
        <v>3781</v>
      </c>
      <c r="D14" s="51">
        <v>1917</v>
      </c>
      <c r="E14" s="51">
        <v>1864</v>
      </c>
    </row>
    <row r="15" spans="1:8" ht="14.1" customHeight="1" x14ac:dyDescent="0.25">
      <c r="A15" s="35" t="s">
        <v>38</v>
      </c>
      <c r="B15" s="50">
        <f>$B$8-6</f>
        <v>2007</v>
      </c>
      <c r="C15" s="51">
        <v>3712</v>
      </c>
      <c r="D15" s="51">
        <v>1948</v>
      </c>
      <c r="E15" s="51">
        <v>1764</v>
      </c>
    </row>
    <row r="16" spans="1:8" ht="14.1" customHeight="1" x14ac:dyDescent="0.25">
      <c r="A16" s="35" t="s">
        <v>39</v>
      </c>
      <c r="B16" s="50">
        <f>$B$8-7</f>
        <v>2006</v>
      </c>
      <c r="C16" s="51">
        <v>3668</v>
      </c>
      <c r="D16" s="51">
        <v>1868</v>
      </c>
      <c r="E16" s="51">
        <v>1800</v>
      </c>
    </row>
    <row r="17" spans="1:5" ht="14.1" customHeight="1" x14ac:dyDescent="0.25">
      <c r="A17" s="35" t="s">
        <v>40</v>
      </c>
      <c r="B17" s="50">
        <f>$B$8-8</f>
        <v>2005</v>
      </c>
      <c r="C17" s="51">
        <v>3738</v>
      </c>
      <c r="D17" s="51">
        <v>1910</v>
      </c>
      <c r="E17" s="51">
        <v>1828</v>
      </c>
    </row>
    <row r="18" spans="1:5" ht="14.1" customHeight="1" x14ac:dyDescent="0.25">
      <c r="A18" s="35" t="s">
        <v>41</v>
      </c>
      <c r="B18" s="50">
        <f>$B$8-9</f>
        <v>2004</v>
      </c>
      <c r="C18" s="51">
        <v>3712</v>
      </c>
      <c r="D18" s="51">
        <v>1935</v>
      </c>
      <c r="E18" s="51">
        <v>1777</v>
      </c>
    </row>
    <row r="19" spans="1:5" ht="14.1" customHeight="1" x14ac:dyDescent="0.25">
      <c r="A19" s="42" t="s">
        <v>36</v>
      </c>
      <c r="B19" s="52"/>
      <c r="C19" s="51">
        <f>SUM(C14:C18)</f>
        <v>18611</v>
      </c>
      <c r="D19" s="51">
        <f>SUM(D14:D18)</f>
        <v>9578</v>
      </c>
      <c r="E19" s="51">
        <f>SUM(E14:E18)</f>
        <v>9033</v>
      </c>
    </row>
    <row r="20" spans="1:5" ht="14.1" customHeight="1" x14ac:dyDescent="0.25">
      <c r="A20" s="35" t="s">
        <v>42</v>
      </c>
      <c r="B20" s="50">
        <f>$B$8-10</f>
        <v>2003</v>
      </c>
      <c r="C20" s="51">
        <v>3726</v>
      </c>
      <c r="D20" s="51">
        <v>1925</v>
      </c>
      <c r="E20" s="51">
        <v>1801</v>
      </c>
    </row>
    <row r="21" spans="1:5" ht="14.1" customHeight="1" x14ac:dyDescent="0.25">
      <c r="A21" s="35" t="s">
        <v>43</v>
      </c>
      <c r="B21" s="50">
        <f>$B$8-11</f>
        <v>2002</v>
      </c>
      <c r="C21" s="51">
        <v>3614</v>
      </c>
      <c r="D21" s="51">
        <v>1888</v>
      </c>
      <c r="E21" s="51">
        <v>1726</v>
      </c>
    </row>
    <row r="22" spans="1:5" ht="14.1" customHeight="1" x14ac:dyDescent="0.25">
      <c r="A22" s="35" t="s">
        <v>44</v>
      </c>
      <c r="B22" s="50">
        <f>$B$8-12</f>
        <v>2001</v>
      </c>
      <c r="C22" s="51">
        <v>3789</v>
      </c>
      <c r="D22" s="51">
        <v>1923</v>
      </c>
      <c r="E22" s="51">
        <v>1866</v>
      </c>
    </row>
    <row r="23" spans="1:5" ht="14.1" customHeight="1" x14ac:dyDescent="0.25">
      <c r="A23" s="35" t="s">
        <v>45</v>
      </c>
      <c r="B23" s="50">
        <f>$B$8-13</f>
        <v>2000</v>
      </c>
      <c r="C23" s="51">
        <v>3940</v>
      </c>
      <c r="D23" s="51">
        <v>2043</v>
      </c>
      <c r="E23" s="51">
        <v>1897</v>
      </c>
    </row>
    <row r="24" spans="1:5" ht="14.1" customHeight="1" x14ac:dyDescent="0.25">
      <c r="A24" s="35" t="s">
        <v>46</v>
      </c>
      <c r="B24" s="50">
        <f>$B$8-14</f>
        <v>1999</v>
      </c>
      <c r="C24" s="51">
        <v>3762</v>
      </c>
      <c r="D24" s="51">
        <v>1949</v>
      </c>
      <c r="E24" s="51">
        <v>1813</v>
      </c>
    </row>
    <row r="25" spans="1:5" ht="14.1" customHeight="1" x14ac:dyDescent="0.25">
      <c r="A25" s="42" t="s">
        <v>36</v>
      </c>
      <c r="B25" s="52"/>
      <c r="C25" s="51">
        <f>SUM(C20:C24)</f>
        <v>18831</v>
      </c>
      <c r="D25" s="51">
        <f>SUM(D20:D24)</f>
        <v>9728</v>
      </c>
      <c r="E25" s="51">
        <f>SUM(E20:E24)</f>
        <v>9103</v>
      </c>
    </row>
    <row r="26" spans="1:5" ht="14.1" customHeight="1" x14ac:dyDescent="0.25">
      <c r="A26" s="35" t="s">
        <v>47</v>
      </c>
      <c r="B26" s="50">
        <f>$B$8-15</f>
        <v>1998</v>
      </c>
      <c r="C26" s="51">
        <v>3912</v>
      </c>
      <c r="D26" s="51">
        <v>1964</v>
      </c>
      <c r="E26" s="51">
        <v>1948</v>
      </c>
    </row>
    <row r="27" spans="1:5" ht="14.1" customHeight="1" x14ac:dyDescent="0.25">
      <c r="A27" s="35" t="s">
        <v>48</v>
      </c>
      <c r="B27" s="50">
        <f>$B$8-16</f>
        <v>1997</v>
      </c>
      <c r="C27" s="51">
        <v>4032</v>
      </c>
      <c r="D27" s="51">
        <v>2103</v>
      </c>
      <c r="E27" s="51">
        <v>1929</v>
      </c>
    </row>
    <row r="28" spans="1:5" ht="14.1" customHeight="1" x14ac:dyDescent="0.25">
      <c r="A28" s="35" t="s">
        <v>49</v>
      </c>
      <c r="B28" s="50">
        <f>$B$8-17</f>
        <v>1996</v>
      </c>
      <c r="C28" s="51">
        <v>4081</v>
      </c>
      <c r="D28" s="51">
        <v>2056</v>
      </c>
      <c r="E28" s="51">
        <v>2025</v>
      </c>
    </row>
    <row r="29" spans="1:5" ht="14.1" customHeight="1" x14ac:dyDescent="0.25">
      <c r="A29" s="35" t="s">
        <v>50</v>
      </c>
      <c r="B29" s="50">
        <f>$B$8-18</f>
        <v>1995</v>
      </c>
      <c r="C29" s="51">
        <v>4091</v>
      </c>
      <c r="D29" s="51">
        <v>2105</v>
      </c>
      <c r="E29" s="51">
        <v>1986</v>
      </c>
    </row>
    <row r="30" spans="1:5" ht="14.1" customHeight="1" x14ac:dyDescent="0.25">
      <c r="A30" s="34" t="s">
        <v>51</v>
      </c>
      <c r="B30" s="50">
        <f>$B$8-19</f>
        <v>1994</v>
      </c>
      <c r="C30" s="51">
        <v>4048</v>
      </c>
      <c r="D30" s="51">
        <v>2045</v>
      </c>
      <c r="E30" s="51">
        <v>2003</v>
      </c>
    </row>
    <row r="31" spans="1:5" ht="14.1" customHeight="1" x14ac:dyDescent="0.25">
      <c r="A31" s="42" t="s">
        <v>36</v>
      </c>
      <c r="B31" s="52"/>
      <c r="C31" s="51">
        <f>SUM(C26:C30)</f>
        <v>20164</v>
      </c>
      <c r="D31" s="51">
        <f>SUM(D26:D30)</f>
        <v>10273</v>
      </c>
      <c r="E31" s="51">
        <f>SUM(E26:E30)</f>
        <v>9891</v>
      </c>
    </row>
    <row r="32" spans="1:5" ht="14.1" customHeight="1" x14ac:dyDescent="0.25">
      <c r="A32" s="35" t="s">
        <v>52</v>
      </c>
      <c r="B32" s="50">
        <f>$B$8-20</f>
        <v>1993</v>
      </c>
      <c r="C32" s="51">
        <v>4060</v>
      </c>
      <c r="D32" s="51">
        <v>2053</v>
      </c>
      <c r="E32" s="51">
        <v>2007</v>
      </c>
    </row>
    <row r="33" spans="1:5" ht="14.1" customHeight="1" x14ac:dyDescent="0.25">
      <c r="A33" s="35" t="s">
        <v>53</v>
      </c>
      <c r="B33" s="50">
        <f>$B$8-21</f>
        <v>1992</v>
      </c>
      <c r="C33" s="51">
        <v>4188</v>
      </c>
      <c r="D33" s="51">
        <v>2176</v>
      </c>
      <c r="E33" s="51">
        <v>2012</v>
      </c>
    </row>
    <row r="34" spans="1:5" ht="14.1" customHeight="1" x14ac:dyDescent="0.25">
      <c r="A34" s="35" t="s">
        <v>54</v>
      </c>
      <c r="B34" s="50">
        <f>$B$8-22</f>
        <v>1991</v>
      </c>
      <c r="C34" s="51">
        <v>4439</v>
      </c>
      <c r="D34" s="51">
        <v>2247</v>
      </c>
      <c r="E34" s="51">
        <v>2192</v>
      </c>
    </row>
    <row r="35" spans="1:5" ht="14.1" customHeight="1" x14ac:dyDescent="0.25">
      <c r="A35" s="35" t="s">
        <v>55</v>
      </c>
      <c r="B35" s="50">
        <f>$B$8-23</f>
        <v>1990</v>
      </c>
      <c r="C35" s="51">
        <v>4935</v>
      </c>
      <c r="D35" s="51">
        <v>2501</v>
      </c>
      <c r="E35" s="51">
        <v>2434</v>
      </c>
    </row>
    <row r="36" spans="1:5" ht="14.1" customHeight="1" x14ac:dyDescent="0.2">
      <c r="A36" s="35" t="s">
        <v>56</v>
      </c>
      <c r="B36" s="50">
        <f>$B$8-24</f>
        <v>1989</v>
      </c>
      <c r="C36" s="51">
        <v>5036</v>
      </c>
      <c r="D36" s="51">
        <v>2412</v>
      </c>
      <c r="E36" s="51">
        <v>2624</v>
      </c>
    </row>
    <row r="37" spans="1:5" ht="14.1" customHeight="1" x14ac:dyDescent="0.2">
      <c r="A37" s="42" t="s">
        <v>36</v>
      </c>
      <c r="B37" s="52"/>
      <c r="C37" s="51">
        <f>SUM(C32:C36)</f>
        <v>22658</v>
      </c>
      <c r="D37" s="51">
        <f>SUM(D32:D36)</f>
        <v>11389</v>
      </c>
      <c r="E37" s="51">
        <f>SUM(E32:E36)</f>
        <v>11269</v>
      </c>
    </row>
    <row r="38" spans="1:5" ht="14.1" customHeight="1" x14ac:dyDescent="0.2">
      <c r="A38" s="35" t="s">
        <v>57</v>
      </c>
      <c r="B38" s="50">
        <f>$B$8-25</f>
        <v>1988</v>
      </c>
      <c r="C38" s="51">
        <v>5367</v>
      </c>
      <c r="D38" s="51">
        <v>2610</v>
      </c>
      <c r="E38" s="51">
        <v>2757</v>
      </c>
    </row>
    <row r="39" spans="1:5" ht="14.1" customHeight="1" x14ac:dyDescent="0.2">
      <c r="A39" s="35" t="s">
        <v>58</v>
      </c>
      <c r="B39" s="50">
        <f>$B$8-26</f>
        <v>1987</v>
      </c>
      <c r="C39" s="51">
        <v>5063</v>
      </c>
      <c r="D39" s="51">
        <v>2451</v>
      </c>
      <c r="E39" s="51">
        <v>2612</v>
      </c>
    </row>
    <row r="40" spans="1:5" ht="14.1" customHeight="1" x14ac:dyDescent="0.2">
      <c r="A40" s="35" t="s">
        <v>59</v>
      </c>
      <c r="B40" s="50">
        <f>$B$8-27</f>
        <v>1986</v>
      </c>
      <c r="C40" s="51">
        <v>5249</v>
      </c>
      <c r="D40" s="51">
        <v>2537</v>
      </c>
      <c r="E40" s="51">
        <v>2712</v>
      </c>
    </row>
    <row r="41" spans="1:5" ht="14.1" customHeight="1" x14ac:dyDescent="0.2">
      <c r="A41" s="35" t="s">
        <v>60</v>
      </c>
      <c r="B41" s="50">
        <f>$B$8-28</f>
        <v>1985</v>
      </c>
      <c r="C41" s="51">
        <v>5115</v>
      </c>
      <c r="D41" s="51">
        <v>2511</v>
      </c>
      <c r="E41" s="51">
        <v>2604</v>
      </c>
    </row>
    <row r="42" spans="1:5" ht="14.1" customHeight="1" x14ac:dyDescent="0.2">
      <c r="A42" s="35" t="s">
        <v>61</v>
      </c>
      <c r="B42" s="50">
        <f>$B$8-29</f>
        <v>1984</v>
      </c>
      <c r="C42" s="51">
        <v>5108</v>
      </c>
      <c r="D42" s="51">
        <v>2478</v>
      </c>
      <c r="E42" s="51">
        <v>2630</v>
      </c>
    </row>
    <row r="43" spans="1:5" ht="14.1" customHeight="1" x14ac:dyDescent="0.2">
      <c r="A43" s="42" t="s">
        <v>36</v>
      </c>
      <c r="B43" s="52"/>
      <c r="C43" s="51">
        <f>SUM(C38:C42)</f>
        <v>25902</v>
      </c>
      <c r="D43" s="51">
        <f>SUM(D38:D42)</f>
        <v>12587</v>
      </c>
      <c r="E43" s="51">
        <f>SUM(E38:E42)</f>
        <v>13315</v>
      </c>
    </row>
    <row r="44" spans="1:5" ht="14.1" customHeight="1" x14ac:dyDescent="0.2">
      <c r="A44" s="35" t="s">
        <v>62</v>
      </c>
      <c r="B44" s="50">
        <f>$B$8-30</f>
        <v>1983</v>
      </c>
      <c r="C44" s="51">
        <v>5133</v>
      </c>
      <c r="D44" s="51">
        <v>2477</v>
      </c>
      <c r="E44" s="51">
        <v>2656</v>
      </c>
    </row>
    <row r="45" spans="1:5" ht="14.1" customHeight="1" x14ac:dyDescent="0.2">
      <c r="A45" s="35" t="s">
        <v>63</v>
      </c>
      <c r="B45" s="50">
        <f>$B$8-31</f>
        <v>1982</v>
      </c>
      <c r="C45" s="51">
        <v>5254</v>
      </c>
      <c r="D45" s="51">
        <v>2480</v>
      </c>
      <c r="E45" s="51">
        <v>2774</v>
      </c>
    </row>
    <row r="46" spans="1:5" ht="14.1" customHeight="1" x14ac:dyDescent="0.2">
      <c r="A46" s="35" t="s">
        <v>64</v>
      </c>
      <c r="B46" s="50">
        <f>$B$8-32</f>
        <v>1981</v>
      </c>
      <c r="C46" s="51">
        <v>5368</v>
      </c>
      <c r="D46" s="51">
        <v>2578</v>
      </c>
      <c r="E46" s="51">
        <v>2790</v>
      </c>
    </row>
    <row r="47" spans="1:5" ht="14.1" customHeight="1" x14ac:dyDescent="0.2">
      <c r="A47" s="35" t="s">
        <v>65</v>
      </c>
      <c r="B47" s="50">
        <f>$B$8-33</f>
        <v>1980</v>
      </c>
      <c r="C47" s="51">
        <v>5317</v>
      </c>
      <c r="D47" s="51">
        <v>2583</v>
      </c>
      <c r="E47" s="51">
        <v>2734</v>
      </c>
    </row>
    <row r="48" spans="1:5" ht="14.1" customHeight="1" x14ac:dyDescent="0.2">
      <c r="A48" s="35" t="s">
        <v>66</v>
      </c>
      <c r="B48" s="50">
        <f>$B$8-34</f>
        <v>1979</v>
      </c>
      <c r="C48" s="51">
        <v>5024</v>
      </c>
      <c r="D48" s="51">
        <v>2441</v>
      </c>
      <c r="E48" s="51">
        <v>2583</v>
      </c>
    </row>
    <row r="49" spans="1:5" ht="14.1" customHeight="1" x14ac:dyDescent="0.2">
      <c r="A49" s="42" t="s">
        <v>36</v>
      </c>
      <c r="B49" s="52"/>
      <c r="C49" s="51">
        <f>SUM(C44:C48)</f>
        <v>26096</v>
      </c>
      <c r="D49" s="51">
        <f>SUM(D44:D48)</f>
        <v>12559</v>
      </c>
      <c r="E49" s="51">
        <f>SUM(E44:E48)</f>
        <v>13537</v>
      </c>
    </row>
    <row r="50" spans="1:5" ht="14.1" customHeight="1" x14ac:dyDescent="0.2">
      <c r="A50" s="35" t="s">
        <v>67</v>
      </c>
      <c r="B50" s="50">
        <f>$B$8-35</f>
        <v>1978</v>
      </c>
      <c r="C50" s="51">
        <v>4934</v>
      </c>
      <c r="D50" s="51">
        <v>2413</v>
      </c>
      <c r="E50" s="51">
        <v>2521</v>
      </c>
    </row>
    <row r="51" spans="1:5" ht="14.1" customHeight="1" x14ac:dyDescent="0.2">
      <c r="A51" s="35" t="s">
        <v>68</v>
      </c>
      <c r="B51" s="50">
        <f>$B$8-36</f>
        <v>1977</v>
      </c>
      <c r="C51" s="51">
        <v>5077</v>
      </c>
      <c r="D51" s="51">
        <v>2559</v>
      </c>
      <c r="E51" s="51">
        <v>2518</v>
      </c>
    </row>
    <row r="52" spans="1:5" ht="14.1" customHeight="1" x14ac:dyDescent="0.2">
      <c r="A52" s="35" t="s">
        <v>69</v>
      </c>
      <c r="B52" s="50">
        <f>$B$8-37</f>
        <v>1976</v>
      </c>
      <c r="C52" s="51">
        <v>5073</v>
      </c>
      <c r="D52" s="51">
        <v>2505</v>
      </c>
      <c r="E52" s="51">
        <v>2568</v>
      </c>
    </row>
    <row r="53" spans="1:5" ht="14.1" customHeight="1" x14ac:dyDescent="0.2">
      <c r="A53" s="35" t="s">
        <v>70</v>
      </c>
      <c r="B53" s="50">
        <f>$B$8-38</f>
        <v>1975</v>
      </c>
      <c r="C53" s="51">
        <v>4826</v>
      </c>
      <c r="D53" s="51">
        <v>2387</v>
      </c>
      <c r="E53" s="51">
        <v>2439</v>
      </c>
    </row>
    <row r="54" spans="1:5" ht="14.1" customHeight="1" x14ac:dyDescent="0.2">
      <c r="A54" s="34" t="s">
        <v>71</v>
      </c>
      <c r="B54" s="50">
        <f>$B$8-39</f>
        <v>1974</v>
      </c>
      <c r="C54" s="51">
        <v>4756</v>
      </c>
      <c r="D54" s="51">
        <v>2374</v>
      </c>
      <c r="E54" s="51">
        <v>2382</v>
      </c>
    </row>
    <row r="55" spans="1:5" ht="14.1" customHeight="1" x14ac:dyDescent="0.2">
      <c r="A55" s="41" t="s">
        <v>36</v>
      </c>
      <c r="B55" s="52"/>
      <c r="C55" s="51">
        <f>SUM(C50:C54)</f>
        <v>24666</v>
      </c>
      <c r="D55" s="51">
        <f>SUM(D50:D54)</f>
        <v>12238</v>
      </c>
      <c r="E55" s="51">
        <f>SUM(E50:E54)</f>
        <v>12428</v>
      </c>
    </row>
    <row r="56" spans="1:5" ht="14.1" customHeight="1" x14ac:dyDescent="0.2">
      <c r="A56" s="34" t="s">
        <v>72</v>
      </c>
      <c r="B56" s="50">
        <f>$B$8-40</f>
        <v>1973</v>
      </c>
      <c r="C56" s="51">
        <v>4777</v>
      </c>
      <c r="D56" s="51">
        <v>2347</v>
      </c>
      <c r="E56" s="51">
        <v>2430</v>
      </c>
    </row>
    <row r="57" spans="1:5" ht="14.1" customHeight="1" x14ac:dyDescent="0.2">
      <c r="A57" s="34" t="s">
        <v>73</v>
      </c>
      <c r="B57" s="50">
        <f>$B$8-41</f>
        <v>1972</v>
      </c>
      <c r="C57" s="51">
        <v>5114</v>
      </c>
      <c r="D57" s="51">
        <v>2509</v>
      </c>
      <c r="E57" s="51">
        <v>2605</v>
      </c>
    </row>
    <row r="58" spans="1:5" ht="14.1" customHeight="1" x14ac:dyDescent="0.2">
      <c r="A58" s="34" t="s">
        <v>74</v>
      </c>
      <c r="B58" s="50">
        <f>$B$8-42</f>
        <v>1971</v>
      </c>
      <c r="C58" s="51">
        <v>5543</v>
      </c>
      <c r="D58" s="51">
        <v>2758</v>
      </c>
      <c r="E58" s="51">
        <v>2785</v>
      </c>
    </row>
    <row r="59" spans="1:5" ht="14.1" customHeight="1" x14ac:dyDescent="0.2">
      <c r="A59" s="34" t="s">
        <v>75</v>
      </c>
      <c r="B59" s="50">
        <f>$B$8-43</f>
        <v>1970</v>
      </c>
      <c r="C59" s="51">
        <v>5870</v>
      </c>
      <c r="D59" s="51">
        <v>2914</v>
      </c>
      <c r="E59" s="51">
        <v>2956</v>
      </c>
    </row>
    <row r="60" spans="1:5" ht="14.1" customHeight="1" x14ac:dyDescent="0.2">
      <c r="A60" s="34" t="s">
        <v>76</v>
      </c>
      <c r="B60" s="50">
        <f>$B$8-44</f>
        <v>1969</v>
      </c>
      <c r="C60" s="51">
        <v>6060</v>
      </c>
      <c r="D60" s="51">
        <v>3032</v>
      </c>
      <c r="E60" s="51">
        <v>3028</v>
      </c>
    </row>
    <row r="61" spans="1:5" ht="14.1" customHeight="1" x14ac:dyDescent="0.2">
      <c r="A61" s="42" t="s">
        <v>36</v>
      </c>
      <c r="B61" s="52"/>
      <c r="C61" s="51">
        <f>SUM(C56:C60)</f>
        <v>27364</v>
      </c>
      <c r="D61" s="51">
        <f>SUM(D56:D60)</f>
        <v>13560</v>
      </c>
      <c r="E61" s="51">
        <f>SUM(E56:E60)</f>
        <v>13804</v>
      </c>
    </row>
    <row r="62" spans="1:5" ht="14.1" customHeight="1" x14ac:dyDescent="0.2">
      <c r="A62" s="35" t="s">
        <v>77</v>
      </c>
      <c r="B62" s="50">
        <f>$B$8-45</f>
        <v>1968</v>
      </c>
      <c r="C62" s="51">
        <v>6820</v>
      </c>
      <c r="D62" s="51">
        <v>3401</v>
      </c>
      <c r="E62" s="51">
        <v>3419</v>
      </c>
    </row>
    <row r="63" spans="1:5" ht="14.1" customHeight="1" x14ac:dyDescent="0.2">
      <c r="A63" s="35" t="s">
        <v>78</v>
      </c>
      <c r="B63" s="50">
        <f>$B$8-46</f>
        <v>1967</v>
      </c>
      <c r="C63" s="51">
        <v>6922</v>
      </c>
      <c r="D63" s="51">
        <v>3496</v>
      </c>
      <c r="E63" s="51">
        <v>3426</v>
      </c>
    </row>
    <row r="64" spans="1:5" ht="14.1" customHeight="1" x14ac:dyDescent="0.2">
      <c r="A64" s="35" t="s">
        <v>79</v>
      </c>
      <c r="B64" s="50">
        <f>$B$8-47</f>
        <v>1966</v>
      </c>
      <c r="C64" s="51">
        <v>6976</v>
      </c>
      <c r="D64" s="51">
        <v>3485</v>
      </c>
      <c r="E64" s="51">
        <v>3491</v>
      </c>
    </row>
    <row r="65" spans="1:5" ht="14.1" customHeight="1" x14ac:dyDescent="0.2">
      <c r="A65" s="35" t="s">
        <v>80</v>
      </c>
      <c r="B65" s="50">
        <f>$B$8-48</f>
        <v>1965</v>
      </c>
      <c r="C65" s="51">
        <v>6864</v>
      </c>
      <c r="D65" s="51">
        <v>3406</v>
      </c>
      <c r="E65" s="51">
        <v>3458</v>
      </c>
    </row>
    <row r="66" spans="1:5" ht="14.1" customHeight="1" x14ac:dyDescent="0.2">
      <c r="A66" s="35" t="s">
        <v>81</v>
      </c>
      <c r="B66" s="50">
        <f>$B$8-49</f>
        <v>1964</v>
      </c>
      <c r="C66" s="51">
        <v>7116</v>
      </c>
      <c r="D66" s="51">
        <v>3582</v>
      </c>
      <c r="E66" s="51">
        <v>3534</v>
      </c>
    </row>
    <row r="67" spans="1:5" ht="14.1" customHeight="1" x14ac:dyDescent="0.2">
      <c r="A67" s="42" t="s">
        <v>36</v>
      </c>
      <c r="B67" s="52"/>
      <c r="C67" s="51">
        <f>SUM(C62:C66)</f>
        <v>34698</v>
      </c>
      <c r="D67" s="51">
        <f>SUM(D62:D66)</f>
        <v>17370</v>
      </c>
      <c r="E67" s="51">
        <f>SUM(E62:E66)</f>
        <v>17328</v>
      </c>
    </row>
    <row r="68" spans="1:5" ht="14.1" customHeight="1" x14ac:dyDescent="0.2">
      <c r="A68" s="35" t="s">
        <v>82</v>
      </c>
      <c r="B68" s="50">
        <f>$B$8-50</f>
        <v>1963</v>
      </c>
      <c r="C68" s="51">
        <v>6848</v>
      </c>
      <c r="D68" s="51">
        <v>3390</v>
      </c>
      <c r="E68" s="51">
        <v>3458</v>
      </c>
    </row>
    <row r="69" spans="1:5" ht="14.1" customHeight="1" x14ac:dyDescent="0.2">
      <c r="A69" s="35" t="s">
        <v>83</v>
      </c>
      <c r="B69" s="50">
        <f>$B$8-51</f>
        <v>1962</v>
      </c>
      <c r="C69" s="51">
        <v>6479</v>
      </c>
      <c r="D69" s="51">
        <v>3215</v>
      </c>
      <c r="E69" s="51">
        <v>3264</v>
      </c>
    </row>
    <row r="70" spans="1:5" ht="14.1" customHeight="1" x14ac:dyDescent="0.2">
      <c r="A70" s="35" t="s">
        <v>84</v>
      </c>
      <c r="B70" s="50">
        <f>$B$8-52</f>
        <v>1961</v>
      </c>
      <c r="C70" s="51">
        <v>6214</v>
      </c>
      <c r="D70" s="51">
        <v>3038</v>
      </c>
      <c r="E70" s="51">
        <v>3176</v>
      </c>
    </row>
    <row r="71" spans="1:5" ht="14.1" customHeight="1" x14ac:dyDescent="0.2">
      <c r="A71" s="35" t="s">
        <v>85</v>
      </c>
      <c r="B71" s="50">
        <f>$B$8-53</f>
        <v>1960</v>
      </c>
      <c r="C71" s="51">
        <v>5903</v>
      </c>
      <c r="D71" s="51">
        <v>2844</v>
      </c>
      <c r="E71" s="51">
        <v>3059</v>
      </c>
    </row>
    <row r="72" spans="1:5" ht="14.1" customHeight="1" x14ac:dyDescent="0.2">
      <c r="A72" s="35" t="s">
        <v>86</v>
      </c>
      <c r="B72" s="50">
        <f>$B$8-54</f>
        <v>1959</v>
      </c>
      <c r="C72" s="51">
        <v>5873</v>
      </c>
      <c r="D72" s="51">
        <v>2853</v>
      </c>
      <c r="E72" s="51">
        <v>3020</v>
      </c>
    </row>
    <row r="73" spans="1:5" ht="14.1" customHeight="1" x14ac:dyDescent="0.2">
      <c r="A73" s="42" t="s">
        <v>36</v>
      </c>
      <c r="B73" s="52"/>
      <c r="C73" s="51">
        <f>SUM(C68:C72)</f>
        <v>31317</v>
      </c>
      <c r="D73" s="51">
        <f>SUM(D68:D72)</f>
        <v>15340</v>
      </c>
      <c r="E73" s="51">
        <f>SUM(E68:E72)</f>
        <v>15977</v>
      </c>
    </row>
    <row r="74" spans="1:5" ht="14.1" customHeight="1" x14ac:dyDescent="0.2">
      <c r="A74" s="35" t="s">
        <v>87</v>
      </c>
      <c r="B74" s="50">
        <f>$B$8-55</f>
        <v>1958</v>
      </c>
      <c r="C74" s="51">
        <v>5552</v>
      </c>
      <c r="D74" s="51">
        <v>2695</v>
      </c>
      <c r="E74" s="51">
        <v>2857</v>
      </c>
    </row>
    <row r="75" spans="1:5" ht="14.1" customHeight="1" x14ac:dyDescent="0.2">
      <c r="A75" s="35" t="s">
        <v>88</v>
      </c>
      <c r="B75" s="50">
        <f>$B$8-56</f>
        <v>1957</v>
      </c>
      <c r="C75" s="51">
        <v>5398</v>
      </c>
      <c r="D75" s="51">
        <v>2615</v>
      </c>
      <c r="E75" s="51">
        <v>2783</v>
      </c>
    </row>
    <row r="76" spans="1:5" ht="13.35" customHeight="1" x14ac:dyDescent="0.2">
      <c r="A76" s="35" t="s">
        <v>89</v>
      </c>
      <c r="B76" s="50">
        <f>$B$8-57</f>
        <v>1956</v>
      </c>
      <c r="C76" s="51">
        <v>5019</v>
      </c>
      <c r="D76" s="51">
        <v>2485</v>
      </c>
      <c r="E76" s="51">
        <v>2534</v>
      </c>
    </row>
    <row r="77" spans="1:5" ht="14.1" customHeight="1" x14ac:dyDescent="0.2">
      <c r="A77" s="34" t="s">
        <v>90</v>
      </c>
      <c r="B77" s="50">
        <f>$B$8-58</f>
        <v>1955</v>
      </c>
      <c r="C77" s="51">
        <v>4748</v>
      </c>
      <c r="D77" s="51">
        <v>2294</v>
      </c>
      <c r="E77" s="51">
        <v>2454</v>
      </c>
    </row>
    <row r="78" spans="1:5" x14ac:dyDescent="0.2">
      <c r="A78" s="35" t="s">
        <v>91</v>
      </c>
      <c r="B78" s="50">
        <f>$B$8-59</f>
        <v>1954</v>
      </c>
      <c r="C78" s="51">
        <v>4766</v>
      </c>
      <c r="D78" s="51">
        <v>2221</v>
      </c>
      <c r="E78" s="51">
        <v>2545</v>
      </c>
    </row>
    <row r="79" spans="1:5" x14ac:dyDescent="0.2">
      <c r="A79" s="42" t="s">
        <v>36</v>
      </c>
      <c r="B79" s="52"/>
      <c r="C79" s="51">
        <f>SUM(C74:C78)</f>
        <v>25483</v>
      </c>
      <c r="D79" s="51">
        <f>SUM(D74:D78)</f>
        <v>12310</v>
      </c>
      <c r="E79" s="51">
        <f>SUM(E74:E78)</f>
        <v>13173</v>
      </c>
    </row>
    <row r="80" spans="1:5" x14ac:dyDescent="0.2">
      <c r="A80" s="35" t="s">
        <v>92</v>
      </c>
      <c r="B80" s="50">
        <f>$B$8-60</f>
        <v>1953</v>
      </c>
      <c r="C80" s="51">
        <v>4465</v>
      </c>
      <c r="D80" s="51">
        <v>2066</v>
      </c>
      <c r="E80" s="51">
        <v>2399</v>
      </c>
    </row>
    <row r="81" spans="1:5" x14ac:dyDescent="0.2">
      <c r="A81" s="35" t="s">
        <v>93</v>
      </c>
      <c r="B81" s="50">
        <f>$B$8-61</f>
        <v>1952</v>
      </c>
      <c r="C81" s="51">
        <v>4493</v>
      </c>
      <c r="D81" s="51">
        <v>2145</v>
      </c>
      <c r="E81" s="51">
        <v>2348</v>
      </c>
    </row>
    <row r="82" spans="1:5" x14ac:dyDescent="0.2">
      <c r="A82" s="35" t="s">
        <v>94</v>
      </c>
      <c r="B82" s="50">
        <f>$B$8-62</f>
        <v>1951</v>
      </c>
      <c r="C82" s="51">
        <v>4537</v>
      </c>
      <c r="D82" s="51">
        <v>2128</v>
      </c>
      <c r="E82" s="51">
        <v>2409</v>
      </c>
    </row>
    <row r="83" spans="1:5" x14ac:dyDescent="0.2">
      <c r="A83" s="35" t="s">
        <v>95</v>
      </c>
      <c r="B83" s="50">
        <f>$B$8-63</f>
        <v>1950</v>
      </c>
      <c r="C83" s="51">
        <v>4556</v>
      </c>
      <c r="D83" s="51">
        <v>2121</v>
      </c>
      <c r="E83" s="51">
        <v>2435</v>
      </c>
    </row>
    <row r="84" spans="1:5" x14ac:dyDescent="0.2">
      <c r="A84" s="35" t="s">
        <v>96</v>
      </c>
      <c r="B84" s="50">
        <f>$B$8-64</f>
        <v>1949</v>
      </c>
      <c r="C84" s="51">
        <v>4705</v>
      </c>
      <c r="D84" s="51">
        <v>2212</v>
      </c>
      <c r="E84" s="51">
        <v>2493</v>
      </c>
    </row>
    <row r="85" spans="1:5" x14ac:dyDescent="0.2">
      <c r="A85" s="42" t="s">
        <v>36</v>
      </c>
      <c r="B85" s="52"/>
      <c r="C85" s="51">
        <f>SUM(C80:C84)</f>
        <v>22756</v>
      </c>
      <c r="D85" s="51">
        <f>SUM(D80:D84)</f>
        <v>10672</v>
      </c>
      <c r="E85" s="51">
        <f>SUM(E80:E84)</f>
        <v>12084</v>
      </c>
    </row>
    <row r="86" spans="1:5" x14ac:dyDescent="0.2">
      <c r="A86" s="35" t="s">
        <v>97</v>
      </c>
      <c r="B86" s="50">
        <f>$B$8-65</f>
        <v>1948</v>
      </c>
      <c r="C86" s="51">
        <v>4494</v>
      </c>
      <c r="D86" s="51">
        <v>2137</v>
      </c>
      <c r="E86" s="51">
        <v>2357</v>
      </c>
    </row>
    <row r="87" spans="1:5" x14ac:dyDescent="0.2">
      <c r="A87" s="35" t="s">
        <v>98</v>
      </c>
      <c r="B87" s="50">
        <f>$B$8-66</f>
        <v>1947</v>
      </c>
      <c r="C87" s="51">
        <v>4355</v>
      </c>
      <c r="D87" s="51">
        <v>2042</v>
      </c>
      <c r="E87" s="51">
        <v>2313</v>
      </c>
    </row>
    <row r="88" spans="1:5" x14ac:dyDescent="0.2">
      <c r="A88" s="35" t="s">
        <v>99</v>
      </c>
      <c r="B88" s="50">
        <f>$B$8-67</f>
        <v>1946</v>
      </c>
      <c r="C88" s="51">
        <v>4082</v>
      </c>
      <c r="D88" s="51">
        <v>1906</v>
      </c>
      <c r="E88" s="51">
        <v>2176</v>
      </c>
    </row>
    <row r="89" spans="1:5" x14ac:dyDescent="0.2">
      <c r="A89" s="35" t="s">
        <v>100</v>
      </c>
      <c r="B89" s="50">
        <f>$B$8-68</f>
        <v>1945</v>
      </c>
      <c r="C89" s="51">
        <v>3635</v>
      </c>
      <c r="D89" s="51">
        <v>1660</v>
      </c>
      <c r="E89" s="51">
        <v>1975</v>
      </c>
    </row>
    <row r="90" spans="1:5" x14ac:dyDescent="0.2">
      <c r="A90" s="35" t="s">
        <v>101</v>
      </c>
      <c r="B90" s="50">
        <f>$B$8-69</f>
        <v>1944</v>
      </c>
      <c r="C90" s="51">
        <v>4779</v>
      </c>
      <c r="D90" s="51">
        <v>2227</v>
      </c>
      <c r="E90" s="51">
        <v>2552</v>
      </c>
    </row>
    <row r="91" spans="1:5" x14ac:dyDescent="0.2">
      <c r="A91" s="42" t="s">
        <v>36</v>
      </c>
      <c r="B91" s="52"/>
      <c r="C91" s="51">
        <f>SUM(C86:C90)</f>
        <v>21345</v>
      </c>
      <c r="D91" s="51">
        <f>SUM(D86:D90)</f>
        <v>9972</v>
      </c>
      <c r="E91" s="51">
        <f>SUM(E86:E90)</f>
        <v>11373</v>
      </c>
    </row>
    <row r="92" spans="1:5" x14ac:dyDescent="0.2">
      <c r="A92" s="35" t="s">
        <v>102</v>
      </c>
      <c r="B92" s="50">
        <f>$B$8-70</f>
        <v>1943</v>
      </c>
      <c r="C92" s="51">
        <v>4753</v>
      </c>
      <c r="D92" s="51">
        <v>2246</v>
      </c>
      <c r="E92" s="51">
        <v>2507</v>
      </c>
    </row>
    <row r="93" spans="1:5" x14ac:dyDescent="0.2">
      <c r="A93" s="35" t="s">
        <v>103</v>
      </c>
      <c r="B93" s="50">
        <f>$B$8-71</f>
        <v>1942</v>
      </c>
      <c r="C93" s="51">
        <v>4596</v>
      </c>
      <c r="D93" s="51">
        <v>2145</v>
      </c>
      <c r="E93" s="51">
        <v>2451</v>
      </c>
    </row>
    <row r="94" spans="1:5" x14ac:dyDescent="0.2">
      <c r="A94" s="35" t="s">
        <v>104</v>
      </c>
      <c r="B94" s="50">
        <f>$B$8-72</f>
        <v>1941</v>
      </c>
      <c r="C94" s="51">
        <v>5253</v>
      </c>
      <c r="D94" s="51">
        <v>2416</v>
      </c>
      <c r="E94" s="51">
        <v>2837</v>
      </c>
    </row>
    <row r="95" spans="1:5" x14ac:dyDescent="0.2">
      <c r="A95" s="35" t="s">
        <v>105</v>
      </c>
      <c r="B95" s="50">
        <f>$B$8-73</f>
        <v>1940</v>
      </c>
      <c r="C95" s="51">
        <v>5458</v>
      </c>
      <c r="D95" s="51">
        <v>2384</v>
      </c>
      <c r="E95" s="51">
        <v>3074</v>
      </c>
    </row>
    <row r="96" spans="1:5" x14ac:dyDescent="0.2">
      <c r="A96" s="35" t="s">
        <v>106</v>
      </c>
      <c r="B96" s="50">
        <f>$B$8-74</f>
        <v>1939</v>
      </c>
      <c r="C96" s="51">
        <v>5192</v>
      </c>
      <c r="D96" s="51">
        <v>2240</v>
      </c>
      <c r="E96" s="51">
        <v>2952</v>
      </c>
    </row>
    <row r="97" spans="1:5" x14ac:dyDescent="0.2">
      <c r="A97" s="42" t="s">
        <v>36</v>
      </c>
      <c r="B97" s="52"/>
      <c r="C97" s="51">
        <f>SUM(C92:C96)</f>
        <v>25252</v>
      </c>
      <c r="D97" s="51">
        <f>SUM(D92:D96)</f>
        <v>11431</v>
      </c>
      <c r="E97" s="51">
        <f>SUM(E92:E96)</f>
        <v>13821</v>
      </c>
    </row>
    <row r="98" spans="1:5" x14ac:dyDescent="0.2">
      <c r="A98" s="35" t="s">
        <v>107</v>
      </c>
      <c r="B98" s="50">
        <f>$B$8-75</f>
        <v>1938</v>
      </c>
      <c r="C98" s="51">
        <v>4897</v>
      </c>
      <c r="D98" s="51">
        <v>2139</v>
      </c>
      <c r="E98" s="51">
        <v>2758</v>
      </c>
    </row>
    <row r="99" spans="1:5" x14ac:dyDescent="0.2">
      <c r="A99" s="35" t="s">
        <v>108</v>
      </c>
      <c r="B99" s="50">
        <f>$B$8-76</f>
        <v>1937</v>
      </c>
      <c r="C99" s="51">
        <v>4625</v>
      </c>
      <c r="D99" s="51">
        <v>2017</v>
      </c>
      <c r="E99" s="51">
        <v>2608</v>
      </c>
    </row>
    <row r="100" spans="1:5" x14ac:dyDescent="0.2">
      <c r="A100" s="35" t="s">
        <v>109</v>
      </c>
      <c r="B100" s="50">
        <f>$B$8-77</f>
        <v>1936</v>
      </c>
      <c r="C100" s="51">
        <v>4373</v>
      </c>
      <c r="D100" s="51">
        <v>1888</v>
      </c>
      <c r="E100" s="51">
        <v>2485</v>
      </c>
    </row>
    <row r="101" spans="1:5" x14ac:dyDescent="0.2">
      <c r="A101" s="35" t="s">
        <v>110</v>
      </c>
      <c r="B101" s="50">
        <f>$B$8-78</f>
        <v>1935</v>
      </c>
      <c r="C101" s="51">
        <v>4154</v>
      </c>
      <c r="D101" s="51">
        <v>1726</v>
      </c>
      <c r="E101" s="51">
        <v>2428</v>
      </c>
    </row>
    <row r="102" spans="1:5" x14ac:dyDescent="0.2">
      <c r="A102" s="36" t="s">
        <v>111</v>
      </c>
      <c r="B102" s="50">
        <f>$B$8-79</f>
        <v>1934</v>
      </c>
      <c r="C102" s="51">
        <v>3411</v>
      </c>
      <c r="D102" s="51">
        <v>1391</v>
      </c>
      <c r="E102" s="51">
        <v>2020</v>
      </c>
    </row>
    <row r="103" spans="1:5" x14ac:dyDescent="0.2">
      <c r="A103" s="43" t="s">
        <v>36</v>
      </c>
      <c r="B103" s="53"/>
      <c r="C103" s="51">
        <f>SUM(C98:C102)</f>
        <v>21460</v>
      </c>
      <c r="D103" s="51">
        <f>SUM(D98:D102)</f>
        <v>9161</v>
      </c>
      <c r="E103" s="51">
        <f>SUM(E98:E102)</f>
        <v>12299</v>
      </c>
    </row>
    <row r="104" spans="1:5" x14ac:dyDescent="0.2">
      <c r="A104" s="36" t="s">
        <v>112</v>
      </c>
      <c r="B104" s="50">
        <f>$B$8-80</f>
        <v>1933</v>
      </c>
      <c r="C104" s="51">
        <v>2627</v>
      </c>
      <c r="D104" s="51">
        <v>1108</v>
      </c>
      <c r="E104" s="51">
        <v>1519</v>
      </c>
    </row>
    <row r="105" spans="1:5" x14ac:dyDescent="0.2">
      <c r="A105" s="36" t="s">
        <v>123</v>
      </c>
      <c r="B105" s="50">
        <f>$B$8-81</f>
        <v>1932</v>
      </c>
      <c r="C105" s="51">
        <v>2454</v>
      </c>
      <c r="D105" s="51">
        <v>1016</v>
      </c>
      <c r="E105" s="51">
        <v>1438</v>
      </c>
    </row>
    <row r="106" spans="1:5" s="23" customFormat="1" x14ac:dyDescent="0.2">
      <c r="A106" s="36" t="s">
        <v>121</v>
      </c>
      <c r="B106" s="50">
        <f>$B$8-82</f>
        <v>1931</v>
      </c>
      <c r="C106" s="51">
        <v>2422</v>
      </c>
      <c r="D106" s="51">
        <v>970</v>
      </c>
      <c r="E106" s="51">
        <v>1452</v>
      </c>
    </row>
    <row r="107" spans="1:5" x14ac:dyDescent="0.2">
      <c r="A107" s="36" t="s">
        <v>124</v>
      </c>
      <c r="B107" s="50">
        <f>$B$8-83</f>
        <v>1930</v>
      </c>
      <c r="C107" s="51">
        <v>2334</v>
      </c>
      <c r="D107" s="51">
        <v>926</v>
      </c>
      <c r="E107" s="51">
        <v>1408</v>
      </c>
    </row>
    <row r="108" spans="1:5" x14ac:dyDescent="0.2">
      <c r="A108" s="36" t="s">
        <v>122</v>
      </c>
      <c r="B108" s="50">
        <f>$B$8-84</f>
        <v>1929</v>
      </c>
      <c r="C108" s="51">
        <v>2252</v>
      </c>
      <c r="D108" s="51">
        <v>811</v>
      </c>
      <c r="E108" s="51">
        <v>1441</v>
      </c>
    </row>
    <row r="109" spans="1:5" x14ac:dyDescent="0.2">
      <c r="A109" s="43" t="s">
        <v>36</v>
      </c>
      <c r="B109" s="53"/>
      <c r="C109" s="51">
        <f>SUM(C104:C108)</f>
        <v>12089</v>
      </c>
      <c r="D109" s="51">
        <f>SUM(D104:D108)</f>
        <v>4831</v>
      </c>
      <c r="E109" s="51">
        <f>SUM(E104:E108)</f>
        <v>7258</v>
      </c>
    </row>
    <row r="110" spans="1:5" x14ac:dyDescent="0.2">
      <c r="A110" s="36" t="s">
        <v>113</v>
      </c>
      <c r="B110" s="50">
        <f>$B$8-85</f>
        <v>1928</v>
      </c>
      <c r="C110" s="51">
        <v>2108</v>
      </c>
      <c r="D110" s="51">
        <v>748</v>
      </c>
      <c r="E110" s="51">
        <v>1360</v>
      </c>
    </row>
    <row r="111" spans="1:5" x14ac:dyDescent="0.2">
      <c r="A111" s="36" t="s">
        <v>114</v>
      </c>
      <c r="B111" s="50">
        <f>$B$8-86</f>
        <v>1927</v>
      </c>
      <c r="C111" s="51">
        <v>1725</v>
      </c>
      <c r="D111" s="51">
        <v>546</v>
      </c>
      <c r="E111" s="51">
        <v>1179</v>
      </c>
    </row>
    <row r="112" spans="1:5" x14ac:dyDescent="0.2">
      <c r="A112" s="36" t="s">
        <v>115</v>
      </c>
      <c r="B112" s="50">
        <f>$B$8-87</f>
        <v>1926</v>
      </c>
      <c r="C112" s="51">
        <v>1556</v>
      </c>
      <c r="D112" s="51">
        <v>499</v>
      </c>
      <c r="E112" s="51">
        <v>1057</v>
      </c>
    </row>
    <row r="113" spans="1:5" x14ac:dyDescent="0.2">
      <c r="A113" s="36" t="s">
        <v>116</v>
      </c>
      <c r="B113" s="50">
        <f>$B$8-88</f>
        <v>1925</v>
      </c>
      <c r="C113" s="51">
        <v>1425</v>
      </c>
      <c r="D113" s="51">
        <v>424</v>
      </c>
      <c r="E113" s="51">
        <v>1001</v>
      </c>
    </row>
    <row r="114" spans="1:5" x14ac:dyDescent="0.2">
      <c r="A114" s="36" t="s">
        <v>117</v>
      </c>
      <c r="B114" s="50">
        <f>$B$8-89</f>
        <v>1924</v>
      </c>
      <c r="C114" s="51">
        <v>1208</v>
      </c>
      <c r="D114" s="51">
        <v>316</v>
      </c>
      <c r="E114" s="51">
        <v>892</v>
      </c>
    </row>
    <row r="115" spans="1:5" x14ac:dyDescent="0.2">
      <c r="A115" s="43" t="s">
        <v>36</v>
      </c>
      <c r="B115" s="54"/>
      <c r="C115" s="51">
        <f>SUM(C110:C114)</f>
        <v>8022</v>
      </c>
      <c r="D115" s="51">
        <f>SUM(D110:D114)</f>
        <v>2533</v>
      </c>
      <c r="E115" s="51">
        <f>SUM(E110:E114)</f>
        <v>5489</v>
      </c>
    </row>
    <row r="116" spans="1:5" x14ac:dyDescent="0.2">
      <c r="A116" s="36" t="s">
        <v>118</v>
      </c>
      <c r="B116" s="50">
        <f>$B$8-90</f>
        <v>1923</v>
      </c>
      <c r="C116" s="51">
        <v>4243</v>
      </c>
      <c r="D116" s="51">
        <v>1003</v>
      </c>
      <c r="E116" s="51">
        <v>3240</v>
      </c>
    </row>
    <row r="117" spans="1:5" x14ac:dyDescent="0.2">
      <c r="A117" s="37"/>
      <c r="B117" s="40" t="s">
        <v>119</v>
      </c>
      <c r="C117" s="44"/>
      <c r="D117" s="44"/>
      <c r="E117" s="44"/>
    </row>
    <row r="118" spans="1:5" x14ac:dyDescent="0.2">
      <c r="A118" s="38" t="s">
        <v>120</v>
      </c>
      <c r="B118" s="55"/>
      <c r="C118" s="56">
        <v>409176</v>
      </c>
      <c r="D118" s="56">
        <v>195776</v>
      </c>
      <c r="E118" s="56">
        <v>213400</v>
      </c>
    </row>
    <row r="119" spans="1:5" x14ac:dyDescent="0.2">
      <c r="A119" s="20"/>
      <c r="C119" s="21"/>
      <c r="D119" s="21"/>
      <c r="E119" s="21"/>
    </row>
    <row r="120" spans="1:5" x14ac:dyDescent="0.2">
      <c r="A120" s="20"/>
      <c r="B120" s="20"/>
      <c r="C120" s="21"/>
      <c r="D120" s="21"/>
      <c r="E120" s="21"/>
    </row>
    <row r="121" spans="1:5" x14ac:dyDescent="0.2">
      <c r="A121" s="20"/>
      <c r="B121" s="20"/>
      <c r="C121" s="21"/>
      <c r="D121" s="21"/>
      <c r="E121" s="21"/>
    </row>
    <row r="122" spans="1:5" x14ac:dyDescent="0.2">
      <c r="A122" s="20"/>
      <c r="B122" s="20"/>
      <c r="C122" s="21"/>
      <c r="D122" s="21"/>
      <c r="E122" s="21"/>
    </row>
    <row r="123" spans="1:5" x14ac:dyDescent="0.2">
      <c r="A123" s="20"/>
      <c r="B123" s="20"/>
      <c r="C123" s="21"/>
      <c r="D123" s="21"/>
      <c r="E123" s="21"/>
    </row>
    <row r="124" spans="1:5" x14ac:dyDescent="0.2">
      <c r="A124" s="20"/>
      <c r="B124" s="20"/>
      <c r="C124" s="21"/>
      <c r="D124" s="21"/>
      <c r="E124" s="21"/>
    </row>
    <row r="125" spans="1:5" x14ac:dyDescent="0.2">
      <c r="A125" s="20"/>
      <c r="B125" s="20"/>
      <c r="C125" s="21"/>
      <c r="D125" s="21"/>
      <c r="E125" s="21"/>
    </row>
    <row r="126" spans="1:5" x14ac:dyDescent="0.2">
      <c r="A126" s="20"/>
      <c r="B126" s="20"/>
      <c r="C126" s="21"/>
      <c r="D126" s="21"/>
      <c r="E126" s="21"/>
    </row>
    <row r="127" spans="1:5" x14ac:dyDescent="0.2">
      <c r="A127" s="20"/>
      <c r="B127" s="20"/>
      <c r="C127" s="21"/>
      <c r="D127" s="21"/>
      <c r="E127" s="21"/>
    </row>
    <row r="128" spans="1:5" x14ac:dyDescent="0.2">
      <c r="A128" s="20"/>
      <c r="B128" s="20"/>
      <c r="C128" s="21"/>
      <c r="D128" s="21"/>
      <c r="E128" s="21"/>
    </row>
    <row r="129" spans="1:5" x14ac:dyDescent="0.2">
      <c r="A129" s="20"/>
      <c r="B129" s="20"/>
      <c r="C129" s="21"/>
      <c r="D129" s="21"/>
      <c r="E129" s="21"/>
    </row>
    <row r="130" spans="1:5" x14ac:dyDescent="0.2">
      <c r="A130" s="20"/>
      <c r="B130" s="20"/>
      <c r="C130" s="21"/>
      <c r="D130" s="21"/>
      <c r="E130" s="21"/>
    </row>
    <row r="131" spans="1:5" x14ac:dyDescent="0.2">
      <c r="A131" s="20"/>
      <c r="B131" s="20"/>
      <c r="C131" s="21"/>
      <c r="D131" s="21"/>
      <c r="E131" s="21"/>
    </row>
    <row r="132" spans="1:5" x14ac:dyDescent="0.2">
      <c r="A132" s="20"/>
      <c r="B132" s="20"/>
      <c r="C132" s="21"/>
      <c r="D132" s="21"/>
      <c r="E132" s="21"/>
    </row>
    <row r="133" spans="1:5" x14ac:dyDescent="0.2">
      <c r="A133" s="20"/>
      <c r="B133" s="20"/>
      <c r="C133" s="21"/>
      <c r="D133" s="21"/>
      <c r="E133" s="21"/>
    </row>
    <row r="134" spans="1:5" x14ac:dyDescent="0.2">
      <c r="A134" s="20"/>
      <c r="B134" s="20"/>
      <c r="C134" s="21"/>
      <c r="D134" s="21"/>
      <c r="E134" s="21"/>
    </row>
    <row r="135" spans="1:5" x14ac:dyDescent="0.2">
      <c r="A135" s="20"/>
      <c r="B135" s="20"/>
      <c r="C135" s="21"/>
      <c r="D135" s="21"/>
      <c r="E135" s="21"/>
    </row>
    <row r="136" spans="1:5" x14ac:dyDescent="0.2">
      <c r="A136" s="20"/>
      <c r="B136" s="20"/>
      <c r="C136" s="21"/>
      <c r="D136" s="21"/>
      <c r="E136" s="21"/>
    </row>
    <row r="137" spans="1:5" x14ac:dyDescent="0.2">
      <c r="A137" s="20"/>
      <c r="B137" s="20"/>
      <c r="C137" s="21"/>
      <c r="D137" s="21"/>
      <c r="E137" s="21"/>
    </row>
    <row r="138" spans="1:5" x14ac:dyDescent="0.2">
      <c r="A138" s="20"/>
      <c r="B138" s="20"/>
      <c r="C138" s="21"/>
      <c r="D138" s="21"/>
      <c r="E138" s="21"/>
    </row>
    <row r="139" spans="1:5" x14ac:dyDescent="0.2">
      <c r="A139" s="20"/>
      <c r="B139" s="20"/>
      <c r="C139" s="21"/>
      <c r="D139" s="21"/>
      <c r="E139" s="21"/>
    </row>
    <row r="140" spans="1:5" x14ac:dyDescent="0.2">
      <c r="A140" s="20"/>
      <c r="B140" s="20"/>
      <c r="C140" s="21"/>
      <c r="D140" s="21"/>
      <c r="E140" s="21"/>
    </row>
    <row r="141" spans="1:5" x14ac:dyDescent="0.2">
      <c r="A141" s="20"/>
      <c r="B141" s="20"/>
      <c r="C141" s="21"/>
      <c r="D141" s="21"/>
      <c r="E141" s="21"/>
    </row>
    <row r="142" spans="1:5" x14ac:dyDescent="0.2">
      <c r="A142" s="20"/>
      <c r="B142" s="20"/>
      <c r="C142" s="21"/>
      <c r="D142" s="21"/>
      <c r="E142" s="21"/>
    </row>
    <row r="143" spans="1:5" x14ac:dyDescent="0.2">
      <c r="A143" s="20"/>
      <c r="B143" s="20"/>
      <c r="C143" s="21"/>
      <c r="D143" s="21"/>
      <c r="E143" s="21"/>
    </row>
    <row r="144" spans="1:5" x14ac:dyDescent="0.2">
      <c r="A144" s="20"/>
      <c r="B144" s="20"/>
      <c r="C144" s="21"/>
      <c r="D144" s="21"/>
      <c r="E144" s="21"/>
    </row>
    <row r="145" spans="1:5" x14ac:dyDescent="0.2">
      <c r="A145" s="20"/>
      <c r="B145" s="20"/>
      <c r="C145" s="21"/>
      <c r="D145" s="21"/>
      <c r="E145" s="21"/>
    </row>
    <row r="146" spans="1:5" x14ac:dyDescent="0.2">
      <c r="A146" s="20"/>
      <c r="B146" s="20"/>
    </row>
    <row r="147" spans="1:5" x14ac:dyDescent="0.2">
      <c r="A147" s="20"/>
      <c r="B147" s="20"/>
    </row>
    <row r="148" spans="1:5" x14ac:dyDescent="0.2">
      <c r="A148" s="20"/>
      <c r="B148" s="20"/>
    </row>
    <row r="149" spans="1:5" x14ac:dyDescent="0.2">
      <c r="A149" s="20"/>
      <c r="B149" s="20"/>
    </row>
    <row r="150" spans="1:5" x14ac:dyDescent="0.2">
      <c r="A150" s="20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HH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A I 3 - j13_HH_endg.</vt:lpstr>
      <vt:lpstr>V0_2</vt:lpstr>
      <vt:lpstr>V0_3</vt:lpstr>
      <vt:lpstr>Bezirke_1</vt:lpstr>
      <vt:lpstr>Mitte_1</vt:lpstr>
      <vt:lpstr>Altona_1</vt:lpstr>
      <vt:lpstr>Eimsbuettel_1</vt:lpstr>
      <vt:lpstr>Nord_1</vt:lpstr>
      <vt:lpstr>Wandsbek_1</vt:lpstr>
      <vt:lpstr>Bergedorf_1</vt:lpstr>
      <vt:lpstr>Harburg_1</vt:lpstr>
      <vt:lpstr>Land_1</vt:lpstr>
      <vt:lpstr>Altona_1!Drucktitel</vt:lpstr>
      <vt:lpstr>Bergedorf_1!Drucktitel</vt:lpstr>
      <vt:lpstr>Eimsbuettel_1!Drucktitel</vt:lpstr>
      <vt:lpstr>Harburg_1!Drucktitel</vt:lpstr>
      <vt:lpstr>Land_1!Drucktitel</vt:lpstr>
      <vt:lpstr>Mitte_1!Drucktitel</vt:lpstr>
      <vt:lpstr>Nord_1!Drucktitel</vt:lpstr>
      <vt:lpstr>Wandsbek_1!Drucktitel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2015-06-26T08:23:21Z</cp:lastPrinted>
  <dcterms:created xsi:type="dcterms:W3CDTF">2012-03-28T07:56:08Z</dcterms:created>
  <dcterms:modified xsi:type="dcterms:W3CDTF">2015-06-26T08:40:56Z</dcterms:modified>
  <cp:category>LIS-Bericht</cp:category>
</cp:coreProperties>
</file>