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9\A_I_3_j_SH\"/>
    </mc:Choice>
  </mc:AlternateContent>
  <bookViews>
    <workbookView xWindow="-15" yWindow="-15" windowWidth="19290" windowHeight="10890" tabRatio="890"/>
  </bookViews>
  <sheets>
    <sheet name="V0_1" sheetId="11" r:id="rId1"/>
    <sheet name="V0_2" sheetId="2" r:id="rId2"/>
    <sheet name="V0_3" sheetId="45" r:id="rId3"/>
    <sheet name="Kreise_1" sheetId="5" r:id="rId4"/>
    <sheet name="Flensburg_1" sheetId="10" r:id="rId5"/>
    <sheet name="Kiel_1" sheetId="30" r:id="rId6"/>
    <sheet name="Lübeck_1" sheetId="31" r:id="rId7"/>
    <sheet name="Neumünster_1" sheetId="32" r:id="rId8"/>
    <sheet name="Dithmarschen_1" sheetId="33" r:id="rId9"/>
    <sheet name="Lauenbg_1" sheetId="34" r:id="rId10"/>
    <sheet name="Nordfriesl_1" sheetId="35" r:id="rId11"/>
    <sheet name="Ostholstein_1" sheetId="36" r:id="rId12"/>
    <sheet name="Pinneberg_1" sheetId="37" r:id="rId13"/>
    <sheet name="Ploen_1" sheetId="38" r:id="rId14"/>
    <sheet name="Rendbg-Eckernf_1" sheetId="39" r:id="rId15"/>
    <sheet name="Schleswig-Fl_1" sheetId="40" r:id="rId16"/>
    <sheet name="Segeberg_1" sheetId="41" r:id="rId17"/>
    <sheet name="Steinburg_1" sheetId="42" r:id="rId18"/>
    <sheet name="Storman_1" sheetId="43" r:id="rId19"/>
    <sheet name="SH-Gesamt_1" sheetId="44" r:id="rId20"/>
  </sheets>
  <definedNames>
    <definedName name="_xlnm.Print_Titles" localSheetId="8">Dithmarschen_1!$1:$7</definedName>
    <definedName name="_xlnm.Print_Titles" localSheetId="4">Flensburg_1!$1:$7</definedName>
    <definedName name="_xlnm.Print_Titles" localSheetId="5">Kiel_1!$1:$7</definedName>
    <definedName name="_xlnm.Print_Titles" localSheetId="9">Lauenbg_1!$1:$7</definedName>
    <definedName name="_xlnm.Print_Titles" localSheetId="6">Lübeck_1!$1:$7</definedName>
    <definedName name="_xlnm.Print_Titles" localSheetId="7">Neumünster_1!$1:$7</definedName>
    <definedName name="_xlnm.Print_Titles" localSheetId="10">Nordfriesl_1!$1:$7</definedName>
    <definedName name="_xlnm.Print_Titles" localSheetId="11">Ostholstein_1!$1:$7</definedName>
    <definedName name="_xlnm.Print_Titles" localSheetId="12">Pinneberg_1!$1:$7</definedName>
    <definedName name="_xlnm.Print_Titles" localSheetId="13">Ploen_1!$1:$7</definedName>
    <definedName name="_xlnm.Print_Titles" localSheetId="14">'Rendbg-Eckernf_1'!$1:$7</definedName>
    <definedName name="_xlnm.Print_Titles" localSheetId="15">'Schleswig-Fl_1'!$1:$7</definedName>
    <definedName name="_xlnm.Print_Titles" localSheetId="16">Segeberg_1!$1:$7</definedName>
    <definedName name="_xlnm.Print_Titles" localSheetId="19">'SH-Gesamt_1'!$1:$7</definedName>
    <definedName name="_xlnm.Print_Titles" localSheetId="17">Steinburg_1!$1:$7</definedName>
    <definedName name="_xlnm.Print_Titles" localSheetId="18">Storman_1!$1:$7</definedName>
  </definedNames>
  <calcPr calcId="152511"/>
</workbook>
</file>

<file path=xl/calcChain.xml><?xml version="1.0" encoding="utf-8"?>
<calcChain xmlns="http://schemas.openxmlformats.org/spreadsheetml/2006/main">
  <c r="E115" i="44" l="1"/>
  <c r="D115" i="44"/>
  <c r="C115" i="44"/>
  <c r="E109" i="44"/>
  <c r="D109" i="44"/>
  <c r="C109" i="44"/>
  <c r="E103" i="44"/>
  <c r="D103" i="44"/>
  <c r="C103" i="44"/>
  <c r="E97" i="44"/>
  <c r="D97" i="44"/>
  <c r="C97" i="44"/>
  <c r="E91" i="44"/>
  <c r="D91" i="44"/>
  <c r="C91" i="44"/>
  <c r="E85" i="44"/>
  <c r="D85" i="44"/>
  <c r="C85" i="44"/>
  <c r="E79" i="44"/>
  <c r="D79" i="44"/>
  <c r="C79" i="44"/>
  <c r="E73" i="44"/>
  <c r="D73" i="44"/>
  <c r="C73" i="44"/>
  <c r="E67" i="44"/>
  <c r="D67" i="44"/>
  <c r="C67" i="44"/>
  <c r="E61" i="44"/>
  <c r="D61" i="44"/>
  <c r="C61" i="44"/>
  <c r="E55" i="44"/>
  <c r="D55" i="44"/>
  <c r="C55" i="44"/>
  <c r="E49" i="44"/>
  <c r="D49" i="44"/>
  <c r="C49" i="44"/>
  <c r="E43" i="44"/>
  <c r="D43" i="44"/>
  <c r="C43" i="44"/>
  <c r="E37" i="44"/>
  <c r="D37" i="44"/>
  <c r="C37" i="44"/>
  <c r="E31" i="44"/>
  <c r="D31" i="44"/>
  <c r="C31" i="44"/>
  <c r="E25" i="44"/>
  <c r="D25" i="44"/>
  <c r="C25" i="44"/>
  <c r="E19" i="44"/>
  <c r="D19" i="44"/>
  <c r="C19" i="44"/>
  <c r="E13" i="44"/>
  <c r="D13" i="44"/>
  <c r="C13" i="44"/>
  <c r="E115" i="43"/>
  <c r="D115" i="43"/>
  <c r="C115" i="43"/>
  <c r="E109" i="43"/>
  <c r="D109" i="43"/>
  <c r="C109" i="43"/>
  <c r="E103" i="43"/>
  <c r="D103" i="43"/>
  <c r="C103" i="43"/>
  <c r="E97" i="43"/>
  <c r="D97" i="43"/>
  <c r="C97" i="43"/>
  <c r="E91" i="43"/>
  <c r="D91" i="43"/>
  <c r="C91" i="43"/>
  <c r="E85" i="43"/>
  <c r="D85" i="43"/>
  <c r="C85" i="43"/>
  <c r="E79" i="43"/>
  <c r="D79" i="43"/>
  <c r="C79" i="43"/>
  <c r="E73" i="43"/>
  <c r="D73" i="43"/>
  <c r="C73" i="43"/>
  <c r="E67" i="43"/>
  <c r="D67" i="43"/>
  <c r="C67" i="43"/>
  <c r="E61" i="43"/>
  <c r="D61" i="43"/>
  <c r="C61" i="43"/>
  <c r="E55" i="43"/>
  <c r="D55" i="43"/>
  <c r="C55" i="43"/>
  <c r="E49" i="43"/>
  <c r="D49" i="43"/>
  <c r="C49" i="43"/>
  <c r="E43" i="43"/>
  <c r="D43" i="43"/>
  <c r="C43" i="43"/>
  <c r="E37" i="43"/>
  <c r="D37" i="43"/>
  <c r="C37" i="43"/>
  <c r="E31" i="43"/>
  <c r="D31" i="43"/>
  <c r="C31" i="43"/>
  <c r="E25" i="43"/>
  <c r="D25" i="43"/>
  <c r="C25" i="43"/>
  <c r="E19" i="43"/>
  <c r="D19" i="43"/>
  <c r="C19" i="43"/>
  <c r="E13" i="43"/>
  <c r="D13" i="43"/>
  <c r="C13" i="43"/>
  <c r="E115" i="42"/>
  <c r="D115" i="42"/>
  <c r="C115" i="42"/>
  <c r="E109" i="42"/>
  <c r="D109" i="42"/>
  <c r="C109" i="42"/>
  <c r="E103" i="42"/>
  <c r="D103" i="42"/>
  <c r="C103" i="42"/>
  <c r="E97" i="42"/>
  <c r="D97" i="42"/>
  <c r="C97" i="42"/>
  <c r="E91" i="42"/>
  <c r="D91" i="42"/>
  <c r="C91" i="42"/>
  <c r="E85" i="42"/>
  <c r="D85" i="42"/>
  <c r="C85" i="42"/>
  <c r="E79" i="42"/>
  <c r="D79" i="42"/>
  <c r="C79" i="42"/>
  <c r="E73" i="42"/>
  <c r="D73" i="42"/>
  <c r="C73" i="42"/>
  <c r="E67" i="42"/>
  <c r="D67" i="42"/>
  <c r="C67" i="42"/>
  <c r="E61" i="42"/>
  <c r="D61" i="42"/>
  <c r="C61" i="42"/>
  <c r="E55" i="42"/>
  <c r="D55" i="42"/>
  <c r="C55" i="42"/>
  <c r="E49" i="42"/>
  <c r="D49" i="42"/>
  <c r="C49" i="42"/>
  <c r="E43" i="42"/>
  <c r="D43" i="42"/>
  <c r="C43" i="42"/>
  <c r="E37" i="42"/>
  <c r="D37" i="42"/>
  <c r="C37" i="42"/>
  <c r="E31" i="42"/>
  <c r="D31" i="42"/>
  <c r="C31" i="42"/>
  <c r="E25" i="42"/>
  <c r="D25" i="42"/>
  <c r="C25" i="42"/>
  <c r="E19" i="42"/>
  <c r="D19" i="42"/>
  <c r="C19" i="42"/>
  <c r="E13" i="42"/>
  <c r="D13" i="42"/>
  <c r="C13" i="42"/>
  <c r="E115" i="41"/>
  <c r="D115" i="41"/>
  <c r="C115" i="41"/>
  <c r="E109" i="41"/>
  <c r="D109" i="41"/>
  <c r="C109" i="41"/>
  <c r="E103" i="41"/>
  <c r="D103" i="41"/>
  <c r="C103" i="41"/>
  <c r="E97" i="41"/>
  <c r="D97" i="41"/>
  <c r="C97" i="41"/>
  <c r="E91" i="41"/>
  <c r="D91" i="41"/>
  <c r="C91" i="41"/>
  <c r="E85" i="41"/>
  <c r="D85" i="41"/>
  <c r="C85" i="41"/>
  <c r="E79" i="41"/>
  <c r="D79" i="41"/>
  <c r="C79" i="41"/>
  <c r="E73" i="41"/>
  <c r="D73" i="41"/>
  <c r="C73" i="41"/>
  <c r="E67" i="41"/>
  <c r="D67" i="41"/>
  <c r="C67" i="41"/>
  <c r="E61" i="41"/>
  <c r="D61" i="41"/>
  <c r="C61" i="41"/>
  <c r="E55" i="41"/>
  <c r="D55" i="41"/>
  <c r="C55" i="41"/>
  <c r="E49" i="41"/>
  <c r="D49" i="41"/>
  <c r="C49" i="41"/>
  <c r="E43" i="41"/>
  <c r="D43" i="41"/>
  <c r="C43" i="41"/>
  <c r="E37" i="41"/>
  <c r="D37" i="41"/>
  <c r="C37" i="41"/>
  <c r="E31" i="41"/>
  <c r="D31" i="41"/>
  <c r="C31" i="41"/>
  <c r="E25" i="41"/>
  <c r="D25" i="41"/>
  <c r="C25" i="41"/>
  <c r="E19" i="41"/>
  <c r="D19" i="41"/>
  <c r="C19" i="41"/>
  <c r="E13" i="41"/>
  <c r="D13" i="41"/>
  <c r="C13" i="41"/>
  <c r="E115" i="40"/>
  <c r="D115" i="40"/>
  <c r="C115" i="40"/>
  <c r="E109" i="40"/>
  <c r="D109" i="40"/>
  <c r="C109" i="40"/>
  <c r="E103" i="40"/>
  <c r="D103" i="40"/>
  <c r="C103" i="40"/>
  <c r="E97" i="40"/>
  <c r="D97" i="40"/>
  <c r="C97" i="40"/>
  <c r="E91" i="40"/>
  <c r="D91" i="40"/>
  <c r="C91" i="40"/>
  <c r="E85" i="40"/>
  <c r="D85" i="40"/>
  <c r="C85" i="40"/>
  <c r="E79" i="40"/>
  <c r="D79" i="40"/>
  <c r="C79" i="40"/>
  <c r="E73" i="40"/>
  <c r="D73" i="40"/>
  <c r="C73" i="40"/>
  <c r="E67" i="40"/>
  <c r="D67" i="40"/>
  <c r="C67" i="40"/>
  <c r="E61" i="40"/>
  <c r="D61" i="40"/>
  <c r="C61" i="40"/>
  <c r="E55" i="40"/>
  <c r="D55" i="40"/>
  <c r="C55" i="40"/>
  <c r="E49" i="40"/>
  <c r="D49" i="40"/>
  <c r="C49" i="40"/>
  <c r="E43" i="40"/>
  <c r="D43" i="40"/>
  <c r="C43" i="40"/>
  <c r="E37" i="40"/>
  <c r="D37" i="40"/>
  <c r="C37" i="40"/>
  <c r="E31" i="40"/>
  <c r="D31" i="40"/>
  <c r="C31" i="40"/>
  <c r="E25" i="40"/>
  <c r="D25" i="40"/>
  <c r="C25" i="40"/>
  <c r="E19" i="40"/>
  <c r="D19" i="40"/>
  <c r="C19" i="40"/>
  <c r="E13" i="40"/>
  <c r="D13" i="40"/>
  <c r="C13" i="40"/>
  <c r="E115" i="39"/>
  <c r="D115" i="39"/>
  <c r="C115" i="39"/>
  <c r="E109" i="39"/>
  <c r="D109" i="39"/>
  <c r="C109" i="39"/>
  <c r="E103" i="39"/>
  <c r="D103" i="39"/>
  <c r="C103" i="39"/>
  <c r="E97" i="39"/>
  <c r="D97" i="39"/>
  <c r="C97" i="39"/>
  <c r="E91" i="39"/>
  <c r="D91" i="39"/>
  <c r="C91" i="39"/>
  <c r="E85" i="39"/>
  <c r="D85" i="39"/>
  <c r="C85" i="39"/>
  <c r="E79" i="39"/>
  <c r="D79" i="39"/>
  <c r="C79" i="39"/>
  <c r="E73" i="39"/>
  <c r="D73" i="39"/>
  <c r="C73" i="39"/>
  <c r="E67" i="39"/>
  <c r="D67" i="39"/>
  <c r="C67" i="39"/>
  <c r="E61" i="39"/>
  <c r="D61" i="39"/>
  <c r="C61" i="39"/>
  <c r="E55" i="39"/>
  <c r="D55" i="39"/>
  <c r="C55" i="39"/>
  <c r="E49" i="39"/>
  <c r="D49" i="39"/>
  <c r="C49" i="39"/>
  <c r="E43" i="39"/>
  <c r="D43" i="39"/>
  <c r="C43" i="39"/>
  <c r="E37" i="39"/>
  <c r="D37" i="39"/>
  <c r="C37" i="39"/>
  <c r="E31" i="39"/>
  <c r="D31" i="39"/>
  <c r="C31" i="39"/>
  <c r="E25" i="39"/>
  <c r="D25" i="39"/>
  <c r="C25" i="39"/>
  <c r="E19" i="39"/>
  <c r="D19" i="39"/>
  <c r="C19" i="39"/>
  <c r="E13" i="39"/>
  <c r="D13" i="39"/>
  <c r="C13" i="39"/>
  <c r="E115" i="38"/>
  <c r="D115" i="38"/>
  <c r="C115" i="38"/>
  <c r="E109" i="38"/>
  <c r="D109" i="38"/>
  <c r="C109" i="38"/>
  <c r="E103" i="38"/>
  <c r="D103" i="38"/>
  <c r="C103" i="38"/>
  <c r="E97" i="38"/>
  <c r="D97" i="38"/>
  <c r="C97" i="38"/>
  <c r="E91" i="38"/>
  <c r="D91" i="38"/>
  <c r="C91" i="38"/>
  <c r="E85" i="38"/>
  <c r="D85" i="38"/>
  <c r="C85" i="38"/>
  <c r="E79" i="38"/>
  <c r="D79" i="38"/>
  <c r="C79" i="38"/>
  <c r="E73" i="38"/>
  <c r="D73" i="38"/>
  <c r="C73" i="38"/>
  <c r="E67" i="38"/>
  <c r="D67" i="38"/>
  <c r="C67" i="38"/>
  <c r="E61" i="38"/>
  <c r="D61" i="38"/>
  <c r="C61" i="38"/>
  <c r="E55" i="38"/>
  <c r="D55" i="38"/>
  <c r="C55" i="38"/>
  <c r="E49" i="38"/>
  <c r="D49" i="38"/>
  <c r="C49" i="38"/>
  <c r="E43" i="38"/>
  <c r="D43" i="38"/>
  <c r="C43" i="38"/>
  <c r="E37" i="38"/>
  <c r="D37" i="38"/>
  <c r="C37" i="38"/>
  <c r="E31" i="38"/>
  <c r="D31" i="38"/>
  <c r="C31" i="38"/>
  <c r="E25" i="38"/>
  <c r="D25" i="38"/>
  <c r="C25" i="38"/>
  <c r="E19" i="38"/>
  <c r="D19" i="38"/>
  <c r="C19" i="38"/>
  <c r="E13" i="38"/>
  <c r="D13" i="38"/>
  <c r="C13" i="38"/>
  <c r="E115" i="37"/>
  <c r="D115" i="37"/>
  <c r="C115" i="37"/>
  <c r="E109" i="37"/>
  <c r="D109" i="37"/>
  <c r="C109" i="37"/>
  <c r="E103" i="37"/>
  <c r="D103" i="37"/>
  <c r="C103" i="37"/>
  <c r="E97" i="37"/>
  <c r="D97" i="37"/>
  <c r="C97" i="37"/>
  <c r="E91" i="37"/>
  <c r="D91" i="37"/>
  <c r="C91" i="37"/>
  <c r="E85" i="37"/>
  <c r="D85" i="37"/>
  <c r="C85" i="37"/>
  <c r="E79" i="37"/>
  <c r="D79" i="37"/>
  <c r="C79" i="37"/>
  <c r="E73" i="37"/>
  <c r="D73" i="37"/>
  <c r="C73" i="37"/>
  <c r="E67" i="37"/>
  <c r="D67" i="37"/>
  <c r="C67" i="37"/>
  <c r="E61" i="37"/>
  <c r="D61" i="37"/>
  <c r="C61" i="37"/>
  <c r="E55" i="37"/>
  <c r="D55" i="37"/>
  <c r="C55" i="37"/>
  <c r="E49" i="37"/>
  <c r="D49" i="37"/>
  <c r="C49" i="37"/>
  <c r="E43" i="37"/>
  <c r="D43" i="37"/>
  <c r="C43" i="37"/>
  <c r="E37" i="37"/>
  <c r="D37" i="37"/>
  <c r="C37" i="37"/>
  <c r="E31" i="37"/>
  <c r="D31" i="37"/>
  <c r="C31" i="37"/>
  <c r="E25" i="37"/>
  <c r="D25" i="37"/>
  <c r="C25" i="37"/>
  <c r="E19" i="37"/>
  <c r="D19" i="37"/>
  <c r="C19" i="37"/>
  <c r="E13" i="37"/>
  <c r="D13" i="37"/>
  <c r="C13" i="37"/>
  <c r="E115" i="36"/>
  <c r="D115" i="36"/>
  <c r="C115" i="36"/>
  <c r="E109" i="36"/>
  <c r="D109" i="36"/>
  <c r="C109" i="36"/>
  <c r="E103" i="36"/>
  <c r="D103" i="36"/>
  <c r="C103" i="36"/>
  <c r="E97" i="36"/>
  <c r="D97" i="36"/>
  <c r="C97" i="36"/>
  <c r="E91" i="36"/>
  <c r="D91" i="36"/>
  <c r="C91" i="36"/>
  <c r="E85" i="36"/>
  <c r="D85" i="36"/>
  <c r="C85" i="36"/>
  <c r="E79" i="36"/>
  <c r="D79" i="36"/>
  <c r="C79" i="36"/>
  <c r="E73" i="36"/>
  <c r="D73" i="36"/>
  <c r="C73" i="36"/>
  <c r="E67" i="36"/>
  <c r="D67" i="36"/>
  <c r="C67" i="36"/>
  <c r="E61" i="36"/>
  <c r="D61" i="36"/>
  <c r="C61" i="36"/>
  <c r="E55" i="36"/>
  <c r="D55" i="36"/>
  <c r="C55" i="36"/>
  <c r="E49" i="36"/>
  <c r="D49" i="36"/>
  <c r="C49" i="36"/>
  <c r="E43" i="36"/>
  <c r="D43" i="36"/>
  <c r="C43" i="36"/>
  <c r="E37" i="36"/>
  <c r="D37" i="36"/>
  <c r="C37" i="36"/>
  <c r="E31" i="36"/>
  <c r="D31" i="36"/>
  <c r="C31" i="36"/>
  <c r="E25" i="36"/>
  <c r="D25" i="36"/>
  <c r="C25" i="36"/>
  <c r="E19" i="36"/>
  <c r="D19" i="36"/>
  <c r="C19" i="36"/>
  <c r="E13" i="36"/>
  <c r="D13" i="36"/>
  <c r="C13" i="36"/>
  <c r="E115" i="35"/>
  <c r="D115" i="35"/>
  <c r="C115" i="35"/>
  <c r="E109" i="35"/>
  <c r="D109" i="35"/>
  <c r="C109" i="35"/>
  <c r="E103" i="35"/>
  <c r="D103" i="35"/>
  <c r="C103" i="35"/>
  <c r="E97" i="35"/>
  <c r="D97" i="35"/>
  <c r="C97" i="35"/>
  <c r="E91" i="35"/>
  <c r="D91" i="35"/>
  <c r="C91" i="35"/>
  <c r="E85" i="35"/>
  <c r="D85" i="35"/>
  <c r="C85" i="35"/>
  <c r="E79" i="35"/>
  <c r="D79" i="35"/>
  <c r="C79" i="35"/>
  <c r="E73" i="35"/>
  <c r="D73" i="35"/>
  <c r="C73" i="35"/>
  <c r="E67" i="35"/>
  <c r="D67" i="35"/>
  <c r="C67" i="35"/>
  <c r="E61" i="35"/>
  <c r="D61" i="35"/>
  <c r="C61" i="35"/>
  <c r="E55" i="35"/>
  <c r="D55" i="35"/>
  <c r="C55" i="35"/>
  <c r="E49" i="35"/>
  <c r="D49" i="35"/>
  <c r="C49" i="35"/>
  <c r="E43" i="35"/>
  <c r="D43" i="35"/>
  <c r="C43" i="35"/>
  <c r="E37" i="35"/>
  <c r="D37" i="35"/>
  <c r="C37" i="35"/>
  <c r="E31" i="35"/>
  <c r="D31" i="35"/>
  <c r="C31" i="35"/>
  <c r="E25" i="35"/>
  <c r="D25" i="35"/>
  <c r="C25" i="35"/>
  <c r="E19" i="35"/>
  <c r="D19" i="35"/>
  <c r="C19" i="35"/>
  <c r="E13" i="35"/>
  <c r="D13" i="35"/>
  <c r="C13" i="35"/>
  <c r="E115" i="34"/>
  <c r="D115" i="34"/>
  <c r="C115" i="34"/>
  <c r="E109" i="34"/>
  <c r="D109" i="34"/>
  <c r="C109" i="34"/>
  <c r="E103" i="34"/>
  <c r="D103" i="34"/>
  <c r="C103" i="34"/>
  <c r="E97" i="34"/>
  <c r="D97" i="34"/>
  <c r="C97" i="34"/>
  <c r="E91" i="34"/>
  <c r="D91" i="34"/>
  <c r="C91" i="34"/>
  <c r="E85" i="34"/>
  <c r="D85" i="34"/>
  <c r="C85" i="34"/>
  <c r="E79" i="34"/>
  <c r="D79" i="34"/>
  <c r="C79" i="34"/>
  <c r="E73" i="34"/>
  <c r="D73" i="34"/>
  <c r="C73" i="34"/>
  <c r="E67" i="34"/>
  <c r="D67" i="34"/>
  <c r="C67" i="34"/>
  <c r="E61" i="34"/>
  <c r="D61" i="34"/>
  <c r="C61" i="34"/>
  <c r="E55" i="34"/>
  <c r="D55" i="34"/>
  <c r="C55" i="34"/>
  <c r="E49" i="34"/>
  <c r="D49" i="34"/>
  <c r="C49" i="34"/>
  <c r="E43" i="34"/>
  <c r="D43" i="34"/>
  <c r="C43" i="34"/>
  <c r="E37" i="34"/>
  <c r="D37" i="34"/>
  <c r="C37" i="34"/>
  <c r="E31" i="34"/>
  <c r="D31" i="34"/>
  <c r="C31" i="34"/>
  <c r="E25" i="34"/>
  <c r="D25" i="34"/>
  <c r="C25" i="34"/>
  <c r="E19" i="34"/>
  <c r="D19" i="34"/>
  <c r="C19" i="34"/>
  <c r="E13" i="34"/>
  <c r="D13" i="34"/>
  <c r="C13" i="34"/>
  <c r="E115" i="33"/>
  <c r="D115" i="33"/>
  <c r="C115" i="33"/>
  <c r="E109" i="33"/>
  <c r="D109" i="33"/>
  <c r="C109" i="33"/>
  <c r="E103" i="33"/>
  <c r="D103" i="33"/>
  <c r="C103" i="33"/>
  <c r="E97" i="33"/>
  <c r="D97" i="33"/>
  <c r="C97" i="33"/>
  <c r="E91" i="33"/>
  <c r="D91" i="33"/>
  <c r="C91" i="33"/>
  <c r="E85" i="33"/>
  <c r="D85" i="33"/>
  <c r="C85" i="33"/>
  <c r="E79" i="33"/>
  <c r="D79" i="33"/>
  <c r="C79" i="33"/>
  <c r="E73" i="33"/>
  <c r="D73" i="33"/>
  <c r="C73" i="33"/>
  <c r="E67" i="33"/>
  <c r="D67" i="33"/>
  <c r="C67" i="33"/>
  <c r="E61" i="33"/>
  <c r="D61" i="33"/>
  <c r="C61" i="33"/>
  <c r="E55" i="33"/>
  <c r="D55" i="33"/>
  <c r="C55" i="33"/>
  <c r="E49" i="33"/>
  <c r="D49" i="33"/>
  <c r="C49" i="33"/>
  <c r="E43" i="33"/>
  <c r="D43" i="33"/>
  <c r="C43" i="33"/>
  <c r="E37" i="33"/>
  <c r="D37" i="33"/>
  <c r="C37" i="33"/>
  <c r="E31" i="33"/>
  <c r="D31" i="33"/>
  <c r="C31" i="33"/>
  <c r="E25" i="33"/>
  <c r="D25" i="33"/>
  <c r="C25" i="33"/>
  <c r="E19" i="33"/>
  <c r="D19" i="33"/>
  <c r="C19" i="33"/>
  <c r="E13" i="33"/>
  <c r="D13" i="33"/>
  <c r="C13" i="33"/>
  <c r="E115" i="32"/>
  <c r="D115" i="32"/>
  <c r="C115" i="32"/>
  <c r="E109" i="32"/>
  <c r="D109" i="32"/>
  <c r="C109" i="32"/>
  <c r="E103" i="32"/>
  <c r="D103" i="32"/>
  <c r="C103" i="32"/>
  <c r="E97" i="32"/>
  <c r="D97" i="32"/>
  <c r="C97" i="32"/>
  <c r="E91" i="32"/>
  <c r="D91" i="32"/>
  <c r="C91" i="32"/>
  <c r="E85" i="32"/>
  <c r="D85" i="32"/>
  <c r="C85" i="32"/>
  <c r="E79" i="32"/>
  <c r="D79" i="32"/>
  <c r="C79" i="32"/>
  <c r="E73" i="32"/>
  <c r="D73" i="32"/>
  <c r="C73" i="32"/>
  <c r="E67" i="32"/>
  <c r="D67" i="32"/>
  <c r="C67" i="32"/>
  <c r="E61" i="32"/>
  <c r="D61" i="32"/>
  <c r="C61" i="32"/>
  <c r="E55" i="32"/>
  <c r="D55" i="32"/>
  <c r="C55" i="32"/>
  <c r="E49" i="32"/>
  <c r="D49" i="32"/>
  <c r="C49" i="32"/>
  <c r="E43" i="32"/>
  <c r="D43" i="32"/>
  <c r="C43" i="32"/>
  <c r="E37" i="32"/>
  <c r="D37" i="32"/>
  <c r="C37" i="32"/>
  <c r="E31" i="32"/>
  <c r="D31" i="32"/>
  <c r="C31" i="32"/>
  <c r="E25" i="32"/>
  <c r="D25" i="32"/>
  <c r="C25" i="32"/>
  <c r="E19" i="32"/>
  <c r="D19" i="32"/>
  <c r="C19" i="32"/>
  <c r="E13" i="32"/>
  <c r="D13" i="32"/>
  <c r="C13" i="32"/>
  <c r="E115" i="31"/>
  <c r="D115" i="31"/>
  <c r="C115" i="31"/>
  <c r="E109" i="31"/>
  <c r="D109" i="31"/>
  <c r="C109" i="31"/>
  <c r="E103" i="31"/>
  <c r="D103" i="31"/>
  <c r="C103" i="31"/>
  <c r="E97" i="31"/>
  <c r="D97" i="31"/>
  <c r="C97" i="31"/>
  <c r="E91" i="31"/>
  <c r="D91" i="31"/>
  <c r="C91" i="31"/>
  <c r="E85" i="31"/>
  <c r="D85" i="31"/>
  <c r="C85" i="31"/>
  <c r="E79" i="31"/>
  <c r="D79" i="31"/>
  <c r="C79" i="31"/>
  <c r="E73" i="31"/>
  <c r="D73" i="31"/>
  <c r="C73" i="31"/>
  <c r="E67" i="31"/>
  <c r="D67" i="31"/>
  <c r="C67" i="31"/>
  <c r="E61" i="31"/>
  <c r="D61" i="31"/>
  <c r="C61" i="31"/>
  <c r="E55" i="31"/>
  <c r="D55" i="31"/>
  <c r="C55" i="31"/>
  <c r="E49" i="31"/>
  <c r="D49" i="31"/>
  <c r="C49" i="31"/>
  <c r="E43" i="31"/>
  <c r="D43" i="31"/>
  <c r="C43" i="31"/>
  <c r="E37" i="31"/>
  <c r="D37" i="31"/>
  <c r="C37" i="31"/>
  <c r="E31" i="31"/>
  <c r="D31" i="31"/>
  <c r="C31" i="31"/>
  <c r="E25" i="31"/>
  <c r="D25" i="31"/>
  <c r="C25" i="31"/>
  <c r="E19" i="31"/>
  <c r="D19" i="31"/>
  <c r="C19" i="31"/>
  <c r="E13" i="31"/>
  <c r="D13" i="31"/>
  <c r="C13" i="31"/>
  <c r="E115" i="30"/>
  <c r="D115" i="30"/>
  <c r="C115" i="30"/>
  <c r="E109" i="30"/>
  <c r="D109" i="30"/>
  <c r="C109" i="30"/>
  <c r="E103" i="30"/>
  <c r="D103" i="30"/>
  <c r="C103" i="30"/>
  <c r="E97" i="30"/>
  <c r="D97" i="30"/>
  <c r="C97" i="30"/>
  <c r="E91" i="30"/>
  <c r="D91" i="30"/>
  <c r="C91" i="30"/>
  <c r="E85" i="30"/>
  <c r="D85" i="30"/>
  <c r="C85" i="30"/>
  <c r="E79" i="30"/>
  <c r="D79" i="30"/>
  <c r="C79" i="30"/>
  <c r="E73" i="30"/>
  <c r="D73" i="30"/>
  <c r="C73" i="30"/>
  <c r="E67" i="30"/>
  <c r="D67" i="30"/>
  <c r="C67" i="30"/>
  <c r="E61" i="30"/>
  <c r="D61" i="30"/>
  <c r="C61" i="30"/>
  <c r="E55" i="30"/>
  <c r="D55" i="30"/>
  <c r="C55" i="30"/>
  <c r="E49" i="30"/>
  <c r="D49" i="30"/>
  <c r="C49" i="30"/>
  <c r="E43" i="30"/>
  <c r="D43" i="30"/>
  <c r="C43" i="30"/>
  <c r="E37" i="30"/>
  <c r="D37" i="30"/>
  <c r="C37" i="30"/>
  <c r="E31" i="30"/>
  <c r="D31" i="30"/>
  <c r="C31" i="30"/>
  <c r="E25" i="30"/>
  <c r="D25" i="30"/>
  <c r="C25" i="30"/>
  <c r="E19" i="30"/>
  <c r="D19" i="30"/>
  <c r="C19" i="30"/>
  <c r="E13" i="30"/>
  <c r="D13" i="30"/>
  <c r="C13" i="30"/>
  <c r="E115" i="10"/>
  <c r="D115" i="10"/>
  <c r="C115" i="10"/>
  <c r="E109" i="10"/>
  <c r="D109" i="10"/>
  <c r="C109" i="10"/>
  <c r="E103" i="10"/>
  <c r="D103" i="10"/>
  <c r="C103" i="10"/>
  <c r="E97" i="10"/>
  <c r="D97" i="10"/>
  <c r="C97" i="10"/>
  <c r="E91" i="10"/>
  <c r="D91" i="10"/>
  <c r="C91" i="10"/>
  <c r="E85" i="10"/>
  <c r="D85" i="10"/>
  <c r="C85" i="10"/>
  <c r="E79" i="10"/>
  <c r="D79" i="10"/>
  <c r="C79" i="10"/>
  <c r="E73" i="10"/>
  <c r="D73" i="10"/>
  <c r="C73" i="10"/>
  <c r="E67" i="10"/>
  <c r="D67" i="10"/>
  <c r="C67" i="10"/>
  <c r="E61" i="10"/>
  <c r="D61" i="10"/>
  <c r="C61" i="10"/>
  <c r="E55" i="10"/>
  <c r="D55" i="10"/>
  <c r="C55" i="10"/>
  <c r="E49" i="10"/>
  <c r="D49" i="10"/>
  <c r="C49" i="10"/>
  <c r="E43" i="10"/>
  <c r="D43" i="10"/>
  <c r="C43" i="10"/>
  <c r="E37" i="10"/>
  <c r="D37" i="10"/>
  <c r="C37" i="10"/>
  <c r="E31" i="10"/>
  <c r="D31" i="10"/>
  <c r="C31" i="10"/>
  <c r="E25" i="10"/>
  <c r="D25" i="10"/>
  <c r="C25" i="10"/>
  <c r="E19" i="10"/>
  <c r="D19" i="10"/>
  <c r="C19" i="10"/>
  <c r="E13" i="10"/>
  <c r="D13" i="10"/>
  <c r="C13" i="10"/>
  <c r="B116" i="44" l="1"/>
  <c r="B114" i="44"/>
  <c r="B113" i="44"/>
  <c r="B112" i="44"/>
  <c r="B111" i="44"/>
  <c r="B110" i="44"/>
  <c r="B108" i="44"/>
  <c r="B107" i="44"/>
  <c r="B106" i="44"/>
  <c r="B105" i="44"/>
  <c r="B104" i="44"/>
  <c r="B102" i="44"/>
  <c r="B101" i="44"/>
  <c r="B100" i="44"/>
  <c r="B99" i="44"/>
  <c r="B98" i="44"/>
  <c r="B96" i="44"/>
  <c r="B95" i="44"/>
  <c r="B94" i="44"/>
  <c r="B93" i="44"/>
  <c r="B92" i="44"/>
  <c r="B90" i="44"/>
  <c r="B89" i="44"/>
  <c r="B88" i="44"/>
  <c r="B87" i="44"/>
  <c r="B86" i="44"/>
  <c r="B84" i="44"/>
  <c r="B83" i="44"/>
  <c r="B82" i="44"/>
  <c r="B81" i="44"/>
  <c r="B80" i="44"/>
  <c r="B78" i="44"/>
  <c r="B77" i="44"/>
  <c r="B76" i="44"/>
  <c r="B75" i="44"/>
  <c r="B74" i="44"/>
  <c r="B72" i="44"/>
  <c r="B71" i="44"/>
  <c r="B70" i="44"/>
  <c r="B69" i="44"/>
  <c r="B68" i="44"/>
  <c r="B66" i="44"/>
  <c r="B65" i="44"/>
  <c r="B64" i="44"/>
  <c r="B63" i="44"/>
  <c r="B62" i="44"/>
  <c r="B60" i="44"/>
  <c r="B59" i="44"/>
  <c r="B58" i="44"/>
  <c r="B57" i="44"/>
  <c r="B56" i="44"/>
  <c r="B54" i="44"/>
  <c r="B53" i="44"/>
  <c r="B52" i="44"/>
  <c r="B51" i="44"/>
  <c r="B50" i="44"/>
  <c r="B48" i="44"/>
  <c r="B47" i="44"/>
  <c r="B46" i="44"/>
  <c r="B45" i="44"/>
  <c r="B44" i="44"/>
  <c r="B42" i="44"/>
  <c r="B41" i="44"/>
  <c r="B40" i="44"/>
  <c r="B39" i="44"/>
  <c r="B38" i="44"/>
  <c r="B36" i="44"/>
  <c r="B35" i="44"/>
  <c r="B34" i="44"/>
  <c r="B33" i="44"/>
  <c r="B32" i="44"/>
  <c r="B30" i="44"/>
  <c r="B29" i="44"/>
  <c r="B28" i="44"/>
  <c r="B27" i="44"/>
  <c r="B26" i="44"/>
  <c r="B24" i="44"/>
  <c r="B23" i="44"/>
  <c r="B22" i="44"/>
  <c r="B21" i="44"/>
  <c r="B20" i="44"/>
  <c r="B18" i="44"/>
  <c r="B17" i="44"/>
  <c r="B16" i="44"/>
  <c r="B15" i="44"/>
  <c r="B14" i="44"/>
  <c r="B12" i="44"/>
  <c r="B11" i="44"/>
  <c r="B10" i="44"/>
  <c r="B9" i="44"/>
  <c r="B116" i="43"/>
  <c r="B114" i="43"/>
  <c r="B113" i="43"/>
  <c r="B112" i="43"/>
  <c r="B111" i="43"/>
  <c r="B110" i="43"/>
  <c r="B108" i="43"/>
  <c r="B107" i="43"/>
  <c r="B106" i="43"/>
  <c r="B105" i="43"/>
  <c r="B104" i="43"/>
  <c r="B102" i="43"/>
  <c r="B101" i="43"/>
  <c r="B100" i="43"/>
  <c r="B99" i="43"/>
  <c r="B98" i="43"/>
  <c r="B96" i="43"/>
  <c r="B95" i="43"/>
  <c r="B94" i="43"/>
  <c r="B93" i="43"/>
  <c r="B92" i="43"/>
  <c r="B90" i="43"/>
  <c r="B89" i="43"/>
  <c r="B88" i="43"/>
  <c r="B87" i="43"/>
  <c r="B86" i="43"/>
  <c r="B84" i="43"/>
  <c r="B83" i="43"/>
  <c r="B82" i="43"/>
  <c r="B81" i="43"/>
  <c r="B80" i="43"/>
  <c r="B78" i="43"/>
  <c r="B77" i="43"/>
  <c r="B76" i="43"/>
  <c r="B75" i="43"/>
  <c r="B74" i="43"/>
  <c r="B72" i="43"/>
  <c r="B71" i="43"/>
  <c r="B70" i="43"/>
  <c r="B69" i="43"/>
  <c r="B68" i="43"/>
  <c r="B66" i="43"/>
  <c r="B65" i="43"/>
  <c r="B64" i="43"/>
  <c r="B63" i="43"/>
  <c r="B62" i="43"/>
  <c r="B60" i="43"/>
  <c r="B59" i="43"/>
  <c r="B58" i="43"/>
  <c r="B57" i="43"/>
  <c r="B56" i="43"/>
  <c r="B54" i="43"/>
  <c r="B53" i="43"/>
  <c r="B52" i="43"/>
  <c r="B51" i="43"/>
  <c r="B50" i="43"/>
  <c r="B48" i="43"/>
  <c r="B47" i="43"/>
  <c r="B46" i="43"/>
  <c r="B45" i="43"/>
  <c r="B44" i="43"/>
  <c r="B42" i="43"/>
  <c r="B41" i="43"/>
  <c r="B40" i="43"/>
  <c r="B39" i="43"/>
  <c r="B38" i="43"/>
  <c r="B36" i="43"/>
  <c r="B35" i="43"/>
  <c r="B34" i="43"/>
  <c r="B33" i="43"/>
  <c r="B32" i="43"/>
  <c r="B30" i="43"/>
  <c r="B29" i="43"/>
  <c r="B28" i="43"/>
  <c r="B27" i="43"/>
  <c r="B26" i="43"/>
  <c r="B24" i="43"/>
  <c r="B23" i="43"/>
  <c r="B22" i="43"/>
  <c r="B21" i="43"/>
  <c r="B20" i="43"/>
  <c r="B18" i="43"/>
  <c r="B17" i="43"/>
  <c r="B16" i="43"/>
  <c r="B15" i="43"/>
  <c r="B14" i="43"/>
  <c r="B12" i="43"/>
  <c r="B11" i="43"/>
  <c r="B10" i="43"/>
  <c r="B9" i="43"/>
  <c r="B116" i="42"/>
  <c r="B114" i="42"/>
  <c r="B113" i="42"/>
  <c r="B112" i="42"/>
  <c r="B111" i="42"/>
  <c r="B110" i="42"/>
  <c r="B108" i="42"/>
  <c r="B107" i="42"/>
  <c r="B106" i="42"/>
  <c r="B105" i="42"/>
  <c r="B104" i="42"/>
  <c r="B102" i="42"/>
  <c r="B101" i="42"/>
  <c r="B100" i="42"/>
  <c r="B99" i="42"/>
  <c r="B98" i="42"/>
  <c r="B96" i="42"/>
  <c r="B95" i="42"/>
  <c r="B94" i="42"/>
  <c r="B93" i="42"/>
  <c r="B92" i="42"/>
  <c r="B90" i="42"/>
  <c r="B89" i="42"/>
  <c r="B88" i="42"/>
  <c r="B87" i="42"/>
  <c r="B86" i="42"/>
  <c r="B84" i="42"/>
  <c r="B83" i="42"/>
  <c r="B82" i="42"/>
  <c r="B81" i="42"/>
  <c r="B80" i="42"/>
  <c r="B78" i="42"/>
  <c r="B77" i="42"/>
  <c r="B76" i="42"/>
  <c r="B75" i="42"/>
  <c r="B74" i="42"/>
  <c r="B72" i="42"/>
  <c r="B71" i="42"/>
  <c r="B70" i="42"/>
  <c r="B69" i="42"/>
  <c r="B68" i="42"/>
  <c r="B66" i="42"/>
  <c r="B65" i="42"/>
  <c r="B64" i="42"/>
  <c r="B63" i="42"/>
  <c r="B62" i="42"/>
  <c r="B60" i="42"/>
  <c r="B59" i="42"/>
  <c r="B58" i="42"/>
  <c r="B57" i="42"/>
  <c r="B56" i="42"/>
  <c r="B54" i="42"/>
  <c r="B53" i="42"/>
  <c r="B52" i="42"/>
  <c r="B51" i="42"/>
  <c r="B50" i="42"/>
  <c r="B48" i="42"/>
  <c r="B47" i="42"/>
  <c r="B46" i="42"/>
  <c r="B45" i="42"/>
  <c r="B44" i="42"/>
  <c r="B42" i="42"/>
  <c r="B41" i="42"/>
  <c r="B40" i="42"/>
  <c r="B39" i="42"/>
  <c r="B38" i="42"/>
  <c r="B36" i="42"/>
  <c r="B35" i="42"/>
  <c r="B34" i="42"/>
  <c r="B33" i="42"/>
  <c r="B32" i="42"/>
  <c r="B30" i="42"/>
  <c r="B29" i="42"/>
  <c r="B28" i="42"/>
  <c r="B27" i="42"/>
  <c r="B26" i="42"/>
  <c r="B24" i="42"/>
  <c r="B23" i="42"/>
  <c r="B22" i="42"/>
  <c r="B21" i="42"/>
  <c r="B20" i="42"/>
  <c r="B18" i="42"/>
  <c r="B17" i="42"/>
  <c r="B16" i="42"/>
  <c r="B15" i="42"/>
  <c r="B14" i="42"/>
  <c r="B12" i="42"/>
  <c r="B11" i="42"/>
  <c r="B10" i="42"/>
  <c r="B9" i="42"/>
  <c r="B116" i="41"/>
  <c r="B114" i="41"/>
  <c r="B113" i="41"/>
  <c r="B112" i="41"/>
  <c r="B111" i="41"/>
  <c r="B110" i="41"/>
  <c r="B108" i="41"/>
  <c r="B107" i="41"/>
  <c r="B106" i="41"/>
  <c r="B105" i="41"/>
  <c r="B104" i="41"/>
  <c r="B102" i="41"/>
  <c r="B101" i="41"/>
  <c r="B100" i="41"/>
  <c r="B99" i="41"/>
  <c r="B98" i="41"/>
  <c r="B96" i="41"/>
  <c r="B95" i="41"/>
  <c r="B94" i="41"/>
  <c r="B93" i="41"/>
  <c r="B92" i="41"/>
  <c r="B90" i="41"/>
  <c r="B89" i="41"/>
  <c r="B88" i="41"/>
  <c r="B87" i="41"/>
  <c r="B86" i="41"/>
  <c r="B84" i="41"/>
  <c r="B83" i="41"/>
  <c r="B82" i="41"/>
  <c r="B81" i="41"/>
  <c r="B80" i="41"/>
  <c r="B78" i="41"/>
  <c r="B77" i="41"/>
  <c r="B76" i="41"/>
  <c r="B75" i="41"/>
  <c r="B74" i="41"/>
  <c r="B72" i="41"/>
  <c r="B71" i="41"/>
  <c r="B70" i="41"/>
  <c r="B69" i="41"/>
  <c r="B68" i="41"/>
  <c r="B66" i="41"/>
  <c r="B65" i="41"/>
  <c r="B64" i="41"/>
  <c r="B63" i="41"/>
  <c r="B62" i="41"/>
  <c r="B60" i="41"/>
  <c r="B59" i="41"/>
  <c r="B58" i="41"/>
  <c r="B57" i="41"/>
  <c r="B56" i="41"/>
  <c r="B54" i="41"/>
  <c r="B53" i="41"/>
  <c r="B52" i="41"/>
  <c r="B51" i="41"/>
  <c r="B50" i="41"/>
  <c r="B48" i="41"/>
  <c r="B47" i="41"/>
  <c r="B46" i="41"/>
  <c r="B45" i="41"/>
  <c r="B44" i="41"/>
  <c r="B42" i="41"/>
  <c r="B41" i="41"/>
  <c r="B40" i="41"/>
  <c r="B39" i="41"/>
  <c r="B38" i="41"/>
  <c r="B36" i="41"/>
  <c r="B35" i="41"/>
  <c r="B34" i="41"/>
  <c r="B33" i="41"/>
  <c r="B32" i="41"/>
  <c r="B30" i="41"/>
  <c r="B29" i="41"/>
  <c r="B28" i="41"/>
  <c r="B27" i="41"/>
  <c r="B26" i="41"/>
  <c r="B24" i="41"/>
  <c r="B23" i="41"/>
  <c r="B22" i="41"/>
  <c r="B21" i="41"/>
  <c r="B20" i="41"/>
  <c r="B18" i="41"/>
  <c r="B17" i="41"/>
  <c r="B16" i="41"/>
  <c r="B15" i="41"/>
  <c r="B14" i="41"/>
  <c r="B12" i="41"/>
  <c r="B11" i="41"/>
  <c r="B10" i="41"/>
  <c r="B9" i="41"/>
  <c r="B116" i="40"/>
  <c r="B114" i="40"/>
  <c r="B113" i="40"/>
  <c r="B112" i="40"/>
  <c r="B111" i="40"/>
  <c r="B110" i="40"/>
  <c r="B108" i="40"/>
  <c r="B107" i="40"/>
  <c r="B106" i="40"/>
  <c r="B105" i="40"/>
  <c r="B104" i="40"/>
  <c r="B102" i="40"/>
  <c r="B101" i="40"/>
  <c r="B100" i="40"/>
  <c r="B99" i="40"/>
  <c r="B98" i="40"/>
  <c r="B96" i="40"/>
  <c r="B95" i="40"/>
  <c r="B94" i="40"/>
  <c r="B93" i="40"/>
  <c r="B92" i="40"/>
  <c r="B90" i="40"/>
  <c r="B89" i="40"/>
  <c r="B88" i="40"/>
  <c r="B87" i="40"/>
  <c r="B86" i="40"/>
  <c r="B84" i="40"/>
  <c r="B83" i="40"/>
  <c r="B82" i="40"/>
  <c r="B81" i="40"/>
  <c r="B80" i="40"/>
  <c r="B78" i="40"/>
  <c r="B77" i="40"/>
  <c r="B76" i="40"/>
  <c r="B75" i="40"/>
  <c r="B74" i="40"/>
  <c r="B72" i="40"/>
  <c r="B71" i="40"/>
  <c r="B70" i="40"/>
  <c r="B69" i="40"/>
  <c r="B68" i="40"/>
  <c r="B66" i="40"/>
  <c r="B65" i="40"/>
  <c r="B64" i="40"/>
  <c r="B63" i="40"/>
  <c r="B62" i="40"/>
  <c r="B60" i="40"/>
  <c r="B59" i="40"/>
  <c r="B58" i="40"/>
  <c r="B57" i="40"/>
  <c r="B56" i="40"/>
  <c r="B54" i="40"/>
  <c r="B53" i="40"/>
  <c r="B52" i="40"/>
  <c r="B51" i="40"/>
  <c r="B50" i="40"/>
  <c r="B48" i="40"/>
  <c r="B47" i="40"/>
  <c r="B46" i="40"/>
  <c r="B45" i="40"/>
  <c r="B44" i="40"/>
  <c r="B42" i="40"/>
  <c r="B41" i="40"/>
  <c r="B40" i="40"/>
  <c r="B39" i="40"/>
  <c r="B38" i="40"/>
  <c r="B36" i="40"/>
  <c r="B35" i="40"/>
  <c r="B34" i="40"/>
  <c r="B33" i="40"/>
  <c r="B32" i="40"/>
  <c r="B30" i="40"/>
  <c r="B29" i="40"/>
  <c r="B28" i="40"/>
  <c r="B27" i="40"/>
  <c r="B26" i="40"/>
  <c r="B24" i="40"/>
  <c r="B23" i="40"/>
  <c r="B22" i="40"/>
  <c r="B21" i="40"/>
  <c r="B20" i="40"/>
  <c r="B18" i="40"/>
  <c r="B17" i="40"/>
  <c r="B16" i="40"/>
  <c r="B15" i="40"/>
  <c r="B14" i="40"/>
  <c r="B12" i="40"/>
  <c r="B11" i="40"/>
  <c r="B10" i="40"/>
  <c r="B9" i="40"/>
  <c r="B116" i="39"/>
  <c r="B114" i="39"/>
  <c r="B113" i="39"/>
  <c r="B112" i="39"/>
  <c r="B111" i="39"/>
  <c r="B110" i="39"/>
  <c r="B108" i="39"/>
  <c r="B107" i="39"/>
  <c r="B106" i="39"/>
  <c r="B105" i="39"/>
  <c r="B104" i="39"/>
  <c r="B102" i="39"/>
  <c r="B101" i="39"/>
  <c r="B100" i="39"/>
  <c r="B99" i="39"/>
  <c r="B98" i="39"/>
  <c r="B96" i="39"/>
  <c r="B95" i="39"/>
  <c r="B94" i="39"/>
  <c r="B93" i="39"/>
  <c r="B92" i="39"/>
  <c r="B90" i="39"/>
  <c r="B89" i="39"/>
  <c r="B88" i="39"/>
  <c r="B87" i="39"/>
  <c r="B86" i="39"/>
  <c r="B84" i="39"/>
  <c r="B83" i="39"/>
  <c r="B82" i="39"/>
  <c r="B81" i="39"/>
  <c r="B80" i="39"/>
  <c r="B78" i="39"/>
  <c r="B77" i="39"/>
  <c r="B76" i="39"/>
  <c r="B75" i="39"/>
  <c r="B74" i="39"/>
  <c r="B72" i="39"/>
  <c r="B71" i="39"/>
  <c r="B70" i="39"/>
  <c r="B69" i="39"/>
  <c r="B68" i="39"/>
  <c r="B66" i="39"/>
  <c r="B65" i="39"/>
  <c r="B64" i="39"/>
  <c r="B63" i="39"/>
  <c r="B62" i="39"/>
  <c r="B60" i="39"/>
  <c r="B59" i="39"/>
  <c r="B58" i="39"/>
  <c r="B57" i="39"/>
  <c r="B56" i="39"/>
  <c r="B54" i="39"/>
  <c r="B53" i="39"/>
  <c r="B52" i="39"/>
  <c r="B51" i="39"/>
  <c r="B50" i="39"/>
  <c r="B48" i="39"/>
  <c r="B47" i="39"/>
  <c r="B46" i="39"/>
  <c r="B45" i="39"/>
  <c r="B44" i="39"/>
  <c r="B42" i="39"/>
  <c r="B41" i="39"/>
  <c r="B40" i="39"/>
  <c r="B39" i="39"/>
  <c r="B38" i="39"/>
  <c r="B36" i="39"/>
  <c r="B35" i="39"/>
  <c r="B34" i="39"/>
  <c r="B33" i="39"/>
  <c r="B32" i="39"/>
  <c r="B30" i="39"/>
  <c r="B29" i="39"/>
  <c r="B28" i="39"/>
  <c r="B27" i="39"/>
  <c r="B26" i="39"/>
  <c r="B24" i="39"/>
  <c r="B23" i="39"/>
  <c r="B22" i="39"/>
  <c r="B21" i="39"/>
  <c r="B20" i="39"/>
  <c r="B18" i="39"/>
  <c r="B17" i="39"/>
  <c r="B16" i="39"/>
  <c r="B15" i="39"/>
  <c r="B14" i="39"/>
  <c r="B12" i="39"/>
  <c r="B11" i="39"/>
  <c r="B10" i="39"/>
  <c r="B9" i="39"/>
  <c r="B116" i="38"/>
  <c r="B114" i="38"/>
  <c r="B113" i="38"/>
  <c r="B112" i="38"/>
  <c r="B111" i="38"/>
  <c r="B110" i="38"/>
  <c r="B108" i="38"/>
  <c r="B107" i="38"/>
  <c r="B106" i="38"/>
  <c r="B105" i="38"/>
  <c r="B104" i="38"/>
  <c r="B102" i="38"/>
  <c r="B101" i="38"/>
  <c r="B100" i="38"/>
  <c r="B99" i="38"/>
  <c r="B98" i="38"/>
  <c r="B96" i="38"/>
  <c r="B95" i="38"/>
  <c r="B94" i="38"/>
  <c r="B93" i="38"/>
  <c r="B92" i="38"/>
  <c r="B90" i="38"/>
  <c r="B89" i="38"/>
  <c r="B88" i="38"/>
  <c r="B87" i="38"/>
  <c r="B86" i="38"/>
  <c r="B84" i="38"/>
  <c r="B83" i="38"/>
  <c r="B82" i="38"/>
  <c r="B81" i="38"/>
  <c r="B80" i="38"/>
  <c r="B78" i="38"/>
  <c r="B77" i="38"/>
  <c r="B76" i="38"/>
  <c r="B75" i="38"/>
  <c r="B74" i="38"/>
  <c r="B72" i="38"/>
  <c r="B71" i="38"/>
  <c r="B70" i="38"/>
  <c r="B69" i="38"/>
  <c r="B68" i="38"/>
  <c r="B66" i="38"/>
  <c r="B65" i="38"/>
  <c r="B64" i="38"/>
  <c r="B63" i="38"/>
  <c r="B62" i="38"/>
  <c r="B60" i="38"/>
  <c r="B59" i="38"/>
  <c r="B58" i="38"/>
  <c r="B57" i="38"/>
  <c r="B56" i="38"/>
  <c r="B54" i="38"/>
  <c r="B53" i="38"/>
  <c r="B52" i="38"/>
  <c r="B51" i="38"/>
  <c r="B50" i="38"/>
  <c r="B48" i="38"/>
  <c r="B47" i="38"/>
  <c r="B46" i="38"/>
  <c r="B45" i="38"/>
  <c r="B44" i="38"/>
  <c r="B42" i="38"/>
  <c r="B41" i="38"/>
  <c r="B40" i="38"/>
  <c r="B39" i="38"/>
  <c r="B38" i="38"/>
  <c r="B36" i="38"/>
  <c r="B35" i="38"/>
  <c r="B34" i="38"/>
  <c r="B33" i="38"/>
  <c r="B32" i="38"/>
  <c r="B30" i="38"/>
  <c r="B29" i="38"/>
  <c r="B28" i="38"/>
  <c r="B27" i="38"/>
  <c r="B26" i="38"/>
  <c r="B24" i="38"/>
  <c r="B23" i="38"/>
  <c r="B22" i="38"/>
  <c r="B21" i="38"/>
  <c r="B20" i="38"/>
  <c r="B18" i="38"/>
  <c r="B17" i="38"/>
  <c r="B16" i="38"/>
  <c r="B15" i="38"/>
  <c r="B14" i="38"/>
  <c r="B12" i="38"/>
  <c r="B11" i="38"/>
  <c r="B10" i="38"/>
  <c r="B9" i="38"/>
  <c r="B116" i="37"/>
  <c r="B114" i="37"/>
  <c r="B113" i="37"/>
  <c r="B112" i="37"/>
  <c r="B111" i="37"/>
  <c r="B110" i="37"/>
  <c r="B108" i="37"/>
  <c r="B107" i="37"/>
  <c r="B106" i="37"/>
  <c r="B105" i="37"/>
  <c r="B104" i="37"/>
  <c r="B102" i="37"/>
  <c r="B101" i="37"/>
  <c r="B100" i="37"/>
  <c r="B99" i="37"/>
  <c r="B98" i="37"/>
  <c r="B96" i="37"/>
  <c r="B95" i="37"/>
  <c r="B94" i="37"/>
  <c r="B93" i="37"/>
  <c r="B92" i="37"/>
  <c r="B90" i="37"/>
  <c r="B89" i="37"/>
  <c r="B88" i="37"/>
  <c r="B87" i="37"/>
  <c r="B86" i="37"/>
  <c r="B84" i="37"/>
  <c r="B83" i="37"/>
  <c r="B82" i="37"/>
  <c r="B81" i="37"/>
  <c r="B80" i="37"/>
  <c r="B78" i="37"/>
  <c r="B77" i="37"/>
  <c r="B76" i="37"/>
  <c r="B75" i="37"/>
  <c r="B74" i="37"/>
  <c r="B72" i="37"/>
  <c r="B71" i="37"/>
  <c r="B70" i="37"/>
  <c r="B69" i="37"/>
  <c r="B68" i="37"/>
  <c r="B66" i="37"/>
  <c r="B65" i="37"/>
  <c r="B64" i="37"/>
  <c r="B63" i="37"/>
  <c r="B62" i="37"/>
  <c r="B60" i="37"/>
  <c r="B59" i="37"/>
  <c r="B58" i="37"/>
  <c r="B57" i="37"/>
  <c r="B56" i="37"/>
  <c r="B54" i="37"/>
  <c r="B53" i="37"/>
  <c r="B52" i="37"/>
  <c r="B51" i="37"/>
  <c r="B50" i="37"/>
  <c r="B48" i="37"/>
  <c r="B47" i="37"/>
  <c r="B46" i="37"/>
  <c r="B45" i="37"/>
  <c r="B44" i="37"/>
  <c r="B42" i="37"/>
  <c r="B41" i="37"/>
  <c r="B40" i="37"/>
  <c r="B39" i="37"/>
  <c r="B38" i="37"/>
  <c r="B36" i="37"/>
  <c r="B35" i="37"/>
  <c r="B34" i="37"/>
  <c r="B33" i="37"/>
  <c r="B32" i="37"/>
  <c r="B30" i="37"/>
  <c r="B29" i="37"/>
  <c r="B28" i="37"/>
  <c r="B27" i="37"/>
  <c r="B26" i="37"/>
  <c r="B24" i="37"/>
  <c r="B23" i="37"/>
  <c r="B22" i="37"/>
  <c r="B21" i="37"/>
  <c r="B20" i="37"/>
  <c r="B18" i="37"/>
  <c r="B17" i="37"/>
  <c r="B16" i="37"/>
  <c r="B15" i="37"/>
  <c r="B14" i="37"/>
  <c r="B12" i="37"/>
  <c r="B11" i="37"/>
  <c r="B10" i="37"/>
  <c r="B9" i="37"/>
  <c r="B116" i="36"/>
  <c r="B114" i="36"/>
  <c r="B113" i="36"/>
  <c r="B112" i="36"/>
  <c r="B111" i="36"/>
  <c r="B110" i="36"/>
  <c r="B108" i="36"/>
  <c r="B107" i="36"/>
  <c r="B106" i="36"/>
  <c r="B105" i="36"/>
  <c r="B104" i="36"/>
  <c r="B102" i="36"/>
  <c r="B101" i="36"/>
  <c r="B100" i="36"/>
  <c r="B99" i="36"/>
  <c r="B98" i="36"/>
  <c r="B96" i="36"/>
  <c r="B95" i="36"/>
  <c r="B94" i="36"/>
  <c r="B93" i="36"/>
  <c r="B92" i="36"/>
  <c r="B90" i="36"/>
  <c r="B89" i="36"/>
  <c r="B88" i="36"/>
  <c r="B87" i="36"/>
  <c r="B86" i="36"/>
  <c r="B84" i="36"/>
  <c r="B83" i="36"/>
  <c r="B82" i="36"/>
  <c r="B81" i="36"/>
  <c r="B80" i="36"/>
  <c r="B78" i="36"/>
  <c r="B77" i="36"/>
  <c r="B76" i="36"/>
  <c r="B75" i="36"/>
  <c r="B74" i="36"/>
  <c r="B72" i="36"/>
  <c r="B71" i="36"/>
  <c r="B70" i="36"/>
  <c r="B69" i="36"/>
  <c r="B68" i="36"/>
  <c r="B66" i="36"/>
  <c r="B65" i="36"/>
  <c r="B64" i="36"/>
  <c r="B63" i="36"/>
  <c r="B62" i="36"/>
  <c r="B60" i="36"/>
  <c r="B59" i="36"/>
  <c r="B58" i="36"/>
  <c r="B57" i="36"/>
  <c r="B56" i="36"/>
  <c r="B54" i="36"/>
  <c r="B53" i="36"/>
  <c r="B52" i="36"/>
  <c r="B51" i="36"/>
  <c r="B50" i="36"/>
  <c r="B48" i="36"/>
  <c r="B47" i="36"/>
  <c r="B46" i="36"/>
  <c r="B45" i="36"/>
  <c r="B44" i="36"/>
  <c r="B42" i="36"/>
  <c r="B41" i="36"/>
  <c r="B40" i="36"/>
  <c r="B39" i="36"/>
  <c r="B38" i="36"/>
  <c r="B36" i="36"/>
  <c r="B35" i="36"/>
  <c r="B34" i="36"/>
  <c r="B33" i="36"/>
  <c r="B32" i="36"/>
  <c r="B30" i="36"/>
  <c r="B29" i="36"/>
  <c r="B28" i="36"/>
  <c r="B27" i="36"/>
  <c r="B26" i="36"/>
  <c r="B24" i="36"/>
  <c r="B23" i="36"/>
  <c r="B22" i="36"/>
  <c r="B21" i="36"/>
  <c r="B20" i="36"/>
  <c r="B18" i="36"/>
  <c r="B17" i="36"/>
  <c r="B16" i="36"/>
  <c r="B15" i="36"/>
  <c r="B14" i="36"/>
  <c r="B12" i="36"/>
  <c r="B11" i="36"/>
  <c r="B10" i="36"/>
  <c r="B9" i="36"/>
  <c r="B116" i="35"/>
  <c r="B114" i="35"/>
  <c r="B113" i="35"/>
  <c r="B112" i="35"/>
  <c r="B111" i="35"/>
  <c r="B110" i="35"/>
  <c r="B108" i="35"/>
  <c r="B107" i="35"/>
  <c r="B106" i="35"/>
  <c r="B105" i="35"/>
  <c r="B104" i="35"/>
  <c r="B102" i="35"/>
  <c r="B101" i="35"/>
  <c r="B100" i="35"/>
  <c r="B99" i="35"/>
  <c r="B98" i="35"/>
  <c r="B96" i="35"/>
  <c r="B95" i="35"/>
  <c r="B94" i="35"/>
  <c r="B93" i="35"/>
  <c r="B92" i="35"/>
  <c r="B90" i="35"/>
  <c r="B89" i="35"/>
  <c r="B88" i="35"/>
  <c r="B87" i="35"/>
  <c r="B86" i="35"/>
  <c r="B84" i="35"/>
  <c r="B83" i="35"/>
  <c r="B82" i="35"/>
  <c r="B81" i="35"/>
  <c r="B80" i="35"/>
  <c r="B78" i="35"/>
  <c r="B77" i="35"/>
  <c r="B76" i="35"/>
  <c r="B75" i="35"/>
  <c r="B74" i="35"/>
  <c r="B72" i="35"/>
  <c r="B71" i="35"/>
  <c r="B70" i="35"/>
  <c r="B69" i="35"/>
  <c r="B68" i="35"/>
  <c r="B66" i="35"/>
  <c r="B65" i="35"/>
  <c r="B64" i="35"/>
  <c r="B63" i="35"/>
  <c r="B62" i="35"/>
  <c r="B60" i="35"/>
  <c r="B59" i="35"/>
  <c r="B58" i="35"/>
  <c r="B57" i="35"/>
  <c r="B56" i="35"/>
  <c r="B54" i="35"/>
  <c r="B53" i="35"/>
  <c r="B52" i="35"/>
  <c r="B51" i="35"/>
  <c r="B50" i="35"/>
  <c r="B48" i="35"/>
  <c r="B47" i="35"/>
  <c r="B46" i="35"/>
  <c r="B45" i="35"/>
  <c r="B44" i="35"/>
  <c r="B42" i="35"/>
  <c r="B41" i="35"/>
  <c r="B40" i="35"/>
  <c r="B39" i="35"/>
  <c r="B38" i="35"/>
  <c r="B36" i="35"/>
  <c r="B35" i="35"/>
  <c r="B34" i="35"/>
  <c r="B33" i="35"/>
  <c r="B32" i="35"/>
  <c r="B30" i="35"/>
  <c r="B29" i="35"/>
  <c r="B28" i="35"/>
  <c r="B27" i="35"/>
  <c r="B26" i="35"/>
  <c r="B24" i="35"/>
  <c r="B23" i="35"/>
  <c r="B22" i="35"/>
  <c r="B21" i="35"/>
  <c r="B20" i="35"/>
  <c r="B18" i="35"/>
  <c r="B17" i="35"/>
  <c r="B16" i="35"/>
  <c r="B15" i="35"/>
  <c r="B14" i="35"/>
  <c r="B12" i="35"/>
  <c r="B11" i="35"/>
  <c r="B10" i="35"/>
  <c r="B9" i="35"/>
  <c r="B116" i="34"/>
  <c r="B114" i="34"/>
  <c r="B113" i="34"/>
  <c r="B112" i="34"/>
  <c r="B111" i="34"/>
  <c r="B110" i="34"/>
  <c r="B108" i="34"/>
  <c r="B107" i="34"/>
  <c r="B106" i="34"/>
  <c r="B105" i="34"/>
  <c r="B104" i="34"/>
  <c r="B102" i="34"/>
  <c r="B101" i="34"/>
  <c r="B100" i="34"/>
  <c r="B99" i="34"/>
  <c r="B98" i="34"/>
  <c r="B96" i="34"/>
  <c r="B95" i="34"/>
  <c r="B94" i="34"/>
  <c r="B93" i="34"/>
  <c r="B92" i="34"/>
  <c r="B90" i="34"/>
  <c r="B89" i="34"/>
  <c r="B88" i="34"/>
  <c r="B87" i="34"/>
  <c r="B86" i="34"/>
  <c r="B84" i="34"/>
  <c r="B83" i="34"/>
  <c r="B82" i="34"/>
  <c r="B81" i="34"/>
  <c r="B80" i="34"/>
  <c r="B78" i="34"/>
  <c r="B77" i="34"/>
  <c r="B76" i="34"/>
  <c r="B75" i="34"/>
  <c r="B74" i="34"/>
  <c r="B72" i="34"/>
  <c r="B71" i="34"/>
  <c r="B70" i="34"/>
  <c r="B69" i="34"/>
  <c r="B68" i="34"/>
  <c r="B66" i="34"/>
  <c r="B65" i="34"/>
  <c r="B64" i="34"/>
  <c r="B63" i="34"/>
  <c r="B62" i="34"/>
  <c r="B60" i="34"/>
  <c r="B59" i="34"/>
  <c r="B58" i="34"/>
  <c r="B57" i="34"/>
  <c r="B56" i="34"/>
  <c r="B54" i="34"/>
  <c r="B53" i="34"/>
  <c r="B52" i="34"/>
  <c r="B51" i="34"/>
  <c r="B50" i="34"/>
  <c r="B48" i="34"/>
  <c r="B47" i="34"/>
  <c r="B46" i="34"/>
  <c r="B45" i="34"/>
  <c r="B44" i="34"/>
  <c r="B42" i="34"/>
  <c r="B41" i="34"/>
  <c r="B40" i="34"/>
  <c r="B39" i="34"/>
  <c r="B38" i="34"/>
  <c r="B36" i="34"/>
  <c r="B35" i="34"/>
  <c r="B34" i="34"/>
  <c r="B33" i="34"/>
  <c r="B32" i="34"/>
  <c r="B30" i="34"/>
  <c r="B29" i="34"/>
  <c r="B28" i="34"/>
  <c r="B27" i="34"/>
  <c r="B26" i="34"/>
  <c r="B24" i="34"/>
  <c r="B23" i="34"/>
  <c r="B22" i="34"/>
  <c r="B21" i="34"/>
  <c r="B20" i="34"/>
  <c r="B18" i="34"/>
  <c r="B17" i="34"/>
  <c r="B16" i="34"/>
  <c r="B15" i="34"/>
  <c r="B14" i="34"/>
  <c r="B12" i="34"/>
  <c r="B11" i="34"/>
  <c r="B10" i="34"/>
  <c r="B9" i="34"/>
  <c r="B116" i="33"/>
  <c r="B114" i="33"/>
  <c r="B113" i="33"/>
  <c r="B112" i="33"/>
  <c r="B111" i="33"/>
  <c r="B110" i="33"/>
  <c r="B108" i="33"/>
  <c r="B107" i="33"/>
  <c r="B106" i="33"/>
  <c r="B105" i="33"/>
  <c r="B104" i="33"/>
  <c r="B102" i="33"/>
  <c r="B101" i="33"/>
  <c r="B100" i="33"/>
  <c r="B99" i="33"/>
  <c r="B98" i="33"/>
  <c r="B96" i="33"/>
  <c r="B95" i="33"/>
  <c r="B94" i="33"/>
  <c r="B93" i="33"/>
  <c r="B92" i="33"/>
  <c r="B90" i="33"/>
  <c r="B89" i="33"/>
  <c r="B88" i="33"/>
  <c r="B87" i="33"/>
  <c r="B86" i="33"/>
  <c r="B84" i="33"/>
  <c r="B83" i="33"/>
  <c r="B82" i="33"/>
  <c r="B81" i="33"/>
  <c r="B80" i="33"/>
  <c r="B78" i="33"/>
  <c r="B77" i="33"/>
  <c r="B76" i="33"/>
  <c r="B75" i="33"/>
  <c r="B74" i="33"/>
  <c r="B72" i="33"/>
  <c r="B71" i="33"/>
  <c r="B70" i="33"/>
  <c r="B69" i="33"/>
  <c r="B68" i="33"/>
  <c r="B66" i="33"/>
  <c r="B65" i="33"/>
  <c r="B64" i="33"/>
  <c r="B63" i="33"/>
  <c r="B62" i="33"/>
  <c r="B60" i="33"/>
  <c r="B59" i="33"/>
  <c r="B58" i="33"/>
  <c r="B57" i="33"/>
  <c r="B56" i="33"/>
  <c r="B54" i="33"/>
  <c r="B53" i="33"/>
  <c r="B52" i="33"/>
  <c r="B51" i="33"/>
  <c r="B50" i="33"/>
  <c r="B48" i="33"/>
  <c r="B47" i="33"/>
  <c r="B46" i="33"/>
  <c r="B45" i="33"/>
  <c r="B44" i="33"/>
  <c r="B42" i="33"/>
  <c r="B41" i="33"/>
  <c r="B40" i="33"/>
  <c r="B39" i="33"/>
  <c r="B38" i="33"/>
  <c r="B36" i="33"/>
  <c r="B35" i="33"/>
  <c r="B34" i="33"/>
  <c r="B33" i="33"/>
  <c r="B32" i="33"/>
  <c r="B30" i="33"/>
  <c r="B29" i="33"/>
  <c r="B28" i="33"/>
  <c r="B27" i="33"/>
  <c r="B26" i="33"/>
  <c r="B24" i="33"/>
  <c r="B23" i="33"/>
  <c r="B22" i="33"/>
  <c r="B21" i="33"/>
  <c r="B20" i="33"/>
  <c r="B18" i="33"/>
  <c r="B17" i="33"/>
  <c r="B16" i="33"/>
  <c r="B15" i="33"/>
  <c r="B14" i="33"/>
  <c r="B12" i="33"/>
  <c r="B11" i="33"/>
  <c r="B10" i="33"/>
  <c r="B9" i="33"/>
  <c r="B116" i="32"/>
  <c r="B114" i="32"/>
  <c r="B113" i="32"/>
  <c r="B112" i="32"/>
  <c r="B111" i="32"/>
  <c r="B110" i="32"/>
  <c r="B108" i="32"/>
  <c r="B107" i="32"/>
  <c r="B106" i="32"/>
  <c r="B105" i="32"/>
  <c r="B104" i="32"/>
  <c r="B102" i="32"/>
  <c r="B101" i="32"/>
  <c r="B100" i="32"/>
  <c r="B99" i="32"/>
  <c r="B98" i="32"/>
  <c r="B96" i="32"/>
  <c r="B95" i="32"/>
  <c r="B94" i="32"/>
  <c r="B93" i="32"/>
  <c r="B92" i="32"/>
  <c r="B90" i="32"/>
  <c r="B89" i="32"/>
  <c r="B88" i="32"/>
  <c r="B87" i="32"/>
  <c r="B86" i="32"/>
  <c r="B84" i="32"/>
  <c r="B83" i="32"/>
  <c r="B82" i="32"/>
  <c r="B81" i="32"/>
  <c r="B80" i="32"/>
  <c r="B78" i="32"/>
  <c r="B77" i="32"/>
  <c r="B76" i="32"/>
  <c r="B75" i="32"/>
  <c r="B74" i="32"/>
  <c r="B72" i="32"/>
  <c r="B71" i="32"/>
  <c r="B70" i="32"/>
  <c r="B69" i="32"/>
  <c r="B68" i="32"/>
  <c r="B66" i="32"/>
  <c r="B65" i="32"/>
  <c r="B64" i="32"/>
  <c r="B63" i="32"/>
  <c r="B62" i="32"/>
  <c r="B60" i="32"/>
  <c r="B59" i="32"/>
  <c r="B58" i="32"/>
  <c r="B57" i="32"/>
  <c r="B56" i="32"/>
  <c r="B54" i="32"/>
  <c r="B53" i="32"/>
  <c r="B52" i="32"/>
  <c r="B51" i="32"/>
  <c r="B50" i="32"/>
  <c r="B48" i="32"/>
  <c r="B47" i="32"/>
  <c r="B46" i="32"/>
  <c r="B45" i="32"/>
  <c r="B44" i="32"/>
  <c r="B42" i="32"/>
  <c r="B41" i="32"/>
  <c r="B40" i="32"/>
  <c r="B39" i="32"/>
  <c r="B38" i="32"/>
  <c r="B36" i="32"/>
  <c r="B35" i="32"/>
  <c r="B34" i="32"/>
  <c r="B33" i="32"/>
  <c r="B32" i="32"/>
  <c r="B30" i="32"/>
  <c r="B29" i="32"/>
  <c r="B28" i="32"/>
  <c r="B27" i="32"/>
  <c r="B26" i="32"/>
  <c r="B24" i="32"/>
  <c r="B23" i="32"/>
  <c r="B22" i="32"/>
  <c r="B21" i="32"/>
  <c r="B20" i="32"/>
  <c r="B18" i="32"/>
  <c r="B17" i="32"/>
  <c r="B16" i="32"/>
  <c r="B15" i="32"/>
  <c r="B14" i="32"/>
  <c r="B12" i="32"/>
  <c r="B11" i="32"/>
  <c r="B10" i="32"/>
  <c r="B9" i="32"/>
  <c r="B116" i="31"/>
  <c r="B114" i="31"/>
  <c r="B113" i="31"/>
  <c r="B112" i="31"/>
  <c r="B111" i="31"/>
  <c r="B110" i="31"/>
  <c r="B108" i="31"/>
  <c r="B107" i="31"/>
  <c r="B106" i="31"/>
  <c r="B105" i="31"/>
  <c r="B104" i="31"/>
  <c r="B102" i="31"/>
  <c r="B101" i="31"/>
  <c r="B100" i="31"/>
  <c r="B99" i="31"/>
  <c r="B98" i="31"/>
  <c r="B96" i="31"/>
  <c r="B95" i="31"/>
  <c r="B94" i="31"/>
  <c r="B93" i="31"/>
  <c r="B92" i="31"/>
  <c r="B90" i="31"/>
  <c r="B89" i="31"/>
  <c r="B88" i="31"/>
  <c r="B87" i="31"/>
  <c r="B86" i="31"/>
  <c r="B84" i="31"/>
  <c r="B83" i="31"/>
  <c r="B82" i="31"/>
  <c r="B81" i="31"/>
  <c r="B80" i="31"/>
  <c r="B78" i="31"/>
  <c r="B77" i="31"/>
  <c r="B76" i="31"/>
  <c r="B75" i="31"/>
  <c r="B74" i="31"/>
  <c r="B72" i="31"/>
  <c r="B71" i="31"/>
  <c r="B70" i="31"/>
  <c r="B69" i="31"/>
  <c r="B68" i="31"/>
  <c r="B66" i="31"/>
  <c r="B65" i="31"/>
  <c r="B64" i="31"/>
  <c r="B63" i="31"/>
  <c r="B62" i="31"/>
  <c r="B60" i="31"/>
  <c r="B59" i="31"/>
  <c r="B58" i="31"/>
  <c r="B57" i="31"/>
  <c r="B56" i="31"/>
  <c r="B54" i="31"/>
  <c r="B53" i="31"/>
  <c r="B52" i="31"/>
  <c r="B51" i="31"/>
  <c r="B50" i="31"/>
  <c r="B48" i="31"/>
  <c r="B47" i="31"/>
  <c r="B46" i="31"/>
  <c r="B45" i="31"/>
  <c r="B44" i="31"/>
  <c r="B42" i="31"/>
  <c r="B41" i="31"/>
  <c r="B40" i="31"/>
  <c r="B39" i="31"/>
  <c r="B38" i="31"/>
  <c r="B36" i="31"/>
  <c r="B35" i="31"/>
  <c r="B34" i="31"/>
  <c r="B33" i="31"/>
  <c r="B32" i="31"/>
  <c r="B30" i="31"/>
  <c r="B29" i="31"/>
  <c r="B28" i="31"/>
  <c r="B27" i="31"/>
  <c r="B26" i="31"/>
  <c r="B24" i="31"/>
  <c r="B23" i="31"/>
  <c r="B22" i="31"/>
  <c r="B21" i="31"/>
  <c r="B20" i="31"/>
  <c r="B18" i="31"/>
  <c r="B17" i="31"/>
  <c r="B16" i="31"/>
  <c r="B15" i="31"/>
  <c r="B14" i="31"/>
  <c r="B12" i="31"/>
  <c r="B11" i="31"/>
  <c r="B10" i="31"/>
  <c r="B9" i="31"/>
  <c r="B116" i="30"/>
  <c r="B114" i="30"/>
  <c r="B113" i="30"/>
  <c r="B112" i="30"/>
  <c r="B111" i="30"/>
  <c r="B110" i="30"/>
  <c r="B108" i="30"/>
  <c r="B107" i="30"/>
  <c r="B106" i="30"/>
  <c r="B105" i="30"/>
  <c r="B104" i="30"/>
  <c r="B102" i="30"/>
  <c r="B101" i="30"/>
  <c r="B100" i="30"/>
  <c r="B99" i="30"/>
  <c r="B98" i="30"/>
  <c r="B96" i="30"/>
  <c r="B95" i="30"/>
  <c r="B94" i="30"/>
  <c r="B93" i="30"/>
  <c r="B92" i="30"/>
  <c r="B90" i="30"/>
  <c r="B89" i="30"/>
  <c r="B88" i="30"/>
  <c r="B87" i="30"/>
  <c r="B86" i="30"/>
  <c r="B84" i="30"/>
  <c r="B83" i="30"/>
  <c r="B82" i="30"/>
  <c r="B81" i="30"/>
  <c r="B80" i="30"/>
  <c r="B78" i="30"/>
  <c r="B77" i="30"/>
  <c r="B76" i="30"/>
  <c r="B75" i="30"/>
  <c r="B74" i="30"/>
  <c r="B72" i="30"/>
  <c r="B71" i="30"/>
  <c r="B70" i="30"/>
  <c r="B69" i="30"/>
  <c r="B68" i="30"/>
  <c r="B66" i="30"/>
  <c r="B65" i="30"/>
  <c r="B64" i="30"/>
  <c r="B63" i="30"/>
  <c r="B62" i="30"/>
  <c r="B60" i="30"/>
  <c r="B59" i="30"/>
  <c r="B58" i="30"/>
  <c r="B57" i="30"/>
  <c r="B56" i="30"/>
  <c r="B54" i="30"/>
  <c r="B53" i="30"/>
  <c r="B52" i="30"/>
  <c r="B51" i="30"/>
  <c r="B50" i="30"/>
  <c r="B48" i="30"/>
  <c r="B47" i="30"/>
  <c r="B46" i="30"/>
  <c r="B45" i="30"/>
  <c r="B44" i="30"/>
  <c r="B42" i="30"/>
  <c r="B41" i="30"/>
  <c r="B40" i="30"/>
  <c r="B39" i="30"/>
  <c r="B38" i="30"/>
  <c r="B36" i="30"/>
  <c r="B35" i="30"/>
  <c r="B34" i="30"/>
  <c r="B33" i="30"/>
  <c r="B32" i="30"/>
  <c r="B30" i="30"/>
  <c r="B29" i="30"/>
  <c r="B28" i="30"/>
  <c r="B27" i="30"/>
  <c r="B26" i="30"/>
  <c r="B24" i="30"/>
  <c r="B23" i="30"/>
  <c r="B22" i="30"/>
  <c r="B21" i="30"/>
  <c r="B20" i="30"/>
  <c r="B18" i="30"/>
  <c r="B17" i="30"/>
  <c r="B16" i="30"/>
  <c r="B15" i="30"/>
  <c r="B14" i="30"/>
  <c r="B12" i="30"/>
  <c r="B11" i="30"/>
  <c r="B10" i="30"/>
  <c r="B9" i="30"/>
  <c r="B116" i="10" l="1"/>
  <c r="B114" i="10"/>
  <c r="B113" i="10"/>
  <c r="B112" i="10"/>
  <c r="B111" i="10"/>
  <c r="B110" i="10"/>
  <c r="B108" i="10"/>
  <c r="B107" i="10"/>
  <c r="B106" i="10"/>
  <c r="B105" i="10"/>
  <c r="B104" i="10"/>
  <c r="B102" i="10"/>
  <c r="B101" i="10"/>
  <c r="B100" i="10"/>
  <c r="B99" i="10"/>
  <c r="B98" i="10"/>
  <c r="B96" i="10"/>
  <c r="B95" i="10"/>
  <c r="B94" i="10"/>
  <c r="B93" i="10"/>
  <c r="B92" i="10"/>
  <c r="B90" i="10"/>
  <c r="B89" i="10"/>
  <c r="B88" i="10"/>
  <c r="B87" i="10"/>
  <c r="B86" i="10"/>
  <c r="B84" i="10"/>
  <c r="B83" i="10"/>
  <c r="B82" i="10"/>
  <c r="B81" i="10"/>
  <c r="B80" i="10"/>
  <c r="B78" i="10"/>
  <c r="B77" i="10"/>
  <c r="B76" i="10"/>
  <c r="B75" i="10"/>
  <c r="B74" i="10"/>
  <c r="B72" i="10"/>
  <c r="B71" i="10"/>
  <c r="B70" i="10"/>
  <c r="B69" i="10"/>
  <c r="B68" i="10"/>
  <c r="B66" i="10"/>
  <c r="B65" i="10"/>
  <c r="B64" i="10"/>
  <c r="B63" i="10"/>
  <c r="B62" i="10"/>
  <c r="B60" i="10"/>
  <c r="B59" i="10"/>
  <c r="B58" i="10"/>
  <c r="B57" i="10"/>
  <c r="B56" i="10"/>
  <c r="B54" i="10"/>
  <c r="B53" i="10"/>
  <c r="B52" i="10"/>
  <c r="B51" i="10"/>
  <c r="B50" i="10"/>
  <c r="B48" i="10"/>
  <c r="B47" i="10"/>
  <c r="B46" i="10"/>
  <c r="B45" i="10"/>
  <c r="B44" i="10"/>
  <c r="B42" i="10"/>
  <c r="B41" i="10"/>
  <c r="B40" i="10"/>
  <c r="B39" i="10"/>
  <c r="B38" i="10"/>
  <c r="B36" i="10"/>
  <c r="B35" i="10"/>
  <c r="B34" i="10"/>
  <c r="B33" i="10"/>
  <c r="B32" i="10"/>
  <c r="B30" i="10"/>
  <c r="B29" i="10"/>
  <c r="B28" i="10"/>
  <c r="B27" i="10"/>
  <c r="B26" i="10"/>
  <c r="B24" i="10"/>
  <c r="B23" i="10"/>
  <c r="B22" i="10"/>
  <c r="B21" i="10"/>
  <c r="B20" i="10"/>
  <c r="B18" i="10"/>
  <c r="B17" i="10"/>
  <c r="B16" i="10"/>
  <c r="B15" i="10"/>
  <c r="B14" i="10"/>
  <c r="B12" i="10" l="1"/>
  <c r="B11" i="10"/>
  <c r="B10" i="10"/>
  <c r="B9" i="10"/>
</calcChain>
</file>

<file path=xl/sharedStrings.xml><?xml version="1.0" encoding="utf-8"?>
<sst xmlns="http://schemas.openxmlformats.org/spreadsheetml/2006/main" count="2025" uniqueCount="175">
  <si>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</si>
  <si>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</si>
  <si>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</si>
  <si>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</si>
  <si>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</si>
  <si>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</si>
  <si>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</si>
  <si>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</si>
  <si>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</si>
  <si>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</si>
  <si>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</si>
  <si>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</si>
  <si>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</si>
  <si>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</si>
  <si>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</si>
  <si>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</si>
  <si>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</si>
  <si>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</si>
  <si>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</si>
  <si>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</si>
  <si>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</si>
  <si>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</si>
  <si>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November</t>
  </si>
  <si>
    <t>Dezember</t>
  </si>
  <si>
    <t>Statistisches Amt</t>
  </si>
  <si>
    <t>für Hamburg und Schleswig-Holstein</t>
  </si>
  <si>
    <t>STATISTISCHER BERICHT</t>
  </si>
  <si>
    <t>Statistisches Amt für Hamburg und Schleswig-Holstein</t>
  </si>
  <si>
    <t>Auskunft zu dieser Veröffentlichung:</t>
  </si>
  <si>
    <t>u. dgl.</t>
  </si>
  <si>
    <t>Bevölkerung</t>
  </si>
  <si>
    <t>Unter 1</t>
  </si>
  <si>
    <t>1 - 2</t>
  </si>
  <si>
    <t>2 - 3</t>
  </si>
  <si>
    <t>3 - 4</t>
  </si>
  <si>
    <t>4 - 5</t>
  </si>
  <si>
    <t>Zusammen</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</si>
  <si>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</si>
  <si>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</si>
  <si>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</si>
  <si>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</si>
  <si>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</si>
  <si>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</si>
  <si>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</si>
  <si>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</si>
  <si>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</si>
  <si>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</si>
  <si>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</si>
  <si>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</si>
  <si>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</si>
  <si>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</si>
  <si>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</si>
  <si>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</si>
  <si>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</si>
  <si>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</si>
  <si>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</si>
  <si>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</si>
  <si>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25 - 26</t>
  </si>
  <si>
    <t>26 - 27</t>
  </si>
  <si>
    <t>27 - 28</t>
  </si>
  <si>
    <t>28 - 29</t>
  </si>
  <si>
    <t>29 - 30</t>
  </si>
  <si>
    <t>30 - 31</t>
  </si>
  <si>
    <t>31 - 32</t>
  </si>
  <si>
    <t>32 - 33</t>
  </si>
  <si>
    <t>33 - 34</t>
  </si>
  <si>
    <t>34 - 35</t>
  </si>
  <si>
    <t>35 - 36</t>
  </si>
  <si>
    <t>36 - 37</t>
  </si>
  <si>
    <t>37 - 38</t>
  </si>
  <si>
    <t>38 - 39</t>
  </si>
  <si>
    <t>39 - 40</t>
  </si>
  <si>
    <t>40 - 41</t>
  </si>
  <si>
    <t>41 - 42</t>
  </si>
  <si>
    <t>42 - 43</t>
  </si>
  <si>
    <t>43 - 44</t>
  </si>
  <si>
    <t>44 - 45</t>
  </si>
  <si>
    <t>45 - 46</t>
  </si>
  <si>
    <t>46 - 47</t>
  </si>
  <si>
    <t>47 - 48</t>
  </si>
  <si>
    <t>48 - 49</t>
  </si>
  <si>
    <t>49 - 50</t>
  </si>
  <si>
    <t>50 - 51</t>
  </si>
  <si>
    <t>51 - 52</t>
  </si>
  <si>
    <t>52 - 53</t>
  </si>
  <si>
    <t>53 - 54</t>
  </si>
  <si>
    <t>54 - 55</t>
  </si>
  <si>
    <t>55 - 56</t>
  </si>
  <si>
    <t>56 - 57</t>
  </si>
  <si>
    <t>57 - 58</t>
  </si>
  <si>
    <t>58 - 59</t>
  </si>
  <si>
    <t>59 - 60</t>
  </si>
  <si>
    <t>60 - 61</t>
  </si>
  <si>
    <t>61 - 62</t>
  </si>
  <si>
    <t>62 - 63</t>
  </si>
  <si>
    <t>63 - 64</t>
  </si>
  <si>
    <t>64 - 65</t>
  </si>
  <si>
    <t>65 - 66</t>
  </si>
  <si>
    <t>66 - 67</t>
  </si>
  <si>
    <t>67 - 68</t>
  </si>
  <si>
    <t>68 - 69</t>
  </si>
  <si>
    <t>69 - 70</t>
  </si>
  <si>
    <t>70 - 71</t>
  </si>
  <si>
    <t>71 - 72</t>
  </si>
  <si>
    <t>72 - 73</t>
  </si>
  <si>
    <t>73 - 74</t>
  </si>
  <si>
    <t>74 - 75</t>
  </si>
  <si>
    <t>75 - 76</t>
  </si>
  <si>
    <t>76 - 77</t>
  </si>
  <si>
    <t>77 - 78</t>
  </si>
  <si>
    <t>78 - 79</t>
  </si>
  <si>
    <t>79 - 80</t>
  </si>
  <si>
    <t>80 - 81</t>
  </si>
  <si>
    <t>85 - 86</t>
  </si>
  <si>
    <t>86 - 87</t>
  </si>
  <si>
    <t>87 - 88</t>
  </si>
  <si>
    <t>88 - 89</t>
  </si>
  <si>
    <t>89 - 90</t>
  </si>
  <si>
    <t>90 und älter</t>
  </si>
  <si>
    <t>u. früher</t>
  </si>
  <si>
    <t xml:space="preserve">Insgesamt </t>
  </si>
  <si>
    <t>82 - 83</t>
  </si>
  <si>
    <t>84 - 85</t>
  </si>
  <si>
    <t>81 - 82</t>
  </si>
  <si>
    <t>83 - 84</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</si>
  <si>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</si>
  <si>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</si>
  <si>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</si>
  <si>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</si>
  <si>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</si>
  <si>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</si>
  <si>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</si>
  <si>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</si>
  <si>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</si>
  <si>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</si>
  <si>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</si>
  <si>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</si>
  <si>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</si>
  <si>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</si>
  <si>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</si>
  <si>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</si>
  <si>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Land Schleswig-Holstein</t>
  </si>
  <si>
    <t>nach Alter und Geschlecht</t>
  </si>
  <si>
    <t>Die Bevölkerung in Schleswig-Holstein</t>
  </si>
  <si>
    <t>Herausgeber:</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</si>
  <si>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</si>
  <si>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</si>
  <si>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</si>
  <si>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</si>
  <si>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</si>
  <si>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</si>
  <si>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</si>
  <si>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</si>
  <si>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</si>
  <si>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</si>
  <si>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KREISFREIE STADT
Kreis</t>
  </si>
  <si>
    <r>
      <rPr>
        <vertAlign val="superscript"/>
        <sz val="8"/>
        <rFont val="Arial"/>
        <family val="2"/>
      </rPr>
      <t>1</t>
    </r>
    <r>
      <rPr>
        <sz val="8"/>
        <rFont val="Arial"/>
        <family val="2"/>
      </rPr>
      <t xml:space="preserve">  Abweichungen zur Summe durch Rundungen</t>
    </r>
  </si>
  <si>
    <t>insgesamt</t>
  </si>
  <si>
    <t>männlich</t>
  </si>
  <si>
    <t>weiblich</t>
  </si>
  <si>
    <t>Alter von…bis
unter … Jahren</t>
  </si>
  <si>
    <t xml:space="preserve">2. Bevölkerung in den kreisfreien Städten und Kreisen nach Alter und Geburtsjahren </t>
  </si>
  <si>
    <t>Geburtsjahr</t>
  </si>
  <si>
    <t xml:space="preserve"> – Personen insgesamt –</t>
  </si>
  <si>
    <t xml:space="preserve"> Fortschreibung auf Basis des Zensus 2011</t>
  </si>
  <si>
    <t xml:space="preserve"> - Endgültige Ergebnisse -</t>
  </si>
  <si>
    <t>Thomas Gregor</t>
  </si>
  <si>
    <t>Telefon: 040 42831-2189</t>
  </si>
  <si>
    <t>E-Mail: thomas.gregor@statistik-nord.de</t>
  </si>
  <si>
    <t>Kennziffer: A I 3 - j 19 SH</t>
  </si>
  <si>
    <t xml:space="preserve">Herausgegeben am: 29. Juli 2020 </t>
  </si>
  <si>
    <t xml:space="preserve">© Statistisches Amt für Hamburg und Schleswig-Holstein, Hamburg 2020 
Auszugsweise Vervielfältigung und Verbreitung mit Quellenangabe gestattet.        </t>
  </si>
  <si>
    <t>1. Bevölkerung in Schleswig-Holstein nach kreisfreien Städten und Kreisen 2019</t>
  </si>
  <si>
    <t>Bevölkerung am 31.12.2019</t>
  </si>
  <si>
    <r>
      <t>Durchschnitts-bevölkerung</t>
    </r>
    <r>
      <rPr>
        <vertAlign val="superscript"/>
        <sz val="9"/>
        <rFont val="Arial"/>
        <family val="2"/>
      </rPr>
      <t>1</t>
    </r>
    <r>
      <rPr>
        <sz val="9"/>
        <rFont val="Arial"/>
        <family val="2"/>
      </rPr>
      <t xml:space="preserve">
2019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</si>
</sst>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numFmt numFmtId="165" formatCode="#\ ###\ ##0\ \ \ \ ;\-\ #\ ###\ ##0\ \ \ \ ;\-\ \ \ \ "/>
    <numFmt numFmtId="166" formatCode="####\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9"/>
      <name val="Helvetica"/>
    </font>
    <font>
      <sz val="10"/>
      <name val="Arial"/>
      <family val="2"/>
    </font>
    <font>
      <b/>
      <sz val="9"/>
      <name val="Arial"/>
      <family val="2"/>
    </font>
    <font>
      <b/>
      <sz val="9"/>
      <name val="Helvetica"/>
    </font>
    <font>
      <u/>
      <sz val="11"/>
      <color theme="10"/>
      <name val="Arial"/>
      <family val="2"/>
    </font>
    <font>
      <u/>
      <sz val="10"/>
      <color theme="10"/>
      <name val="Arial"/>
      <family val="2"/>
    </font>
    <font>
      <sz val="28"/>
      <color theme="1"/>
      <name val="Arial"/>
      <family val="2"/>
    </font>
    <font>
      <b/>
      <sz val="18"/>
      <color theme="1"/>
      <name val="Arial"/>
      <family val="2"/>
    </font>
    <font>
      <vertAlign val="superscript"/>
      <sz val="9"/>
      <name val="Arial"/>
      <family val="2"/>
    </font>
  </fonts>
  <fills count="34">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26">
    <border>
      <left/>
      <right/>
      <top/>
      <bottom/>
      <diagonal/>
    </border>
    <border>
      <left style="thin">
        <color theme="3"/>
      </left>
      <right style="thin">
        <color theme="3"/>
      </right>
      <top style="thin">
        <color theme="3"/>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theme="3"/>
      </left>
      <right/>
      <top style="thin">
        <color theme="3"/>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style="thin">
        <color rgb="FF1E4B7D"/>
      </right>
      <top style="thin">
        <color theme="3"/>
      </top>
      <bottom style="thin">
        <color theme="3"/>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55">
    <xf numFmtId="0" fontId="0" fillId="0" borderId="0"/>
    <xf numFmtId="0" fontId="20" fillId="2"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2"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5" applyNumberFormat="0" applyAlignment="0" applyProtection="0"/>
    <xf numFmtId="0" fontId="30" fillId="6" borderId="6" applyNumberFormat="0" applyAlignment="0" applyProtection="0"/>
    <xf numFmtId="0" fontId="31" fillId="6" borderId="5" applyNumberFormat="0" applyAlignment="0" applyProtection="0"/>
    <xf numFmtId="0" fontId="32" fillId="0" borderId="7" applyNumberFormat="0" applyFill="0" applyAlignment="0" applyProtection="0"/>
    <xf numFmtId="0" fontId="33" fillId="7" borderId="8" applyNumberFormat="0" applyAlignment="0" applyProtection="0"/>
    <xf numFmtId="0" fontId="22" fillId="8" borderId="9" applyNumberFormat="0" applyFont="0" applyAlignment="0" applyProtection="0"/>
    <xf numFmtId="0" fontId="34" fillId="0" borderId="0" applyNumberFormat="0" applyFill="0" applyBorder="0" applyAlignment="0" applyProtection="0"/>
    <xf numFmtId="0" fontId="35" fillId="0" borderId="10" applyNumberFormat="0" applyFill="0" applyAlignment="0" applyProtection="0"/>
    <xf numFmtId="0" fontId="3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6" fillId="32" borderId="0" applyNumberFormat="0" applyBorder="0" applyAlignment="0" applyProtection="0"/>
    <xf numFmtId="0" fontId="13" fillId="0" borderId="0" applyFill="0" applyBorder="0" applyAlignment="0"/>
    <xf numFmtId="0" fontId="14" fillId="0" borderId="0" applyFill="0" applyBorder="0" applyAlignment="0"/>
    <xf numFmtId="0" fontId="2" fillId="0" borderId="0" applyFill="0" applyAlignment="0"/>
    <xf numFmtId="0" fontId="38" fillId="0" borderId="0"/>
    <xf numFmtId="0" fontId="39" fillId="0" borderId="0"/>
    <xf numFmtId="0" fontId="3" fillId="0" borderId="0"/>
    <xf numFmtId="0" fontId="2" fillId="0" borderId="0"/>
    <xf numFmtId="0" fontId="42" fillId="0" borderId="0" applyNumberFormat="0" applyFill="0" applyBorder="0" applyAlignment="0" applyProtection="0"/>
  </cellStyleXfs>
  <cellXfs count="108">
    <xf numFmtId="0" fontId="0" fillId="0" borderId="0" xfId="0"/>
    <xf numFmtId="0" fontId="5" fillId="0" borderId="0" xfId="0" applyFont="1"/>
    <xf numFmtId="0" fontId="6" fillId="0" borderId="0" xfId="0" applyFont="1"/>
    <xf numFmtId="0" fontId="5" fillId="0" borderId="0" xfId="0" applyFont="1" applyAlignment="1">
      <alignment horizontal="right"/>
    </xf>
    <xf numFmtId="0" fontId="11"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2" fillId="0" borderId="0" xfId="0" applyFont="1"/>
    <xf numFmtId="0" fontId="8" fillId="0" borderId="0" xfId="0" applyFont="1" applyAlignment="1">
      <alignment vertical="top"/>
    </xf>
    <xf numFmtId="0" fontId="0" fillId="0" borderId="0" xfId="0" applyAlignment="1">
      <alignment vertical="center"/>
    </xf>
    <xf numFmtId="0" fontId="0" fillId="0" borderId="0" xfId="0"/>
    <xf numFmtId="0" fontId="0" fillId="0" borderId="0" xfId="0" applyAlignment="1">
      <alignment horizontal="left"/>
    </xf>
    <xf numFmtId="0" fontId="14" fillId="33" borderId="11" xfId="0" quotePrefix="1" applyFont="1" applyFill="1" applyBorder="1" applyAlignment="1">
      <alignment horizontal="center" vertical="center" wrapText="1"/>
    </xf>
    <xf numFmtId="0" fontId="14" fillId="0" borderId="15" xfId="0" applyFont="1" applyBorder="1" applyAlignment="1"/>
    <xf numFmtId="0" fontId="8" fillId="0" borderId="0" xfId="0" applyFont="1" applyAlignment="1">
      <alignment horizontal="left" vertical="top"/>
    </xf>
    <xf numFmtId="164" fontId="12" fillId="0" borderId="0" xfId="0" applyNumberFormat="1" applyFont="1" applyProtection="1">
      <protection locked="0"/>
    </xf>
    <xf numFmtId="164" fontId="38" fillId="0" borderId="0" xfId="50" applyNumberFormat="1" applyFont="1" applyProtection="1">
      <protection locked="0"/>
    </xf>
    <xf numFmtId="0" fontId="40" fillId="0" borderId="16" xfId="0" applyFont="1" applyBorder="1" applyAlignment="1"/>
    <xf numFmtId="0" fontId="12" fillId="33" borderId="21" xfId="0" applyFont="1" applyFill="1" applyBorder="1" applyAlignment="1">
      <alignment horizontal="center" vertical="center" wrapText="1"/>
    </xf>
    <xf numFmtId="0" fontId="12" fillId="33" borderId="18" xfId="0" applyFont="1" applyFill="1" applyBorder="1" applyAlignment="1">
      <alignment horizontal="center" vertical="center" wrapText="1"/>
    </xf>
    <xf numFmtId="164" fontId="12" fillId="0" borderId="0" xfId="0" applyNumberFormat="1" applyFont="1" applyAlignment="1"/>
    <xf numFmtId="0" fontId="10" fillId="0" borderId="0" xfId="0" applyFont="1"/>
    <xf numFmtId="164" fontId="10" fillId="0" borderId="0" xfId="0" applyNumberFormat="1" applyFont="1"/>
    <xf numFmtId="0" fontId="0" fillId="0" borderId="0" xfId="0" applyAlignment="1">
      <alignment wrapText="1"/>
    </xf>
    <xf numFmtId="0" fontId="0" fillId="0" borderId="0" xfId="0" applyFill="1"/>
    <xf numFmtId="0" fontId="14" fillId="0" borderId="14" xfId="0" applyFont="1" applyBorder="1" applyAlignment="1"/>
    <xf numFmtId="0" fontId="10" fillId="0" borderId="0" xfId="0" applyFont="1" applyAlignment="1">
      <alignment horizontal="center" vertical="center"/>
    </xf>
    <xf numFmtId="0" fontId="0" fillId="0" borderId="0" xfId="0" applyAlignment="1"/>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43" fillId="0" borderId="0" xfId="54" applyFont="1" applyAlignment="1">
      <alignment horizontal="left"/>
    </xf>
    <xf numFmtId="0" fontId="44" fillId="0" borderId="0" xfId="0" applyFont="1"/>
    <xf numFmtId="0" fontId="44" fillId="0" borderId="0" xfId="0" applyFont="1" applyAlignment="1">
      <alignment horizontal="right"/>
    </xf>
    <xf numFmtId="0" fontId="16" fillId="0" borderId="0" xfId="0" applyFont="1" applyAlignment="1">
      <alignment horizontal="left"/>
    </xf>
    <xf numFmtId="0" fontId="0" fillId="0" borderId="0" xfId="0" applyAlignment="1">
      <alignment vertical="top" wrapText="1"/>
    </xf>
    <xf numFmtId="0" fontId="0" fillId="0" borderId="0" xfId="0" applyFont="1" applyAlignment="1">
      <alignment vertical="center"/>
    </xf>
    <xf numFmtId="0" fontId="0" fillId="0" borderId="0" xfId="0" applyFont="1" applyAlignment="1"/>
    <xf numFmtId="0" fontId="0" fillId="0" borderId="0" xfId="0" applyFont="1"/>
    <xf numFmtId="0" fontId="10" fillId="0" borderId="0" xfId="0" applyFont="1" applyAlignment="1">
      <alignment horizontal="left" wrapText="1"/>
    </xf>
    <xf numFmtId="0" fontId="4" fillId="0" borderId="0" xfId="0" applyFont="1" applyAlignment="1"/>
    <xf numFmtId="0" fontId="16" fillId="0" borderId="0" xfId="0" applyFont="1" applyAlignment="1">
      <alignment horizontal="left"/>
    </xf>
    <xf numFmtId="0" fontId="12" fillId="0" borderId="20" xfId="0" applyFont="1" applyBorder="1" applyAlignment="1">
      <alignment horizontal="center" vertical="top"/>
    </xf>
    <xf numFmtId="0" fontId="12" fillId="0" borderId="0" xfId="0" applyFont="1" applyBorder="1" applyAlignment="1">
      <alignment horizontal="left" vertical="top" indent="1"/>
    </xf>
    <xf numFmtId="0" fontId="14" fillId="0" borderId="0" xfId="0" applyFont="1" applyBorder="1" applyAlignment="1">
      <alignment horizontal="left" vertical="top" indent="1"/>
    </xf>
    <xf numFmtId="49" fontId="14" fillId="0" borderId="0" xfId="0" applyNumberFormat="1" applyFont="1" applyBorder="1" applyAlignment="1" applyProtection="1">
      <alignment horizontal="left" indent="1"/>
      <protection hidden="1"/>
    </xf>
    <xf numFmtId="0" fontId="0" fillId="0" borderId="0" xfId="0" applyBorder="1" applyAlignment="1">
      <alignment horizontal="left" indent="1"/>
    </xf>
    <xf numFmtId="49" fontId="40" fillId="0" borderId="13" xfId="0" applyNumberFormat="1" applyFont="1" applyBorder="1" applyAlignment="1" applyProtection="1">
      <alignment horizontal="left" indent="1"/>
      <protection hidden="1"/>
    </xf>
    <xf numFmtId="0" fontId="12" fillId="0" borderId="14" xfId="0" applyFont="1" applyBorder="1" applyAlignment="1">
      <alignment horizontal="center" vertical="top"/>
    </xf>
    <xf numFmtId="0" fontId="12" fillId="0" borderId="15" xfId="0" applyFont="1" applyBorder="1" applyAlignment="1">
      <alignment horizontal="center"/>
    </xf>
    <xf numFmtId="0" fontId="37" fillId="0" borderId="0" xfId="0" applyFont="1" applyBorder="1" applyAlignment="1">
      <alignment horizontal="left" vertical="top" indent="1"/>
    </xf>
    <xf numFmtId="0" fontId="40" fillId="0" borderId="0" xfId="0" applyFont="1" applyBorder="1" applyAlignment="1">
      <alignment horizontal="left" vertical="top" indent="1"/>
    </xf>
    <xf numFmtId="49" fontId="40" fillId="0" borderId="0" xfId="0" applyNumberFormat="1" applyFont="1" applyBorder="1" applyAlignment="1" applyProtection="1">
      <alignment horizontal="left" indent="1"/>
      <protection hidden="1"/>
    </xf>
    <xf numFmtId="165" fontId="12" fillId="0" borderId="0" xfId="0" applyNumberFormat="1" applyFont="1" applyProtection="1">
      <protection locked="0"/>
    </xf>
    <xf numFmtId="164" fontId="0" fillId="0" borderId="0" xfId="0" applyNumberFormat="1" applyFont="1"/>
    <xf numFmtId="0" fontId="4" fillId="0" borderId="0" xfId="0" applyFont="1" applyAlignment="1">
      <alignment horizontal="right"/>
    </xf>
    <xf numFmtId="0" fontId="0" fillId="0" borderId="0" xfId="0" applyAlignment="1">
      <alignment horizontal="right"/>
    </xf>
    <xf numFmtId="165" fontId="38" fillId="0" borderId="0" xfId="50" applyNumberFormat="1" applyFont="1" applyProtection="1">
      <protection locked="0"/>
    </xf>
    <xf numFmtId="165" fontId="41" fillId="0" borderId="13" xfId="50" applyNumberFormat="1" applyFont="1" applyBorder="1" applyProtection="1">
      <protection locked="0"/>
    </xf>
    <xf numFmtId="165" fontId="37" fillId="0" borderId="13" xfId="0" applyNumberFormat="1" applyFont="1" applyBorder="1" applyAlignment="1" applyProtection="1">
      <alignment horizontal="right"/>
      <protection locked="0"/>
    </xf>
    <xf numFmtId="166" fontId="12" fillId="0" borderId="15" xfId="0" applyNumberFormat="1" applyFont="1" applyBorder="1" applyAlignment="1">
      <alignment horizontal="center" vertical="top"/>
    </xf>
    <xf numFmtId="165" fontId="14" fillId="0" borderId="0" xfId="0" applyNumberFormat="1" applyFont="1" applyProtection="1">
      <protection hidden="1"/>
    </xf>
    <xf numFmtId="166" fontId="37" fillId="0" borderId="15" xfId="0" applyNumberFormat="1" applyFont="1" applyBorder="1" applyAlignment="1">
      <alignment horizontal="center" vertical="top"/>
    </xf>
    <xf numFmtId="166" fontId="40" fillId="0" borderId="15" xfId="0" applyNumberFormat="1" applyFont="1" applyBorder="1" applyAlignment="1" applyProtection="1">
      <alignment horizontal="center"/>
      <protection hidden="1"/>
    </xf>
    <xf numFmtId="166" fontId="40" fillId="0" borderId="15" xfId="0" applyNumberFormat="1" applyFont="1" applyBorder="1" applyAlignment="1" applyProtection="1">
      <alignment horizontal="center" vertical="center"/>
      <protection hidden="1"/>
    </xf>
    <xf numFmtId="166" fontId="40" fillId="0" borderId="16" xfId="0" applyNumberFormat="1" applyFont="1" applyBorder="1" applyAlignment="1" applyProtection="1">
      <alignment horizontal="center"/>
      <protection hidden="1"/>
    </xf>
    <xf numFmtId="165" fontId="40" fillId="0" borderId="13" xfId="0" applyNumberFormat="1" applyFont="1" applyBorder="1" applyProtection="1">
      <protection hidden="1"/>
    </xf>
    <xf numFmtId="165" fontId="8" fillId="0" borderId="0" xfId="0" applyNumberFormat="1" applyFont="1" applyProtection="1">
      <protection hidden="1"/>
    </xf>
    <xf numFmtId="165" fontId="40" fillId="0" borderId="23" xfId="0" applyNumberFormat="1" applyFont="1" applyBorder="1" applyProtection="1">
      <protection hidden="1"/>
    </xf>
    <xf numFmtId="0" fontId="6" fillId="0" borderId="0" xfId="0" applyFont="1" applyAlignment="1">
      <alignment horizontal="right"/>
    </xf>
    <xf numFmtId="0" fontId="7"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6" fillId="0" borderId="0" xfId="0" applyFont="1" applyAlignment="1">
      <alignment horizontal="right" vertical="center"/>
    </xf>
    <xf numFmtId="0" fontId="44" fillId="0" borderId="0" xfId="0" applyFont="1" applyAlignment="1">
      <alignment horizontal="right"/>
    </xf>
    <xf numFmtId="0" fontId="44" fillId="0" borderId="0" xfId="0" applyFont="1" applyAlignment="1"/>
    <xf numFmtId="0" fontId="4" fillId="0" borderId="0" xfId="0" applyFont="1" applyAlignment="1">
      <alignment horizontal="right"/>
    </xf>
    <xf numFmtId="0" fontId="0" fillId="0" borderId="0" xfId="0" applyAlignment="1">
      <alignment horizontal="right"/>
    </xf>
    <xf numFmtId="0" fontId="45" fillId="0" borderId="0" xfId="0" applyFont="1" applyAlignment="1">
      <alignment horizontal="right"/>
    </xf>
    <xf numFmtId="0" fontId="16" fillId="0" borderId="0" xfId="0" applyFont="1" applyAlignment="1">
      <alignment horizontal="left"/>
    </xf>
    <xf numFmtId="0" fontId="18"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Alignment="1">
      <alignment horizontal="left"/>
    </xf>
    <xf numFmtId="0" fontId="9" fillId="0" borderId="0" xfId="0" applyFont="1" applyBorder="1" applyAlignment="1">
      <alignment horizontal="center" vertical="center"/>
    </xf>
    <xf numFmtId="0" fontId="14" fillId="33" borderId="12" xfId="0" quotePrefix="1"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8" fillId="0" borderId="0" xfId="0" applyFont="1" applyAlignment="1">
      <alignment vertical="top" wrapText="1"/>
    </xf>
    <xf numFmtId="0" fontId="0" fillId="0" borderId="0" xfId="0" applyAlignment="1">
      <alignment vertical="top"/>
    </xf>
    <xf numFmtId="0" fontId="14" fillId="33" borderId="24" xfId="0" quotePrefix="1" applyFont="1" applyFill="1" applyBorder="1" applyAlignment="1">
      <alignment horizontal="center" vertical="center" wrapText="1"/>
    </xf>
    <xf numFmtId="0" fontId="0" fillId="0" borderId="25" xfId="0" applyBorder="1" applyAlignment="1">
      <alignment horizontal="center" vertical="center" wrapText="1"/>
    </xf>
    <xf numFmtId="0" fontId="14" fillId="33" borderId="14" xfId="0" applyFont="1" applyFill="1" applyBorder="1" applyAlignment="1">
      <alignment horizontal="center" vertical="center" wrapText="1"/>
    </xf>
    <xf numFmtId="0" fontId="14" fillId="33" borderId="16" xfId="0" applyFont="1" applyFill="1" applyBorder="1" applyAlignment="1">
      <alignment horizontal="center" vertical="center" wrapText="1"/>
    </xf>
    <xf numFmtId="0" fontId="10" fillId="0" borderId="0" xfId="0" applyFont="1" applyAlignment="1">
      <alignment horizontal="center" vertical="center"/>
    </xf>
    <xf numFmtId="0" fontId="0" fillId="0" borderId="0" xfId="0" applyAlignment="1">
      <alignment horizontal="center" vertical="center"/>
    </xf>
    <xf numFmtId="0" fontId="12" fillId="33" borderId="1" xfId="0" applyFont="1" applyFill="1" applyBorder="1" applyAlignment="1">
      <alignment horizontal="center" vertical="center"/>
    </xf>
    <xf numFmtId="0" fontId="12" fillId="33" borderId="17" xfId="0" applyFont="1" applyFill="1" applyBorder="1" applyAlignment="1"/>
    <xf numFmtId="0" fontId="0" fillId="0" borderId="0" xfId="0" applyFont="1" applyAlignment="1">
      <alignment horizontal="center" vertical="center"/>
    </xf>
    <xf numFmtId="0" fontId="12" fillId="33" borderId="14" xfId="0" applyFont="1" applyFill="1" applyBorder="1" applyAlignment="1">
      <alignment horizontal="center" vertical="center" wrapText="1"/>
    </xf>
    <xf numFmtId="0" fontId="12" fillId="33" borderId="16"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23" xfId="0" applyFont="1" applyFill="1" applyBorder="1" applyAlignment="1">
      <alignment horizontal="center" vertic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4"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4" xfId="51"/>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1">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2F2F2"/>
      <color rgb="FF1E4B7D"/>
      <color rgb="FFFFCC32"/>
      <color rgb="FF66CC66"/>
      <color rgb="FF666866"/>
      <color rgb="FFE10019"/>
      <color rgb="FFEBEBEB"/>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590550</xdr:colOff>
      <xdr:row>0</xdr:row>
      <xdr:rowOff>2601</xdr:rowOff>
    </xdr:from>
    <xdr:to>
      <xdr:col>6</xdr:col>
      <xdr:colOff>835837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0175" y="2601"/>
          <a:ext cx="1169212" cy="826074"/>
        </a:xfrm>
        <a:prstGeom prst="rect">
          <a:avLst/>
        </a:prstGeom>
        <a:ln>
          <a:noFill/>
        </a:ln>
      </xdr:spPr>
    </xdr:pic>
    <xdr:clientData/>
  </xdr:twoCellAnchor>
  <xdr:twoCellAnchor editAs="oneCell">
    <xdr:from>
      <xdr:col>0</xdr:col>
      <xdr:colOff>47623</xdr:colOff>
      <xdr:row>29</xdr:row>
      <xdr:rowOff>114301</xdr:rowOff>
    </xdr:from>
    <xdr:to>
      <xdr:col>6</xdr:col>
      <xdr:colOff>819150</xdr:colOff>
      <xdr:row>49</xdr:row>
      <xdr:rowOff>114148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3" y="6467476"/>
          <a:ext cx="6029327" cy="32383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3028950</xdr:colOff>
      <xdr:row>0</xdr:row>
      <xdr:rowOff>66675</xdr:rowOff>
    </xdr:from>
    <xdr:to>
      <xdr:col>0</xdr:col>
      <xdr:colOff>5543550</xdr:colOff>
      <xdr:row>23</xdr:row>
      <xdr:rowOff>152400</xdr:rowOff>
    </xdr:to>
    <xdr:sp macro="" textlink="">
      <xdr:nvSpPr>
        <xdr:cNvPr id="2" name="Textfeld 1"/>
        <xdr:cNvSpPr txBox="1"/>
      </xdr:nvSpPr>
      <xdr:spPr>
        <a:xfrm>
          <a:off x="3028950" y="66675"/>
          <a:ext cx="2514600" cy="3886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a:solidFill>
                <a:schemeClr val="dk1"/>
              </a:solidFill>
              <a:effectLst/>
              <a:latin typeface="Arial" panose="020B0604020202020204" pitchFamily="34" charset="0"/>
              <a:ea typeface="+mn-ea"/>
              <a:cs typeface="Arial" panose="020B0604020202020204" pitchFamily="34" charset="0"/>
            </a:rPr>
            <a:t>Rechtsgrundlage:</a:t>
          </a:r>
          <a:endParaRPr lang="de-DE" sz="1200">
            <a:effectLst/>
            <a:latin typeface="Arial" panose="020B0604020202020204" pitchFamily="34" charset="0"/>
            <a:cs typeface="Arial" panose="020B0604020202020204" pitchFamily="34" charset="0"/>
          </a:endParaRPr>
        </a:p>
        <a:p>
          <a:endParaRPr lang="de-DE">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 des Bevölkerungsbestandes in der Fassung vom 20. April 2013 (BGBl. I. S. 826), zuletzt geändert durch Artikel 9 des Gesetzes vom 18. Dezember 2018 (BGBl. I S. 2645).</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0</xdr:col>
      <xdr:colOff>9525</xdr:colOff>
      <xdr:row>0</xdr:row>
      <xdr:rowOff>66675</xdr:rowOff>
    </xdr:from>
    <xdr:to>
      <xdr:col>0</xdr:col>
      <xdr:colOff>2752725</xdr:colOff>
      <xdr:row>23</xdr:row>
      <xdr:rowOff>47625</xdr:rowOff>
    </xdr:to>
    <xdr:sp macro="" textlink="">
      <xdr:nvSpPr>
        <xdr:cNvPr id="5" name="Textfeld 4"/>
        <xdr:cNvSpPr txBox="1"/>
      </xdr:nvSpPr>
      <xdr:spPr>
        <a:xfrm>
          <a:off x="9525" y="66675"/>
          <a:ext cx="2743200" cy="3781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a:solidFill>
                <a:schemeClr val="dk1"/>
              </a:solidFill>
              <a:effectLst/>
              <a:latin typeface="Arial" panose="020B0604020202020204" pitchFamily="34" charset="0"/>
              <a:ea typeface="+mn-ea"/>
              <a:cs typeface="Arial" panose="020B0604020202020204" pitchFamily="34" charset="0"/>
            </a:rPr>
            <a:t>Hinweis:</a:t>
          </a:r>
          <a:r>
            <a:rPr lang="de-DE" sz="1200">
              <a:solidFill>
                <a:schemeClr val="dk1"/>
              </a:solidFill>
              <a:effectLst/>
              <a:latin typeface="Arial" panose="020B0604020202020204" pitchFamily="34" charset="0"/>
              <a:ea typeface="+mn-ea"/>
              <a:cs typeface="Arial" panose="020B0604020202020204" pitchFamily="34" charset="0"/>
            </a:rPr>
            <a:t> </a:t>
          </a:r>
        </a:p>
        <a:p>
          <a:endParaRPr lang="de-DE" sz="12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Bevölkerungszahlen nach dem 9. Mai 2011 werden durch Fortschreibung des festgestellten Zensusergebnisses vom  9. Mai 2011 mit den Zu- und Fortzügen (Statistik der räumlichen  Bevölkerungsbewegung), den Geburten und Sterbefällen (Statistik der natürlichen Bevölkerungsbewegung) sowie den Familienstandsänderungen und Staatsangehörigkeitswechseln ermittelt. Basis der vorliegenden Fortschreibung sind für die Bevölkerungsfortschreibung bezüglich demografischer Merkmale optimierte Ausgangsdaten aus dem Zensus 2011.</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1 „Bevölkerung und Erwerbstätigkeit“, Reihe 1 „Gebiet und Bevölkerung“.</a:t>
          </a:r>
          <a:endParaRPr lang="de-DE" sz="10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3:G25"/>
  <sheetViews>
    <sheetView tabSelected="1" zoomScaleNormal="100" workbookViewId="0"/>
  </sheetViews>
  <sheetFormatPr baseColWidth="10" defaultColWidth="11.28515625" defaultRowHeight="12.75" x14ac:dyDescent="0.2"/>
  <cols>
    <col min="1" max="7" width="13.140625" customWidth="1"/>
    <col min="8" max="26" width="12.140625" customWidth="1"/>
  </cols>
  <sheetData>
    <row r="3" spans="1:7" ht="20.25" x14ac:dyDescent="0.3">
      <c r="A3" s="73" t="s">
        <v>24</v>
      </c>
      <c r="B3" s="73"/>
      <c r="C3" s="73"/>
      <c r="D3" s="73"/>
    </row>
    <row r="4" spans="1:7" ht="20.25" x14ac:dyDescent="0.3">
      <c r="A4" s="73" t="s">
        <v>25</v>
      </c>
      <c r="B4" s="73"/>
      <c r="C4" s="73"/>
      <c r="D4" s="73"/>
    </row>
    <row r="11" spans="1:7" ht="15" x14ac:dyDescent="0.2">
      <c r="A11" s="1"/>
      <c r="F11" s="2"/>
      <c r="G11" s="3"/>
    </row>
    <row r="13" spans="1:7" x14ac:dyDescent="0.2">
      <c r="A13" s="5"/>
    </row>
    <row r="15" spans="1:7" ht="23.25" x14ac:dyDescent="0.2">
      <c r="D15" s="74" t="s">
        <v>26</v>
      </c>
      <c r="E15" s="74"/>
      <c r="F15" s="74"/>
      <c r="G15" s="74"/>
    </row>
    <row r="16" spans="1:7" ht="15" x14ac:dyDescent="0.2">
      <c r="D16" s="75" t="s">
        <v>169</v>
      </c>
      <c r="E16" s="75"/>
      <c r="F16" s="75"/>
      <c r="G16" s="75"/>
    </row>
    <row r="18" spans="1:7" ht="34.5" x14ac:dyDescent="0.45">
      <c r="A18" s="76" t="s">
        <v>143</v>
      </c>
      <c r="B18" s="77"/>
      <c r="C18" s="77"/>
      <c r="D18" s="77"/>
      <c r="E18" s="77"/>
      <c r="F18" s="77"/>
      <c r="G18" s="77"/>
    </row>
    <row r="19" spans="1:7" s="11" customFormat="1" ht="34.5" x14ac:dyDescent="0.45">
      <c r="A19" s="34"/>
      <c r="B19" s="35"/>
      <c r="C19" s="35"/>
      <c r="D19" s="35"/>
      <c r="E19" s="35"/>
      <c r="F19" s="35"/>
      <c r="G19" s="35" t="s">
        <v>142</v>
      </c>
    </row>
    <row r="20" spans="1:7" ht="34.5" x14ac:dyDescent="0.45">
      <c r="A20" s="34"/>
      <c r="B20" s="76">
        <v>2019</v>
      </c>
      <c r="C20" s="76"/>
      <c r="D20" s="76"/>
      <c r="E20" s="76"/>
      <c r="F20" s="76"/>
      <c r="G20" s="76"/>
    </row>
    <row r="21" spans="1:7" s="11" customFormat="1" ht="34.5" x14ac:dyDescent="0.45">
      <c r="A21" s="34"/>
      <c r="B21" s="80" t="s">
        <v>165</v>
      </c>
      <c r="C21" s="80"/>
      <c r="D21" s="80"/>
      <c r="E21" s="80"/>
      <c r="F21" s="80"/>
      <c r="G21" s="80"/>
    </row>
    <row r="22" spans="1:7" s="11" customFormat="1" ht="16.5" x14ac:dyDescent="0.25">
      <c r="A22" s="42"/>
      <c r="B22" s="78" t="s">
        <v>164</v>
      </c>
      <c r="C22" s="79"/>
      <c r="D22" s="79"/>
      <c r="E22" s="79"/>
      <c r="F22" s="79"/>
      <c r="G22" s="79"/>
    </row>
    <row r="23" spans="1:7" s="11" customFormat="1" ht="16.5" x14ac:dyDescent="0.25">
      <c r="A23" s="42"/>
      <c r="B23" s="57"/>
      <c r="C23" s="58"/>
      <c r="D23" s="58"/>
      <c r="E23" s="58"/>
      <c r="F23" s="58"/>
      <c r="G23" s="58"/>
    </row>
    <row r="24" spans="1:7" ht="15" x14ac:dyDescent="0.2">
      <c r="E24" s="71" t="s">
        <v>170</v>
      </c>
      <c r="F24" s="71"/>
      <c r="G24" s="71"/>
    </row>
    <row r="25" spans="1:7" ht="16.5" x14ac:dyDescent="0.25">
      <c r="A25" s="72"/>
      <c r="B25" s="72"/>
      <c r="C25" s="72"/>
      <c r="D25" s="72"/>
      <c r="E25" s="72"/>
      <c r="F25" s="72"/>
      <c r="G25" s="72"/>
    </row>
  </sheetData>
  <mergeCells count="10">
    <mergeCell ref="E24:G24"/>
    <mergeCell ref="A25:G25"/>
    <mergeCell ref="A3:D3"/>
    <mergeCell ref="A4:D4"/>
    <mergeCell ref="D15:G15"/>
    <mergeCell ref="D16:G16"/>
    <mergeCell ref="B20:G20"/>
    <mergeCell ref="A18:G18"/>
    <mergeCell ref="B22:G22"/>
    <mergeCell ref="B21:G21"/>
  </mergeCells>
  <pageMargins left="0.59055118110236227" right="0.59055118110236227" top="0.59055118110236227" bottom="0.59055118110236227" header="0" footer="0.39370078740157483"/>
  <pageSetup paperSize="9" fitToWidth="0" fitToHeight="0" orientation="portrait" r:id="rId1"/>
  <headerFooter scaleWithDoc="0">
    <oddFooter xml:space="preserve">&amp;C&amp;8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99" t="s">
        <v>161</v>
      </c>
      <c r="B1" s="99"/>
      <c r="C1" s="100"/>
      <c r="D1" s="100"/>
      <c r="E1" s="100"/>
    </row>
    <row r="2" spans="1:8" s="10" customFormat="1" ht="14.1" customHeight="1" x14ac:dyDescent="0.2">
      <c r="A2" s="103" t="s">
        <v>163</v>
      </c>
      <c r="B2" s="103"/>
      <c r="C2" s="103"/>
      <c r="D2" s="103"/>
      <c r="E2" s="103"/>
    </row>
    <row r="3" spans="1:8" s="10" customFormat="1" ht="14.1" customHeight="1" x14ac:dyDescent="0.2">
      <c r="A3" s="99" t="s">
        <v>130</v>
      </c>
      <c r="B3" s="99"/>
      <c r="C3" s="99"/>
      <c r="D3" s="99"/>
      <c r="E3" s="99"/>
    </row>
    <row r="4" spans="1:8" s="10" customFormat="1" ht="14.1" customHeight="1" x14ac:dyDescent="0.2">
      <c r="A4" s="27"/>
      <c r="B4" s="27"/>
      <c r="C4" s="27"/>
      <c r="D4" s="27"/>
      <c r="E4" s="27"/>
    </row>
    <row r="5" spans="1:8" ht="28.35" customHeight="1" x14ac:dyDescent="0.2">
      <c r="A5" s="104" t="s">
        <v>160</v>
      </c>
      <c r="B5" s="106" t="s">
        <v>162</v>
      </c>
      <c r="C5" s="101" t="s">
        <v>30</v>
      </c>
      <c r="D5" s="101" t="s">
        <v>22</v>
      </c>
      <c r="E5" s="102" t="s">
        <v>23</v>
      </c>
    </row>
    <row r="6" spans="1:8" ht="28.35" customHeight="1" x14ac:dyDescent="0.2">
      <c r="A6" s="105"/>
      <c r="B6" s="107"/>
      <c r="C6" s="19" t="s">
        <v>157</v>
      </c>
      <c r="D6" s="19" t="s">
        <v>158</v>
      </c>
      <c r="E6" s="20" t="s">
        <v>159</v>
      </c>
    </row>
    <row r="7" spans="1:8" ht="14.1" customHeight="1" x14ac:dyDescent="0.2">
      <c r="A7" s="44"/>
      <c r="B7" s="50"/>
      <c r="C7" s="21"/>
      <c r="D7" s="21"/>
      <c r="E7" s="21"/>
    </row>
    <row r="8" spans="1:8" ht="14.1" customHeight="1" x14ac:dyDescent="0.2">
      <c r="A8" s="45" t="s">
        <v>31</v>
      </c>
      <c r="B8" s="62">
        <v>2019</v>
      </c>
      <c r="C8" s="63">
        <v>1695</v>
      </c>
      <c r="D8" s="63">
        <v>860</v>
      </c>
      <c r="E8" s="63">
        <v>835</v>
      </c>
    </row>
    <row r="9" spans="1:8" ht="14.1" customHeight="1" x14ac:dyDescent="0.2">
      <c r="A9" s="45" t="s">
        <v>32</v>
      </c>
      <c r="B9" s="62">
        <f>$B$8-1</f>
        <v>2018</v>
      </c>
      <c r="C9" s="63">
        <v>1917</v>
      </c>
      <c r="D9" s="63">
        <v>999</v>
      </c>
      <c r="E9" s="63">
        <v>918</v>
      </c>
    </row>
    <row r="10" spans="1:8" ht="14.1" customHeight="1" x14ac:dyDescent="0.2">
      <c r="A10" s="45" t="s">
        <v>33</v>
      </c>
      <c r="B10" s="62">
        <f>$B$8-2</f>
        <v>2017</v>
      </c>
      <c r="C10" s="63">
        <v>1967</v>
      </c>
      <c r="D10" s="63">
        <v>1005</v>
      </c>
      <c r="E10" s="63">
        <v>962</v>
      </c>
    </row>
    <row r="11" spans="1:8" ht="14.1" customHeight="1" x14ac:dyDescent="0.2">
      <c r="A11" s="45" t="s">
        <v>34</v>
      </c>
      <c r="B11" s="62">
        <f>$B$8-3</f>
        <v>2016</v>
      </c>
      <c r="C11" s="63">
        <v>2040</v>
      </c>
      <c r="D11" s="63">
        <v>1019</v>
      </c>
      <c r="E11" s="63">
        <v>1021</v>
      </c>
      <c r="H11" s="24"/>
    </row>
    <row r="12" spans="1:8" ht="14.1" customHeight="1" x14ac:dyDescent="0.2">
      <c r="A12" s="45" t="s">
        <v>35</v>
      </c>
      <c r="B12" s="62">
        <f>$B$8-4</f>
        <v>2015</v>
      </c>
      <c r="C12" s="63">
        <v>1892</v>
      </c>
      <c r="D12" s="63">
        <v>968</v>
      </c>
      <c r="E12" s="63">
        <v>924</v>
      </c>
    </row>
    <row r="13" spans="1:8" ht="14.1" customHeight="1" x14ac:dyDescent="0.2">
      <c r="A13" s="52" t="s">
        <v>36</v>
      </c>
      <c r="B13" s="62"/>
      <c r="C13" s="63">
        <f>SUM(C8:C12)</f>
        <v>9511</v>
      </c>
      <c r="D13" s="63">
        <f>SUM(D8:D12)</f>
        <v>4851</v>
      </c>
      <c r="E13" s="63">
        <f>SUM(E8:E12)</f>
        <v>4660</v>
      </c>
    </row>
    <row r="14" spans="1:8" ht="14.1" customHeight="1" x14ac:dyDescent="0.2">
      <c r="A14" s="46" t="s">
        <v>37</v>
      </c>
      <c r="B14" s="62">
        <f>$B$8-5</f>
        <v>2014</v>
      </c>
      <c r="C14" s="63">
        <v>1957</v>
      </c>
      <c r="D14" s="63">
        <v>987</v>
      </c>
      <c r="E14" s="63">
        <v>970</v>
      </c>
    </row>
    <row r="15" spans="1:8" ht="14.1" customHeight="1" x14ac:dyDescent="0.2">
      <c r="A15" s="46" t="s">
        <v>38</v>
      </c>
      <c r="B15" s="62">
        <f>$B$8-6</f>
        <v>2013</v>
      </c>
      <c r="C15" s="63">
        <v>1838</v>
      </c>
      <c r="D15" s="63">
        <v>987</v>
      </c>
      <c r="E15" s="63">
        <v>851</v>
      </c>
    </row>
    <row r="16" spans="1:8" ht="14.1" customHeight="1" x14ac:dyDescent="0.2">
      <c r="A16" s="46" t="s">
        <v>39</v>
      </c>
      <c r="B16" s="62">
        <f>$B$8-7</f>
        <v>2012</v>
      </c>
      <c r="C16" s="63">
        <v>1860</v>
      </c>
      <c r="D16" s="63">
        <v>958</v>
      </c>
      <c r="E16" s="63">
        <v>902</v>
      </c>
    </row>
    <row r="17" spans="1:5" ht="14.1" customHeight="1" x14ac:dyDescent="0.2">
      <c r="A17" s="46" t="s">
        <v>40</v>
      </c>
      <c r="B17" s="62">
        <f>$B$8-8</f>
        <v>2011</v>
      </c>
      <c r="C17" s="63">
        <v>1755</v>
      </c>
      <c r="D17" s="63">
        <v>894</v>
      </c>
      <c r="E17" s="63">
        <v>861</v>
      </c>
    </row>
    <row r="18" spans="1:5" ht="14.1" customHeight="1" x14ac:dyDescent="0.2">
      <c r="A18" s="46" t="s">
        <v>41</v>
      </c>
      <c r="B18" s="62">
        <f>$B$8-9</f>
        <v>2010</v>
      </c>
      <c r="C18" s="63">
        <v>1927</v>
      </c>
      <c r="D18" s="63">
        <v>996</v>
      </c>
      <c r="E18" s="63">
        <v>931</v>
      </c>
    </row>
    <row r="19" spans="1:5" ht="14.1" customHeight="1" x14ac:dyDescent="0.2">
      <c r="A19" s="53" t="s">
        <v>36</v>
      </c>
      <c r="B19" s="64"/>
      <c r="C19" s="63">
        <f>SUM(C14:C18)</f>
        <v>9337</v>
      </c>
      <c r="D19" s="63">
        <f>SUM(D14:D18)</f>
        <v>4822</v>
      </c>
      <c r="E19" s="63">
        <f>SUM(E14:E18)</f>
        <v>4515</v>
      </c>
    </row>
    <row r="20" spans="1:5" ht="14.1" customHeight="1" x14ac:dyDescent="0.2">
      <c r="A20" s="46" t="s">
        <v>42</v>
      </c>
      <c r="B20" s="62">
        <f>$B$8-10</f>
        <v>2009</v>
      </c>
      <c r="C20" s="63">
        <v>1803</v>
      </c>
      <c r="D20" s="63">
        <v>949</v>
      </c>
      <c r="E20" s="63">
        <v>854</v>
      </c>
    </row>
    <row r="21" spans="1:5" ht="14.1" customHeight="1" x14ac:dyDescent="0.2">
      <c r="A21" s="46" t="s">
        <v>43</v>
      </c>
      <c r="B21" s="62">
        <f>$B$8-11</f>
        <v>2008</v>
      </c>
      <c r="C21" s="63">
        <v>1883</v>
      </c>
      <c r="D21" s="63">
        <v>945</v>
      </c>
      <c r="E21" s="63">
        <v>938</v>
      </c>
    </row>
    <row r="22" spans="1:5" ht="14.1" customHeight="1" x14ac:dyDescent="0.2">
      <c r="A22" s="46" t="s">
        <v>44</v>
      </c>
      <c r="B22" s="62">
        <f>$B$8-12</f>
        <v>2007</v>
      </c>
      <c r="C22" s="63">
        <v>1961</v>
      </c>
      <c r="D22" s="63">
        <v>1004</v>
      </c>
      <c r="E22" s="63">
        <v>957</v>
      </c>
    </row>
    <row r="23" spans="1:5" ht="14.1" customHeight="1" x14ac:dyDescent="0.2">
      <c r="A23" s="46" t="s">
        <v>45</v>
      </c>
      <c r="B23" s="62">
        <f>$B$8-13</f>
        <v>2006</v>
      </c>
      <c r="C23" s="63">
        <v>1902</v>
      </c>
      <c r="D23" s="63">
        <v>989</v>
      </c>
      <c r="E23" s="63">
        <v>913</v>
      </c>
    </row>
    <row r="24" spans="1:5" ht="14.1" customHeight="1" x14ac:dyDescent="0.2">
      <c r="A24" s="46" t="s">
        <v>46</v>
      </c>
      <c r="B24" s="62">
        <f>$B$8-14</f>
        <v>2005</v>
      </c>
      <c r="C24" s="63">
        <v>1970</v>
      </c>
      <c r="D24" s="63">
        <v>1012</v>
      </c>
      <c r="E24" s="63">
        <v>958</v>
      </c>
    </row>
    <row r="25" spans="1:5" ht="14.1" customHeight="1" x14ac:dyDescent="0.2">
      <c r="A25" s="53" t="s">
        <v>36</v>
      </c>
      <c r="B25" s="64"/>
      <c r="C25" s="63">
        <f>SUM(C20:C24)</f>
        <v>9519</v>
      </c>
      <c r="D25" s="63">
        <f>SUM(D20:D24)</f>
        <v>4899</v>
      </c>
      <c r="E25" s="63">
        <f>SUM(E20:E24)</f>
        <v>4620</v>
      </c>
    </row>
    <row r="26" spans="1:5" ht="14.1" customHeight="1" x14ac:dyDescent="0.2">
      <c r="A26" s="46" t="s">
        <v>47</v>
      </c>
      <c r="B26" s="62">
        <f>$B$8-15</f>
        <v>2004</v>
      </c>
      <c r="C26" s="63">
        <v>2004</v>
      </c>
      <c r="D26" s="63">
        <v>1031</v>
      </c>
      <c r="E26" s="63">
        <v>973</v>
      </c>
    </row>
    <row r="27" spans="1:5" ht="14.1" customHeight="1" x14ac:dyDescent="0.2">
      <c r="A27" s="46" t="s">
        <v>48</v>
      </c>
      <c r="B27" s="62">
        <f>$B$8-16</f>
        <v>2003</v>
      </c>
      <c r="C27" s="63">
        <v>2016</v>
      </c>
      <c r="D27" s="63">
        <v>1020</v>
      </c>
      <c r="E27" s="63">
        <v>996</v>
      </c>
    </row>
    <row r="28" spans="1:5" ht="14.1" customHeight="1" x14ac:dyDescent="0.2">
      <c r="A28" s="46" t="s">
        <v>49</v>
      </c>
      <c r="B28" s="62">
        <f>$B$8-17</f>
        <v>2002</v>
      </c>
      <c r="C28" s="63">
        <v>2029</v>
      </c>
      <c r="D28" s="63">
        <v>1046</v>
      </c>
      <c r="E28" s="63">
        <v>983</v>
      </c>
    </row>
    <row r="29" spans="1:5" ht="14.1" customHeight="1" x14ac:dyDescent="0.2">
      <c r="A29" s="46" t="s">
        <v>50</v>
      </c>
      <c r="B29" s="62">
        <f>$B$8-18</f>
        <v>2001</v>
      </c>
      <c r="C29" s="63">
        <v>2103</v>
      </c>
      <c r="D29" s="63">
        <v>1116</v>
      </c>
      <c r="E29" s="63">
        <v>987</v>
      </c>
    </row>
    <row r="30" spans="1:5" ht="14.1" customHeight="1" x14ac:dyDescent="0.2">
      <c r="A30" s="45" t="s">
        <v>51</v>
      </c>
      <c r="B30" s="62">
        <f>$B$8-19</f>
        <v>2000</v>
      </c>
      <c r="C30" s="63">
        <v>2048</v>
      </c>
      <c r="D30" s="63">
        <v>1100</v>
      </c>
      <c r="E30" s="63">
        <v>948</v>
      </c>
    </row>
    <row r="31" spans="1:5" ht="14.1" customHeight="1" x14ac:dyDescent="0.2">
      <c r="A31" s="53" t="s">
        <v>36</v>
      </c>
      <c r="B31" s="64"/>
      <c r="C31" s="63">
        <f>SUM(C26:C30)</f>
        <v>10200</v>
      </c>
      <c r="D31" s="63">
        <f>SUM(D26:D30)</f>
        <v>5313</v>
      </c>
      <c r="E31" s="63">
        <f>SUM(E26:E30)</f>
        <v>4887</v>
      </c>
    </row>
    <row r="32" spans="1:5" ht="14.1" customHeight="1" x14ac:dyDescent="0.2">
      <c r="A32" s="46" t="s">
        <v>52</v>
      </c>
      <c r="B32" s="62">
        <f>$B$8-20</f>
        <v>1999</v>
      </c>
      <c r="C32" s="63">
        <v>2060</v>
      </c>
      <c r="D32" s="63">
        <v>1109</v>
      </c>
      <c r="E32" s="63">
        <v>951</v>
      </c>
    </row>
    <row r="33" spans="1:5" ht="14.1" customHeight="1" x14ac:dyDescent="0.2">
      <c r="A33" s="46" t="s">
        <v>53</v>
      </c>
      <c r="B33" s="62">
        <f>$B$8-21</f>
        <v>1998</v>
      </c>
      <c r="C33" s="63">
        <v>1801</v>
      </c>
      <c r="D33" s="63">
        <v>984</v>
      </c>
      <c r="E33" s="63">
        <v>817</v>
      </c>
    </row>
    <row r="34" spans="1:5" ht="14.1" customHeight="1" x14ac:dyDescent="0.2">
      <c r="A34" s="46" t="s">
        <v>54</v>
      </c>
      <c r="B34" s="62">
        <f>$B$8-22</f>
        <v>1997</v>
      </c>
      <c r="C34" s="63">
        <v>1894</v>
      </c>
      <c r="D34" s="63">
        <v>1053</v>
      </c>
      <c r="E34" s="63">
        <v>841</v>
      </c>
    </row>
    <row r="35" spans="1:5" ht="14.1" customHeight="1" x14ac:dyDescent="0.2">
      <c r="A35" s="46" t="s">
        <v>55</v>
      </c>
      <c r="B35" s="62">
        <f>$B$8-23</f>
        <v>1996</v>
      </c>
      <c r="C35" s="63">
        <v>1728</v>
      </c>
      <c r="D35" s="63">
        <v>937</v>
      </c>
      <c r="E35" s="63">
        <v>791</v>
      </c>
    </row>
    <row r="36" spans="1:5" ht="14.1" customHeight="1" x14ac:dyDescent="0.2">
      <c r="A36" s="46" t="s">
        <v>56</v>
      </c>
      <c r="B36" s="62">
        <f>$B$8-24</f>
        <v>1995</v>
      </c>
      <c r="C36" s="63">
        <v>1702</v>
      </c>
      <c r="D36" s="63">
        <v>917</v>
      </c>
      <c r="E36" s="63">
        <v>785</v>
      </c>
    </row>
    <row r="37" spans="1:5" ht="14.1" customHeight="1" x14ac:dyDescent="0.2">
      <c r="A37" s="53" t="s">
        <v>36</v>
      </c>
      <c r="B37" s="64"/>
      <c r="C37" s="63">
        <f>SUM(C32:C36)</f>
        <v>9185</v>
      </c>
      <c r="D37" s="63">
        <f>SUM(D32:D36)</f>
        <v>5000</v>
      </c>
      <c r="E37" s="63">
        <f>SUM(E32:E36)</f>
        <v>4185</v>
      </c>
    </row>
    <row r="38" spans="1:5" ht="14.1" customHeight="1" x14ac:dyDescent="0.2">
      <c r="A38" s="46" t="s">
        <v>57</v>
      </c>
      <c r="B38" s="62">
        <f>$B$8-25</f>
        <v>1994</v>
      </c>
      <c r="C38" s="63">
        <v>1667</v>
      </c>
      <c r="D38" s="63">
        <v>909</v>
      </c>
      <c r="E38" s="63">
        <v>758</v>
      </c>
    </row>
    <row r="39" spans="1:5" ht="14.1" customHeight="1" x14ac:dyDescent="0.2">
      <c r="A39" s="46" t="s">
        <v>58</v>
      </c>
      <c r="B39" s="62">
        <f>$B$8-26</f>
        <v>1993</v>
      </c>
      <c r="C39" s="63">
        <v>1846</v>
      </c>
      <c r="D39" s="63">
        <v>981</v>
      </c>
      <c r="E39" s="63">
        <v>865</v>
      </c>
    </row>
    <row r="40" spans="1:5" ht="14.1" customHeight="1" x14ac:dyDescent="0.2">
      <c r="A40" s="46" t="s">
        <v>59</v>
      </c>
      <c r="B40" s="62">
        <f>$B$8-27</f>
        <v>1992</v>
      </c>
      <c r="C40" s="63">
        <v>1899</v>
      </c>
      <c r="D40" s="63">
        <v>980</v>
      </c>
      <c r="E40" s="63">
        <v>919</v>
      </c>
    </row>
    <row r="41" spans="1:5" ht="14.1" customHeight="1" x14ac:dyDescent="0.2">
      <c r="A41" s="46" t="s">
        <v>60</v>
      </c>
      <c r="B41" s="62">
        <f>$B$8-28</f>
        <v>1991</v>
      </c>
      <c r="C41" s="63">
        <v>1873</v>
      </c>
      <c r="D41" s="63">
        <v>939</v>
      </c>
      <c r="E41" s="63">
        <v>934</v>
      </c>
    </row>
    <row r="42" spans="1:5" ht="14.1" customHeight="1" x14ac:dyDescent="0.2">
      <c r="A42" s="46" t="s">
        <v>61</v>
      </c>
      <c r="B42" s="62">
        <f>$B$8-29</f>
        <v>1990</v>
      </c>
      <c r="C42" s="63">
        <v>2047</v>
      </c>
      <c r="D42" s="63">
        <v>1012</v>
      </c>
      <c r="E42" s="63">
        <v>1035</v>
      </c>
    </row>
    <row r="43" spans="1:5" ht="14.1" customHeight="1" x14ac:dyDescent="0.2">
      <c r="A43" s="53" t="s">
        <v>36</v>
      </c>
      <c r="B43" s="64"/>
      <c r="C43" s="63">
        <f>SUM(C38:C42)</f>
        <v>9332</v>
      </c>
      <c r="D43" s="63">
        <f>SUM(D38:D42)</f>
        <v>4821</v>
      </c>
      <c r="E43" s="63">
        <f>SUM(E38:E42)</f>
        <v>4511</v>
      </c>
    </row>
    <row r="44" spans="1:5" ht="14.1" customHeight="1" x14ac:dyDescent="0.2">
      <c r="A44" s="46" t="s">
        <v>62</v>
      </c>
      <c r="B44" s="62">
        <f>$B$8-30</f>
        <v>1989</v>
      </c>
      <c r="C44" s="63">
        <v>2021</v>
      </c>
      <c r="D44" s="63">
        <v>1029</v>
      </c>
      <c r="E44" s="63">
        <v>992</v>
      </c>
    </row>
    <row r="45" spans="1:5" ht="14.1" customHeight="1" x14ac:dyDescent="0.2">
      <c r="A45" s="46" t="s">
        <v>63</v>
      </c>
      <c r="B45" s="62">
        <f>$B$8-31</f>
        <v>1988</v>
      </c>
      <c r="C45" s="63">
        <v>2226</v>
      </c>
      <c r="D45" s="63">
        <v>1144</v>
      </c>
      <c r="E45" s="63">
        <v>1082</v>
      </c>
    </row>
    <row r="46" spans="1:5" ht="14.1" customHeight="1" x14ac:dyDescent="0.2">
      <c r="A46" s="46" t="s">
        <v>64</v>
      </c>
      <c r="B46" s="62">
        <f>$B$8-32</f>
        <v>1987</v>
      </c>
      <c r="C46" s="63">
        <v>2299</v>
      </c>
      <c r="D46" s="63">
        <v>1165</v>
      </c>
      <c r="E46" s="63">
        <v>1134</v>
      </c>
    </row>
    <row r="47" spans="1:5" ht="14.1" customHeight="1" x14ac:dyDescent="0.2">
      <c r="A47" s="46" t="s">
        <v>65</v>
      </c>
      <c r="B47" s="62">
        <f>$B$8-33</f>
        <v>1986</v>
      </c>
      <c r="C47" s="63">
        <v>2224</v>
      </c>
      <c r="D47" s="63">
        <v>1094</v>
      </c>
      <c r="E47" s="63">
        <v>1130</v>
      </c>
    </row>
    <row r="48" spans="1:5" ht="14.1" customHeight="1" x14ac:dyDescent="0.2">
      <c r="A48" s="46" t="s">
        <v>66</v>
      </c>
      <c r="B48" s="62">
        <f>$B$8-34</f>
        <v>1985</v>
      </c>
      <c r="C48" s="63">
        <v>2210</v>
      </c>
      <c r="D48" s="63">
        <v>1102</v>
      </c>
      <c r="E48" s="63">
        <v>1108</v>
      </c>
    </row>
    <row r="49" spans="1:5" ht="14.1" customHeight="1" x14ac:dyDescent="0.2">
      <c r="A49" s="53" t="s">
        <v>36</v>
      </c>
      <c r="B49" s="64"/>
      <c r="C49" s="63">
        <f>SUM(C44:C48)</f>
        <v>10980</v>
      </c>
      <c r="D49" s="63">
        <f>SUM(D44:D48)</f>
        <v>5534</v>
      </c>
      <c r="E49" s="63">
        <f>SUM(E44:E48)</f>
        <v>5446</v>
      </c>
    </row>
    <row r="50" spans="1:5" ht="14.1" customHeight="1" x14ac:dyDescent="0.2">
      <c r="A50" s="46" t="s">
        <v>67</v>
      </c>
      <c r="B50" s="62">
        <f>$B$8-35</f>
        <v>1984</v>
      </c>
      <c r="C50" s="63">
        <v>2318</v>
      </c>
      <c r="D50" s="63">
        <v>1124</v>
      </c>
      <c r="E50" s="63">
        <v>1194</v>
      </c>
    </row>
    <row r="51" spans="1:5" ht="14.1" customHeight="1" x14ac:dyDescent="0.2">
      <c r="A51" s="46" t="s">
        <v>68</v>
      </c>
      <c r="B51" s="62">
        <f>$B$8-36</f>
        <v>1983</v>
      </c>
      <c r="C51" s="63">
        <v>2306</v>
      </c>
      <c r="D51" s="63">
        <v>1150</v>
      </c>
      <c r="E51" s="63">
        <v>1156</v>
      </c>
    </row>
    <row r="52" spans="1:5" ht="14.1" customHeight="1" x14ac:dyDescent="0.2">
      <c r="A52" s="46" t="s">
        <v>69</v>
      </c>
      <c r="B52" s="62">
        <f>$B$8-37</f>
        <v>1982</v>
      </c>
      <c r="C52" s="63">
        <v>2525</v>
      </c>
      <c r="D52" s="63">
        <v>1234</v>
      </c>
      <c r="E52" s="63">
        <v>1291</v>
      </c>
    </row>
    <row r="53" spans="1:5" ht="14.1" customHeight="1" x14ac:dyDescent="0.2">
      <c r="A53" s="46" t="s">
        <v>70</v>
      </c>
      <c r="B53" s="62">
        <f>$B$8-38</f>
        <v>1981</v>
      </c>
      <c r="C53" s="63">
        <v>2414</v>
      </c>
      <c r="D53" s="63">
        <v>1179</v>
      </c>
      <c r="E53" s="63">
        <v>1235</v>
      </c>
    </row>
    <row r="54" spans="1:5" ht="14.1" customHeight="1" x14ac:dyDescent="0.2">
      <c r="A54" s="45" t="s">
        <v>71</v>
      </c>
      <c r="B54" s="62">
        <f>$B$8-39</f>
        <v>1980</v>
      </c>
      <c r="C54" s="63">
        <v>2481</v>
      </c>
      <c r="D54" s="63">
        <v>1239</v>
      </c>
      <c r="E54" s="63">
        <v>1242</v>
      </c>
    </row>
    <row r="55" spans="1:5" ht="14.1" customHeight="1" x14ac:dyDescent="0.2">
      <c r="A55" s="52" t="s">
        <v>36</v>
      </c>
      <c r="B55" s="64"/>
      <c r="C55" s="63">
        <f>SUM(C50:C54)</f>
        <v>12044</v>
      </c>
      <c r="D55" s="63">
        <f>SUM(D50:D54)</f>
        <v>5926</v>
      </c>
      <c r="E55" s="63">
        <f>SUM(E50:E54)</f>
        <v>6118</v>
      </c>
    </row>
    <row r="56" spans="1:5" ht="14.1" customHeight="1" x14ac:dyDescent="0.2">
      <c r="A56" s="45" t="s">
        <v>72</v>
      </c>
      <c r="B56" s="62">
        <f>$B$8-40</f>
        <v>1979</v>
      </c>
      <c r="C56" s="63">
        <v>2372</v>
      </c>
      <c r="D56" s="63">
        <v>1124</v>
      </c>
      <c r="E56" s="63">
        <v>1248</v>
      </c>
    </row>
    <row r="57" spans="1:5" ht="14.1" customHeight="1" x14ac:dyDescent="0.2">
      <c r="A57" s="45" t="s">
        <v>73</v>
      </c>
      <c r="B57" s="62">
        <f>$B$8-41</f>
        <v>1978</v>
      </c>
      <c r="C57" s="63">
        <v>2337</v>
      </c>
      <c r="D57" s="63">
        <v>1162</v>
      </c>
      <c r="E57" s="63">
        <v>1175</v>
      </c>
    </row>
    <row r="58" spans="1:5" ht="14.1" customHeight="1" x14ac:dyDescent="0.2">
      <c r="A58" s="45" t="s">
        <v>74</v>
      </c>
      <c r="B58" s="62">
        <f>$B$8-42</f>
        <v>1977</v>
      </c>
      <c r="C58" s="63">
        <v>2427</v>
      </c>
      <c r="D58" s="63">
        <v>1175</v>
      </c>
      <c r="E58" s="63">
        <v>1252</v>
      </c>
    </row>
    <row r="59" spans="1:5" ht="14.1" customHeight="1" x14ac:dyDescent="0.2">
      <c r="A59" s="45" t="s">
        <v>75</v>
      </c>
      <c r="B59" s="62">
        <f>$B$8-43</f>
        <v>1976</v>
      </c>
      <c r="C59" s="63">
        <v>2412</v>
      </c>
      <c r="D59" s="63">
        <v>1149</v>
      </c>
      <c r="E59" s="63">
        <v>1263</v>
      </c>
    </row>
    <row r="60" spans="1:5" ht="14.1" customHeight="1" x14ac:dyDescent="0.2">
      <c r="A60" s="45" t="s">
        <v>76</v>
      </c>
      <c r="B60" s="62">
        <f>$B$8-44</f>
        <v>1975</v>
      </c>
      <c r="C60" s="63">
        <v>2336</v>
      </c>
      <c r="D60" s="63">
        <v>1118</v>
      </c>
      <c r="E60" s="63">
        <v>1218</v>
      </c>
    </row>
    <row r="61" spans="1:5" ht="14.1" customHeight="1" x14ac:dyDescent="0.2">
      <c r="A61" s="53" t="s">
        <v>36</v>
      </c>
      <c r="B61" s="64"/>
      <c r="C61" s="63">
        <f>SUM(C56:C60)</f>
        <v>11884</v>
      </c>
      <c r="D61" s="63">
        <f>SUM(D56:D60)</f>
        <v>5728</v>
      </c>
      <c r="E61" s="63">
        <f>SUM(E56:E60)</f>
        <v>6156</v>
      </c>
    </row>
    <row r="62" spans="1:5" ht="14.1" customHeight="1" x14ac:dyDescent="0.2">
      <c r="A62" s="46" t="s">
        <v>77</v>
      </c>
      <c r="B62" s="62">
        <f>$B$8-45</f>
        <v>1974</v>
      </c>
      <c r="C62" s="63">
        <v>2318</v>
      </c>
      <c r="D62" s="63">
        <v>1141</v>
      </c>
      <c r="E62" s="63">
        <v>1177</v>
      </c>
    </row>
    <row r="63" spans="1:5" ht="14.1" customHeight="1" x14ac:dyDescent="0.2">
      <c r="A63" s="46" t="s">
        <v>78</v>
      </c>
      <c r="B63" s="62">
        <f>$B$8-46</f>
        <v>1973</v>
      </c>
      <c r="C63" s="63">
        <v>2298</v>
      </c>
      <c r="D63" s="63">
        <v>1090</v>
      </c>
      <c r="E63" s="63">
        <v>1208</v>
      </c>
    </row>
    <row r="64" spans="1:5" ht="14.1" customHeight="1" x14ac:dyDescent="0.2">
      <c r="A64" s="46" t="s">
        <v>79</v>
      </c>
      <c r="B64" s="62">
        <f>$B$8-47</f>
        <v>1972</v>
      </c>
      <c r="C64" s="63">
        <v>2645</v>
      </c>
      <c r="D64" s="63">
        <v>1308</v>
      </c>
      <c r="E64" s="63">
        <v>1337</v>
      </c>
    </row>
    <row r="65" spans="1:5" ht="14.1" customHeight="1" x14ac:dyDescent="0.2">
      <c r="A65" s="46" t="s">
        <v>80</v>
      </c>
      <c r="B65" s="62">
        <f>$B$8-48</f>
        <v>1971</v>
      </c>
      <c r="C65" s="63">
        <v>2869</v>
      </c>
      <c r="D65" s="63">
        <v>1370</v>
      </c>
      <c r="E65" s="63">
        <v>1499</v>
      </c>
    </row>
    <row r="66" spans="1:5" ht="14.1" customHeight="1" x14ac:dyDescent="0.2">
      <c r="A66" s="46" t="s">
        <v>81</v>
      </c>
      <c r="B66" s="62">
        <f>$B$8-49</f>
        <v>1970</v>
      </c>
      <c r="C66" s="63">
        <v>3076</v>
      </c>
      <c r="D66" s="63">
        <v>1518</v>
      </c>
      <c r="E66" s="63">
        <v>1558</v>
      </c>
    </row>
    <row r="67" spans="1:5" ht="14.1" customHeight="1" x14ac:dyDescent="0.2">
      <c r="A67" s="53" t="s">
        <v>36</v>
      </c>
      <c r="B67" s="64"/>
      <c r="C67" s="63">
        <f>SUM(C62:C66)</f>
        <v>13206</v>
      </c>
      <c r="D67" s="63">
        <f>SUM(D62:D66)</f>
        <v>6427</v>
      </c>
      <c r="E67" s="63">
        <f>SUM(E62:E66)</f>
        <v>6779</v>
      </c>
    </row>
    <row r="68" spans="1:5" ht="14.1" customHeight="1" x14ac:dyDescent="0.2">
      <c r="A68" s="46" t="s">
        <v>82</v>
      </c>
      <c r="B68" s="62">
        <f>$B$8-50</f>
        <v>1969</v>
      </c>
      <c r="C68" s="63">
        <v>3136</v>
      </c>
      <c r="D68" s="63">
        <v>1559</v>
      </c>
      <c r="E68" s="63">
        <v>1577</v>
      </c>
    </row>
    <row r="69" spans="1:5" ht="14.1" customHeight="1" x14ac:dyDescent="0.2">
      <c r="A69" s="46" t="s">
        <v>83</v>
      </c>
      <c r="B69" s="62">
        <f>$B$8-51</f>
        <v>1968</v>
      </c>
      <c r="C69" s="63">
        <v>3489</v>
      </c>
      <c r="D69" s="63">
        <v>1743</v>
      </c>
      <c r="E69" s="63">
        <v>1746</v>
      </c>
    </row>
    <row r="70" spans="1:5" ht="14.1" customHeight="1" x14ac:dyDescent="0.2">
      <c r="A70" s="46" t="s">
        <v>84</v>
      </c>
      <c r="B70" s="62">
        <f>$B$8-52</f>
        <v>1967</v>
      </c>
      <c r="C70" s="63">
        <v>3745</v>
      </c>
      <c r="D70" s="63">
        <v>1898</v>
      </c>
      <c r="E70" s="63">
        <v>1847</v>
      </c>
    </row>
    <row r="71" spans="1:5" ht="14.1" customHeight="1" x14ac:dyDescent="0.2">
      <c r="A71" s="46" t="s">
        <v>85</v>
      </c>
      <c r="B71" s="62">
        <f>$B$8-53</f>
        <v>1966</v>
      </c>
      <c r="C71" s="63">
        <v>3740</v>
      </c>
      <c r="D71" s="63">
        <v>1862</v>
      </c>
      <c r="E71" s="63">
        <v>1878</v>
      </c>
    </row>
    <row r="72" spans="1:5" ht="14.1" customHeight="1" x14ac:dyDescent="0.2">
      <c r="A72" s="46" t="s">
        <v>86</v>
      </c>
      <c r="B72" s="62">
        <f>$B$8-54</f>
        <v>1965</v>
      </c>
      <c r="C72" s="63">
        <v>3672</v>
      </c>
      <c r="D72" s="63">
        <v>1829</v>
      </c>
      <c r="E72" s="63">
        <v>1843</v>
      </c>
    </row>
    <row r="73" spans="1:5" ht="14.1" customHeight="1" x14ac:dyDescent="0.2">
      <c r="A73" s="53" t="s">
        <v>36</v>
      </c>
      <c r="B73" s="64"/>
      <c r="C73" s="63">
        <f>SUM(C68:C72)</f>
        <v>17782</v>
      </c>
      <c r="D73" s="63">
        <f>SUM(D68:D72)</f>
        <v>8891</v>
      </c>
      <c r="E73" s="63">
        <f>SUM(E68:E72)</f>
        <v>8891</v>
      </c>
    </row>
    <row r="74" spans="1:5" ht="14.1" customHeight="1" x14ac:dyDescent="0.2">
      <c r="A74" s="46" t="s">
        <v>87</v>
      </c>
      <c r="B74" s="62">
        <f>$B$8-55</f>
        <v>1964</v>
      </c>
      <c r="C74" s="63">
        <v>3762</v>
      </c>
      <c r="D74" s="63">
        <v>1912</v>
      </c>
      <c r="E74" s="63">
        <v>1850</v>
      </c>
    </row>
    <row r="75" spans="1:5" ht="14.1" customHeight="1" x14ac:dyDescent="0.2">
      <c r="A75" s="46" t="s">
        <v>88</v>
      </c>
      <c r="B75" s="62">
        <f>$B$8-56</f>
        <v>1963</v>
      </c>
      <c r="C75" s="63">
        <v>3527</v>
      </c>
      <c r="D75" s="63">
        <v>1738</v>
      </c>
      <c r="E75" s="63">
        <v>1789</v>
      </c>
    </row>
    <row r="76" spans="1:5" ht="13.15" customHeight="1" x14ac:dyDescent="0.2">
      <c r="A76" s="46" t="s">
        <v>89</v>
      </c>
      <c r="B76" s="62">
        <f>$B$8-57</f>
        <v>1962</v>
      </c>
      <c r="C76" s="63">
        <v>3398</v>
      </c>
      <c r="D76" s="63">
        <v>1704</v>
      </c>
      <c r="E76" s="63">
        <v>1694</v>
      </c>
    </row>
    <row r="77" spans="1:5" ht="14.1" customHeight="1" x14ac:dyDescent="0.2">
      <c r="A77" s="45" t="s">
        <v>90</v>
      </c>
      <c r="B77" s="62">
        <f>$B$8-58</f>
        <v>1961</v>
      </c>
      <c r="C77" s="63">
        <v>3285</v>
      </c>
      <c r="D77" s="63">
        <v>1635</v>
      </c>
      <c r="E77" s="63">
        <v>1650</v>
      </c>
    </row>
    <row r="78" spans="1:5" x14ac:dyDescent="0.2">
      <c r="A78" s="46" t="s">
        <v>91</v>
      </c>
      <c r="B78" s="62">
        <f>$B$8-59</f>
        <v>1960</v>
      </c>
      <c r="C78" s="63">
        <v>3061</v>
      </c>
      <c r="D78" s="63">
        <v>1505</v>
      </c>
      <c r="E78" s="63">
        <v>1556</v>
      </c>
    </row>
    <row r="79" spans="1:5" x14ac:dyDescent="0.2">
      <c r="A79" s="53" t="s">
        <v>36</v>
      </c>
      <c r="B79" s="64"/>
      <c r="C79" s="63">
        <f>SUM(C74:C78)</f>
        <v>17033</v>
      </c>
      <c r="D79" s="63">
        <f>SUM(D74:D78)</f>
        <v>8494</v>
      </c>
      <c r="E79" s="63">
        <f>SUM(E74:E78)</f>
        <v>8539</v>
      </c>
    </row>
    <row r="80" spans="1:5" x14ac:dyDescent="0.2">
      <c r="A80" s="46" t="s">
        <v>92</v>
      </c>
      <c r="B80" s="62">
        <f>$B$8-60</f>
        <v>1959</v>
      </c>
      <c r="C80" s="63">
        <v>3014</v>
      </c>
      <c r="D80" s="63">
        <v>1481</v>
      </c>
      <c r="E80" s="63">
        <v>1533</v>
      </c>
    </row>
    <row r="81" spans="1:5" x14ac:dyDescent="0.2">
      <c r="A81" s="46" t="s">
        <v>93</v>
      </c>
      <c r="B81" s="62">
        <f>$B$8-61</f>
        <v>1958</v>
      </c>
      <c r="C81" s="63">
        <v>2766</v>
      </c>
      <c r="D81" s="63">
        <v>1366</v>
      </c>
      <c r="E81" s="63">
        <v>1400</v>
      </c>
    </row>
    <row r="82" spans="1:5" x14ac:dyDescent="0.2">
      <c r="A82" s="46" t="s">
        <v>94</v>
      </c>
      <c r="B82" s="62">
        <f>$B$8-62</f>
        <v>1957</v>
      </c>
      <c r="C82" s="63">
        <v>2791</v>
      </c>
      <c r="D82" s="63">
        <v>1352</v>
      </c>
      <c r="E82" s="63">
        <v>1439</v>
      </c>
    </row>
    <row r="83" spans="1:5" x14ac:dyDescent="0.2">
      <c r="A83" s="46" t="s">
        <v>95</v>
      </c>
      <c r="B83" s="62">
        <f>$B$8-63</f>
        <v>1956</v>
      </c>
      <c r="C83" s="63">
        <v>2486</v>
      </c>
      <c r="D83" s="63">
        <v>1242</v>
      </c>
      <c r="E83" s="63">
        <v>1244</v>
      </c>
    </row>
    <row r="84" spans="1:5" x14ac:dyDescent="0.2">
      <c r="A84" s="46" t="s">
        <v>96</v>
      </c>
      <c r="B84" s="62">
        <f>$B$8-64</f>
        <v>1955</v>
      </c>
      <c r="C84" s="63">
        <v>2431</v>
      </c>
      <c r="D84" s="63">
        <v>1191</v>
      </c>
      <c r="E84" s="63">
        <v>1240</v>
      </c>
    </row>
    <row r="85" spans="1:5" x14ac:dyDescent="0.2">
      <c r="A85" s="53" t="s">
        <v>36</v>
      </c>
      <c r="B85" s="64"/>
      <c r="C85" s="63">
        <f>SUM(C80:C84)</f>
        <v>13488</v>
      </c>
      <c r="D85" s="63">
        <f>SUM(D80:D84)</f>
        <v>6632</v>
      </c>
      <c r="E85" s="63">
        <f>SUM(E80:E84)</f>
        <v>6856</v>
      </c>
    </row>
    <row r="86" spans="1:5" x14ac:dyDescent="0.2">
      <c r="A86" s="46" t="s">
        <v>97</v>
      </c>
      <c r="B86" s="62">
        <f>$B$8-65</f>
        <v>1954</v>
      </c>
      <c r="C86" s="63">
        <v>2267</v>
      </c>
      <c r="D86" s="63">
        <v>1097</v>
      </c>
      <c r="E86" s="63">
        <v>1170</v>
      </c>
    </row>
    <row r="87" spans="1:5" x14ac:dyDescent="0.2">
      <c r="A87" s="46" t="s">
        <v>98</v>
      </c>
      <c r="B87" s="62">
        <f>$B$8-66</f>
        <v>1953</v>
      </c>
      <c r="C87" s="63">
        <v>2142</v>
      </c>
      <c r="D87" s="63">
        <v>1082</v>
      </c>
      <c r="E87" s="63">
        <v>1060</v>
      </c>
    </row>
    <row r="88" spans="1:5" x14ac:dyDescent="0.2">
      <c r="A88" s="46" t="s">
        <v>99</v>
      </c>
      <c r="B88" s="62">
        <f>$B$8-67</f>
        <v>1952</v>
      </c>
      <c r="C88" s="63">
        <v>2196</v>
      </c>
      <c r="D88" s="63">
        <v>1065</v>
      </c>
      <c r="E88" s="63">
        <v>1131</v>
      </c>
    </row>
    <row r="89" spans="1:5" x14ac:dyDescent="0.2">
      <c r="A89" s="46" t="s">
        <v>100</v>
      </c>
      <c r="B89" s="62">
        <f>$B$8-68</f>
        <v>1951</v>
      </c>
      <c r="C89" s="63">
        <v>2178</v>
      </c>
      <c r="D89" s="63">
        <v>1117</v>
      </c>
      <c r="E89" s="63">
        <v>1061</v>
      </c>
    </row>
    <row r="90" spans="1:5" x14ac:dyDescent="0.2">
      <c r="A90" s="46" t="s">
        <v>101</v>
      </c>
      <c r="B90" s="62">
        <f>$B$8-69</f>
        <v>1950</v>
      </c>
      <c r="C90" s="63">
        <v>2126</v>
      </c>
      <c r="D90" s="63">
        <v>1007</v>
      </c>
      <c r="E90" s="63">
        <v>1119</v>
      </c>
    </row>
    <row r="91" spans="1:5" x14ac:dyDescent="0.2">
      <c r="A91" s="53" t="s">
        <v>36</v>
      </c>
      <c r="B91" s="64"/>
      <c r="C91" s="63">
        <f>SUM(C86:C90)</f>
        <v>10909</v>
      </c>
      <c r="D91" s="63">
        <f>SUM(D86:D90)</f>
        <v>5368</v>
      </c>
      <c r="E91" s="63">
        <f>SUM(E86:E90)</f>
        <v>5541</v>
      </c>
    </row>
    <row r="92" spans="1:5" x14ac:dyDescent="0.2">
      <c r="A92" s="46" t="s">
        <v>102</v>
      </c>
      <c r="B92" s="62">
        <f>$B$8-70</f>
        <v>1949</v>
      </c>
      <c r="C92" s="63">
        <v>2059</v>
      </c>
      <c r="D92" s="63">
        <v>971</v>
      </c>
      <c r="E92" s="63">
        <v>1088</v>
      </c>
    </row>
    <row r="93" spans="1:5" x14ac:dyDescent="0.2">
      <c r="A93" s="46" t="s">
        <v>103</v>
      </c>
      <c r="B93" s="62">
        <f>$B$8-71</f>
        <v>1948</v>
      </c>
      <c r="C93" s="63">
        <v>2098</v>
      </c>
      <c r="D93" s="63">
        <v>976</v>
      </c>
      <c r="E93" s="63">
        <v>1122</v>
      </c>
    </row>
    <row r="94" spans="1:5" x14ac:dyDescent="0.2">
      <c r="A94" s="46" t="s">
        <v>104</v>
      </c>
      <c r="B94" s="62">
        <f>$B$8-72</f>
        <v>1947</v>
      </c>
      <c r="C94" s="63">
        <v>1924</v>
      </c>
      <c r="D94" s="63">
        <v>862</v>
      </c>
      <c r="E94" s="63">
        <v>1062</v>
      </c>
    </row>
    <row r="95" spans="1:5" x14ac:dyDescent="0.2">
      <c r="A95" s="46" t="s">
        <v>105</v>
      </c>
      <c r="B95" s="62">
        <f>$B$8-73</f>
        <v>1946</v>
      </c>
      <c r="C95" s="63">
        <v>1663</v>
      </c>
      <c r="D95" s="63">
        <v>793</v>
      </c>
      <c r="E95" s="63">
        <v>870</v>
      </c>
    </row>
    <row r="96" spans="1:5" x14ac:dyDescent="0.2">
      <c r="A96" s="46" t="s">
        <v>106</v>
      </c>
      <c r="B96" s="62">
        <f>$B$8-74</f>
        <v>1945</v>
      </c>
      <c r="C96" s="63">
        <v>1410</v>
      </c>
      <c r="D96" s="63">
        <v>599</v>
      </c>
      <c r="E96" s="63">
        <v>811</v>
      </c>
    </row>
    <row r="97" spans="1:5" x14ac:dyDescent="0.2">
      <c r="A97" s="53" t="s">
        <v>36</v>
      </c>
      <c r="B97" s="64"/>
      <c r="C97" s="63">
        <f>SUM(C92:C96)</f>
        <v>9154</v>
      </c>
      <c r="D97" s="63">
        <f>SUM(D92:D96)</f>
        <v>4201</v>
      </c>
      <c r="E97" s="63">
        <f>SUM(E92:E96)</f>
        <v>4953</v>
      </c>
    </row>
    <row r="98" spans="1:5" x14ac:dyDescent="0.2">
      <c r="A98" s="46" t="s">
        <v>107</v>
      </c>
      <c r="B98" s="62">
        <f>$B$8-75</f>
        <v>1944</v>
      </c>
      <c r="C98" s="63">
        <v>1769</v>
      </c>
      <c r="D98" s="63">
        <v>848</v>
      </c>
      <c r="E98" s="63">
        <v>921</v>
      </c>
    </row>
    <row r="99" spans="1:5" x14ac:dyDescent="0.2">
      <c r="A99" s="46" t="s">
        <v>108</v>
      </c>
      <c r="B99" s="62">
        <f>$B$8-76</f>
        <v>1943</v>
      </c>
      <c r="C99" s="63">
        <v>1992</v>
      </c>
      <c r="D99" s="63">
        <v>908</v>
      </c>
      <c r="E99" s="63">
        <v>1084</v>
      </c>
    </row>
    <row r="100" spans="1:5" x14ac:dyDescent="0.2">
      <c r="A100" s="46" t="s">
        <v>109</v>
      </c>
      <c r="B100" s="62">
        <f>$B$8-77</f>
        <v>1942</v>
      </c>
      <c r="C100" s="63">
        <v>1773</v>
      </c>
      <c r="D100" s="63">
        <v>810</v>
      </c>
      <c r="E100" s="63">
        <v>963</v>
      </c>
    </row>
    <row r="101" spans="1:5" x14ac:dyDescent="0.2">
      <c r="A101" s="46" t="s">
        <v>110</v>
      </c>
      <c r="B101" s="62">
        <f>$B$8-78</f>
        <v>1941</v>
      </c>
      <c r="C101" s="63">
        <v>2251</v>
      </c>
      <c r="D101" s="63">
        <v>1029</v>
      </c>
      <c r="E101" s="63">
        <v>1222</v>
      </c>
    </row>
    <row r="102" spans="1:5" x14ac:dyDescent="0.2">
      <c r="A102" s="47" t="s">
        <v>111</v>
      </c>
      <c r="B102" s="62">
        <f>$B$8-79</f>
        <v>1940</v>
      </c>
      <c r="C102" s="63">
        <v>2168</v>
      </c>
      <c r="D102" s="63">
        <v>1006</v>
      </c>
      <c r="E102" s="63">
        <v>1162</v>
      </c>
    </row>
    <row r="103" spans="1:5" x14ac:dyDescent="0.2">
      <c r="A103" s="54" t="s">
        <v>36</v>
      </c>
      <c r="B103" s="65"/>
      <c r="C103" s="63">
        <f>SUM(C98:C102)</f>
        <v>9953</v>
      </c>
      <c r="D103" s="63">
        <f>SUM(D98:D102)</f>
        <v>4601</v>
      </c>
      <c r="E103" s="63">
        <f>SUM(E98:E102)</f>
        <v>5352</v>
      </c>
    </row>
    <row r="104" spans="1:5" x14ac:dyDescent="0.2">
      <c r="A104" s="47" t="s">
        <v>112</v>
      </c>
      <c r="B104" s="62">
        <f>$B$8-80</f>
        <v>1939</v>
      </c>
      <c r="C104" s="63">
        <v>2078</v>
      </c>
      <c r="D104" s="63">
        <v>941</v>
      </c>
      <c r="E104" s="63">
        <v>1137</v>
      </c>
    </row>
    <row r="105" spans="1:5" x14ac:dyDescent="0.2">
      <c r="A105" s="47" t="s">
        <v>123</v>
      </c>
      <c r="B105" s="62">
        <f>$B$8-81</f>
        <v>1938</v>
      </c>
      <c r="C105" s="63">
        <v>1875</v>
      </c>
      <c r="D105" s="63">
        <v>784</v>
      </c>
      <c r="E105" s="63">
        <v>1091</v>
      </c>
    </row>
    <row r="106" spans="1:5" s="25" customFormat="1" x14ac:dyDescent="0.2">
      <c r="A106" s="47" t="s">
        <v>121</v>
      </c>
      <c r="B106" s="62">
        <f>$B$8-82</f>
        <v>1937</v>
      </c>
      <c r="C106" s="63">
        <v>1726</v>
      </c>
      <c r="D106" s="63">
        <v>699</v>
      </c>
      <c r="E106" s="63">
        <v>1027</v>
      </c>
    </row>
    <row r="107" spans="1:5" x14ac:dyDescent="0.2">
      <c r="A107" s="47" t="s">
        <v>124</v>
      </c>
      <c r="B107" s="62">
        <f>$B$8-83</f>
        <v>1936</v>
      </c>
      <c r="C107" s="63">
        <v>1487</v>
      </c>
      <c r="D107" s="63">
        <v>626</v>
      </c>
      <c r="E107" s="63">
        <v>861</v>
      </c>
    </row>
    <row r="108" spans="1:5" x14ac:dyDescent="0.2">
      <c r="A108" s="47" t="s">
        <v>122</v>
      </c>
      <c r="B108" s="62">
        <f>$B$8-84</f>
        <v>1935</v>
      </c>
      <c r="C108" s="63">
        <v>1411</v>
      </c>
      <c r="D108" s="63">
        <v>584</v>
      </c>
      <c r="E108" s="63">
        <v>827</v>
      </c>
    </row>
    <row r="109" spans="1:5" x14ac:dyDescent="0.2">
      <c r="A109" s="54" t="s">
        <v>36</v>
      </c>
      <c r="B109" s="65"/>
      <c r="C109" s="63">
        <f>SUM(C104:C108)</f>
        <v>8577</v>
      </c>
      <c r="D109" s="63">
        <f>SUM(D104:D108)</f>
        <v>3634</v>
      </c>
      <c r="E109" s="63">
        <f>SUM(E104:E108)</f>
        <v>4943</v>
      </c>
    </row>
    <row r="110" spans="1:5" x14ac:dyDescent="0.2">
      <c r="A110" s="47" t="s">
        <v>113</v>
      </c>
      <c r="B110" s="62">
        <f>$B$8-85</f>
        <v>1934</v>
      </c>
      <c r="C110" s="63">
        <v>1196</v>
      </c>
      <c r="D110" s="63">
        <v>502</v>
      </c>
      <c r="E110" s="63">
        <v>694</v>
      </c>
    </row>
    <row r="111" spans="1:5" x14ac:dyDescent="0.2">
      <c r="A111" s="47" t="s">
        <v>114</v>
      </c>
      <c r="B111" s="62">
        <f>$B$8-86</f>
        <v>1933</v>
      </c>
      <c r="C111" s="63">
        <v>801</v>
      </c>
      <c r="D111" s="63">
        <v>295</v>
      </c>
      <c r="E111" s="63">
        <v>506</v>
      </c>
    </row>
    <row r="112" spans="1:5" x14ac:dyDescent="0.2">
      <c r="A112" s="47" t="s">
        <v>115</v>
      </c>
      <c r="B112" s="62">
        <f>$B$8-87</f>
        <v>1932</v>
      </c>
      <c r="C112" s="63">
        <v>681</v>
      </c>
      <c r="D112" s="63">
        <v>248</v>
      </c>
      <c r="E112" s="63">
        <v>433</v>
      </c>
    </row>
    <row r="113" spans="1:5" x14ac:dyDescent="0.2">
      <c r="A113" s="47" t="s">
        <v>116</v>
      </c>
      <c r="B113" s="62">
        <f>$B$8-88</f>
        <v>1931</v>
      </c>
      <c r="C113" s="63">
        <v>627</v>
      </c>
      <c r="D113" s="63">
        <v>197</v>
      </c>
      <c r="E113" s="63">
        <v>430</v>
      </c>
    </row>
    <row r="114" spans="1:5" x14ac:dyDescent="0.2">
      <c r="A114" s="47" t="s">
        <v>117</v>
      </c>
      <c r="B114" s="62">
        <f>$B$8-89</f>
        <v>1930</v>
      </c>
      <c r="C114" s="63">
        <v>561</v>
      </c>
      <c r="D114" s="63">
        <v>187</v>
      </c>
      <c r="E114" s="63">
        <v>374</v>
      </c>
    </row>
    <row r="115" spans="1:5" x14ac:dyDescent="0.2">
      <c r="A115" s="54" t="s">
        <v>36</v>
      </c>
      <c r="B115" s="66"/>
      <c r="C115" s="63">
        <f>SUM(C110:C114)</f>
        <v>3866</v>
      </c>
      <c r="D115" s="63">
        <f>SUM(D110:D114)</f>
        <v>1429</v>
      </c>
      <c r="E115" s="63">
        <f>SUM(E110:E114)</f>
        <v>2437</v>
      </c>
    </row>
    <row r="116" spans="1:5" x14ac:dyDescent="0.2">
      <c r="A116" s="47" t="s">
        <v>118</v>
      </c>
      <c r="B116" s="62">
        <f>$B$8-90</f>
        <v>1929</v>
      </c>
      <c r="C116" s="63">
        <v>2059</v>
      </c>
      <c r="D116" s="63">
        <v>594</v>
      </c>
      <c r="E116" s="63">
        <v>1465</v>
      </c>
    </row>
    <row r="117" spans="1:5" x14ac:dyDescent="0.2">
      <c r="A117" s="48"/>
      <c r="B117" s="51" t="s">
        <v>119</v>
      </c>
      <c r="C117" s="56"/>
      <c r="D117" s="56"/>
      <c r="E117" s="56"/>
    </row>
    <row r="118" spans="1:5" x14ac:dyDescent="0.2">
      <c r="A118" s="49" t="s">
        <v>120</v>
      </c>
      <c r="B118" s="67"/>
      <c r="C118" s="68">
        <v>198019</v>
      </c>
      <c r="D118" s="68">
        <v>97165</v>
      </c>
      <c r="E118" s="68">
        <v>100854</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3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19 SH</oddFooter>
  </headerFooter>
  <rowBreaks count="2" manualBreakCount="2">
    <brk id="49" max="16383" man="1"/>
    <brk id="7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99" t="s">
        <v>161</v>
      </c>
      <c r="B1" s="99"/>
      <c r="C1" s="100"/>
      <c r="D1" s="100"/>
      <c r="E1" s="100"/>
    </row>
    <row r="2" spans="1:8" s="10" customFormat="1" ht="14.1" customHeight="1" x14ac:dyDescent="0.2">
      <c r="A2" s="103" t="s">
        <v>163</v>
      </c>
      <c r="B2" s="103"/>
      <c r="C2" s="103"/>
      <c r="D2" s="103"/>
      <c r="E2" s="103"/>
    </row>
    <row r="3" spans="1:8" s="10" customFormat="1" ht="14.1" customHeight="1" x14ac:dyDescent="0.2">
      <c r="A3" s="99" t="s">
        <v>131</v>
      </c>
      <c r="B3" s="99"/>
      <c r="C3" s="99"/>
      <c r="D3" s="99"/>
      <c r="E3" s="99"/>
    </row>
    <row r="4" spans="1:8" s="10" customFormat="1" ht="14.1" customHeight="1" x14ac:dyDescent="0.2">
      <c r="A4" s="27"/>
      <c r="B4" s="27"/>
      <c r="C4" s="27"/>
      <c r="D4" s="27"/>
      <c r="E4" s="27"/>
    </row>
    <row r="5" spans="1:8" ht="28.35" customHeight="1" x14ac:dyDescent="0.2">
      <c r="A5" s="104" t="s">
        <v>160</v>
      </c>
      <c r="B5" s="106" t="s">
        <v>162</v>
      </c>
      <c r="C5" s="101" t="s">
        <v>30</v>
      </c>
      <c r="D5" s="101" t="s">
        <v>22</v>
      </c>
      <c r="E5" s="102" t="s">
        <v>23</v>
      </c>
    </row>
    <row r="6" spans="1:8" ht="28.35" customHeight="1" x14ac:dyDescent="0.2">
      <c r="A6" s="105"/>
      <c r="B6" s="107"/>
      <c r="C6" s="19" t="s">
        <v>157</v>
      </c>
      <c r="D6" s="19" t="s">
        <v>158</v>
      </c>
      <c r="E6" s="20" t="s">
        <v>159</v>
      </c>
    </row>
    <row r="7" spans="1:8" ht="14.1" customHeight="1" x14ac:dyDescent="0.2">
      <c r="A7" s="44"/>
      <c r="B7" s="50"/>
      <c r="C7" s="21"/>
      <c r="D7" s="21"/>
      <c r="E7" s="21"/>
    </row>
    <row r="8" spans="1:8" ht="14.1" customHeight="1" x14ac:dyDescent="0.2">
      <c r="A8" s="45" t="s">
        <v>31</v>
      </c>
      <c r="B8" s="62">
        <v>2019</v>
      </c>
      <c r="C8" s="63">
        <v>1293</v>
      </c>
      <c r="D8" s="63">
        <v>645</v>
      </c>
      <c r="E8" s="63">
        <v>648</v>
      </c>
    </row>
    <row r="9" spans="1:8" ht="14.1" customHeight="1" x14ac:dyDescent="0.2">
      <c r="A9" s="45" t="s">
        <v>32</v>
      </c>
      <c r="B9" s="62">
        <f>$B$8-1</f>
        <v>2018</v>
      </c>
      <c r="C9" s="63">
        <v>1354</v>
      </c>
      <c r="D9" s="63">
        <v>701</v>
      </c>
      <c r="E9" s="63">
        <v>653</v>
      </c>
    </row>
    <row r="10" spans="1:8" ht="14.1" customHeight="1" x14ac:dyDescent="0.2">
      <c r="A10" s="45" t="s">
        <v>33</v>
      </c>
      <c r="B10" s="62">
        <f>$B$8-2</f>
        <v>2017</v>
      </c>
      <c r="C10" s="63">
        <v>1406</v>
      </c>
      <c r="D10" s="63">
        <v>755</v>
      </c>
      <c r="E10" s="63">
        <v>651</v>
      </c>
    </row>
    <row r="11" spans="1:8" ht="14.1" customHeight="1" x14ac:dyDescent="0.2">
      <c r="A11" s="45" t="s">
        <v>34</v>
      </c>
      <c r="B11" s="62">
        <f>$B$8-3</f>
        <v>2016</v>
      </c>
      <c r="C11" s="63">
        <v>1446</v>
      </c>
      <c r="D11" s="63">
        <v>748</v>
      </c>
      <c r="E11" s="63">
        <v>698</v>
      </c>
      <c r="H11" s="24"/>
    </row>
    <row r="12" spans="1:8" ht="14.1" customHeight="1" x14ac:dyDescent="0.2">
      <c r="A12" s="45" t="s">
        <v>35</v>
      </c>
      <c r="B12" s="62">
        <f>$B$8-4</f>
        <v>2015</v>
      </c>
      <c r="C12" s="63">
        <v>1386</v>
      </c>
      <c r="D12" s="63">
        <v>707</v>
      </c>
      <c r="E12" s="63">
        <v>679</v>
      </c>
    </row>
    <row r="13" spans="1:8" ht="14.1" customHeight="1" x14ac:dyDescent="0.2">
      <c r="A13" s="52" t="s">
        <v>36</v>
      </c>
      <c r="B13" s="62"/>
      <c r="C13" s="63">
        <f>SUM(C8:C12)</f>
        <v>6885</v>
      </c>
      <c r="D13" s="63">
        <f>SUM(D8:D12)</f>
        <v>3556</v>
      </c>
      <c r="E13" s="63">
        <f>SUM(E8:E12)</f>
        <v>3329</v>
      </c>
    </row>
    <row r="14" spans="1:8" ht="14.1" customHeight="1" x14ac:dyDescent="0.2">
      <c r="A14" s="46" t="s">
        <v>37</v>
      </c>
      <c r="B14" s="62">
        <f>$B$8-5</f>
        <v>2014</v>
      </c>
      <c r="C14" s="63">
        <v>1417</v>
      </c>
      <c r="D14" s="63">
        <v>727</v>
      </c>
      <c r="E14" s="63">
        <v>690</v>
      </c>
    </row>
    <row r="15" spans="1:8" ht="14.1" customHeight="1" x14ac:dyDescent="0.2">
      <c r="A15" s="46" t="s">
        <v>38</v>
      </c>
      <c r="B15" s="62">
        <f>$B$8-6</f>
        <v>2013</v>
      </c>
      <c r="C15" s="63">
        <v>1273</v>
      </c>
      <c r="D15" s="63">
        <v>664</v>
      </c>
      <c r="E15" s="63">
        <v>609</v>
      </c>
    </row>
    <row r="16" spans="1:8" ht="14.1" customHeight="1" x14ac:dyDescent="0.2">
      <c r="A16" s="46" t="s">
        <v>39</v>
      </c>
      <c r="B16" s="62">
        <f>$B$8-7</f>
        <v>2012</v>
      </c>
      <c r="C16" s="63">
        <v>1381</v>
      </c>
      <c r="D16" s="63">
        <v>722</v>
      </c>
      <c r="E16" s="63">
        <v>659</v>
      </c>
    </row>
    <row r="17" spans="1:5" ht="14.1" customHeight="1" x14ac:dyDescent="0.2">
      <c r="A17" s="46" t="s">
        <v>40</v>
      </c>
      <c r="B17" s="62">
        <f>$B$8-8</f>
        <v>2011</v>
      </c>
      <c r="C17" s="63">
        <v>1289</v>
      </c>
      <c r="D17" s="63">
        <v>642</v>
      </c>
      <c r="E17" s="63">
        <v>647</v>
      </c>
    </row>
    <row r="18" spans="1:5" ht="14.1" customHeight="1" x14ac:dyDescent="0.2">
      <c r="A18" s="46" t="s">
        <v>41</v>
      </c>
      <c r="B18" s="62">
        <f>$B$8-9</f>
        <v>2010</v>
      </c>
      <c r="C18" s="63">
        <v>1382</v>
      </c>
      <c r="D18" s="63">
        <v>739</v>
      </c>
      <c r="E18" s="63">
        <v>643</v>
      </c>
    </row>
    <row r="19" spans="1:5" ht="14.1" customHeight="1" x14ac:dyDescent="0.2">
      <c r="A19" s="53" t="s">
        <v>36</v>
      </c>
      <c r="B19" s="64"/>
      <c r="C19" s="63">
        <f>SUM(C14:C18)</f>
        <v>6742</v>
      </c>
      <c r="D19" s="63">
        <f>SUM(D14:D18)</f>
        <v>3494</v>
      </c>
      <c r="E19" s="63">
        <f>SUM(E14:E18)</f>
        <v>3248</v>
      </c>
    </row>
    <row r="20" spans="1:5" ht="14.1" customHeight="1" x14ac:dyDescent="0.2">
      <c r="A20" s="46" t="s">
        <v>42</v>
      </c>
      <c r="B20" s="62">
        <f>$B$8-10</f>
        <v>2009</v>
      </c>
      <c r="C20" s="63">
        <v>1329</v>
      </c>
      <c r="D20" s="63">
        <v>683</v>
      </c>
      <c r="E20" s="63">
        <v>646</v>
      </c>
    </row>
    <row r="21" spans="1:5" ht="14.1" customHeight="1" x14ac:dyDescent="0.2">
      <c r="A21" s="46" t="s">
        <v>43</v>
      </c>
      <c r="B21" s="62">
        <f>$B$8-11</f>
        <v>2008</v>
      </c>
      <c r="C21" s="63">
        <v>1423</v>
      </c>
      <c r="D21" s="63">
        <v>715</v>
      </c>
      <c r="E21" s="63">
        <v>708</v>
      </c>
    </row>
    <row r="22" spans="1:5" ht="14.1" customHeight="1" x14ac:dyDescent="0.2">
      <c r="A22" s="46" t="s">
        <v>44</v>
      </c>
      <c r="B22" s="62">
        <f>$B$8-12</f>
        <v>2007</v>
      </c>
      <c r="C22" s="63">
        <v>1484</v>
      </c>
      <c r="D22" s="63">
        <v>759</v>
      </c>
      <c r="E22" s="63">
        <v>725</v>
      </c>
    </row>
    <row r="23" spans="1:5" ht="14.1" customHeight="1" x14ac:dyDescent="0.2">
      <c r="A23" s="46" t="s">
        <v>45</v>
      </c>
      <c r="B23" s="62">
        <f>$B$8-13</f>
        <v>2006</v>
      </c>
      <c r="C23" s="63">
        <v>1502</v>
      </c>
      <c r="D23" s="63">
        <v>773</v>
      </c>
      <c r="E23" s="63">
        <v>729</v>
      </c>
    </row>
    <row r="24" spans="1:5" ht="14.1" customHeight="1" x14ac:dyDescent="0.2">
      <c r="A24" s="46" t="s">
        <v>46</v>
      </c>
      <c r="B24" s="62">
        <f>$B$8-14</f>
        <v>2005</v>
      </c>
      <c r="C24" s="63">
        <v>1503</v>
      </c>
      <c r="D24" s="63">
        <v>785</v>
      </c>
      <c r="E24" s="63">
        <v>718</v>
      </c>
    </row>
    <row r="25" spans="1:5" ht="14.1" customHeight="1" x14ac:dyDescent="0.2">
      <c r="A25" s="53" t="s">
        <v>36</v>
      </c>
      <c r="B25" s="64"/>
      <c r="C25" s="63">
        <f>SUM(C20:C24)</f>
        <v>7241</v>
      </c>
      <c r="D25" s="63">
        <f>SUM(D20:D24)</f>
        <v>3715</v>
      </c>
      <c r="E25" s="63">
        <f>SUM(E20:E24)</f>
        <v>3526</v>
      </c>
    </row>
    <row r="26" spans="1:5" ht="14.1" customHeight="1" x14ac:dyDescent="0.2">
      <c r="A26" s="46" t="s">
        <v>47</v>
      </c>
      <c r="B26" s="62">
        <f>$B$8-15</f>
        <v>2004</v>
      </c>
      <c r="C26" s="63">
        <v>1624</v>
      </c>
      <c r="D26" s="63">
        <v>833</v>
      </c>
      <c r="E26" s="63">
        <v>791</v>
      </c>
    </row>
    <row r="27" spans="1:5" ht="14.1" customHeight="1" x14ac:dyDescent="0.2">
      <c r="A27" s="46" t="s">
        <v>48</v>
      </c>
      <c r="B27" s="62">
        <f>$B$8-16</f>
        <v>2003</v>
      </c>
      <c r="C27" s="63">
        <v>1739</v>
      </c>
      <c r="D27" s="63">
        <v>886</v>
      </c>
      <c r="E27" s="63">
        <v>853</v>
      </c>
    </row>
    <row r="28" spans="1:5" ht="14.1" customHeight="1" x14ac:dyDescent="0.2">
      <c r="A28" s="46" t="s">
        <v>49</v>
      </c>
      <c r="B28" s="62">
        <f>$B$8-17</f>
        <v>2002</v>
      </c>
      <c r="C28" s="63">
        <v>1733</v>
      </c>
      <c r="D28" s="63">
        <v>855</v>
      </c>
      <c r="E28" s="63">
        <v>878</v>
      </c>
    </row>
    <row r="29" spans="1:5" ht="14.1" customHeight="1" x14ac:dyDescent="0.2">
      <c r="A29" s="46" t="s">
        <v>50</v>
      </c>
      <c r="B29" s="62">
        <f>$B$8-18</f>
        <v>2001</v>
      </c>
      <c r="C29" s="63">
        <v>1760</v>
      </c>
      <c r="D29" s="63">
        <v>890</v>
      </c>
      <c r="E29" s="63">
        <v>870</v>
      </c>
    </row>
    <row r="30" spans="1:5" ht="14.1" customHeight="1" x14ac:dyDescent="0.2">
      <c r="A30" s="45" t="s">
        <v>51</v>
      </c>
      <c r="B30" s="62">
        <f>$B$8-19</f>
        <v>2000</v>
      </c>
      <c r="C30" s="63">
        <v>1843</v>
      </c>
      <c r="D30" s="63">
        <v>953</v>
      </c>
      <c r="E30" s="63">
        <v>890</v>
      </c>
    </row>
    <row r="31" spans="1:5" ht="14.1" customHeight="1" x14ac:dyDescent="0.2">
      <c r="A31" s="53" t="s">
        <v>36</v>
      </c>
      <c r="B31" s="64"/>
      <c r="C31" s="63">
        <f>SUM(C26:C30)</f>
        <v>8699</v>
      </c>
      <c r="D31" s="63">
        <f>SUM(D26:D30)</f>
        <v>4417</v>
      </c>
      <c r="E31" s="63">
        <f>SUM(E26:E30)</f>
        <v>4282</v>
      </c>
    </row>
    <row r="32" spans="1:5" ht="14.1" customHeight="1" x14ac:dyDescent="0.2">
      <c r="A32" s="46" t="s">
        <v>52</v>
      </c>
      <c r="B32" s="62">
        <f>$B$8-20</f>
        <v>1999</v>
      </c>
      <c r="C32" s="63">
        <v>1789</v>
      </c>
      <c r="D32" s="63">
        <v>964</v>
      </c>
      <c r="E32" s="63">
        <v>825</v>
      </c>
    </row>
    <row r="33" spans="1:5" ht="14.1" customHeight="1" x14ac:dyDescent="0.2">
      <c r="A33" s="46" t="s">
        <v>53</v>
      </c>
      <c r="B33" s="62">
        <f>$B$8-21</f>
        <v>1998</v>
      </c>
      <c r="C33" s="63">
        <v>1742</v>
      </c>
      <c r="D33" s="63">
        <v>935</v>
      </c>
      <c r="E33" s="63">
        <v>807</v>
      </c>
    </row>
    <row r="34" spans="1:5" ht="14.1" customHeight="1" x14ac:dyDescent="0.2">
      <c r="A34" s="46" t="s">
        <v>54</v>
      </c>
      <c r="B34" s="62">
        <f>$B$8-22</f>
        <v>1997</v>
      </c>
      <c r="C34" s="63">
        <v>1771</v>
      </c>
      <c r="D34" s="63">
        <v>971</v>
      </c>
      <c r="E34" s="63">
        <v>800</v>
      </c>
    </row>
    <row r="35" spans="1:5" ht="14.1" customHeight="1" x14ac:dyDescent="0.2">
      <c r="A35" s="46" t="s">
        <v>55</v>
      </c>
      <c r="B35" s="62">
        <f>$B$8-23</f>
        <v>1996</v>
      </c>
      <c r="C35" s="63">
        <v>1728</v>
      </c>
      <c r="D35" s="63">
        <v>929</v>
      </c>
      <c r="E35" s="63">
        <v>799</v>
      </c>
    </row>
    <row r="36" spans="1:5" ht="14.1" customHeight="1" x14ac:dyDescent="0.2">
      <c r="A36" s="46" t="s">
        <v>56</v>
      </c>
      <c r="B36" s="62">
        <f>$B$8-24</f>
        <v>1995</v>
      </c>
      <c r="C36" s="63">
        <v>1773</v>
      </c>
      <c r="D36" s="63">
        <v>946</v>
      </c>
      <c r="E36" s="63">
        <v>827</v>
      </c>
    </row>
    <row r="37" spans="1:5" ht="14.1" customHeight="1" x14ac:dyDescent="0.2">
      <c r="A37" s="53" t="s">
        <v>36</v>
      </c>
      <c r="B37" s="64"/>
      <c r="C37" s="63">
        <f>SUM(C32:C36)</f>
        <v>8803</v>
      </c>
      <c r="D37" s="63">
        <f>SUM(D32:D36)</f>
        <v>4745</v>
      </c>
      <c r="E37" s="63">
        <f>SUM(E32:E36)</f>
        <v>4058</v>
      </c>
    </row>
    <row r="38" spans="1:5" ht="14.1" customHeight="1" x14ac:dyDescent="0.2">
      <c r="A38" s="46" t="s">
        <v>57</v>
      </c>
      <c r="B38" s="62">
        <f>$B$8-25</f>
        <v>1994</v>
      </c>
      <c r="C38" s="63">
        <v>1727</v>
      </c>
      <c r="D38" s="63">
        <v>947</v>
      </c>
      <c r="E38" s="63">
        <v>780</v>
      </c>
    </row>
    <row r="39" spans="1:5" ht="14.1" customHeight="1" x14ac:dyDescent="0.2">
      <c r="A39" s="46" t="s">
        <v>58</v>
      </c>
      <c r="B39" s="62">
        <f>$B$8-26</f>
        <v>1993</v>
      </c>
      <c r="C39" s="63">
        <v>1837</v>
      </c>
      <c r="D39" s="63">
        <v>967</v>
      </c>
      <c r="E39" s="63">
        <v>870</v>
      </c>
    </row>
    <row r="40" spans="1:5" ht="14.1" customHeight="1" x14ac:dyDescent="0.2">
      <c r="A40" s="46" t="s">
        <v>59</v>
      </c>
      <c r="B40" s="62">
        <f>$B$8-27</f>
        <v>1992</v>
      </c>
      <c r="C40" s="63">
        <v>1778</v>
      </c>
      <c r="D40" s="63">
        <v>986</v>
      </c>
      <c r="E40" s="63">
        <v>792</v>
      </c>
    </row>
    <row r="41" spans="1:5" ht="14.1" customHeight="1" x14ac:dyDescent="0.2">
      <c r="A41" s="46" t="s">
        <v>60</v>
      </c>
      <c r="B41" s="62">
        <f>$B$8-28</f>
        <v>1991</v>
      </c>
      <c r="C41" s="63">
        <v>1907</v>
      </c>
      <c r="D41" s="63">
        <v>1021</v>
      </c>
      <c r="E41" s="63">
        <v>886</v>
      </c>
    </row>
    <row r="42" spans="1:5" ht="14.1" customHeight="1" x14ac:dyDescent="0.2">
      <c r="A42" s="46" t="s">
        <v>61</v>
      </c>
      <c r="B42" s="62">
        <f>$B$8-29</f>
        <v>1990</v>
      </c>
      <c r="C42" s="63">
        <v>1891</v>
      </c>
      <c r="D42" s="63">
        <v>1047</v>
      </c>
      <c r="E42" s="63">
        <v>844</v>
      </c>
    </row>
    <row r="43" spans="1:5" ht="14.1" customHeight="1" x14ac:dyDescent="0.2">
      <c r="A43" s="53" t="s">
        <v>36</v>
      </c>
      <c r="B43" s="64"/>
      <c r="C43" s="63">
        <f>SUM(C38:C42)</f>
        <v>9140</v>
      </c>
      <c r="D43" s="63">
        <f>SUM(D38:D42)</f>
        <v>4968</v>
      </c>
      <c r="E43" s="63">
        <f>SUM(E38:E42)</f>
        <v>4172</v>
      </c>
    </row>
    <row r="44" spans="1:5" ht="14.1" customHeight="1" x14ac:dyDescent="0.2">
      <c r="A44" s="46" t="s">
        <v>62</v>
      </c>
      <c r="B44" s="62">
        <f>$B$8-30</f>
        <v>1989</v>
      </c>
      <c r="C44" s="63">
        <v>1892</v>
      </c>
      <c r="D44" s="63">
        <v>1043</v>
      </c>
      <c r="E44" s="63">
        <v>849</v>
      </c>
    </row>
    <row r="45" spans="1:5" ht="14.1" customHeight="1" x14ac:dyDescent="0.2">
      <c r="A45" s="46" t="s">
        <v>63</v>
      </c>
      <c r="B45" s="62">
        <f>$B$8-31</f>
        <v>1988</v>
      </c>
      <c r="C45" s="63">
        <v>1906</v>
      </c>
      <c r="D45" s="63">
        <v>1032</v>
      </c>
      <c r="E45" s="63">
        <v>874</v>
      </c>
    </row>
    <row r="46" spans="1:5" ht="14.1" customHeight="1" x14ac:dyDescent="0.2">
      <c r="A46" s="46" t="s">
        <v>64</v>
      </c>
      <c r="B46" s="62">
        <f>$B$8-32</f>
        <v>1987</v>
      </c>
      <c r="C46" s="63">
        <v>1875</v>
      </c>
      <c r="D46" s="63">
        <v>1000</v>
      </c>
      <c r="E46" s="63">
        <v>875</v>
      </c>
    </row>
    <row r="47" spans="1:5" ht="14.1" customHeight="1" x14ac:dyDescent="0.2">
      <c r="A47" s="46" t="s">
        <v>65</v>
      </c>
      <c r="B47" s="62">
        <f>$B$8-33</f>
        <v>1986</v>
      </c>
      <c r="C47" s="63">
        <v>1806</v>
      </c>
      <c r="D47" s="63">
        <v>925</v>
      </c>
      <c r="E47" s="63">
        <v>881</v>
      </c>
    </row>
    <row r="48" spans="1:5" ht="14.1" customHeight="1" x14ac:dyDescent="0.2">
      <c r="A48" s="46" t="s">
        <v>66</v>
      </c>
      <c r="B48" s="62">
        <f>$B$8-34</f>
        <v>1985</v>
      </c>
      <c r="C48" s="63">
        <v>1745</v>
      </c>
      <c r="D48" s="63">
        <v>900</v>
      </c>
      <c r="E48" s="63">
        <v>845</v>
      </c>
    </row>
    <row r="49" spans="1:5" ht="14.1" customHeight="1" x14ac:dyDescent="0.2">
      <c r="A49" s="53" t="s">
        <v>36</v>
      </c>
      <c r="B49" s="64"/>
      <c r="C49" s="63">
        <f>SUM(C44:C48)</f>
        <v>9224</v>
      </c>
      <c r="D49" s="63">
        <f>SUM(D44:D48)</f>
        <v>4900</v>
      </c>
      <c r="E49" s="63">
        <f>SUM(E44:E48)</f>
        <v>4324</v>
      </c>
    </row>
    <row r="50" spans="1:5" ht="14.1" customHeight="1" x14ac:dyDescent="0.2">
      <c r="A50" s="46" t="s">
        <v>67</v>
      </c>
      <c r="B50" s="62">
        <f>$B$8-35</f>
        <v>1984</v>
      </c>
      <c r="C50" s="63">
        <v>1720</v>
      </c>
      <c r="D50" s="63">
        <v>894</v>
      </c>
      <c r="E50" s="63">
        <v>826</v>
      </c>
    </row>
    <row r="51" spans="1:5" ht="14.1" customHeight="1" x14ac:dyDescent="0.2">
      <c r="A51" s="46" t="s">
        <v>68</v>
      </c>
      <c r="B51" s="62">
        <f>$B$8-36</f>
        <v>1983</v>
      </c>
      <c r="C51" s="63">
        <v>1715</v>
      </c>
      <c r="D51" s="63">
        <v>851</v>
      </c>
      <c r="E51" s="63">
        <v>864</v>
      </c>
    </row>
    <row r="52" spans="1:5" ht="14.1" customHeight="1" x14ac:dyDescent="0.2">
      <c r="A52" s="46" t="s">
        <v>69</v>
      </c>
      <c r="B52" s="62">
        <f>$B$8-37</f>
        <v>1982</v>
      </c>
      <c r="C52" s="63">
        <v>1749</v>
      </c>
      <c r="D52" s="63">
        <v>909</v>
      </c>
      <c r="E52" s="63">
        <v>840</v>
      </c>
    </row>
    <row r="53" spans="1:5" ht="14.1" customHeight="1" x14ac:dyDescent="0.2">
      <c r="A53" s="46" t="s">
        <v>70</v>
      </c>
      <c r="B53" s="62">
        <f>$B$8-38</f>
        <v>1981</v>
      </c>
      <c r="C53" s="63">
        <v>1750</v>
      </c>
      <c r="D53" s="63">
        <v>868</v>
      </c>
      <c r="E53" s="63">
        <v>882</v>
      </c>
    </row>
    <row r="54" spans="1:5" ht="14.1" customHeight="1" x14ac:dyDescent="0.2">
      <c r="A54" s="45" t="s">
        <v>71</v>
      </c>
      <c r="B54" s="62">
        <f>$B$8-39</f>
        <v>1980</v>
      </c>
      <c r="C54" s="63">
        <v>1879</v>
      </c>
      <c r="D54" s="63">
        <v>930</v>
      </c>
      <c r="E54" s="63">
        <v>949</v>
      </c>
    </row>
    <row r="55" spans="1:5" ht="14.1" customHeight="1" x14ac:dyDescent="0.2">
      <c r="A55" s="52" t="s">
        <v>36</v>
      </c>
      <c r="B55" s="64"/>
      <c r="C55" s="63">
        <f>SUM(C50:C54)</f>
        <v>8813</v>
      </c>
      <c r="D55" s="63">
        <f>SUM(D50:D54)</f>
        <v>4452</v>
      </c>
      <c r="E55" s="63">
        <f>SUM(E50:E54)</f>
        <v>4361</v>
      </c>
    </row>
    <row r="56" spans="1:5" ht="14.1" customHeight="1" x14ac:dyDescent="0.2">
      <c r="A56" s="45" t="s">
        <v>72</v>
      </c>
      <c r="B56" s="62">
        <f>$B$8-40</f>
        <v>1979</v>
      </c>
      <c r="C56" s="63">
        <v>1809</v>
      </c>
      <c r="D56" s="63">
        <v>853</v>
      </c>
      <c r="E56" s="63">
        <v>956</v>
      </c>
    </row>
    <row r="57" spans="1:5" ht="14.1" customHeight="1" x14ac:dyDescent="0.2">
      <c r="A57" s="45" t="s">
        <v>73</v>
      </c>
      <c r="B57" s="62">
        <f>$B$8-41</f>
        <v>1978</v>
      </c>
      <c r="C57" s="63">
        <v>1732</v>
      </c>
      <c r="D57" s="63">
        <v>844</v>
      </c>
      <c r="E57" s="63">
        <v>888</v>
      </c>
    </row>
    <row r="58" spans="1:5" ht="14.1" customHeight="1" x14ac:dyDescent="0.2">
      <c r="A58" s="45" t="s">
        <v>74</v>
      </c>
      <c r="B58" s="62">
        <f>$B$8-42</f>
        <v>1977</v>
      </c>
      <c r="C58" s="63">
        <v>1715</v>
      </c>
      <c r="D58" s="63">
        <v>844</v>
      </c>
      <c r="E58" s="63">
        <v>871</v>
      </c>
    </row>
    <row r="59" spans="1:5" ht="14.1" customHeight="1" x14ac:dyDescent="0.2">
      <c r="A59" s="45" t="s">
        <v>75</v>
      </c>
      <c r="B59" s="62">
        <f>$B$8-43</f>
        <v>1976</v>
      </c>
      <c r="C59" s="63">
        <v>1732</v>
      </c>
      <c r="D59" s="63">
        <v>831</v>
      </c>
      <c r="E59" s="63">
        <v>901</v>
      </c>
    </row>
    <row r="60" spans="1:5" ht="14.1" customHeight="1" x14ac:dyDescent="0.2">
      <c r="A60" s="45" t="s">
        <v>76</v>
      </c>
      <c r="B60" s="62">
        <f>$B$8-44</f>
        <v>1975</v>
      </c>
      <c r="C60" s="63">
        <v>1783</v>
      </c>
      <c r="D60" s="63">
        <v>876</v>
      </c>
      <c r="E60" s="63">
        <v>907</v>
      </c>
    </row>
    <row r="61" spans="1:5" ht="14.1" customHeight="1" x14ac:dyDescent="0.2">
      <c r="A61" s="53" t="s">
        <v>36</v>
      </c>
      <c r="B61" s="64"/>
      <c r="C61" s="63">
        <f>SUM(C56:C60)</f>
        <v>8771</v>
      </c>
      <c r="D61" s="63">
        <f>SUM(D56:D60)</f>
        <v>4248</v>
      </c>
      <c r="E61" s="63">
        <f>SUM(E56:E60)</f>
        <v>4523</v>
      </c>
    </row>
    <row r="62" spans="1:5" ht="14.1" customHeight="1" x14ac:dyDescent="0.2">
      <c r="A62" s="46" t="s">
        <v>77</v>
      </c>
      <c r="B62" s="62">
        <f>$B$8-45</f>
        <v>1974</v>
      </c>
      <c r="C62" s="63">
        <v>1812</v>
      </c>
      <c r="D62" s="63">
        <v>847</v>
      </c>
      <c r="E62" s="63">
        <v>965</v>
      </c>
    </row>
    <row r="63" spans="1:5" ht="14.1" customHeight="1" x14ac:dyDescent="0.2">
      <c r="A63" s="46" t="s">
        <v>78</v>
      </c>
      <c r="B63" s="62">
        <f>$B$8-46</f>
        <v>1973</v>
      </c>
      <c r="C63" s="63">
        <v>1907</v>
      </c>
      <c r="D63" s="63">
        <v>943</v>
      </c>
      <c r="E63" s="63">
        <v>964</v>
      </c>
    </row>
    <row r="64" spans="1:5" ht="14.1" customHeight="1" x14ac:dyDescent="0.2">
      <c r="A64" s="46" t="s">
        <v>79</v>
      </c>
      <c r="B64" s="62">
        <f>$B$8-47</f>
        <v>1972</v>
      </c>
      <c r="C64" s="63">
        <v>2099</v>
      </c>
      <c r="D64" s="63">
        <v>993</v>
      </c>
      <c r="E64" s="63">
        <v>1106</v>
      </c>
    </row>
    <row r="65" spans="1:5" ht="14.1" customHeight="1" x14ac:dyDescent="0.2">
      <c r="A65" s="46" t="s">
        <v>80</v>
      </c>
      <c r="B65" s="62">
        <f>$B$8-48</f>
        <v>1971</v>
      </c>
      <c r="C65" s="63">
        <v>2292</v>
      </c>
      <c r="D65" s="63">
        <v>1135</v>
      </c>
      <c r="E65" s="63">
        <v>1157</v>
      </c>
    </row>
    <row r="66" spans="1:5" ht="14.1" customHeight="1" x14ac:dyDescent="0.2">
      <c r="A66" s="46" t="s">
        <v>81</v>
      </c>
      <c r="B66" s="62">
        <f>$B$8-49</f>
        <v>1970</v>
      </c>
      <c r="C66" s="63">
        <v>2402</v>
      </c>
      <c r="D66" s="63">
        <v>1193</v>
      </c>
      <c r="E66" s="63">
        <v>1209</v>
      </c>
    </row>
    <row r="67" spans="1:5" ht="14.1" customHeight="1" x14ac:dyDescent="0.2">
      <c r="A67" s="53" t="s">
        <v>36</v>
      </c>
      <c r="B67" s="64"/>
      <c r="C67" s="63">
        <f>SUM(C62:C66)</f>
        <v>10512</v>
      </c>
      <c r="D67" s="63">
        <f>SUM(D62:D66)</f>
        <v>5111</v>
      </c>
      <c r="E67" s="63">
        <f>SUM(E62:E66)</f>
        <v>5401</v>
      </c>
    </row>
    <row r="68" spans="1:5" ht="14.1" customHeight="1" x14ac:dyDescent="0.2">
      <c r="A68" s="46" t="s">
        <v>82</v>
      </c>
      <c r="B68" s="62">
        <f>$B$8-50</f>
        <v>1969</v>
      </c>
      <c r="C68" s="63">
        <v>2759</v>
      </c>
      <c r="D68" s="63">
        <v>1342</v>
      </c>
      <c r="E68" s="63">
        <v>1417</v>
      </c>
    </row>
    <row r="69" spans="1:5" ht="14.1" customHeight="1" x14ac:dyDescent="0.2">
      <c r="A69" s="46" t="s">
        <v>83</v>
      </c>
      <c r="B69" s="62">
        <f>$B$8-51</f>
        <v>1968</v>
      </c>
      <c r="C69" s="63">
        <v>2748</v>
      </c>
      <c r="D69" s="63">
        <v>1355</v>
      </c>
      <c r="E69" s="63">
        <v>1393</v>
      </c>
    </row>
    <row r="70" spans="1:5" ht="14.1" customHeight="1" x14ac:dyDescent="0.2">
      <c r="A70" s="46" t="s">
        <v>84</v>
      </c>
      <c r="B70" s="62">
        <f>$B$8-52</f>
        <v>1967</v>
      </c>
      <c r="C70" s="63">
        <v>2930</v>
      </c>
      <c r="D70" s="63">
        <v>1441</v>
      </c>
      <c r="E70" s="63">
        <v>1489</v>
      </c>
    </row>
    <row r="71" spans="1:5" ht="14.1" customHeight="1" x14ac:dyDescent="0.2">
      <c r="A71" s="46" t="s">
        <v>85</v>
      </c>
      <c r="B71" s="62">
        <f>$B$8-53</f>
        <v>1966</v>
      </c>
      <c r="C71" s="63">
        <v>3028</v>
      </c>
      <c r="D71" s="63">
        <v>1477</v>
      </c>
      <c r="E71" s="63">
        <v>1551</v>
      </c>
    </row>
    <row r="72" spans="1:5" ht="14.1" customHeight="1" x14ac:dyDescent="0.2">
      <c r="A72" s="46" t="s">
        <v>86</v>
      </c>
      <c r="B72" s="62">
        <f>$B$8-54</f>
        <v>1965</v>
      </c>
      <c r="C72" s="63">
        <v>3090</v>
      </c>
      <c r="D72" s="63">
        <v>1472</v>
      </c>
      <c r="E72" s="63">
        <v>1618</v>
      </c>
    </row>
    <row r="73" spans="1:5" ht="14.1" customHeight="1" x14ac:dyDescent="0.2">
      <c r="A73" s="53" t="s">
        <v>36</v>
      </c>
      <c r="B73" s="64"/>
      <c r="C73" s="63">
        <f>SUM(C68:C72)</f>
        <v>14555</v>
      </c>
      <c r="D73" s="63">
        <f>SUM(D68:D72)</f>
        <v>7087</v>
      </c>
      <c r="E73" s="63">
        <f>SUM(E68:E72)</f>
        <v>7468</v>
      </c>
    </row>
    <row r="74" spans="1:5" ht="14.1" customHeight="1" x14ac:dyDescent="0.2">
      <c r="A74" s="46" t="s">
        <v>87</v>
      </c>
      <c r="B74" s="62">
        <f>$B$8-55</f>
        <v>1964</v>
      </c>
      <c r="C74" s="63">
        <v>3113</v>
      </c>
      <c r="D74" s="63">
        <v>1496</v>
      </c>
      <c r="E74" s="63">
        <v>1617</v>
      </c>
    </row>
    <row r="75" spans="1:5" ht="14.1" customHeight="1" x14ac:dyDescent="0.2">
      <c r="A75" s="46" t="s">
        <v>88</v>
      </c>
      <c r="B75" s="62">
        <f>$B$8-56</f>
        <v>1963</v>
      </c>
      <c r="C75" s="63">
        <v>3035</v>
      </c>
      <c r="D75" s="63">
        <v>1485</v>
      </c>
      <c r="E75" s="63">
        <v>1550</v>
      </c>
    </row>
    <row r="76" spans="1:5" ht="13.15" customHeight="1" x14ac:dyDescent="0.2">
      <c r="A76" s="46" t="s">
        <v>89</v>
      </c>
      <c r="B76" s="62">
        <f>$B$8-57</f>
        <v>1962</v>
      </c>
      <c r="C76" s="63">
        <v>2782</v>
      </c>
      <c r="D76" s="63">
        <v>1336</v>
      </c>
      <c r="E76" s="63">
        <v>1446</v>
      </c>
    </row>
    <row r="77" spans="1:5" ht="14.1" customHeight="1" x14ac:dyDescent="0.2">
      <c r="A77" s="45" t="s">
        <v>90</v>
      </c>
      <c r="B77" s="62">
        <f>$B$8-58</f>
        <v>1961</v>
      </c>
      <c r="C77" s="63">
        <v>2758</v>
      </c>
      <c r="D77" s="63">
        <v>1282</v>
      </c>
      <c r="E77" s="63">
        <v>1476</v>
      </c>
    </row>
    <row r="78" spans="1:5" x14ac:dyDescent="0.2">
      <c r="A78" s="46" t="s">
        <v>91</v>
      </c>
      <c r="B78" s="62">
        <f>$B$8-59</f>
        <v>1960</v>
      </c>
      <c r="C78" s="63">
        <v>2576</v>
      </c>
      <c r="D78" s="63">
        <v>1239</v>
      </c>
      <c r="E78" s="63">
        <v>1337</v>
      </c>
    </row>
    <row r="79" spans="1:5" x14ac:dyDescent="0.2">
      <c r="A79" s="53" t="s">
        <v>36</v>
      </c>
      <c r="B79" s="64"/>
      <c r="C79" s="63">
        <f>SUM(C74:C78)</f>
        <v>14264</v>
      </c>
      <c r="D79" s="63">
        <f>SUM(D74:D78)</f>
        <v>6838</v>
      </c>
      <c r="E79" s="63">
        <f>SUM(E74:E78)</f>
        <v>7426</v>
      </c>
    </row>
    <row r="80" spans="1:5" x14ac:dyDescent="0.2">
      <c r="A80" s="46" t="s">
        <v>92</v>
      </c>
      <c r="B80" s="62">
        <f>$B$8-60</f>
        <v>1959</v>
      </c>
      <c r="C80" s="63">
        <v>2546</v>
      </c>
      <c r="D80" s="63">
        <v>1221</v>
      </c>
      <c r="E80" s="63">
        <v>1325</v>
      </c>
    </row>
    <row r="81" spans="1:5" x14ac:dyDescent="0.2">
      <c r="A81" s="46" t="s">
        <v>93</v>
      </c>
      <c r="B81" s="62">
        <f>$B$8-61</f>
        <v>1958</v>
      </c>
      <c r="C81" s="63">
        <v>2465</v>
      </c>
      <c r="D81" s="63">
        <v>1162</v>
      </c>
      <c r="E81" s="63">
        <v>1303</v>
      </c>
    </row>
    <row r="82" spans="1:5" x14ac:dyDescent="0.2">
      <c r="A82" s="46" t="s">
        <v>94</v>
      </c>
      <c r="B82" s="62">
        <f>$B$8-62</f>
        <v>1957</v>
      </c>
      <c r="C82" s="63">
        <v>2404</v>
      </c>
      <c r="D82" s="63">
        <v>1163</v>
      </c>
      <c r="E82" s="63">
        <v>1241</v>
      </c>
    </row>
    <row r="83" spans="1:5" x14ac:dyDescent="0.2">
      <c r="A83" s="46" t="s">
        <v>95</v>
      </c>
      <c r="B83" s="62">
        <f>$B$8-63</f>
        <v>1956</v>
      </c>
      <c r="C83" s="63">
        <v>2255</v>
      </c>
      <c r="D83" s="63">
        <v>1060</v>
      </c>
      <c r="E83" s="63">
        <v>1195</v>
      </c>
    </row>
    <row r="84" spans="1:5" x14ac:dyDescent="0.2">
      <c r="A84" s="46" t="s">
        <v>96</v>
      </c>
      <c r="B84" s="62">
        <f>$B$8-64</f>
        <v>1955</v>
      </c>
      <c r="C84" s="63">
        <v>2201</v>
      </c>
      <c r="D84" s="63">
        <v>1040</v>
      </c>
      <c r="E84" s="63">
        <v>1161</v>
      </c>
    </row>
    <row r="85" spans="1:5" x14ac:dyDescent="0.2">
      <c r="A85" s="53" t="s">
        <v>36</v>
      </c>
      <c r="B85" s="64"/>
      <c r="C85" s="63">
        <f>SUM(C80:C84)</f>
        <v>11871</v>
      </c>
      <c r="D85" s="63">
        <f>SUM(D80:D84)</f>
        <v>5646</v>
      </c>
      <c r="E85" s="63">
        <f>SUM(E80:E84)</f>
        <v>6225</v>
      </c>
    </row>
    <row r="86" spans="1:5" x14ac:dyDescent="0.2">
      <c r="A86" s="46" t="s">
        <v>97</v>
      </c>
      <c r="B86" s="62">
        <f>$B$8-65</f>
        <v>1954</v>
      </c>
      <c r="C86" s="63">
        <v>2166</v>
      </c>
      <c r="D86" s="63">
        <v>1052</v>
      </c>
      <c r="E86" s="63">
        <v>1114</v>
      </c>
    </row>
    <row r="87" spans="1:5" x14ac:dyDescent="0.2">
      <c r="A87" s="46" t="s">
        <v>98</v>
      </c>
      <c r="B87" s="62">
        <f>$B$8-66</f>
        <v>1953</v>
      </c>
      <c r="C87" s="63">
        <v>2084</v>
      </c>
      <c r="D87" s="63">
        <v>1017</v>
      </c>
      <c r="E87" s="63">
        <v>1067</v>
      </c>
    </row>
    <row r="88" spans="1:5" x14ac:dyDescent="0.2">
      <c r="A88" s="46" t="s">
        <v>99</v>
      </c>
      <c r="B88" s="62">
        <f>$B$8-67</f>
        <v>1952</v>
      </c>
      <c r="C88" s="63">
        <v>2178</v>
      </c>
      <c r="D88" s="63">
        <v>1042</v>
      </c>
      <c r="E88" s="63">
        <v>1136</v>
      </c>
    </row>
    <row r="89" spans="1:5" x14ac:dyDescent="0.2">
      <c r="A89" s="46" t="s">
        <v>100</v>
      </c>
      <c r="B89" s="62">
        <f>$B$8-68</f>
        <v>1951</v>
      </c>
      <c r="C89" s="63">
        <v>2071</v>
      </c>
      <c r="D89" s="63">
        <v>1005</v>
      </c>
      <c r="E89" s="63">
        <v>1066</v>
      </c>
    </row>
    <row r="90" spans="1:5" x14ac:dyDescent="0.2">
      <c r="A90" s="46" t="s">
        <v>101</v>
      </c>
      <c r="B90" s="62">
        <f>$B$8-69</f>
        <v>1950</v>
      </c>
      <c r="C90" s="63">
        <v>2059</v>
      </c>
      <c r="D90" s="63">
        <v>995</v>
      </c>
      <c r="E90" s="63">
        <v>1064</v>
      </c>
    </row>
    <row r="91" spans="1:5" x14ac:dyDescent="0.2">
      <c r="A91" s="53" t="s">
        <v>36</v>
      </c>
      <c r="B91" s="64"/>
      <c r="C91" s="63">
        <f>SUM(C86:C90)</f>
        <v>10558</v>
      </c>
      <c r="D91" s="63">
        <f>SUM(D86:D90)</f>
        <v>5111</v>
      </c>
      <c r="E91" s="63">
        <f>SUM(E86:E90)</f>
        <v>5447</v>
      </c>
    </row>
    <row r="92" spans="1:5" x14ac:dyDescent="0.2">
      <c r="A92" s="46" t="s">
        <v>102</v>
      </c>
      <c r="B92" s="62">
        <f>$B$8-70</f>
        <v>1949</v>
      </c>
      <c r="C92" s="63">
        <v>2053</v>
      </c>
      <c r="D92" s="63">
        <v>960</v>
      </c>
      <c r="E92" s="63">
        <v>1093</v>
      </c>
    </row>
    <row r="93" spans="1:5" x14ac:dyDescent="0.2">
      <c r="A93" s="46" t="s">
        <v>103</v>
      </c>
      <c r="B93" s="62">
        <f>$B$8-71</f>
        <v>1948</v>
      </c>
      <c r="C93" s="63">
        <v>1965</v>
      </c>
      <c r="D93" s="63">
        <v>941</v>
      </c>
      <c r="E93" s="63">
        <v>1024</v>
      </c>
    </row>
    <row r="94" spans="1:5" x14ac:dyDescent="0.2">
      <c r="A94" s="46" t="s">
        <v>104</v>
      </c>
      <c r="B94" s="62">
        <f>$B$8-72</f>
        <v>1947</v>
      </c>
      <c r="C94" s="63">
        <v>1869</v>
      </c>
      <c r="D94" s="63">
        <v>876</v>
      </c>
      <c r="E94" s="63">
        <v>993</v>
      </c>
    </row>
    <row r="95" spans="1:5" x14ac:dyDescent="0.2">
      <c r="A95" s="46" t="s">
        <v>105</v>
      </c>
      <c r="B95" s="62">
        <f>$B$8-73</f>
        <v>1946</v>
      </c>
      <c r="C95" s="63">
        <v>1684</v>
      </c>
      <c r="D95" s="63">
        <v>798</v>
      </c>
      <c r="E95" s="63">
        <v>886</v>
      </c>
    </row>
    <row r="96" spans="1:5" x14ac:dyDescent="0.2">
      <c r="A96" s="46" t="s">
        <v>106</v>
      </c>
      <c r="B96" s="62">
        <f>$B$8-74</f>
        <v>1945</v>
      </c>
      <c r="C96" s="63">
        <v>1261</v>
      </c>
      <c r="D96" s="63">
        <v>583</v>
      </c>
      <c r="E96" s="63">
        <v>678</v>
      </c>
    </row>
    <row r="97" spans="1:5" x14ac:dyDescent="0.2">
      <c r="A97" s="53" t="s">
        <v>36</v>
      </c>
      <c r="B97" s="64"/>
      <c r="C97" s="63">
        <f>SUM(C92:C96)</f>
        <v>8832</v>
      </c>
      <c r="D97" s="63">
        <f>SUM(D92:D96)</f>
        <v>4158</v>
      </c>
      <c r="E97" s="63">
        <f>SUM(E92:E96)</f>
        <v>4674</v>
      </c>
    </row>
    <row r="98" spans="1:5" x14ac:dyDescent="0.2">
      <c r="A98" s="46" t="s">
        <v>107</v>
      </c>
      <c r="B98" s="62">
        <f>$B$8-75</f>
        <v>1944</v>
      </c>
      <c r="C98" s="63">
        <v>1712</v>
      </c>
      <c r="D98" s="63">
        <v>779</v>
      </c>
      <c r="E98" s="63">
        <v>933</v>
      </c>
    </row>
    <row r="99" spans="1:5" x14ac:dyDescent="0.2">
      <c r="A99" s="46" t="s">
        <v>108</v>
      </c>
      <c r="B99" s="62">
        <f>$B$8-76</f>
        <v>1943</v>
      </c>
      <c r="C99" s="63">
        <v>1749</v>
      </c>
      <c r="D99" s="63">
        <v>816</v>
      </c>
      <c r="E99" s="63">
        <v>933</v>
      </c>
    </row>
    <row r="100" spans="1:5" x14ac:dyDescent="0.2">
      <c r="A100" s="46" t="s">
        <v>109</v>
      </c>
      <c r="B100" s="62">
        <f>$B$8-77</f>
        <v>1942</v>
      </c>
      <c r="C100" s="63">
        <v>1593</v>
      </c>
      <c r="D100" s="63">
        <v>718</v>
      </c>
      <c r="E100" s="63">
        <v>875</v>
      </c>
    </row>
    <row r="101" spans="1:5" x14ac:dyDescent="0.2">
      <c r="A101" s="46" t="s">
        <v>110</v>
      </c>
      <c r="B101" s="62">
        <f>$B$8-78</f>
        <v>1941</v>
      </c>
      <c r="C101" s="63">
        <v>1982</v>
      </c>
      <c r="D101" s="63">
        <v>931</v>
      </c>
      <c r="E101" s="63">
        <v>1051</v>
      </c>
    </row>
    <row r="102" spans="1:5" x14ac:dyDescent="0.2">
      <c r="A102" s="47" t="s">
        <v>111</v>
      </c>
      <c r="B102" s="62">
        <f>$B$8-79</f>
        <v>1940</v>
      </c>
      <c r="C102" s="63">
        <v>1935</v>
      </c>
      <c r="D102" s="63">
        <v>874</v>
      </c>
      <c r="E102" s="63">
        <v>1061</v>
      </c>
    </row>
    <row r="103" spans="1:5" x14ac:dyDescent="0.2">
      <c r="A103" s="54" t="s">
        <v>36</v>
      </c>
      <c r="B103" s="65"/>
      <c r="C103" s="63">
        <f>SUM(C98:C102)</f>
        <v>8971</v>
      </c>
      <c r="D103" s="63">
        <f>SUM(D98:D102)</f>
        <v>4118</v>
      </c>
      <c r="E103" s="63">
        <f>SUM(E98:E102)</f>
        <v>4853</v>
      </c>
    </row>
    <row r="104" spans="1:5" x14ac:dyDescent="0.2">
      <c r="A104" s="47" t="s">
        <v>112</v>
      </c>
      <c r="B104" s="62">
        <f>$B$8-80</f>
        <v>1939</v>
      </c>
      <c r="C104" s="63">
        <v>1893</v>
      </c>
      <c r="D104" s="63">
        <v>873</v>
      </c>
      <c r="E104" s="63">
        <v>1020</v>
      </c>
    </row>
    <row r="105" spans="1:5" x14ac:dyDescent="0.2">
      <c r="A105" s="47" t="s">
        <v>123</v>
      </c>
      <c r="B105" s="62">
        <f>$B$8-81</f>
        <v>1938</v>
      </c>
      <c r="C105" s="63">
        <v>1669</v>
      </c>
      <c r="D105" s="63">
        <v>725</v>
      </c>
      <c r="E105" s="63">
        <v>944</v>
      </c>
    </row>
    <row r="106" spans="1:5" s="25" customFormat="1" x14ac:dyDescent="0.2">
      <c r="A106" s="47" t="s">
        <v>121</v>
      </c>
      <c r="B106" s="62">
        <f>$B$8-82</f>
        <v>1937</v>
      </c>
      <c r="C106" s="63">
        <v>1449</v>
      </c>
      <c r="D106" s="63">
        <v>607</v>
      </c>
      <c r="E106" s="63">
        <v>842</v>
      </c>
    </row>
    <row r="107" spans="1:5" x14ac:dyDescent="0.2">
      <c r="A107" s="47" t="s">
        <v>124</v>
      </c>
      <c r="B107" s="62">
        <f>$B$8-83</f>
        <v>1936</v>
      </c>
      <c r="C107" s="63">
        <v>1204</v>
      </c>
      <c r="D107" s="63">
        <v>507</v>
      </c>
      <c r="E107" s="63">
        <v>697</v>
      </c>
    </row>
    <row r="108" spans="1:5" x14ac:dyDescent="0.2">
      <c r="A108" s="47" t="s">
        <v>122</v>
      </c>
      <c r="B108" s="62">
        <f>$B$8-84</f>
        <v>1935</v>
      </c>
      <c r="C108" s="63">
        <v>1065</v>
      </c>
      <c r="D108" s="63">
        <v>421</v>
      </c>
      <c r="E108" s="63">
        <v>644</v>
      </c>
    </row>
    <row r="109" spans="1:5" x14ac:dyDescent="0.2">
      <c r="A109" s="54" t="s">
        <v>36</v>
      </c>
      <c r="B109" s="65"/>
      <c r="C109" s="63">
        <f>SUM(C104:C108)</f>
        <v>7280</v>
      </c>
      <c r="D109" s="63">
        <f>SUM(D104:D108)</f>
        <v>3133</v>
      </c>
      <c r="E109" s="63">
        <f>SUM(E104:E108)</f>
        <v>4147</v>
      </c>
    </row>
    <row r="110" spans="1:5" x14ac:dyDescent="0.2">
      <c r="A110" s="47" t="s">
        <v>113</v>
      </c>
      <c r="B110" s="62">
        <f>$B$8-85</f>
        <v>1934</v>
      </c>
      <c r="C110" s="63">
        <v>957</v>
      </c>
      <c r="D110" s="63">
        <v>382</v>
      </c>
      <c r="E110" s="63">
        <v>575</v>
      </c>
    </row>
    <row r="111" spans="1:5" x14ac:dyDescent="0.2">
      <c r="A111" s="47" t="s">
        <v>114</v>
      </c>
      <c r="B111" s="62">
        <f>$B$8-86</f>
        <v>1933</v>
      </c>
      <c r="C111" s="63">
        <v>613</v>
      </c>
      <c r="D111" s="63">
        <v>209</v>
      </c>
      <c r="E111" s="63">
        <v>404</v>
      </c>
    </row>
    <row r="112" spans="1:5" x14ac:dyDescent="0.2">
      <c r="A112" s="47" t="s">
        <v>115</v>
      </c>
      <c r="B112" s="62">
        <f>$B$8-87</f>
        <v>1932</v>
      </c>
      <c r="C112" s="63">
        <v>592</v>
      </c>
      <c r="D112" s="63">
        <v>219</v>
      </c>
      <c r="E112" s="63">
        <v>373</v>
      </c>
    </row>
    <row r="113" spans="1:5" x14ac:dyDescent="0.2">
      <c r="A113" s="47" t="s">
        <v>116</v>
      </c>
      <c r="B113" s="62">
        <f>$B$8-88</f>
        <v>1931</v>
      </c>
      <c r="C113" s="63">
        <v>503</v>
      </c>
      <c r="D113" s="63">
        <v>180</v>
      </c>
      <c r="E113" s="63">
        <v>323</v>
      </c>
    </row>
    <row r="114" spans="1:5" x14ac:dyDescent="0.2">
      <c r="A114" s="47" t="s">
        <v>117</v>
      </c>
      <c r="B114" s="62">
        <f>$B$8-89</f>
        <v>1930</v>
      </c>
      <c r="C114" s="63">
        <v>447</v>
      </c>
      <c r="D114" s="63">
        <v>140</v>
      </c>
      <c r="E114" s="63">
        <v>307</v>
      </c>
    </row>
    <row r="115" spans="1:5" x14ac:dyDescent="0.2">
      <c r="A115" s="54" t="s">
        <v>36</v>
      </c>
      <c r="B115" s="66"/>
      <c r="C115" s="63">
        <f>SUM(C110:C114)</f>
        <v>3112</v>
      </c>
      <c r="D115" s="63">
        <f>SUM(D110:D114)</f>
        <v>1130</v>
      </c>
      <c r="E115" s="63">
        <f>SUM(E110:E114)</f>
        <v>1982</v>
      </c>
    </row>
    <row r="116" spans="1:5" x14ac:dyDescent="0.2">
      <c r="A116" s="47" t="s">
        <v>118</v>
      </c>
      <c r="B116" s="62">
        <f>$B$8-90</f>
        <v>1929</v>
      </c>
      <c r="C116" s="63">
        <v>1678</v>
      </c>
      <c r="D116" s="63">
        <v>459</v>
      </c>
      <c r="E116" s="63">
        <v>1219</v>
      </c>
    </row>
    <row r="117" spans="1:5" x14ac:dyDescent="0.2">
      <c r="A117" s="48"/>
      <c r="B117" s="51" t="s">
        <v>119</v>
      </c>
      <c r="C117" s="56"/>
      <c r="D117" s="56"/>
      <c r="E117" s="56"/>
    </row>
    <row r="118" spans="1:5" x14ac:dyDescent="0.2">
      <c r="A118" s="49" t="s">
        <v>120</v>
      </c>
      <c r="B118" s="67"/>
      <c r="C118" s="68">
        <v>165951</v>
      </c>
      <c r="D118" s="68">
        <v>81286</v>
      </c>
      <c r="E118" s="68">
        <v>84665</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3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19 SH</oddFooter>
  </headerFooter>
  <rowBreaks count="2" manualBreakCount="2">
    <brk id="49" max="16383" man="1"/>
    <brk id="7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99" t="s">
        <v>161</v>
      </c>
      <c r="B1" s="99"/>
      <c r="C1" s="100"/>
      <c r="D1" s="100"/>
      <c r="E1" s="100"/>
    </row>
    <row r="2" spans="1:8" s="10" customFormat="1" ht="14.1" customHeight="1" x14ac:dyDescent="0.2">
      <c r="A2" s="103" t="s">
        <v>163</v>
      </c>
      <c r="B2" s="103"/>
      <c r="C2" s="103"/>
      <c r="D2" s="103"/>
      <c r="E2" s="103"/>
    </row>
    <row r="3" spans="1:8" s="10" customFormat="1" ht="14.1" customHeight="1" x14ac:dyDescent="0.2">
      <c r="A3" s="99" t="s">
        <v>132</v>
      </c>
      <c r="B3" s="99"/>
      <c r="C3" s="99"/>
      <c r="D3" s="99"/>
      <c r="E3" s="99"/>
    </row>
    <row r="4" spans="1:8" s="10" customFormat="1" ht="14.1" customHeight="1" x14ac:dyDescent="0.2">
      <c r="A4" s="27"/>
      <c r="B4" s="27"/>
      <c r="C4" s="27"/>
      <c r="D4" s="27"/>
      <c r="E4" s="27"/>
    </row>
    <row r="5" spans="1:8" ht="28.35" customHeight="1" x14ac:dyDescent="0.2">
      <c r="A5" s="104" t="s">
        <v>160</v>
      </c>
      <c r="B5" s="106" t="s">
        <v>162</v>
      </c>
      <c r="C5" s="101" t="s">
        <v>30</v>
      </c>
      <c r="D5" s="101" t="s">
        <v>22</v>
      </c>
      <c r="E5" s="102" t="s">
        <v>23</v>
      </c>
    </row>
    <row r="6" spans="1:8" ht="28.35" customHeight="1" x14ac:dyDescent="0.2">
      <c r="A6" s="105"/>
      <c r="B6" s="107"/>
      <c r="C6" s="19" t="s">
        <v>157</v>
      </c>
      <c r="D6" s="19" t="s">
        <v>158</v>
      </c>
      <c r="E6" s="20" t="s">
        <v>159</v>
      </c>
    </row>
    <row r="7" spans="1:8" ht="14.1" customHeight="1" x14ac:dyDescent="0.2">
      <c r="A7" s="44"/>
      <c r="B7" s="50"/>
      <c r="C7" s="21"/>
      <c r="D7" s="21"/>
      <c r="E7" s="21"/>
    </row>
    <row r="8" spans="1:8" ht="14.1" customHeight="1" x14ac:dyDescent="0.2">
      <c r="A8" s="45" t="s">
        <v>31</v>
      </c>
      <c r="B8" s="62">
        <v>2019</v>
      </c>
      <c r="C8" s="63">
        <v>1340</v>
      </c>
      <c r="D8" s="63">
        <v>683</v>
      </c>
      <c r="E8" s="63">
        <v>657</v>
      </c>
    </row>
    <row r="9" spans="1:8" ht="14.1" customHeight="1" x14ac:dyDescent="0.2">
      <c r="A9" s="45" t="s">
        <v>32</v>
      </c>
      <c r="B9" s="62">
        <f>$B$8-1</f>
        <v>2018</v>
      </c>
      <c r="C9" s="63">
        <v>1537</v>
      </c>
      <c r="D9" s="63">
        <v>753</v>
      </c>
      <c r="E9" s="63">
        <v>784</v>
      </c>
    </row>
    <row r="10" spans="1:8" ht="14.1" customHeight="1" x14ac:dyDescent="0.2">
      <c r="A10" s="45" t="s">
        <v>33</v>
      </c>
      <c r="B10" s="62">
        <f>$B$8-2</f>
        <v>2017</v>
      </c>
      <c r="C10" s="63">
        <v>1504</v>
      </c>
      <c r="D10" s="63">
        <v>755</v>
      </c>
      <c r="E10" s="63">
        <v>749</v>
      </c>
    </row>
    <row r="11" spans="1:8" ht="14.1" customHeight="1" x14ac:dyDescent="0.2">
      <c r="A11" s="45" t="s">
        <v>34</v>
      </c>
      <c r="B11" s="62">
        <f>$B$8-3</f>
        <v>2016</v>
      </c>
      <c r="C11" s="63">
        <v>1454</v>
      </c>
      <c r="D11" s="63">
        <v>697</v>
      </c>
      <c r="E11" s="63">
        <v>757</v>
      </c>
      <c r="H11" s="24"/>
    </row>
    <row r="12" spans="1:8" ht="14.1" customHeight="1" x14ac:dyDescent="0.2">
      <c r="A12" s="45" t="s">
        <v>35</v>
      </c>
      <c r="B12" s="62">
        <f>$B$8-4</f>
        <v>2015</v>
      </c>
      <c r="C12" s="63">
        <v>1484</v>
      </c>
      <c r="D12" s="63">
        <v>740</v>
      </c>
      <c r="E12" s="63">
        <v>744</v>
      </c>
    </row>
    <row r="13" spans="1:8" ht="14.1" customHeight="1" x14ac:dyDescent="0.2">
      <c r="A13" s="52" t="s">
        <v>36</v>
      </c>
      <c r="B13" s="62"/>
      <c r="C13" s="63">
        <f>SUM(C8:C12)</f>
        <v>7319</v>
      </c>
      <c r="D13" s="63">
        <f>SUM(D8:D12)</f>
        <v>3628</v>
      </c>
      <c r="E13" s="63">
        <f>SUM(E8:E12)</f>
        <v>3691</v>
      </c>
    </row>
    <row r="14" spans="1:8" ht="14.1" customHeight="1" x14ac:dyDescent="0.2">
      <c r="A14" s="46" t="s">
        <v>37</v>
      </c>
      <c r="B14" s="62">
        <f>$B$8-5</f>
        <v>2014</v>
      </c>
      <c r="C14" s="63">
        <v>1512</v>
      </c>
      <c r="D14" s="63">
        <v>785</v>
      </c>
      <c r="E14" s="63">
        <v>727</v>
      </c>
    </row>
    <row r="15" spans="1:8" ht="14.1" customHeight="1" x14ac:dyDescent="0.2">
      <c r="A15" s="46" t="s">
        <v>38</v>
      </c>
      <c r="B15" s="62">
        <f>$B$8-6</f>
        <v>2013</v>
      </c>
      <c r="C15" s="63">
        <v>1484</v>
      </c>
      <c r="D15" s="63">
        <v>744</v>
      </c>
      <c r="E15" s="63">
        <v>740</v>
      </c>
    </row>
    <row r="16" spans="1:8" ht="14.1" customHeight="1" x14ac:dyDescent="0.2">
      <c r="A16" s="46" t="s">
        <v>39</v>
      </c>
      <c r="B16" s="62">
        <f>$B$8-7</f>
        <v>2012</v>
      </c>
      <c r="C16" s="63">
        <v>1602</v>
      </c>
      <c r="D16" s="63">
        <v>823</v>
      </c>
      <c r="E16" s="63">
        <v>779</v>
      </c>
    </row>
    <row r="17" spans="1:5" ht="14.1" customHeight="1" x14ac:dyDescent="0.2">
      <c r="A17" s="46" t="s">
        <v>40</v>
      </c>
      <c r="B17" s="62">
        <f>$B$8-8</f>
        <v>2011</v>
      </c>
      <c r="C17" s="63">
        <v>1591</v>
      </c>
      <c r="D17" s="63">
        <v>805</v>
      </c>
      <c r="E17" s="63">
        <v>786</v>
      </c>
    </row>
    <row r="18" spans="1:5" ht="14.1" customHeight="1" x14ac:dyDescent="0.2">
      <c r="A18" s="46" t="s">
        <v>41</v>
      </c>
      <c r="B18" s="62">
        <f>$B$8-9</f>
        <v>2010</v>
      </c>
      <c r="C18" s="63">
        <v>1643</v>
      </c>
      <c r="D18" s="63">
        <v>842</v>
      </c>
      <c r="E18" s="63">
        <v>801</v>
      </c>
    </row>
    <row r="19" spans="1:5" ht="14.1" customHeight="1" x14ac:dyDescent="0.2">
      <c r="A19" s="53" t="s">
        <v>36</v>
      </c>
      <c r="B19" s="64"/>
      <c r="C19" s="63">
        <f>SUM(C14:C18)</f>
        <v>7832</v>
      </c>
      <c r="D19" s="63">
        <f>SUM(D14:D18)</f>
        <v>3999</v>
      </c>
      <c r="E19" s="63">
        <f>SUM(E14:E18)</f>
        <v>3833</v>
      </c>
    </row>
    <row r="20" spans="1:5" ht="14.1" customHeight="1" x14ac:dyDescent="0.2">
      <c r="A20" s="46" t="s">
        <v>42</v>
      </c>
      <c r="B20" s="62">
        <f>$B$8-10</f>
        <v>2009</v>
      </c>
      <c r="C20" s="63">
        <v>1624</v>
      </c>
      <c r="D20" s="63">
        <v>816</v>
      </c>
      <c r="E20" s="63">
        <v>808</v>
      </c>
    </row>
    <row r="21" spans="1:5" ht="14.1" customHeight="1" x14ac:dyDescent="0.2">
      <c r="A21" s="46" t="s">
        <v>43</v>
      </c>
      <c r="B21" s="62">
        <f>$B$8-11</f>
        <v>2008</v>
      </c>
      <c r="C21" s="63">
        <v>1660</v>
      </c>
      <c r="D21" s="63">
        <v>859</v>
      </c>
      <c r="E21" s="63">
        <v>801</v>
      </c>
    </row>
    <row r="22" spans="1:5" ht="14.1" customHeight="1" x14ac:dyDescent="0.2">
      <c r="A22" s="46" t="s">
        <v>44</v>
      </c>
      <c r="B22" s="62">
        <f>$B$8-12</f>
        <v>2007</v>
      </c>
      <c r="C22" s="63">
        <v>1670</v>
      </c>
      <c r="D22" s="63">
        <v>847</v>
      </c>
      <c r="E22" s="63">
        <v>823</v>
      </c>
    </row>
    <row r="23" spans="1:5" ht="14.1" customHeight="1" x14ac:dyDescent="0.2">
      <c r="A23" s="46" t="s">
        <v>45</v>
      </c>
      <c r="B23" s="62">
        <f>$B$8-13</f>
        <v>2006</v>
      </c>
      <c r="C23" s="63">
        <v>1635</v>
      </c>
      <c r="D23" s="63">
        <v>820</v>
      </c>
      <c r="E23" s="63">
        <v>815</v>
      </c>
    </row>
    <row r="24" spans="1:5" ht="14.1" customHeight="1" x14ac:dyDescent="0.2">
      <c r="A24" s="46" t="s">
        <v>46</v>
      </c>
      <c r="B24" s="62">
        <f>$B$8-14</f>
        <v>2005</v>
      </c>
      <c r="C24" s="63">
        <v>1691</v>
      </c>
      <c r="D24" s="63">
        <v>885</v>
      </c>
      <c r="E24" s="63">
        <v>806</v>
      </c>
    </row>
    <row r="25" spans="1:5" ht="14.1" customHeight="1" x14ac:dyDescent="0.2">
      <c r="A25" s="53" t="s">
        <v>36</v>
      </c>
      <c r="B25" s="64"/>
      <c r="C25" s="63">
        <f>SUM(C20:C24)</f>
        <v>8280</v>
      </c>
      <c r="D25" s="63">
        <f>SUM(D20:D24)</f>
        <v>4227</v>
      </c>
      <c r="E25" s="63">
        <f>SUM(E20:E24)</f>
        <v>4053</v>
      </c>
    </row>
    <row r="26" spans="1:5" ht="14.1" customHeight="1" x14ac:dyDescent="0.2">
      <c r="A26" s="46" t="s">
        <v>47</v>
      </c>
      <c r="B26" s="62">
        <f>$B$8-15</f>
        <v>2004</v>
      </c>
      <c r="C26" s="63">
        <v>1780</v>
      </c>
      <c r="D26" s="63">
        <v>939</v>
      </c>
      <c r="E26" s="63">
        <v>841</v>
      </c>
    </row>
    <row r="27" spans="1:5" ht="14.1" customHeight="1" x14ac:dyDescent="0.2">
      <c r="A27" s="46" t="s">
        <v>48</v>
      </c>
      <c r="B27" s="62">
        <f>$B$8-16</f>
        <v>2003</v>
      </c>
      <c r="C27" s="63">
        <v>1835</v>
      </c>
      <c r="D27" s="63">
        <v>929</v>
      </c>
      <c r="E27" s="63">
        <v>906</v>
      </c>
    </row>
    <row r="28" spans="1:5" ht="14.1" customHeight="1" x14ac:dyDescent="0.2">
      <c r="A28" s="46" t="s">
        <v>49</v>
      </c>
      <c r="B28" s="62">
        <f>$B$8-17</f>
        <v>2002</v>
      </c>
      <c r="C28" s="63">
        <v>1924</v>
      </c>
      <c r="D28" s="63">
        <v>966</v>
      </c>
      <c r="E28" s="63">
        <v>958</v>
      </c>
    </row>
    <row r="29" spans="1:5" ht="14.1" customHeight="1" x14ac:dyDescent="0.2">
      <c r="A29" s="46" t="s">
        <v>50</v>
      </c>
      <c r="B29" s="62">
        <f>$B$8-18</f>
        <v>2001</v>
      </c>
      <c r="C29" s="63">
        <v>1901</v>
      </c>
      <c r="D29" s="63">
        <v>978</v>
      </c>
      <c r="E29" s="63">
        <v>923</v>
      </c>
    </row>
    <row r="30" spans="1:5" ht="14.1" customHeight="1" x14ac:dyDescent="0.2">
      <c r="A30" s="45" t="s">
        <v>51</v>
      </c>
      <c r="B30" s="62">
        <f>$B$8-19</f>
        <v>2000</v>
      </c>
      <c r="C30" s="63">
        <v>1967</v>
      </c>
      <c r="D30" s="63">
        <v>1011</v>
      </c>
      <c r="E30" s="63">
        <v>956</v>
      </c>
    </row>
    <row r="31" spans="1:5" ht="14.1" customHeight="1" x14ac:dyDescent="0.2">
      <c r="A31" s="53" t="s">
        <v>36</v>
      </c>
      <c r="B31" s="64"/>
      <c r="C31" s="63">
        <f>SUM(C26:C30)</f>
        <v>9407</v>
      </c>
      <c r="D31" s="63">
        <f>SUM(D26:D30)</f>
        <v>4823</v>
      </c>
      <c r="E31" s="63">
        <f>SUM(E26:E30)</f>
        <v>4584</v>
      </c>
    </row>
    <row r="32" spans="1:5" ht="14.1" customHeight="1" x14ac:dyDescent="0.2">
      <c r="A32" s="46" t="s">
        <v>52</v>
      </c>
      <c r="B32" s="62">
        <f>$B$8-20</f>
        <v>1999</v>
      </c>
      <c r="C32" s="63">
        <v>1797</v>
      </c>
      <c r="D32" s="63">
        <v>1006</v>
      </c>
      <c r="E32" s="63">
        <v>791</v>
      </c>
    </row>
    <row r="33" spans="1:5" ht="14.1" customHeight="1" x14ac:dyDescent="0.2">
      <c r="A33" s="46" t="s">
        <v>53</v>
      </c>
      <c r="B33" s="62">
        <f>$B$8-21</f>
        <v>1998</v>
      </c>
      <c r="C33" s="63">
        <v>1726</v>
      </c>
      <c r="D33" s="63">
        <v>929</v>
      </c>
      <c r="E33" s="63">
        <v>797</v>
      </c>
    </row>
    <row r="34" spans="1:5" ht="14.1" customHeight="1" x14ac:dyDescent="0.2">
      <c r="A34" s="46" t="s">
        <v>54</v>
      </c>
      <c r="B34" s="62">
        <f>$B$8-22</f>
        <v>1997</v>
      </c>
      <c r="C34" s="63">
        <v>1743</v>
      </c>
      <c r="D34" s="63">
        <v>996</v>
      </c>
      <c r="E34" s="63">
        <v>747</v>
      </c>
    </row>
    <row r="35" spans="1:5" ht="14.1" customHeight="1" x14ac:dyDescent="0.2">
      <c r="A35" s="46" t="s">
        <v>55</v>
      </c>
      <c r="B35" s="62">
        <f>$B$8-23</f>
        <v>1996</v>
      </c>
      <c r="C35" s="63">
        <v>1709</v>
      </c>
      <c r="D35" s="63">
        <v>927</v>
      </c>
      <c r="E35" s="63">
        <v>782</v>
      </c>
    </row>
    <row r="36" spans="1:5" ht="14.1" customHeight="1" x14ac:dyDescent="0.2">
      <c r="A36" s="46" t="s">
        <v>56</v>
      </c>
      <c r="B36" s="62">
        <f>$B$8-24</f>
        <v>1995</v>
      </c>
      <c r="C36" s="63">
        <v>1630</v>
      </c>
      <c r="D36" s="63">
        <v>872</v>
      </c>
      <c r="E36" s="63">
        <v>758</v>
      </c>
    </row>
    <row r="37" spans="1:5" ht="14.1" customHeight="1" x14ac:dyDescent="0.2">
      <c r="A37" s="53" t="s">
        <v>36</v>
      </c>
      <c r="B37" s="64"/>
      <c r="C37" s="63">
        <f>SUM(C32:C36)</f>
        <v>8605</v>
      </c>
      <c r="D37" s="63">
        <f>SUM(D32:D36)</f>
        <v>4730</v>
      </c>
      <c r="E37" s="63">
        <f>SUM(E32:E36)</f>
        <v>3875</v>
      </c>
    </row>
    <row r="38" spans="1:5" ht="14.1" customHeight="1" x14ac:dyDescent="0.2">
      <c r="A38" s="46" t="s">
        <v>57</v>
      </c>
      <c r="B38" s="62">
        <f>$B$8-25</f>
        <v>1994</v>
      </c>
      <c r="C38" s="63">
        <v>1645</v>
      </c>
      <c r="D38" s="63">
        <v>879</v>
      </c>
      <c r="E38" s="63">
        <v>766</v>
      </c>
    </row>
    <row r="39" spans="1:5" ht="14.1" customHeight="1" x14ac:dyDescent="0.2">
      <c r="A39" s="46" t="s">
        <v>58</v>
      </c>
      <c r="B39" s="62">
        <f>$B$8-26</f>
        <v>1993</v>
      </c>
      <c r="C39" s="63">
        <v>1688</v>
      </c>
      <c r="D39" s="63">
        <v>904</v>
      </c>
      <c r="E39" s="63">
        <v>784</v>
      </c>
    </row>
    <row r="40" spans="1:5" ht="14.1" customHeight="1" x14ac:dyDescent="0.2">
      <c r="A40" s="46" t="s">
        <v>59</v>
      </c>
      <c r="B40" s="62">
        <f>$B$8-27</f>
        <v>1992</v>
      </c>
      <c r="C40" s="63">
        <v>1734</v>
      </c>
      <c r="D40" s="63">
        <v>893</v>
      </c>
      <c r="E40" s="63">
        <v>841</v>
      </c>
    </row>
    <row r="41" spans="1:5" ht="14.1" customHeight="1" x14ac:dyDescent="0.2">
      <c r="A41" s="46" t="s">
        <v>60</v>
      </c>
      <c r="B41" s="62">
        <f>$B$8-28</f>
        <v>1991</v>
      </c>
      <c r="C41" s="63">
        <v>1876</v>
      </c>
      <c r="D41" s="63">
        <v>973</v>
      </c>
      <c r="E41" s="63">
        <v>903</v>
      </c>
    </row>
    <row r="42" spans="1:5" ht="14.1" customHeight="1" x14ac:dyDescent="0.2">
      <c r="A42" s="46" t="s">
        <v>61</v>
      </c>
      <c r="B42" s="62">
        <f>$B$8-29</f>
        <v>1990</v>
      </c>
      <c r="C42" s="63">
        <v>1967</v>
      </c>
      <c r="D42" s="63">
        <v>1028</v>
      </c>
      <c r="E42" s="63">
        <v>939</v>
      </c>
    </row>
    <row r="43" spans="1:5" ht="14.1" customHeight="1" x14ac:dyDescent="0.2">
      <c r="A43" s="53" t="s">
        <v>36</v>
      </c>
      <c r="B43" s="64"/>
      <c r="C43" s="63">
        <f>SUM(C38:C42)</f>
        <v>8910</v>
      </c>
      <c r="D43" s="63">
        <f>SUM(D38:D42)</f>
        <v>4677</v>
      </c>
      <c r="E43" s="63">
        <f>SUM(E38:E42)</f>
        <v>4233</v>
      </c>
    </row>
    <row r="44" spans="1:5" ht="14.1" customHeight="1" x14ac:dyDescent="0.2">
      <c r="A44" s="46" t="s">
        <v>62</v>
      </c>
      <c r="B44" s="62">
        <f>$B$8-30</f>
        <v>1989</v>
      </c>
      <c r="C44" s="63">
        <v>1933</v>
      </c>
      <c r="D44" s="63">
        <v>968</v>
      </c>
      <c r="E44" s="63">
        <v>965</v>
      </c>
    </row>
    <row r="45" spans="1:5" ht="14.1" customHeight="1" x14ac:dyDescent="0.2">
      <c r="A45" s="46" t="s">
        <v>63</v>
      </c>
      <c r="B45" s="62">
        <f>$B$8-31</f>
        <v>1988</v>
      </c>
      <c r="C45" s="63">
        <v>1976</v>
      </c>
      <c r="D45" s="63">
        <v>1008</v>
      </c>
      <c r="E45" s="63">
        <v>968</v>
      </c>
    </row>
    <row r="46" spans="1:5" ht="14.1" customHeight="1" x14ac:dyDescent="0.2">
      <c r="A46" s="46" t="s">
        <v>64</v>
      </c>
      <c r="B46" s="62">
        <f>$B$8-32</f>
        <v>1987</v>
      </c>
      <c r="C46" s="63">
        <v>1895</v>
      </c>
      <c r="D46" s="63">
        <v>954</v>
      </c>
      <c r="E46" s="63">
        <v>941</v>
      </c>
    </row>
    <row r="47" spans="1:5" ht="14.1" customHeight="1" x14ac:dyDescent="0.2">
      <c r="A47" s="46" t="s">
        <v>65</v>
      </c>
      <c r="B47" s="62">
        <f>$B$8-33</f>
        <v>1986</v>
      </c>
      <c r="C47" s="63">
        <v>1875</v>
      </c>
      <c r="D47" s="63">
        <v>944</v>
      </c>
      <c r="E47" s="63">
        <v>931</v>
      </c>
    </row>
    <row r="48" spans="1:5" ht="14.1" customHeight="1" x14ac:dyDescent="0.2">
      <c r="A48" s="46" t="s">
        <v>66</v>
      </c>
      <c r="B48" s="62">
        <f>$B$8-34</f>
        <v>1985</v>
      </c>
      <c r="C48" s="63">
        <v>1848</v>
      </c>
      <c r="D48" s="63">
        <v>912</v>
      </c>
      <c r="E48" s="63">
        <v>936</v>
      </c>
    </row>
    <row r="49" spans="1:5" ht="14.1" customHeight="1" x14ac:dyDescent="0.2">
      <c r="A49" s="53" t="s">
        <v>36</v>
      </c>
      <c r="B49" s="64"/>
      <c r="C49" s="63">
        <f>SUM(C44:C48)</f>
        <v>9527</v>
      </c>
      <c r="D49" s="63">
        <f>SUM(D44:D48)</f>
        <v>4786</v>
      </c>
      <c r="E49" s="63">
        <f>SUM(E44:E48)</f>
        <v>4741</v>
      </c>
    </row>
    <row r="50" spans="1:5" ht="14.1" customHeight="1" x14ac:dyDescent="0.2">
      <c r="A50" s="46" t="s">
        <v>67</v>
      </c>
      <c r="B50" s="62">
        <f>$B$8-35</f>
        <v>1984</v>
      </c>
      <c r="C50" s="63">
        <v>1883</v>
      </c>
      <c r="D50" s="63">
        <v>937</v>
      </c>
      <c r="E50" s="63">
        <v>946</v>
      </c>
    </row>
    <row r="51" spans="1:5" ht="14.1" customHeight="1" x14ac:dyDescent="0.2">
      <c r="A51" s="46" t="s">
        <v>68</v>
      </c>
      <c r="B51" s="62">
        <f>$B$8-36</f>
        <v>1983</v>
      </c>
      <c r="C51" s="63">
        <v>1973</v>
      </c>
      <c r="D51" s="63">
        <v>969</v>
      </c>
      <c r="E51" s="63">
        <v>1004</v>
      </c>
    </row>
    <row r="52" spans="1:5" ht="14.1" customHeight="1" x14ac:dyDescent="0.2">
      <c r="A52" s="46" t="s">
        <v>69</v>
      </c>
      <c r="B52" s="62">
        <f>$B$8-37</f>
        <v>1982</v>
      </c>
      <c r="C52" s="63">
        <v>2099</v>
      </c>
      <c r="D52" s="63">
        <v>986</v>
      </c>
      <c r="E52" s="63">
        <v>1113</v>
      </c>
    </row>
    <row r="53" spans="1:5" ht="14.1" customHeight="1" x14ac:dyDescent="0.2">
      <c r="A53" s="46" t="s">
        <v>70</v>
      </c>
      <c r="B53" s="62">
        <f>$B$8-38</f>
        <v>1981</v>
      </c>
      <c r="C53" s="63">
        <v>2062</v>
      </c>
      <c r="D53" s="63">
        <v>950</v>
      </c>
      <c r="E53" s="63">
        <v>1112</v>
      </c>
    </row>
    <row r="54" spans="1:5" ht="14.1" customHeight="1" x14ac:dyDescent="0.2">
      <c r="A54" s="45" t="s">
        <v>71</v>
      </c>
      <c r="B54" s="62">
        <f>$B$8-39</f>
        <v>1980</v>
      </c>
      <c r="C54" s="63">
        <v>2216</v>
      </c>
      <c r="D54" s="63">
        <v>1062</v>
      </c>
      <c r="E54" s="63">
        <v>1154</v>
      </c>
    </row>
    <row r="55" spans="1:5" ht="14.1" customHeight="1" x14ac:dyDescent="0.2">
      <c r="A55" s="52" t="s">
        <v>36</v>
      </c>
      <c r="B55" s="64"/>
      <c r="C55" s="63">
        <f>SUM(C50:C54)</f>
        <v>10233</v>
      </c>
      <c r="D55" s="63">
        <f>SUM(D50:D54)</f>
        <v>4904</v>
      </c>
      <c r="E55" s="63">
        <f>SUM(E50:E54)</f>
        <v>5329</v>
      </c>
    </row>
    <row r="56" spans="1:5" ht="14.1" customHeight="1" x14ac:dyDescent="0.2">
      <c r="A56" s="45" t="s">
        <v>72</v>
      </c>
      <c r="B56" s="62">
        <f>$B$8-40</f>
        <v>1979</v>
      </c>
      <c r="C56" s="63">
        <v>2140</v>
      </c>
      <c r="D56" s="63">
        <v>1009</v>
      </c>
      <c r="E56" s="63">
        <v>1131</v>
      </c>
    </row>
    <row r="57" spans="1:5" ht="14.1" customHeight="1" x14ac:dyDescent="0.2">
      <c r="A57" s="45" t="s">
        <v>73</v>
      </c>
      <c r="B57" s="62">
        <f>$B$8-41</f>
        <v>1978</v>
      </c>
      <c r="C57" s="63">
        <v>2065</v>
      </c>
      <c r="D57" s="63">
        <v>975</v>
      </c>
      <c r="E57" s="63">
        <v>1090</v>
      </c>
    </row>
    <row r="58" spans="1:5" ht="14.1" customHeight="1" x14ac:dyDescent="0.2">
      <c r="A58" s="45" t="s">
        <v>74</v>
      </c>
      <c r="B58" s="62">
        <f>$B$8-42</f>
        <v>1977</v>
      </c>
      <c r="C58" s="63">
        <v>2108</v>
      </c>
      <c r="D58" s="63">
        <v>1008</v>
      </c>
      <c r="E58" s="63">
        <v>1100</v>
      </c>
    </row>
    <row r="59" spans="1:5" ht="14.1" customHeight="1" x14ac:dyDescent="0.2">
      <c r="A59" s="45" t="s">
        <v>75</v>
      </c>
      <c r="B59" s="62">
        <f>$B$8-43</f>
        <v>1976</v>
      </c>
      <c r="C59" s="63">
        <v>2150</v>
      </c>
      <c r="D59" s="63">
        <v>1035</v>
      </c>
      <c r="E59" s="63">
        <v>1115</v>
      </c>
    </row>
    <row r="60" spans="1:5" ht="14.1" customHeight="1" x14ac:dyDescent="0.2">
      <c r="A60" s="45" t="s">
        <v>76</v>
      </c>
      <c r="B60" s="62">
        <f>$B$8-44</f>
        <v>1975</v>
      </c>
      <c r="C60" s="63">
        <v>2098</v>
      </c>
      <c r="D60" s="63">
        <v>994</v>
      </c>
      <c r="E60" s="63">
        <v>1104</v>
      </c>
    </row>
    <row r="61" spans="1:5" ht="14.1" customHeight="1" x14ac:dyDescent="0.2">
      <c r="A61" s="53" t="s">
        <v>36</v>
      </c>
      <c r="B61" s="64"/>
      <c r="C61" s="63">
        <f>SUM(C56:C60)</f>
        <v>10561</v>
      </c>
      <c r="D61" s="63">
        <f>SUM(D56:D60)</f>
        <v>5021</v>
      </c>
      <c r="E61" s="63">
        <f>SUM(E56:E60)</f>
        <v>5540</v>
      </c>
    </row>
    <row r="62" spans="1:5" ht="14.1" customHeight="1" x14ac:dyDescent="0.2">
      <c r="A62" s="46" t="s">
        <v>77</v>
      </c>
      <c r="B62" s="62">
        <f>$B$8-45</f>
        <v>1974</v>
      </c>
      <c r="C62" s="63">
        <v>2247</v>
      </c>
      <c r="D62" s="63">
        <v>1068</v>
      </c>
      <c r="E62" s="63">
        <v>1179</v>
      </c>
    </row>
    <row r="63" spans="1:5" ht="14.1" customHeight="1" x14ac:dyDescent="0.2">
      <c r="A63" s="46" t="s">
        <v>78</v>
      </c>
      <c r="B63" s="62">
        <f>$B$8-46</f>
        <v>1973</v>
      </c>
      <c r="C63" s="63">
        <v>2319</v>
      </c>
      <c r="D63" s="63">
        <v>1145</v>
      </c>
      <c r="E63" s="63">
        <v>1174</v>
      </c>
    </row>
    <row r="64" spans="1:5" ht="14.1" customHeight="1" x14ac:dyDescent="0.2">
      <c r="A64" s="46" t="s">
        <v>79</v>
      </c>
      <c r="B64" s="62">
        <f>$B$8-47</f>
        <v>1972</v>
      </c>
      <c r="C64" s="63">
        <v>2456</v>
      </c>
      <c r="D64" s="63">
        <v>1196</v>
      </c>
      <c r="E64" s="63">
        <v>1260</v>
      </c>
    </row>
    <row r="65" spans="1:5" ht="14.1" customHeight="1" x14ac:dyDescent="0.2">
      <c r="A65" s="46" t="s">
        <v>80</v>
      </c>
      <c r="B65" s="62">
        <f>$B$8-48</f>
        <v>1971</v>
      </c>
      <c r="C65" s="63">
        <v>2893</v>
      </c>
      <c r="D65" s="63">
        <v>1353</v>
      </c>
      <c r="E65" s="63">
        <v>1540</v>
      </c>
    </row>
    <row r="66" spans="1:5" ht="14.1" customHeight="1" x14ac:dyDescent="0.2">
      <c r="A66" s="46" t="s">
        <v>81</v>
      </c>
      <c r="B66" s="62">
        <f>$B$8-49</f>
        <v>1970</v>
      </c>
      <c r="C66" s="63">
        <v>2983</v>
      </c>
      <c r="D66" s="63">
        <v>1452</v>
      </c>
      <c r="E66" s="63">
        <v>1531</v>
      </c>
    </row>
    <row r="67" spans="1:5" ht="14.1" customHeight="1" x14ac:dyDescent="0.2">
      <c r="A67" s="53" t="s">
        <v>36</v>
      </c>
      <c r="B67" s="64"/>
      <c r="C67" s="63">
        <f>SUM(C62:C66)</f>
        <v>12898</v>
      </c>
      <c r="D67" s="63">
        <f>SUM(D62:D66)</f>
        <v>6214</v>
      </c>
      <c r="E67" s="63">
        <f>SUM(E62:E66)</f>
        <v>6684</v>
      </c>
    </row>
    <row r="68" spans="1:5" ht="14.1" customHeight="1" x14ac:dyDescent="0.2">
      <c r="A68" s="46" t="s">
        <v>82</v>
      </c>
      <c r="B68" s="62">
        <f>$B$8-50</f>
        <v>1969</v>
      </c>
      <c r="C68" s="63">
        <v>3371</v>
      </c>
      <c r="D68" s="63">
        <v>1628</v>
      </c>
      <c r="E68" s="63">
        <v>1743</v>
      </c>
    </row>
    <row r="69" spans="1:5" ht="14.1" customHeight="1" x14ac:dyDescent="0.2">
      <c r="A69" s="46" t="s">
        <v>83</v>
      </c>
      <c r="B69" s="62">
        <f>$B$8-51</f>
        <v>1968</v>
      </c>
      <c r="C69" s="63">
        <v>3601</v>
      </c>
      <c r="D69" s="63">
        <v>1745</v>
      </c>
      <c r="E69" s="63">
        <v>1856</v>
      </c>
    </row>
    <row r="70" spans="1:5" ht="14.1" customHeight="1" x14ac:dyDescent="0.2">
      <c r="A70" s="46" t="s">
        <v>84</v>
      </c>
      <c r="B70" s="62">
        <f>$B$8-52</f>
        <v>1967</v>
      </c>
      <c r="C70" s="63">
        <v>3698</v>
      </c>
      <c r="D70" s="63">
        <v>1821</v>
      </c>
      <c r="E70" s="63">
        <v>1877</v>
      </c>
    </row>
    <row r="71" spans="1:5" ht="14.1" customHeight="1" x14ac:dyDescent="0.2">
      <c r="A71" s="46" t="s">
        <v>85</v>
      </c>
      <c r="B71" s="62">
        <f>$B$8-53</f>
        <v>1966</v>
      </c>
      <c r="C71" s="63">
        <v>3671</v>
      </c>
      <c r="D71" s="63">
        <v>1766</v>
      </c>
      <c r="E71" s="63">
        <v>1905</v>
      </c>
    </row>
    <row r="72" spans="1:5" ht="14.1" customHeight="1" x14ac:dyDescent="0.2">
      <c r="A72" s="46" t="s">
        <v>86</v>
      </c>
      <c r="B72" s="62">
        <f>$B$8-54</f>
        <v>1965</v>
      </c>
      <c r="C72" s="63">
        <v>3674</v>
      </c>
      <c r="D72" s="63">
        <v>1771</v>
      </c>
      <c r="E72" s="63">
        <v>1903</v>
      </c>
    </row>
    <row r="73" spans="1:5" ht="14.1" customHeight="1" x14ac:dyDescent="0.2">
      <c r="A73" s="53" t="s">
        <v>36</v>
      </c>
      <c r="B73" s="64"/>
      <c r="C73" s="63">
        <f>SUM(C68:C72)</f>
        <v>18015</v>
      </c>
      <c r="D73" s="63">
        <f>SUM(D68:D72)</f>
        <v>8731</v>
      </c>
      <c r="E73" s="63">
        <f>SUM(E68:E72)</f>
        <v>9284</v>
      </c>
    </row>
    <row r="74" spans="1:5" ht="14.1" customHeight="1" x14ac:dyDescent="0.2">
      <c r="A74" s="46" t="s">
        <v>87</v>
      </c>
      <c r="B74" s="62">
        <f>$B$8-55</f>
        <v>1964</v>
      </c>
      <c r="C74" s="63">
        <v>3775</v>
      </c>
      <c r="D74" s="63">
        <v>1866</v>
      </c>
      <c r="E74" s="63">
        <v>1909</v>
      </c>
    </row>
    <row r="75" spans="1:5" ht="14.1" customHeight="1" x14ac:dyDescent="0.2">
      <c r="A75" s="46" t="s">
        <v>88</v>
      </c>
      <c r="B75" s="62">
        <f>$B$8-56</f>
        <v>1963</v>
      </c>
      <c r="C75" s="63">
        <v>3751</v>
      </c>
      <c r="D75" s="63">
        <v>1783</v>
      </c>
      <c r="E75" s="63">
        <v>1968</v>
      </c>
    </row>
    <row r="76" spans="1:5" ht="13.15" customHeight="1" x14ac:dyDescent="0.2">
      <c r="A76" s="46" t="s">
        <v>89</v>
      </c>
      <c r="B76" s="62">
        <f>$B$8-57</f>
        <v>1962</v>
      </c>
      <c r="C76" s="63">
        <v>3550</v>
      </c>
      <c r="D76" s="63">
        <v>1716</v>
      </c>
      <c r="E76" s="63">
        <v>1834</v>
      </c>
    </row>
    <row r="77" spans="1:5" ht="14.1" customHeight="1" x14ac:dyDescent="0.2">
      <c r="A77" s="45" t="s">
        <v>90</v>
      </c>
      <c r="B77" s="62">
        <f>$B$8-58</f>
        <v>1961</v>
      </c>
      <c r="C77" s="63">
        <v>3518</v>
      </c>
      <c r="D77" s="63">
        <v>1697</v>
      </c>
      <c r="E77" s="63">
        <v>1821</v>
      </c>
    </row>
    <row r="78" spans="1:5" x14ac:dyDescent="0.2">
      <c r="A78" s="46" t="s">
        <v>91</v>
      </c>
      <c r="B78" s="62">
        <f>$B$8-59</f>
        <v>1960</v>
      </c>
      <c r="C78" s="63">
        <v>3326</v>
      </c>
      <c r="D78" s="63">
        <v>1569</v>
      </c>
      <c r="E78" s="63">
        <v>1757</v>
      </c>
    </row>
    <row r="79" spans="1:5" x14ac:dyDescent="0.2">
      <c r="A79" s="53" t="s">
        <v>36</v>
      </c>
      <c r="B79" s="64"/>
      <c r="C79" s="63">
        <f>SUM(C74:C78)</f>
        <v>17920</v>
      </c>
      <c r="D79" s="63">
        <f>SUM(D74:D78)</f>
        <v>8631</v>
      </c>
      <c r="E79" s="63">
        <f>SUM(E74:E78)</f>
        <v>9289</v>
      </c>
    </row>
    <row r="80" spans="1:5" x14ac:dyDescent="0.2">
      <c r="A80" s="46" t="s">
        <v>92</v>
      </c>
      <c r="B80" s="62">
        <f>$B$8-60</f>
        <v>1959</v>
      </c>
      <c r="C80" s="63">
        <v>3278</v>
      </c>
      <c r="D80" s="63">
        <v>1579</v>
      </c>
      <c r="E80" s="63">
        <v>1699</v>
      </c>
    </row>
    <row r="81" spans="1:5" x14ac:dyDescent="0.2">
      <c r="A81" s="46" t="s">
        <v>93</v>
      </c>
      <c r="B81" s="62">
        <f>$B$8-61</f>
        <v>1958</v>
      </c>
      <c r="C81" s="63">
        <v>3125</v>
      </c>
      <c r="D81" s="63">
        <v>1514</v>
      </c>
      <c r="E81" s="63">
        <v>1611</v>
      </c>
    </row>
    <row r="82" spans="1:5" x14ac:dyDescent="0.2">
      <c r="A82" s="46" t="s">
        <v>94</v>
      </c>
      <c r="B82" s="62">
        <f>$B$8-62</f>
        <v>1957</v>
      </c>
      <c r="C82" s="63">
        <v>3096</v>
      </c>
      <c r="D82" s="63">
        <v>1428</v>
      </c>
      <c r="E82" s="63">
        <v>1668</v>
      </c>
    </row>
    <row r="83" spans="1:5" x14ac:dyDescent="0.2">
      <c r="A83" s="46" t="s">
        <v>95</v>
      </c>
      <c r="B83" s="62">
        <f>$B$8-63</f>
        <v>1956</v>
      </c>
      <c r="C83" s="63">
        <v>2874</v>
      </c>
      <c r="D83" s="63">
        <v>1371</v>
      </c>
      <c r="E83" s="63">
        <v>1503</v>
      </c>
    </row>
    <row r="84" spans="1:5" x14ac:dyDescent="0.2">
      <c r="A84" s="46" t="s">
        <v>96</v>
      </c>
      <c r="B84" s="62">
        <f>$B$8-64</f>
        <v>1955</v>
      </c>
      <c r="C84" s="63">
        <v>2932</v>
      </c>
      <c r="D84" s="63">
        <v>1420</v>
      </c>
      <c r="E84" s="63">
        <v>1512</v>
      </c>
    </row>
    <row r="85" spans="1:5" x14ac:dyDescent="0.2">
      <c r="A85" s="53" t="s">
        <v>36</v>
      </c>
      <c r="B85" s="64"/>
      <c r="C85" s="63">
        <f>SUM(C80:C84)</f>
        <v>15305</v>
      </c>
      <c r="D85" s="63">
        <f>SUM(D80:D84)</f>
        <v>7312</v>
      </c>
      <c r="E85" s="63">
        <f>SUM(E80:E84)</f>
        <v>7993</v>
      </c>
    </row>
    <row r="86" spans="1:5" x14ac:dyDescent="0.2">
      <c r="A86" s="46" t="s">
        <v>97</v>
      </c>
      <c r="B86" s="62">
        <f>$B$8-65</f>
        <v>1954</v>
      </c>
      <c r="C86" s="63">
        <v>2924</v>
      </c>
      <c r="D86" s="63">
        <v>1340</v>
      </c>
      <c r="E86" s="63">
        <v>1584</v>
      </c>
    </row>
    <row r="87" spans="1:5" x14ac:dyDescent="0.2">
      <c r="A87" s="46" t="s">
        <v>98</v>
      </c>
      <c r="B87" s="62">
        <f>$B$8-66</f>
        <v>1953</v>
      </c>
      <c r="C87" s="63">
        <v>2830</v>
      </c>
      <c r="D87" s="63">
        <v>1339</v>
      </c>
      <c r="E87" s="63">
        <v>1491</v>
      </c>
    </row>
    <row r="88" spans="1:5" x14ac:dyDescent="0.2">
      <c r="A88" s="46" t="s">
        <v>99</v>
      </c>
      <c r="B88" s="62">
        <f>$B$8-67</f>
        <v>1952</v>
      </c>
      <c r="C88" s="63">
        <v>2833</v>
      </c>
      <c r="D88" s="63">
        <v>1357</v>
      </c>
      <c r="E88" s="63">
        <v>1476</v>
      </c>
    </row>
    <row r="89" spans="1:5" x14ac:dyDescent="0.2">
      <c r="A89" s="46" t="s">
        <v>100</v>
      </c>
      <c r="B89" s="62">
        <f>$B$8-68</f>
        <v>1951</v>
      </c>
      <c r="C89" s="63">
        <v>2831</v>
      </c>
      <c r="D89" s="63">
        <v>1398</v>
      </c>
      <c r="E89" s="63">
        <v>1433</v>
      </c>
    </row>
    <row r="90" spans="1:5" x14ac:dyDescent="0.2">
      <c r="A90" s="46" t="s">
        <v>101</v>
      </c>
      <c r="B90" s="62">
        <f>$B$8-69</f>
        <v>1950</v>
      </c>
      <c r="C90" s="63">
        <v>2848</v>
      </c>
      <c r="D90" s="63">
        <v>1401</v>
      </c>
      <c r="E90" s="63">
        <v>1447</v>
      </c>
    </row>
    <row r="91" spans="1:5" x14ac:dyDescent="0.2">
      <c r="A91" s="53" t="s">
        <v>36</v>
      </c>
      <c r="B91" s="64"/>
      <c r="C91" s="63">
        <f>SUM(C86:C90)</f>
        <v>14266</v>
      </c>
      <c r="D91" s="63">
        <f>SUM(D86:D90)</f>
        <v>6835</v>
      </c>
      <c r="E91" s="63">
        <f>SUM(E86:E90)</f>
        <v>7431</v>
      </c>
    </row>
    <row r="92" spans="1:5" x14ac:dyDescent="0.2">
      <c r="A92" s="46" t="s">
        <v>102</v>
      </c>
      <c r="B92" s="62">
        <f>$B$8-70</f>
        <v>1949</v>
      </c>
      <c r="C92" s="63">
        <v>2718</v>
      </c>
      <c r="D92" s="63">
        <v>1316</v>
      </c>
      <c r="E92" s="63">
        <v>1402</v>
      </c>
    </row>
    <row r="93" spans="1:5" x14ac:dyDescent="0.2">
      <c r="A93" s="46" t="s">
        <v>103</v>
      </c>
      <c r="B93" s="62">
        <f>$B$8-71</f>
        <v>1948</v>
      </c>
      <c r="C93" s="63">
        <v>2581</v>
      </c>
      <c r="D93" s="63">
        <v>1233</v>
      </c>
      <c r="E93" s="63">
        <v>1348</v>
      </c>
    </row>
    <row r="94" spans="1:5" x14ac:dyDescent="0.2">
      <c r="A94" s="46" t="s">
        <v>104</v>
      </c>
      <c r="B94" s="62">
        <f>$B$8-72</f>
        <v>1947</v>
      </c>
      <c r="C94" s="63">
        <v>2409</v>
      </c>
      <c r="D94" s="63">
        <v>1143</v>
      </c>
      <c r="E94" s="63">
        <v>1266</v>
      </c>
    </row>
    <row r="95" spans="1:5" x14ac:dyDescent="0.2">
      <c r="A95" s="46" t="s">
        <v>105</v>
      </c>
      <c r="B95" s="62">
        <f>$B$8-73</f>
        <v>1946</v>
      </c>
      <c r="C95" s="63">
        <v>2304</v>
      </c>
      <c r="D95" s="63">
        <v>1071</v>
      </c>
      <c r="E95" s="63">
        <v>1233</v>
      </c>
    </row>
    <row r="96" spans="1:5" x14ac:dyDescent="0.2">
      <c r="A96" s="46" t="s">
        <v>106</v>
      </c>
      <c r="B96" s="62">
        <f>$B$8-74</f>
        <v>1945</v>
      </c>
      <c r="C96" s="63">
        <v>1868</v>
      </c>
      <c r="D96" s="63">
        <v>870</v>
      </c>
      <c r="E96" s="63">
        <v>998</v>
      </c>
    </row>
    <row r="97" spans="1:5" x14ac:dyDescent="0.2">
      <c r="A97" s="53" t="s">
        <v>36</v>
      </c>
      <c r="B97" s="64"/>
      <c r="C97" s="63">
        <f>SUM(C92:C96)</f>
        <v>11880</v>
      </c>
      <c r="D97" s="63">
        <f>SUM(D92:D96)</f>
        <v>5633</v>
      </c>
      <c r="E97" s="63">
        <f>SUM(E92:E96)</f>
        <v>6247</v>
      </c>
    </row>
    <row r="98" spans="1:5" x14ac:dyDescent="0.2">
      <c r="A98" s="46" t="s">
        <v>107</v>
      </c>
      <c r="B98" s="62">
        <f>$B$8-75</f>
        <v>1944</v>
      </c>
      <c r="C98" s="63">
        <v>2466</v>
      </c>
      <c r="D98" s="63">
        <v>1130</v>
      </c>
      <c r="E98" s="63">
        <v>1336</v>
      </c>
    </row>
    <row r="99" spans="1:5" x14ac:dyDescent="0.2">
      <c r="A99" s="46" t="s">
        <v>108</v>
      </c>
      <c r="B99" s="62">
        <f>$B$8-76</f>
        <v>1943</v>
      </c>
      <c r="C99" s="63">
        <v>2464</v>
      </c>
      <c r="D99" s="63">
        <v>1163</v>
      </c>
      <c r="E99" s="63">
        <v>1301</v>
      </c>
    </row>
    <row r="100" spans="1:5" x14ac:dyDescent="0.2">
      <c r="A100" s="46" t="s">
        <v>109</v>
      </c>
      <c r="B100" s="62">
        <f>$B$8-77</f>
        <v>1942</v>
      </c>
      <c r="C100" s="63">
        <v>2432</v>
      </c>
      <c r="D100" s="63">
        <v>1103</v>
      </c>
      <c r="E100" s="63">
        <v>1329</v>
      </c>
    </row>
    <row r="101" spans="1:5" x14ac:dyDescent="0.2">
      <c r="A101" s="46" t="s">
        <v>110</v>
      </c>
      <c r="B101" s="62">
        <f>$B$8-78</f>
        <v>1941</v>
      </c>
      <c r="C101" s="63">
        <v>2755</v>
      </c>
      <c r="D101" s="63">
        <v>1231</v>
      </c>
      <c r="E101" s="63">
        <v>1524</v>
      </c>
    </row>
    <row r="102" spans="1:5" x14ac:dyDescent="0.2">
      <c r="A102" s="47" t="s">
        <v>111</v>
      </c>
      <c r="B102" s="62">
        <f>$B$8-79</f>
        <v>1940</v>
      </c>
      <c r="C102" s="63">
        <v>2720</v>
      </c>
      <c r="D102" s="63">
        <v>1226</v>
      </c>
      <c r="E102" s="63">
        <v>1494</v>
      </c>
    </row>
    <row r="103" spans="1:5" x14ac:dyDescent="0.2">
      <c r="A103" s="54" t="s">
        <v>36</v>
      </c>
      <c r="B103" s="65"/>
      <c r="C103" s="63">
        <f>SUM(C98:C102)</f>
        <v>12837</v>
      </c>
      <c r="D103" s="63">
        <f>SUM(D98:D102)</f>
        <v>5853</v>
      </c>
      <c r="E103" s="63">
        <f>SUM(E98:E102)</f>
        <v>6984</v>
      </c>
    </row>
    <row r="104" spans="1:5" x14ac:dyDescent="0.2">
      <c r="A104" s="47" t="s">
        <v>112</v>
      </c>
      <c r="B104" s="62">
        <f>$B$8-80</f>
        <v>1939</v>
      </c>
      <c r="C104" s="63">
        <v>2585</v>
      </c>
      <c r="D104" s="63">
        <v>1183</v>
      </c>
      <c r="E104" s="63">
        <v>1402</v>
      </c>
    </row>
    <row r="105" spans="1:5" x14ac:dyDescent="0.2">
      <c r="A105" s="47" t="s">
        <v>123</v>
      </c>
      <c r="B105" s="62">
        <f>$B$8-81</f>
        <v>1938</v>
      </c>
      <c r="C105" s="63">
        <v>2360</v>
      </c>
      <c r="D105" s="63">
        <v>1017</v>
      </c>
      <c r="E105" s="63">
        <v>1343</v>
      </c>
    </row>
    <row r="106" spans="1:5" s="25" customFormat="1" x14ac:dyDescent="0.2">
      <c r="A106" s="47" t="s">
        <v>121</v>
      </c>
      <c r="B106" s="62">
        <f>$B$8-82</f>
        <v>1937</v>
      </c>
      <c r="C106" s="63">
        <v>1928</v>
      </c>
      <c r="D106" s="63">
        <v>856</v>
      </c>
      <c r="E106" s="63">
        <v>1072</v>
      </c>
    </row>
    <row r="107" spans="1:5" x14ac:dyDescent="0.2">
      <c r="A107" s="47" t="s">
        <v>124</v>
      </c>
      <c r="B107" s="62">
        <f>$B$8-83</f>
        <v>1936</v>
      </c>
      <c r="C107" s="63">
        <v>1771</v>
      </c>
      <c r="D107" s="63">
        <v>761</v>
      </c>
      <c r="E107" s="63">
        <v>1010</v>
      </c>
    </row>
    <row r="108" spans="1:5" x14ac:dyDescent="0.2">
      <c r="A108" s="47" t="s">
        <v>122</v>
      </c>
      <c r="B108" s="62">
        <f>$B$8-84</f>
        <v>1935</v>
      </c>
      <c r="C108" s="63">
        <v>1518</v>
      </c>
      <c r="D108" s="63">
        <v>631</v>
      </c>
      <c r="E108" s="63">
        <v>887</v>
      </c>
    </row>
    <row r="109" spans="1:5" x14ac:dyDescent="0.2">
      <c r="A109" s="54" t="s">
        <v>36</v>
      </c>
      <c r="B109" s="65"/>
      <c r="C109" s="63">
        <f>SUM(C104:C108)</f>
        <v>10162</v>
      </c>
      <c r="D109" s="63">
        <f>SUM(D104:D108)</f>
        <v>4448</v>
      </c>
      <c r="E109" s="63">
        <f>SUM(E104:E108)</f>
        <v>5714</v>
      </c>
    </row>
    <row r="110" spans="1:5" x14ac:dyDescent="0.2">
      <c r="A110" s="47" t="s">
        <v>113</v>
      </c>
      <c r="B110" s="62">
        <f>$B$8-85</f>
        <v>1934</v>
      </c>
      <c r="C110" s="63">
        <v>1345</v>
      </c>
      <c r="D110" s="63">
        <v>570</v>
      </c>
      <c r="E110" s="63">
        <v>775</v>
      </c>
    </row>
    <row r="111" spans="1:5" x14ac:dyDescent="0.2">
      <c r="A111" s="47" t="s">
        <v>114</v>
      </c>
      <c r="B111" s="62">
        <f>$B$8-86</f>
        <v>1933</v>
      </c>
      <c r="C111" s="63">
        <v>881</v>
      </c>
      <c r="D111" s="63">
        <v>333</v>
      </c>
      <c r="E111" s="63">
        <v>548</v>
      </c>
    </row>
    <row r="112" spans="1:5" x14ac:dyDescent="0.2">
      <c r="A112" s="47" t="s">
        <v>115</v>
      </c>
      <c r="B112" s="62">
        <f>$B$8-87</f>
        <v>1932</v>
      </c>
      <c r="C112" s="63">
        <v>777</v>
      </c>
      <c r="D112" s="63">
        <v>296</v>
      </c>
      <c r="E112" s="63">
        <v>481</v>
      </c>
    </row>
    <row r="113" spans="1:5" x14ac:dyDescent="0.2">
      <c r="A113" s="47" t="s">
        <v>116</v>
      </c>
      <c r="B113" s="62">
        <f>$B$8-88</f>
        <v>1931</v>
      </c>
      <c r="C113" s="63">
        <v>686</v>
      </c>
      <c r="D113" s="63">
        <v>230</v>
      </c>
      <c r="E113" s="63">
        <v>456</v>
      </c>
    </row>
    <row r="114" spans="1:5" x14ac:dyDescent="0.2">
      <c r="A114" s="47" t="s">
        <v>117</v>
      </c>
      <c r="B114" s="62">
        <f>$B$8-89</f>
        <v>1930</v>
      </c>
      <c r="C114" s="63">
        <v>611</v>
      </c>
      <c r="D114" s="63">
        <v>204</v>
      </c>
      <c r="E114" s="63">
        <v>407</v>
      </c>
    </row>
    <row r="115" spans="1:5" x14ac:dyDescent="0.2">
      <c r="A115" s="54" t="s">
        <v>36</v>
      </c>
      <c r="B115" s="66"/>
      <c r="C115" s="63">
        <f>SUM(C110:C114)</f>
        <v>4300</v>
      </c>
      <c r="D115" s="63">
        <f>SUM(D110:D114)</f>
        <v>1633</v>
      </c>
      <c r="E115" s="63">
        <f>SUM(E110:E114)</f>
        <v>2667</v>
      </c>
    </row>
    <row r="116" spans="1:5" x14ac:dyDescent="0.2">
      <c r="A116" s="47" t="s">
        <v>118</v>
      </c>
      <c r="B116" s="62">
        <f>$B$8-90</f>
        <v>1929</v>
      </c>
      <c r="C116" s="63">
        <v>2282</v>
      </c>
      <c r="D116" s="63">
        <v>604</v>
      </c>
      <c r="E116" s="63">
        <v>1678</v>
      </c>
    </row>
    <row r="117" spans="1:5" x14ac:dyDescent="0.2">
      <c r="A117" s="48"/>
      <c r="B117" s="51" t="s">
        <v>119</v>
      </c>
      <c r="C117" s="56"/>
      <c r="D117" s="56"/>
      <c r="E117" s="56"/>
    </row>
    <row r="118" spans="1:5" x14ac:dyDescent="0.2">
      <c r="A118" s="49" t="s">
        <v>120</v>
      </c>
      <c r="B118" s="67"/>
      <c r="C118" s="68">
        <v>200539</v>
      </c>
      <c r="D118" s="68">
        <v>96689</v>
      </c>
      <c r="E118" s="68">
        <v>103850</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3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19 SH</oddFooter>
  </headerFooter>
  <rowBreaks count="2" manualBreakCount="2">
    <brk id="49" max="16383" man="1"/>
    <brk id="7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99" t="s">
        <v>161</v>
      </c>
      <c r="B1" s="99"/>
      <c r="C1" s="100"/>
      <c r="D1" s="100"/>
      <c r="E1" s="100"/>
    </row>
    <row r="2" spans="1:8" s="10" customFormat="1" ht="14.1" customHeight="1" x14ac:dyDescent="0.2">
      <c r="A2" s="103" t="s">
        <v>163</v>
      </c>
      <c r="B2" s="103"/>
      <c r="C2" s="103"/>
      <c r="D2" s="103"/>
      <c r="E2" s="103"/>
    </row>
    <row r="3" spans="1:8" s="10" customFormat="1" ht="14.1" customHeight="1" x14ac:dyDescent="0.2">
      <c r="A3" s="99" t="s">
        <v>133</v>
      </c>
      <c r="B3" s="99"/>
      <c r="C3" s="99"/>
      <c r="D3" s="99"/>
      <c r="E3" s="99"/>
    </row>
    <row r="4" spans="1:8" s="10" customFormat="1" ht="14.1" customHeight="1" x14ac:dyDescent="0.2">
      <c r="A4" s="27"/>
      <c r="B4" s="27"/>
      <c r="C4" s="27"/>
      <c r="D4" s="27"/>
      <c r="E4" s="27"/>
    </row>
    <row r="5" spans="1:8" ht="28.35" customHeight="1" x14ac:dyDescent="0.2">
      <c r="A5" s="104" t="s">
        <v>160</v>
      </c>
      <c r="B5" s="106" t="s">
        <v>162</v>
      </c>
      <c r="C5" s="101" t="s">
        <v>30</v>
      </c>
      <c r="D5" s="101" t="s">
        <v>22</v>
      </c>
      <c r="E5" s="102" t="s">
        <v>23</v>
      </c>
    </row>
    <row r="6" spans="1:8" ht="28.35" customHeight="1" x14ac:dyDescent="0.2">
      <c r="A6" s="105"/>
      <c r="B6" s="107"/>
      <c r="C6" s="19" t="s">
        <v>157</v>
      </c>
      <c r="D6" s="19" t="s">
        <v>158</v>
      </c>
      <c r="E6" s="20" t="s">
        <v>159</v>
      </c>
    </row>
    <row r="7" spans="1:8" ht="14.1" customHeight="1" x14ac:dyDescent="0.2">
      <c r="A7" s="44"/>
      <c r="B7" s="50"/>
      <c r="C7" s="21"/>
      <c r="D7" s="21"/>
      <c r="E7" s="21"/>
    </row>
    <row r="8" spans="1:8" ht="14.1" customHeight="1" x14ac:dyDescent="0.2">
      <c r="A8" s="45" t="s">
        <v>31</v>
      </c>
      <c r="B8" s="62">
        <v>2019</v>
      </c>
      <c r="C8" s="63">
        <v>2848</v>
      </c>
      <c r="D8" s="63">
        <v>1462</v>
      </c>
      <c r="E8" s="63">
        <v>1386</v>
      </c>
    </row>
    <row r="9" spans="1:8" ht="14.1" customHeight="1" x14ac:dyDescent="0.2">
      <c r="A9" s="45" t="s">
        <v>32</v>
      </c>
      <c r="B9" s="62">
        <f>$B$8-1</f>
        <v>2018</v>
      </c>
      <c r="C9" s="63">
        <v>3049</v>
      </c>
      <c r="D9" s="63">
        <v>1543</v>
      </c>
      <c r="E9" s="63">
        <v>1506</v>
      </c>
    </row>
    <row r="10" spans="1:8" ht="14.1" customHeight="1" x14ac:dyDescent="0.2">
      <c r="A10" s="45" t="s">
        <v>33</v>
      </c>
      <c r="B10" s="62">
        <f>$B$8-2</f>
        <v>2017</v>
      </c>
      <c r="C10" s="63">
        <v>3029</v>
      </c>
      <c r="D10" s="63">
        <v>1566</v>
      </c>
      <c r="E10" s="63">
        <v>1463</v>
      </c>
    </row>
    <row r="11" spans="1:8" ht="14.1" customHeight="1" x14ac:dyDescent="0.2">
      <c r="A11" s="45" t="s">
        <v>34</v>
      </c>
      <c r="B11" s="62">
        <f>$B$8-3</f>
        <v>2016</v>
      </c>
      <c r="C11" s="63">
        <v>3110</v>
      </c>
      <c r="D11" s="63">
        <v>1582</v>
      </c>
      <c r="E11" s="63">
        <v>1528</v>
      </c>
      <c r="H11" s="24"/>
    </row>
    <row r="12" spans="1:8" ht="14.1" customHeight="1" x14ac:dyDescent="0.2">
      <c r="A12" s="45" t="s">
        <v>35</v>
      </c>
      <c r="B12" s="62">
        <f>$B$8-4</f>
        <v>2015</v>
      </c>
      <c r="C12" s="63">
        <v>2991</v>
      </c>
      <c r="D12" s="63">
        <v>1538</v>
      </c>
      <c r="E12" s="63">
        <v>1453</v>
      </c>
    </row>
    <row r="13" spans="1:8" ht="14.1" customHeight="1" x14ac:dyDescent="0.2">
      <c r="A13" s="52" t="s">
        <v>36</v>
      </c>
      <c r="B13" s="62"/>
      <c r="C13" s="63">
        <f>SUM(C8:C12)</f>
        <v>15027</v>
      </c>
      <c r="D13" s="63">
        <f>SUM(D8:D12)</f>
        <v>7691</v>
      </c>
      <c r="E13" s="63">
        <f>SUM(E8:E12)</f>
        <v>7336</v>
      </c>
    </row>
    <row r="14" spans="1:8" ht="14.1" customHeight="1" x14ac:dyDescent="0.2">
      <c r="A14" s="46" t="s">
        <v>37</v>
      </c>
      <c r="B14" s="62">
        <f>$B$8-5</f>
        <v>2014</v>
      </c>
      <c r="C14" s="63">
        <v>2955</v>
      </c>
      <c r="D14" s="63">
        <v>1519</v>
      </c>
      <c r="E14" s="63">
        <v>1436</v>
      </c>
    </row>
    <row r="15" spans="1:8" ht="14.1" customHeight="1" x14ac:dyDescent="0.2">
      <c r="A15" s="46" t="s">
        <v>38</v>
      </c>
      <c r="B15" s="62">
        <f>$B$8-6</f>
        <v>2013</v>
      </c>
      <c r="C15" s="63">
        <v>2958</v>
      </c>
      <c r="D15" s="63">
        <v>1518</v>
      </c>
      <c r="E15" s="63">
        <v>1440</v>
      </c>
    </row>
    <row r="16" spans="1:8" ht="14.1" customHeight="1" x14ac:dyDescent="0.2">
      <c r="A16" s="46" t="s">
        <v>39</v>
      </c>
      <c r="B16" s="62">
        <f>$B$8-7</f>
        <v>2012</v>
      </c>
      <c r="C16" s="63">
        <v>2905</v>
      </c>
      <c r="D16" s="63">
        <v>1463</v>
      </c>
      <c r="E16" s="63">
        <v>1442</v>
      </c>
    </row>
    <row r="17" spans="1:5" ht="14.1" customHeight="1" x14ac:dyDescent="0.2">
      <c r="A17" s="46" t="s">
        <v>40</v>
      </c>
      <c r="B17" s="62">
        <f>$B$8-8</f>
        <v>2011</v>
      </c>
      <c r="C17" s="63">
        <v>2920</v>
      </c>
      <c r="D17" s="63">
        <v>1493</v>
      </c>
      <c r="E17" s="63">
        <v>1427</v>
      </c>
    </row>
    <row r="18" spans="1:5" ht="14.1" customHeight="1" x14ac:dyDescent="0.2">
      <c r="A18" s="46" t="s">
        <v>41</v>
      </c>
      <c r="B18" s="62">
        <f>$B$8-9</f>
        <v>2010</v>
      </c>
      <c r="C18" s="63">
        <v>2901</v>
      </c>
      <c r="D18" s="63">
        <v>1495</v>
      </c>
      <c r="E18" s="63">
        <v>1406</v>
      </c>
    </row>
    <row r="19" spans="1:5" ht="14.1" customHeight="1" x14ac:dyDescent="0.2">
      <c r="A19" s="53" t="s">
        <v>36</v>
      </c>
      <c r="B19" s="64"/>
      <c r="C19" s="63">
        <f>SUM(C14:C18)</f>
        <v>14639</v>
      </c>
      <c r="D19" s="63">
        <f>SUM(D14:D18)</f>
        <v>7488</v>
      </c>
      <c r="E19" s="63">
        <f>SUM(E14:E18)</f>
        <v>7151</v>
      </c>
    </row>
    <row r="20" spans="1:5" ht="14.1" customHeight="1" x14ac:dyDescent="0.2">
      <c r="A20" s="46" t="s">
        <v>42</v>
      </c>
      <c r="B20" s="62">
        <f>$B$8-10</f>
        <v>2009</v>
      </c>
      <c r="C20" s="63">
        <v>2959</v>
      </c>
      <c r="D20" s="63">
        <v>1533</v>
      </c>
      <c r="E20" s="63">
        <v>1426</v>
      </c>
    </row>
    <row r="21" spans="1:5" ht="14.1" customHeight="1" x14ac:dyDescent="0.2">
      <c r="A21" s="46" t="s">
        <v>43</v>
      </c>
      <c r="B21" s="62">
        <f>$B$8-11</f>
        <v>2008</v>
      </c>
      <c r="C21" s="63">
        <v>3079</v>
      </c>
      <c r="D21" s="63">
        <v>1532</v>
      </c>
      <c r="E21" s="63">
        <v>1547</v>
      </c>
    </row>
    <row r="22" spans="1:5" ht="14.1" customHeight="1" x14ac:dyDescent="0.2">
      <c r="A22" s="46" t="s">
        <v>44</v>
      </c>
      <c r="B22" s="62">
        <f>$B$8-12</f>
        <v>2007</v>
      </c>
      <c r="C22" s="63">
        <v>3048</v>
      </c>
      <c r="D22" s="63">
        <v>1545</v>
      </c>
      <c r="E22" s="63">
        <v>1503</v>
      </c>
    </row>
    <row r="23" spans="1:5" ht="14.1" customHeight="1" x14ac:dyDescent="0.2">
      <c r="A23" s="46" t="s">
        <v>45</v>
      </c>
      <c r="B23" s="62">
        <f>$B$8-13</f>
        <v>2006</v>
      </c>
      <c r="C23" s="63">
        <v>2965</v>
      </c>
      <c r="D23" s="63">
        <v>1524</v>
      </c>
      <c r="E23" s="63">
        <v>1441</v>
      </c>
    </row>
    <row r="24" spans="1:5" ht="14.1" customHeight="1" x14ac:dyDescent="0.2">
      <c r="A24" s="46" t="s">
        <v>46</v>
      </c>
      <c r="B24" s="62">
        <f>$B$8-14</f>
        <v>2005</v>
      </c>
      <c r="C24" s="63">
        <v>3005</v>
      </c>
      <c r="D24" s="63">
        <v>1536</v>
      </c>
      <c r="E24" s="63">
        <v>1469</v>
      </c>
    </row>
    <row r="25" spans="1:5" ht="14.1" customHeight="1" x14ac:dyDescent="0.2">
      <c r="A25" s="53" t="s">
        <v>36</v>
      </c>
      <c r="B25" s="64"/>
      <c r="C25" s="63">
        <f>SUM(C20:C24)</f>
        <v>15056</v>
      </c>
      <c r="D25" s="63">
        <f>SUM(D20:D24)</f>
        <v>7670</v>
      </c>
      <c r="E25" s="63">
        <f>SUM(E20:E24)</f>
        <v>7386</v>
      </c>
    </row>
    <row r="26" spans="1:5" ht="14.1" customHeight="1" x14ac:dyDescent="0.2">
      <c r="A26" s="46" t="s">
        <v>47</v>
      </c>
      <c r="B26" s="62">
        <f>$B$8-15</f>
        <v>2004</v>
      </c>
      <c r="C26" s="63">
        <v>3090</v>
      </c>
      <c r="D26" s="63">
        <v>1639</v>
      </c>
      <c r="E26" s="63">
        <v>1451</v>
      </c>
    </row>
    <row r="27" spans="1:5" ht="14.1" customHeight="1" x14ac:dyDescent="0.2">
      <c r="A27" s="46" t="s">
        <v>48</v>
      </c>
      <c r="B27" s="62">
        <f>$B$8-16</f>
        <v>2003</v>
      </c>
      <c r="C27" s="63">
        <v>3065</v>
      </c>
      <c r="D27" s="63">
        <v>1556</v>
      </c>
      <c r="E27" s="63">
        <v>1509</v>
      </c>
    </row>
    <row r="28" spans="1:5" ht="14.1" customHeight="1" x14ac:dyDescent="0.2">
      <c r="A28" s="46" t="s">
        <v>49</v>
      </c>
      <c r="B28" s="62">
        <f>$B$8-17</f>
        <v>2002</v>
      </c>
      <c r="C28" s="63">
        <v>3119</v>
      </c>
      <c r="D28" s="63">
        <v>1612</v>
      </c>
      <c r="E28" s="63">
        <v>1507</v>
      </c>
    </row>
    <row r="29" spans="1:5" ht="14.1" customHeight="1" x14ac:dyDescent="0.2">
      <c r="A29" s="46" t="s">
        <v>50</v>
      </c>
      <c r="B29" s="62">
        <f>$B$8-18</f>
        <v>2001</v>
      </c>
      <c r="C29" s="63">
        <v>3218</v>
      </c>
      <c r="D29" s="63">
        <v>1624</v>
      </c>
      <c r="E29" s="63">
        <v>1594</v>
      </c>
    </row>
    <row r="30" spans="1:5" ht="14.1" customHeight="1" x14ac:dyDescent="0.2">
      <c r="A30" s="45" t="s">
        <v>51</v>
      </c>
      <c r="B30" s="62">
        <f>$B$8-19</f>
        <v>2000</v>
      </c>
      <c r="C30" s="63">
        <v>3263</v>
      </c>
      <c r="D30" s="63">
        <v>1718</v>
      </c>
      <c r="E30" s="63">
        <v>1545</v>
      </c>
    </row>
    <row r="31" spans="1:5" ht="14.1" customHeight="1" x14ac:dyDescent="0.2">
      <c r="A31" s="53" t="s">
        <v>36</v>
      </c>
      <c r="B31" s="64"/>
      <c r="C31" s="63">
        <f>SUM(C26:C30)</f>
        <v>15755</v>
      </c>
      <c r="D31" s="63">
        <f>SUM(D26:D30)</f>
        <v>8149</v>
      </c>
      <c r="E31" s="63">
        <f>SUM(E26:E30)</f>
        <v>7606</v>
      </c>
    </row>
    <row r="32" spans="1:5" ht="14.1" customHeight="1" x14ac:dyDescent="0.2">
      <c r="A32" s="46" t="s">
        <v>52</v>
      </c>
      <c r="B32" s="62">
        <f>$B$8-20</f>
        <v>1999</v>
      </c>
      <c r="C32" s="63">
        <v>3175</v>
      </c>
      <c r="D32" s="63">
        <v>1685</v>
      </c>
      <c r="E32" s="63">
        <v>1490</v>
      </c>
    </row>
    <row r="33" spans="1:5" ht="14.1" customHeight="1" x14ac:dyDescent="0.2">
      <c r="A33" s="46" t="s">
        <v>53</v>
      </c>
      <c r="B33" s="62">
        <f>$B$8-21</f>
        <v>1998</v>
      </c>
      <c r="C33" s="63">
        <v>3234</v>
      </c>
      <c r="D33" s="63">
        <v>1721</v>
      </c>
      <c r="E33" s="63">
        <v>1513</v>
      </c>
    </row>
    <row r="34" spans="1:5" ht="14.1" customHeight="1" x14ac:dyDescent="0.2">
      <c r="A34" s="46" t="s">
        <v>54</v>
      </c>
      <c r="B34" s="62">
        <f>$B$8-22</f>
        <v>1997</v>
      </c>
      <c r="C34" s="63">
        <v>3264</v>
      </c>
      <c r="D34" s="63">
        <v>1796</v>
      </c>
      <c r="E34" s="63">
        <v>1468</v>
      </c>
    </row>
    <row r="35" spans="1:5" ht="14.1" customHeight="1" x14ac:dyDescent="0.2">
      <c r="A35" s="46" t="s">
        <v>55</v>
      </c>
      <c r="B35" s="62">
        <f>$B$8-23</f>
        <v>1996</v>
      </c>
      <c r="C35" s="63">
        <v>3172</v>
      </c>
      <c r="D35" s="63">
        <v>1658</v>
      </c>
      <c r="E35" s="63">
        <v>1514</v>
      </c>
    </row>
    <row r="36" spans="1:5" ht="14.1" customHeight="1" x14ac:dyDescent="0.2">
      <c r="A36" s="46" t="s">
        <v>56</v>
      </c>
      <c r="B36" s="62">
        <f>$B$8-24</f>
        <v>1995</v>
      </c>
      <c r="C36" s="63">
        <v>3089</v>
      </c>
      <c r="D36" s="63">
        <v>1621</v>
      </c>
      <c r="E36" s="63">
        <v>1468</v>
      </c>
    </row>
    <row r="37" spans="1:5" ht="14.1" customHeight="1" x14ac:dyDescent="0.2">
      <c r="A37" s="53" t="s">
        <v>36</v>
      </c>
      <c r="B37" s="64"/>
      <c r="C37" s="63">
        <f>SUM(C32:C36)</f>
        <v>15934</v>
      </c>
      <c r="D37" s="63">
        <f>SUM(D32:D36)</f>
        <v>8481</v>
      </c>
      <c r="E37" s="63">
        <f>SUM(E32:E36)</f>
        <v>7453</v>
      </c>
    </row>
    <row r="38" spans="1:5" ht="14.1" customHeight="1" x14ac:dyDescent="0.2">
      <c r="A38" s="46" t="s">
        <v>57</v>
      </c>
      <c r="B38" s="62">
        <f>$B$8-25</f>
        <v>1994</v>
      </c>
      <c r="C38" s="63">
        <v>3139</v>
      </c>
      <c r="D38" s="63">
        <v>1660</v>
      </c>
      <c r="E38" s="63">
        <v>1479</v>
      </c>
    </row>
    <row r="39" spans="1:5" ht="14.1" customHeight="1" x14ac:dyDescent="0.2">
      <c r="A39" s="46" t="s">
        <v>58</v>
      </c>
      <c r="B39" s="62">
        <f>$B$8-26</f>
        <v>1993</v>
      </c>
      <c r="C39" s="63">
        <v>3108</v>
      </c>
      <c r="D39" s="63">
        <v>1655</v>
      </c>
      <c r="E39" s="63">
        <v>1453</v>
      </c>
    </row>
    <row r="40" spans="1:5" ht="14.1" customHeight="1" x14ac:dyDescent="0.2">
      <c r="A40" s="46" t="s">
        <v>59</v>
      </c>
      <c r="B40" s="62">
        <f>$B$8-27</f>
        <v>1992</v>
      </c>
      <c r="C40" s="63">
        <v>3152</v>
      </c>
      <c r="D40" s="63">
        <v>1681</v>
      </c>
      <c r="E40" s="63">
        <v>1471</v>
      </c>
    </row>
    <row r="41" spans="1:5" ht="14.1" customHeight="1" x14ac:dyDescent="0.2">
      <c r="A41" s="46" t="s">
        <v>60</v>
      </c>
      <c r="B41" s="62">
        <f>$B$8-28</f>
        <v>1991</v>
      </c>
      <c r="C41" s="63">
        <v>3263</v>
      </c>
      <c r="D41" s="63">
        <v>1719</v>
      </c>
      <c r="E41" s="63">
        <v>1544</v>
      </c>
    </row>
    <row r="42" spans="1:5" ht="14.1" customHeight="1" x14ac:dyDescent="0.2">
      <c r="A42" s="46" t="s">
        <v>61</v>
      </c>
      <c r="B42" s="62">
        <f>$B$8-29</f>
        <v>1990</v>
      </c>
      <c r="C42" s="63">
        <v>3439</v>
      </c>
      <c r="D42" s="63">
        <v>1797</v>
      </c>
      <c r="E42" s="63">
        <v>1642</v>
      </c>
    </row>
    <row r="43" spans="1:5" ht="14.1" customHeight="1" x14ac:dyDescent="0.2">
      <c r="A43" s="53" t="s">
        <v>36</v>
      </c>
      <c r="B43" s="64"/>
      <c r="C43" s="63">
        <f>SUM(C38:C42)</f>
        <v>16101</v>
      </c>
      <c r="D43" s="63">
        <f>SUM(D38:D42)</f>
        <v>8512</v>
      </c>
      <c r="E43" s="63">
        <f>SUM(E38:E42)</f>
        <v>7589</v>
      </c>
    </row>
    <row r="44" spans="1:5" ht="14.1" customHeight="1" x14ac:dyDescent="0.2">
      <c r="A44" s="46" t="s">
        <v>62</v>
      </c>
      <c r="B44" s="62">
        <f>$B$8-30</f>
        <v>1989</v>
      </c>
      <c r="C44" s="63">
        <v>3419</v>
      </c>
      <c r="D44" s="63">
        <v>1762</v>
      </c>
      <c r="E44" s="63">
        <v>1657</v>
      </c>
    </row>
    <row r="45" spans="1:5" ht="14.1" customHeight="1" x14ac:dyDescent="0.2">
      <c r="A45" s="46" t="s">
        <v>63</v>
      </c>
      <c r="B45" s="62">
        <f>$B$8-31</f>
        <v>1988</v>
      </c>
      <c r="C45" s="63">
        <v>3605</v>
      </c>
      <c r="D45" s="63">
        <v>1852</v>
      </c>
      <c r="E45" s="63">
        <v>1753</v>
      </c>
    </row>
    <row r="46" spans="1:5" ht="14.1" customHeight="1" x14ac:dyDescent="0.2">
      <c r="A46" s="46" t="s">
        <v>64</v>
      </c>
      <c r="B46" s="62">
        <f>$B$8-32</f>
        <v>1987</v>
      </c>
      <c r="C46" s="63">
        <v>3675</v>
      </c>
      <c r="D46" s="63">
        <v>1944</v>
      </c>
      <c r="E46" s="63">
        <v>1731</v>
      </c>
    </row>
    <row r="47" spans="1:5" ht="14.1" customHeight="1" x14ac:dyDescent="0.2">
      <c r="A47" s="46" t="s">
        <v>65</v>
      </c>
      <c r="B47" s="62">
        <f>$B$8-33</f>
        <v>1986</v>
      </c>
      <c r="C47" s="63">
        <v>3656</v>
      </c>
      <c r="D47" s="63">
        <v>1851</v>
      </c>
      <c r="E47" s="63">
        <v>1805</v>
      </c>
    </row>
    <row r="48" spans="1:5" ht="14.1" customHeight="1" x14ac:dyDescent="0.2">
      <c r="A48" s="46" t="s">
        <v>66</v>
      </c>
      <c r="B48" s="62">
        <f>$B$8-34</f>
        <v>1985</v>
      </c>
      <c r="C48" s="63">
        <v>3543</v>
      </c>
      <c r="D48" s="63">
        <v>1759</v>
      </c>
      <c r="E48" s="63">
        <v>1784</v>
      </c>
    </row>
    <row r="49" spans="1:5" ht="14.1" customHeight="1" x14ac:dyDescent="0.2">
      <c r="A49" s="53" t="s">
        <v>36</v>
      </c>
      <c r="B49" s="64"/>
      <c r="C49" s="63">
        <f>SUM(C44:C48)</f>
        <v>17898</v>
      </c>
      <c r="D49" s="63">
        <f>SUM(D44:D48)</f>
        <v>9168</v>
      </c>
      <c r="E49" s="63">
        <f>SUM(E44:E48)</f>
        <v>8730</v>
      </c>
    </row>
    <row r="50" spans="1:5" ht="14.1" customHeight="1" x14ac:dyDescent="0.2">
      <c r="A50" s="46" t="s">
        <v>67</v>
      </c>
      <c r="B50" s="62">
        <f>$B$8-35</f>
        <v>1984</v>
      </c>
      <c r="C50" s="63">
        <v>3702</v>
      </c>
      <c r="D50" s="63">
        <v>1836</v>
      </c>
      <c r="E50" s="63">
        <v>1866</v>
      </c>
    </row>
    <row r="51" spans="1:5" ht="14.1" customHeight="1" x14ac:dyDescent="0.2">
      <c r="A51" s="46" t="s">
        <v>68</v>
      </c>
      <c r="B51" s="62">
        <f>$B$8-36</f>
        <v>1983</v>
      </c>
      <c r="C51" s="63">
        <v>3783</v>
      </c>
      <c r="D51" s="63">
        <v>1868</v>
      </c>
      <c r="E51" s="63">
        <v>1915</v>
      </c>
    </row>
    <row r="52" spans="1:5" ht="14.1" customHeight="1" x14ac:dyDescent="0.2">
      <c r="A52" s="46" t="s">
        <v>69</v>
      </c>
      <c r="B52" s="62">
        <f>$B$8-37</f>
        <v>1982</v>
      </c>
      <c r="C52" s="63">
        <v>3865</v>
      </c>
      <c r="D52" s="63">
        <v>1896</v>
      </c>
      <c r="E52" s="63">
        <v>1969</v>
      </c>
    </row>
    <row r="53" spans="1:5" ht="14.1" customHeight="1" x14ac:dyDescent="0.2">
      <c r="A53" s="46" t="s">
        <v>70</v>
      </c>
      <c r="B53" s="62">
        <f>$B$8-38</f>
        <v>1981</v>
      </c>
      <c r="C53" s="63">
        <v>3982</v>
      </c>
      <c r="D53" s="63">
        <v>1970</v>
      </c>
      <c r="E53" s="63">
        <v>2012</v>
      </c>
    </row>
    <row r="54" spans="1:5" ht="14.1" customHeight="1" x14ac:dyDescent="0.2">
      <c r="A54" s="45" t="s">
        <v>71</v>
      </c>
      <c r="B54" s="62">
        <f>$B$8-39</f>
        <v>1980</v>
      </c>
      <c r="C54" s="63">
        <v>4053</v>
      </c>
      <c r="D54" s="63">
        <v>1964</v>
      </c>
      <c r="E54" s="63">
        <v>2089</v>
      </c>
    </row>
    <row r="55" spans="1:5" ht="14.1" customHeight="1" x14ac:dyDescent="0.2">
      <c r="A55" s="52" t="s">
        <v>36</v>
      </c>
      <c r="B55" s="64"/>
      <c r="C55" s="63">
        <f>SUM(C50:C54)</f>
        <v>19385</v>
      </c>
      <c r="D55" s="63">
        <f>SUM(D50:D54)</f>
        <v>9534</v>
      </c>
      <c r="E55" s="63">
        <f>SUM(E50:E54)</f>
        <v>9851</v>
      </c>
    </row>
    <row r="56" spans="1:5" ht="14.1" customHeight="1" x14ac:dyDescent="0.2">
      <c r="A56" s="45" t="s">
        <v>72</v>
      </c>
      <c r="B56" s="62">
        <f>$B$8-40</f>
        <v>1979</v>
      </c>
      <c r="C56" s="63">
        <v>3982</v>
      </c>
      <c r="D56" s="63">
        <v>1953</v>
      </c>
      <c r="E56" s="63">
        <v>2029</v>
      </c>
    </row>
    <row r="57" spans="1:5" ht="14.1" customHeight="1" x14ac:dyDescent="0.2">
      <c r="A57" s="45" t="s">
        <v>73</v>
      </c>
      <c r="B57" s="62">
        <f>$B$8-41</f>
        <v>1978</v>
      </c>
      <c r="C57" s="63">
        <v>3872</v>
      </c>
      <c r="D57" s="63">
        <v>1950</v>
      </c>
      <c r="E57" s="63">
        <v>1922</v>
      </c>
    </row>
    <row r="58" spans="1:5" ht="14.1" customHeight="1" x14ac:dyDescent="0.2">
      <c r="A58" s="45" t="s">
        <v>74</v>
      </c>
      <c r="B58" s="62">
        <f>$B$8-42</f>
        <v>1977</v>
      </c>
      <c r="C58" s="63">
        <v>3928</v>
      </c>
      <c r="D58" s="63">
        <v>1908</v>
      </c>
      <c r="E58" s="63">
        <v>2020</v>
      </c>
    </row>
    <row r="59" spans="1:5" ht="14.1" customHeight="1" x14ac:dyDescent="0.2">
      <c r="A59" s="45" t="s">
        <v>75</v>
      </c>
      <c r="B59" s="62">
        <f>$B$8-43</f>
        <v>1976</v>
      </c>
      <c r="C59" s="63">
        <v>3955</v>
      </c>
      <c r="D59" s="63">
        <v>1922</v>
      </c>
      <c r="E59" s="63">
        <v>2033</v>
      </c>
    </row>
    <row r="60" spans="1:5" ht="14.1" customHeight="1" x14ac:dyDescent="0.2">
      <c r="A60" s="45" t="s">
        <v>76</v>
      </c>
      <c r="B60" s="62">
        <f>$B$8-44</f>
        <v>1975</v>
      </c>
      <c r="C60" s="63">
        <v>3774</v>
      </c>
      <c r="D60" s="63">
        <v>1857</v>
      </c>
      <c r="E60" s="63">
        <v>1917</v>
      </c>
    </row>
    <row r="61" spans="1:5" ht="14.1" customHeight="1" x14ac:dyDescent="0.2">
      <c r="A61" s="53" t="s">
        <v>36</v>
      </c>
      <c r="B61" s="64"/>
      <c r="C61" s="63">
        <f>SUM(C56:C60)</f>
        <v>19511</v>
      </c>
      <c r="D61" s="63">
        <f>SUM(D56:D60)</f>
        <v>9590</v>
      </c>
      <c r="E61" s="63">
        <f>SUM(E56:E60)</f>
        <v>9921</v>
      </c>
    </row>
    <row r="62" spans="1:5" ht="14.1" customHeight="1" x14ac:dyDescent="0.2">
      <c r="A62" s="46" t="s">
        <v>77</v>
      </c>
      <c r="B62" s="62">
        <f>$B$8-45</f>
        <v>1974</v>
      </c>
      <c r="C62" s="63">
        <v>3818</v>
      </c>
      <c r="D62" s="63">
        <v>1896</v>
      </c>
      <c r="E62" s="63">
        <v>1922</v>
      </c>
    </row>
    <row r="63" spans="1:5" ht="14.1" customHeight="1" x14ac:dyDescent="0.2">
      <c r="A63" s="46" t="s">
        <v>78</v>
      </c>
      <c r="B63" s="62">
        <f>$B$8-46</f>
        <v>1973</v>
      </c>
      <c r="C63" s="63">
        <v>3879</v>
      </c>
      <c r="D63" s="63">
        <v>1919</v>
      </c>
      <c r="E63" s="63">
        <v>1960</v>
      </c>
    </row>
    <row r="64" spans="1:5" ht="14.1" customHeight="1" x14ac:dyDescent="0.2">
      <c r="A64" s="46" t="s">
        <v>79</v>
      </c>
      <c r="B64" s="62">
        <f>$B$8-47</f>
        <v>1972</v>
      </c>
      <c r="C64" s="63">
        <v>4148</v>
      </c>
      <c r="D64" s="63">
        <v>2019</v>
      </c>
      <c r="E64" s="63">
        <v>2129</v>
      </c>
    </row>
    <row r="65" spans="1:5" ht="14.1" customHeight="1" x14ac:dyDescent="0.2">
      <c r="A65" s="46" t="s">
        <v>80</v>
      </c>
      <c r="B65" s="62">
        <f>$B$8-48</f>
        <v>1971</v>
      </c>
      <c r="C65" s="63">
        <v>4653</v>
      </c>
      <c r="D65" s="63">
        <v>2316</v>
      </c>
      <c r="E65" s="63">
        <v>2337</v>
      </c>
    </row>
    <row r="66" spans="1:5" ht="14.1" customHeight="1" x14ac:dyDescent="0.2">
      <c r="A66" s="46" t="s">
        <v>81</v>
      </c>
      <c r="B66" s="62">
        <f>$B$8-49</f>
        <v>1970</v>
      </c>
      <c r="C66" s="63">
        <v>4888</v>
      </c>
      <c r="D66" s="63">
        <v>2474</v>
      </c>
      <c r="E66" s="63">
        <v>2414</v>
      </c>
    </row>
    <row r="67" spans="1:5" ht="14.1" customHeight="1" x14ac:dyDescent="0.2">
      <c r="A67" s="53" t="s">
        <v>36</v>
      </c>
      <c r="B67" s="64"/>
      <c r="C67" s="63">
        <f>SUM(C62:C66)</f>
        <v>21386</v>
      </c>
      <c r="D67" s="63">
        <f>SUM(D62:D66)</f>
        <v>10624</v>
      </c>
      <c r="E67" s="63">
        <f>SUM(E62:E66)</f>
        <v>10762</v>
      </c>
    </row>
    <row r="68" spans="1:5" ht="14.1" customHeight="1" x14ac:dyDescent="0.2">
      <c r="A68" s="46" t="s">
        <v>82</v>
      </c>
      <c r="B68" s="62">
        <f>$B$8-50</f>
        <v>1969</v>
      </c>
      <c r="C68" s="63">
        <v>5205</v>
      </c>
      <c r="D68" s="63">
        <v>2633</v>
      </c>
      <c r="E68" s="63">
        <v>2572</v>
      </c>
    </row>
    <row r="69" spans="1:5" ht="14.1" customHeight="1" x14ac:dyDescent="0.2">
      <c r="A69" s="46" t="s">
        <v>83</v>
      </c>
      <c r="B69" s="62">
        <f>$B$8-51</f>
        <v>1968</v>
      </c>
      <c r="C69" s="63">
        <v>5593</v>
      </c>
      <c r="D69" s="63">
        <v>2811</v>
      </c>
      <c r="E69" s="63">
        <v>2782</v>
      </c>
    </row>
    <row r="70" spans="1:5" ht="14.1" customHeight="1" x14ac:dyDescent="0.2">
      <c r="A70" s="46" t="s">
        <v>84</v>
      </c>
      <c r="B70" s="62">
        <f>$B$8-52</f>
        <v>1967</v>
      </c>
      <c r="C70" s="63">
        <v>5926</v>
      </c>
      <c r="D70" s="63">
        <v>2914</v>
      </c>
      <c r="E70" s="63">
        <v>3012</v>
      </c>
    </row>
    <row r="71" spans="1:5" ht="14.1" customHeight="1" x14ac:dyDescent="0.2">
      <c r="A71" s="46" t="s">
        <v>85</v>
      </c>
      <c r="B71" s="62">
        <f>$B$8-53</f>
        <v>1966</v>
      </c>
      <c r="C71" s="63">
        <v>5971</v>
      </c>
      <c r="D71" s="63">
        <v>2946</v>
      </c>
      <c r="E71" s="63">
        <v>3025</v>
      </c>
    </row>
    <row r="72" spans="1:5" ht="14.1" customHeight="1" x14ac:dyDescent="0.2">
      <c r="A72" s="46" t="s">
        <v>86</v>
      </c>
      <c r="B72" s="62">
        <f>$B$8-54</f>
        <v>1965</v>
      </c>
      <c r="C72" s="63">
        <v>5741</v>
      </c>
      <c r="D72" s="63">
        <v>2844</v>
      </c>
      <c r="E72" s="63">
        <v>2897</v>
      </c>
    </row>
    <row r="73" spans="1:5" ht="14.1" customHeight="1" x14ac:dyDescent="0.2">
      <c r="A73" s="53" t="s">
        <v>36</v>
      </c>
      <c r="B73" s="64"/>
      <c r="C73" s="63">
        <f>SUM(C68:C72)</f>
        <v>28436</v>
      </c>
      <c r="D73" s="63">
        <f>SUM(D68:D72)</f>
        <v>14148</v>
      </c>
      <c r="E73" s="63">
        <f>SUM(E68:E72)</f>
        <v>14288</v>
      </c>
    </row>
    <row r="74" spans="1:5" ht="14.1" customHeight="1" x14ac:dyDescent="0.2">
      <c r="A74" s="46" t="s">
        <v>87</v>
      </c>
      <c r="B74" s="62">
        <f>$B$8-55</f>
        <v>1964</v>
      </c>
      <c r="C74" s="63">
        <v>5658</v>
      </c>
      <c r="D74" s="63">
        <v>2804</v>
      </c>
      <c r="E74" s="63">
        <v>2854</v>
      </c>
    </row>
    <row r="75" spans="1:5" ht="14.1" customHeight="1" x14ac:dyDescent="0.2">
      <c r="A75" s="46" t="s">
        <v>88</v>
      </c>
      <c r="B75" s="62">
        <f>$B$8-56</f>
        <v>1963</v>
      </c>
      <c r="C75" s="63">
        <v>5524</v>
      </c>
      <c r="D75" s="63">
        <v>2755</v>
      </c>
      <c r="E75" s="63">
        <v>2769</v>
      </c>
    </row>
    <row r="76" spans="1:5" ht="13.15" customHeight="1" x14ac:dyDescent="0.2">
      <c r="A76" s="46" t="s">
        <v>89</v>
      </c>
      <c r="B76" s="62">
        <f>$B$8-57</f>
        <v>1962</v>
      </c>
      <c r="C76" s="63">
        <v>5310</v>
      </c>
      <c r="D76" s="63">
        <v>2639</v>
      </c>
      <c r="E76" s="63">
        <v>2671</v>
      </c>
    </row>
    <row r="77" spans="1:5" ht="14.1" customHeight="1" x14ac:dyDescent="0.2">
      <c r="A77" s="45" t="s">
        <v>90</v>
      </c>
      <c r="B77" s="62">
        <f>$B$8-58</f>
        <v>1961</v>
      </c>
      <c r="C77" s="63">
        <v>5046</v>
      </c>
      <c r="D77" s="63">
        <v>2521</v>
      </c>
      <c r="E77" s="63">
        <v>2525</v>
      </c>
    </row>
    <row r="78" spans="1:5" x14ac:dyDescent="0.2">
      <c r="A78" s="46" t="s">
        <v>91</v>
      </c>
      <c r="B78" s="62">
        <f>$B$8-59</f>
        <v>1960</v>
      </c>
      <c r="C78" s="63">
        <v>4785</v>
      </c>
      <c r="D78" s="63">
        <v>2349</v>
      </c>
      <c r="E78" s="63">
        <v>2436</v>
      </c>
    </row>
    <row r="79" spans="1:5" x14ac:dyDescent="0.2">
      <c r="A79" s="53" t="s">
        <v>36</v>
      </c>
      <c r="B79" s="64"/>
      <c r="C79" s="63">
        <f>SUM(C74:C78)</f>
        <v>26323</v>
      </c>
      <c r="D79" s="63">
        <f>SUM(D74:D78)</f>
        <v>13068</v>
      </c>
      <c r="E79" s="63">
        <f>SUM(E74:E78)</f>
        <v>13255</v>
      </c>
    </row>
    <row r="80" spans="1:5" x14ac:dyDescent="0.2">
      <c r="A80" s="46" t="s">
        <v>92</v>
      </c>
      <c r="B80" s="62">
        <f>$B$8-60</f>
        <v>1959</v>
      </c>
      <c r="C80" s="63">
        <v>4566</v>
      </c>
      <c r="D80" s="63">
        <v>2307</v>
      </c>
      <c r="E80" s="63">
        <v>2259</v>
      </c>
    </row>
    <row r="81" spans="1:5" x14ac:dyDescent="0.2">
      <c r="A81" s="46" t="s">
        <v>93</v>
      </c>
      <c r="B81" s="62">
        <f>$B$8-61</f>
        <v>1958</v>
      </c>
      <c r="C81" s="63">
        <v>4324</v>
      </c>
      <c r="D81" s="63">
        <v>2144</v>
      </c>
      <c r="E81" s="63">
        <v>2180</v>
      </c>
    </row>
    <row r="82" spans="1:5" x14ac:dyDescent="0.2">
      <c r="A82" s="46" t="s">
        <v>94</v>
      </c>
      <c r="B82" s="62">
        <f>$B$8-62</f>
        <v>1957</v>
      </c>
      <c r="C82" s="63">
        <v>4175</v>
      </c>
      <c r="D82" s="63">
        <v>2038</v>
      </c>
      <c r="E82" s="63">
        <v>2137</v>
      </c>
    </row>
    <row r="83" spans="1:5" x14ac:dyDescent="0.2">
      <c r="A83" s="46" t="s">
        <v>95</v>
      </c>
      <c r="B83" s="62">
        <f>$B$8-63</f>
        <v>1956</v>
      </c>
      <c r="C83" s="63">
        <v>3811</v>
      </c>
      <c r="D83" s="63">
        <v>1882</v>
      </c>
      <c r="E83" s="63">
        <v>1929</v>
      </c>
    </row>
    <row r="84" spans="1:5" x14ac:dyDescent="0.2">
      <c r="A84" s="46" t="s">
        <v>96</v>
      </c>
      <c r="B84" s="62">
        <f>$B$8-64</f>
        <v>1955</v>
      </c>
      <c r="C84" s="63">
        <v>3611</v>
      </c>
      <c r="D84" s="63">
        <v>1724</v>
      </c>
      <c r="E84" s="63">
        <v>1887</v>
      </c>
    </row>
    <row r="85" spans="1:5" x14ac:dyDescent="0.2">
      <c r="A85" s="53" t="s">
        <v>36</v>
      </c>
      <c r="B85" s="64"/>
      <c r="C85" s="63">
        <f>SUM(C80:C84)</f>
        <v>20487</v>
      </c>
      <c r="D85" s="63">
        <f>SUM(D80:D84)</f>
        <v>10095</v>
      </c>
      <c r="E85" s="63">
        <f>SUM(E80:E84)</f>
        <v>10392</v>
      </c>
    </row>
    <row r="86" spans="1:5" x14ac:dyDescent="0.2">
      <c r="A86" s="46" t="s">
        <v>97</v>
      </c>
      <c r="B86" s="62">
        <f>$B$8-65</f>
        <v>1954</v>
      </c>
      <c r="C86" s="63">
        <v>3532</v>
      </c>
      <c r="D86" s="63">
        <v>1701</v>
      </c>
      <c r="E86" s="63">
        <v>1831</v>
      </c>
    </row>
    <row r="87" spans="1:5" x14ac:dyDescent="0.2">
      <c r="A87" s="46" t="s">
        <v>98</v>
      </c>
      <c r="B87" s="62">
        <f>$B$8-66</f>
        <v>1953</v>
      </c>
      <c r="C87" s="63">
        <v>3397</v>
      </c>
      <c r="D87" s="63">
        <v>1633</v>
      </c>
      <c r="E87" s="63">
        <v>1764</v>
      </c>
    </row>
    <row r="88" spans="1:5" x14ac:dyDescent="0.2">
      <c r="A88" s="46" t="s">
        <v>99</v>
      </c>
      <c r="B88" s="62">
        <f>$B$8-67</f>
        <v>1952</v>
      </c>
      <c r="C88" s="63">
        <v>3276</v>
      </c>
      <c r="D88" s="63">
        <v>1553</v>
      </c>
      <c r="E88" s="63">
        <v>1723</v>
      </c>
    </row>
    <row r="89" spans="1:5" x14ac:dyDescent="0.2">
      <c r="A89" s="46" t="s">
        <v>100</v>
      </c>
      <c r="B89" s="62">
        <f>$B$8-68</f>
        <v>1951</v>
      </c>
      <c r="C89" s="63">
        <v>3299</v>
      </c>
      <c r="D89" s="63">
        <v>1580</v>
      </c>
      <c r="E89" s="63">
        <v>1719</v>
      </c>
    </row>
    <row r="90" spans="1:5" x14ac:dyDescent="0.2">
      <c r="A90" s="46" t="s">
        <v>101</v>
      </c>
      <c r="B90" s="62">
        <f>$B$8-69</f>
        <v>1950</v>
      </c>
      <c r="C90" s="63">
        <v>3370</v>
      </c>
      <c r="D90" s="63">
        <v>1538</v>
      </c>
      <c r="E90" s="63">
        <v>1832</v>
      </c>
    </row>
    <row r="91" spans="1:5" x14ac:dyDescent="0.2">
      <c r="A91" s="53" t="s">
        <v>36</v>
      </c>
      <c r="B91" s="64"/>
      <c r="C91" s="63">
        <f>SUM(C86:C90)</f>
        <v>16874</v>
      </c>
      <c r="D91" s="63">
        <f>SUM(D86:D90)</f>
        <v>8005</v>
      </c>
      <c r="E91" s="63">
        <f>SUM(E86:E90)</f>
        <v>8869</v>
      </c>
    </row>
    <row r="92" spans="1:5" x14ac:dyDescent="0.2">
      <c r="A92" s="46" t="s">
        <v>102</v>
      </c>
      <c r="B92" s="62">
        <f>$B$8-70</f>
        <v>1949</v>
      </c>
      <c r="C92" s="63">
        <v>3328</v>
      </c>
      <c r="D92" s="63">
        <v>1558</v>
      </c>
      <c r="E92" s="63">
        <v>1770</v>
      </c>
    </row>
    <row r="93" spans="1:5" x14ac:dyDescent="0.2">
      <c r="A93" s="46" t="s">
        <v>103</v>
      </c>
      <c r="B93" s="62">
        <f>$B$8-71</f>
        <v>1948</v>
      </c>
      <c r="C93" s="63">
        <v>3255</v>
      </c>
      <c r="D93" s="63">
        <v>1466</v>
      </c>
      <c r="E93" s="63">
        <v>1789</v>
      </c>
    </row>
    <row r="94" spans="1:5" x14ac:dyDescent="0.2">
      <c r="A94" s="46" t="s">
        <v>104</v>
      </c>
      <c r="B94" s="62">
        <f>$B$8-72</f>
        <v>1947</v>
      </c>
      <c r="C94" s="63">
        <v>3115</v>
      </c>
      <c r="D94" s="63">
        <v>1442</v>
      </c>
      <c r="E94" s="63">
        <v>1673</v>
      </c>
    </row>
    <row r="95" spans="1:5" x14ac:dyDescent="0.2">
      <c r="A95" s="46" t="s">
        <v>105</v>
      </c>
      <c r="B95" s="62">
        <f>$B$8-73</f>
        <v>1946</v>
      </c>
      <c r="C95" s="63">
        <v>2811</v>
      </c>
      <c r="D95" s="63">
        <v>1278</v>
      </c>
      <c r="E95" s="63">
        <v>1533</v>
      </c>
    </row>
    <row r="96" spans="1:5" x14ac:dyDescent="0.2">
      <c r="A96" s="46" t="s">
        <v>106</v>
      </c>
      <c r="B96" s="62">
        <f>$B$8-74</f>
        <v>1945</v>
      </c>
      <c r="C96" s="63">
        <v>2421</v>
      </c>
      <c r="D96" s="63">
        <v>1093</v>
      </c>
      <c r="E96" s="63">
        <v>1328</v>
      </c>
    </row>
    <row r="97" spans="1:5" x14ac:dyDescent="0.2">
      <c r="A97" s="53" t="s">
        <v>36</v>
      </c>
      <c r="B97" s="64"/>
      <c r="C97" s="63">
        <f>SUM(C92:C96)</f>
        <v>14930</v>
      </c>
      <c r="D97" s="63">
        <f>SUM(D92:D96)</f>
        <v>6837</v>
      </c>
      <c r="E97" s="63">
        <f>SUM(E92:E96)</f>
        <v>8093</v>
      </c>
    </row>
    <row r="98" spans="1:5" x14ac:dyDescent="0.2">
      <c r="A98" s="46" t="s">
        <v>107</v>
      </c>
      <c r="B98" s="62">
        <f>$B$8-75</f>
        <v>1944</v>
      </c>
      <c r="C98" s="63">
        <v>3126</v>
      </c>
      <c r="D98" s="63">
        <v>1427</v>
      </c>
      <c r="E98" s="63">
        <v>1699</v>
      </c>
    </row>
    <row r="99" spans="1:5" x14ac:dyDescent="0.2">
      <c r="A99" s="46" t="s">
        <v>108</v>
      </c>
      <c r="B99" s="62">
        <f>$B$8-76</f>
        <v>1943</v>
      </c>
      <c r="C99" s="63">
        <v>3226</v>
      </c>
      <c r="D99" s="63">
        <v>1443</v>
      </c>
      <c r="E99" s="63">
        <v>1783</v>
      </c>
    </row>
    <row r="100" spans="1:5" x14ac:dyDescent="0.2">
      <c r="A100" s="46" t="s">
        <v>109</v>
      </c>
      <c r="B100" s="62">
        <f>$B$8-77</f>
        <v>1942</v>
      </c>
      <c r="C100" s="63">
        <v>3006</v>
      </c>
      <c r="D100" s="63">
        <v>1364</v>
      </c>
      <c r="E100" s="63">
        <v>1642</v>
      </c>
    </row>
    <row r="101" spans="1:5" x14ac:dyDescent="0.2">
      <c r="A101" s="46" t="s">
        <v>110</v>
      </c>
      <c r="B101" s="62">
        <f>$B$8-78</f>
        <v>1941</v>
      </c>
      <c r="C101" s="63">
        <v>3446</v>
      </c>
      <c r="D101" s="63">
        <v>1533</v>
      </c>
      <c r="E101" s="63">
        <v>1913</v>
      </c>
    </row>
    <row r="102" spans="1:5" x14ac:dyDescent="0.2">
      <c r="A102" s="47" t="s">
        <v>111</v>
      </c>
      <c r="B102" s="62">
        <f>$B$8-79</f>
        <v>1940</v>
      </c>
      <c r="C102" s="63">
        <v>3387</v>
      </c>
      <c r="D102" s="63">
        <v>1513</v>
      </c>
      <c r="E102" s="63">
        <v>1874</v>
      </c>
    </row>
    <row r="103" spans="1:5" x14ac:dyDescent="0.2">
      <c r="A103" s="54" t="s">
        <v>36</v>
      </c>
      <c r="B103" s="65"/>
      <c r="C103" s="63">
        <f>SUM(C98:C102)</f>
        <v>16191</v>
      </c>
      <c r="D103" s="63">
        <f>SUM(D98:D102)</f>
        <v>7280</v>
      </c>
      <c r="E103" s="63">
        <f>SUM(E98:E102)</f>
        <v>8911</v>
      </c>
    </row>
    <row r="104" spans="1:5" x14ac:dyDescent="0.2">
      <c r="A104" s="47" t="s">
        <v>112</v>
      </c>
      <c r="B104" s="62">
        <f>$B$8-80</f>
        <v>1939</v>
      </c>
      <c r="C104" s="63">
        <v>3441</v>
      </c>
      <c r="D104" s="63">
        <v>1496</v>
      </c>
      <c r="E104" s="63">
        <v>1945</v>
      </c>
    </row>
    <row r="105" spans="1:5" x14ac:dyDescent="0.2">
      <c r="A105" s="47" t="s">
        <v>123</v>
      </c>
      <c r="B105" s="62">
        <f>$B$8-81</f>
        <v>1938</v>
      </c>
      <c r="C105" s="63">
        <v>3002</v>
      </c>
      <c r="D105" s="63">
        <v>1275</v>
      </c>
      <c r="E105" s="63">
        <v>1727</v>
      </c>
    </row>
    <row r="106" spans="1:5" s="25" customFormat="1" x14ac:dyDescent="0.2">
      <c r="A106" s="47" t="s">
        <v>121</v>
      </c>
      <c r="B106" s="62">
        <f>$B$8-82</f>
        <v>1937</v>
      </c>
      <c r="C106" s="63">
        <v>2638</v>
      </c>
      <c r="D106" s="63">
        <v>1153</v>
      </c>
      <c r="E106" s="63">
        <v>1485</v>
      </c>
    </row>
    <row r="107" spans="1:5" x14ac:dyDescent="0.2">
      <c r="A107" s="47" t="s">
        <v>124</v>
      </c>
      <c r="B107" s="62">
        <f>$B$8-83</f>
        <v>1936</v>
      </c>
      <c r="C107" s="63">
        <v>2422</v>
      </c>
      <c r="D107" s="63">
        <v>1036</v>
      </c>
      <c r="E107" s="63">
        <v>1386</v>
      </c>
    </row>
    <row r="108" spans="1:5" x14ac:dyDescent="0.2">
      <c r="A108" s="47" t="s">
        <v>122</v>
      </c>
      <c r="B108" s="62">
        <f>$B$8-84</f>
        <v>1935</v>
      </c>
      <c r="C108" s="63">
        <v>2141</v>
      </c>
      <c r="D108" s="63">
        <v>876</v>
      </c>
      <c r="E108" s="63">
        <v>1265</v>
      </c>
    </row>
    <row r="109" spans="1:5" x14ac:dyDescent="0.2">
      <c r="A109" s="54" t="s">
        <v>36</v>
      </c>
      <c r="B109" s="65"/>
      <c r="C109" s="63">
        <f>SUM(C104:C108)</f>
        <v>13644</v>
      </c>
      <c r="D109" s="63">
        <f>SUM(D104:D108)</f>
        <v>5836</v>
      </c>
      <c r="E109" s="63">
        <f>SUM(E104:E108)</f>
        <v>7808</v>
      </c>
    </row>
    <row r="110" spans="1:5" x14ac:dyDescent="0.2">
      <c r="A110" s="47" t="s">
        <v>113</v>
      </c>
      <c r="B110" s="62">
        <f>$B$8-85</f>
        <v>1934</v>
      </c>
      <c r="C110" s="63">
        <v>1711</v>
      </c>
      <c r="D110" s="63">
        <v>696</v>
      </c>
      <c r="E110" s="63">
        <v>1015</v>
      </c>
    </row>
    <row r="111" spans="1:5" x14ac:dyDescent="0.2">
      <c r="A111" s="47" t="s">
        <v>114</v>
      </c>
      <c r="B111" s="62">
        <f>$B$8-86</f>
        <v>1933</v>
      </c>
      <c r="C111" s="63">
        <v>1163</v>
      </c>
      <c r="D111" s="63">
        <v>431</v>
      </c>
      <c r="E111" s="63">
        <v>732</v>
      </c>
    </row>
    <row r="112" spans="1:5" x14ac:dyDescent="0.2">
      <c r="A112" s="47" t="s">
        <v>115</v>
      </c>
      <c r="B112" s="62">
        <f>$B$8-87</f>
        <v>1932</v>
      </c>
      <c r="C112" s="63">
        <v>1053</v>
      </c>
      <c r="D112" s="63">
        <v>396</v>
      </c>
      <c r="E112" s="63">
        <v>657</v>
      </c>
    </row>
    <row r="113" spans="1:5" x14ac:dyDescent="0.2">
      <c r="A113" s="47" t="s">
        <v>116</v>
      </c>
      <c r="B113" s="62">
        <f>$B$8-88</f>
        <v>1931</v>
      </c>
      <c r="C113" s="63">
        <v>933</v>
      </c>
      <c r="D113" s="63">
        <v>336</v>
      </c>
      <c r="E113" s="63">
        <v>597</v>
      </c>
    </row>
    <row r="114" spans="1:5" x14ac:dyDescent="0.2">
      <c r="A114" s="47" t="s">
        <v>117</v>
      </c>
      <c r="B114" s="62">
        <f>$B$8-89</f>
        <v>1930</v>
      </c>
      <c r="C114" s="63">
        <v>840</v>
      </c>
      <c r="D114" s="63">
        <v>283</v>
      </c>
      <c r="E114" s="63">
        <v>557</v>
      </c>
    </row>
    <row r="115" spans="1:5" x14ac:dyDescent="0.2">
      <c r="A115" s="54" t="s">
        <v>36</v>
      </c>
      <c r="B115" s="66"/>
      <c r="C115" s="63">
        <f>SUM(C110:C114)</f>
        <v>5700</v>
      </c>
      <c r="D115" s="63">
        <f>SUM(D110:D114)</f>
        <v>2142</v>
      </c>
      <c r="E115" s="63">
        <f>SUM(E110:E114)</f>
        <v>3558</v>
      </c>
    </row>
    <row r="116" spans="1:5" x14ac:dyDescent="0.2">
      <c r="A116" s="47" t="s">
        <v>118</v>
      </c>
      <c r="B116" s="62">
        <f>$B$8-90</f>
        <v>1929</v>
      </c>
      <c r="C116" s="63">
        <v>2826</v>
      </c>
      <c r="D116" s="63">
        <v>805</v>
      </c>
      <c r="E116" s="63">
        <v>2021</v>
      </c>
    </row>
    <row r="117" spans="1:5" x14ac:dyDescent="0.2">
      <c r="A117" s="48"/>
      <c r="B117" s="51" t="s">
        <v>119</v>
      </c>
      <c r="C117" s="56"/>
      <c r="D117" s="56"/>
      <c r="E117" s="56"/>
    </row>
    <row r="118" spans="1:5" x14ac:dyDescent="0.2">
      <c r="A118" s="49" t="s">
        <v>120</v>
      </c>
      <c r="B118" s="67"/>
      <c r="C118" s="68">
        <v>316103</v>
      </c>
      <c r="D118" s="68">
        <v>155123</v>
      </c>
      <c r="E118" s="68">
        <v>160980</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3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19 SH</oddFooter>
  </headerFooter>
  <rowBreaks count="2" manualBreakCount="2">
    <brk id="49" max="16383" man="1"/>
    <brk id="7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99" t="s">
        <v>161</v>
      </c>
      <c r="B1" s="99"/>
      <c r="C1" s="100"/>
      <c r="D1" s="100"/>
      <c r="E1" s="100"/>
    </row>
    <row r="2" spans="1:8" s="10" customFormat="1" ht="14.1" customHeight="1" x14ac:dyDescent="0.2">
      <c r="A2" s="103" t="s">
        <v>163</v>
      </c>
      <c r="B2" s="103"/>
      <c r="C2" s="103"/>
      <c r="D2" s="103"/>
      <c r="E2" s="103"/>
    </row>
    <row r="3" spans="1:8" s="10" customFormat="1" ht="14.1" customHeight="1" x14ac:dyDescent="0.2">
      <c r="A3" s="99" t="s">
        <v>134</v>
      </c>
      <c r="B3" s="99"/>
      <c r="C3" s="99"/>
      <c r="D3" s="99"/>
      <c r="E3" s="99"/>
    </row>
    <row r="4" spans="1:8" s="10" customFormat="1" ht="14.1" customHeight="1" x14ac:dyDescent="0.2">
      <c r="A4" s="27"/>
      <c r="B4" s="27"/>
      <c r="C4" s="27"/>
      <c r="D4" s="27"/>
      <c r="E4" s="27"/>
    </row>
    <row r="5" spans="1:8" ht="28.35" customHeight="1" x14ac:dyDescent="0.2">
      <c r="A5" s="104" t="s">
        <v>160</v>
      </c>
      <c r="B5" s="106" t="s">
        <v>162</v>
      </c>
      <c r="C5" s="101" t="s">
        <v>30</v>
      </c>
      <c r="D5" s="101" t="s">
        <v>22</v>
      </c>
      <c r="E5" s="102" t="s">
        <v>23</v>
      </c>
    </row>
    <row r="6" spans="1:8" ht="28.35" customHeight="1" x14ac:dyDescent="0.2">
      <c r="A6" s="105"/>
      <c r="B6" s="107"/>
      <c r="C6" s="19" t="s">
        <v>157</v>
      </c>
      <c r="D6" s="19" t="s">
        <v>158</v>
      </c>
      <c r="E6" s="20" t="s">
        <v>159</v>
      </c>
    </row>
    <row r="7" spans="1:8" ht="14.1" customHeight="1" x14ac:dyDescent="0.2">
      <c r="A7" s="44"/>
      <c r="B7" s="50"/>
      <c r="C7" s="21"/>
      <c r="D7" s="21"/>
      <c r="E7" s="21"/>
    </row>
    <row r="8" spans="1:8" ht="14.1" customHeight="1" x14ac:dyDescent="0.2">
      <c r="A8" s="45" t="s">
        <v>31</v>
      </c>
      <c r="B8" s="62">
        <v>2019</v>
      </c>
      <c r="C8" s="63">
        <v>972</v>
      </c>
      <c r="D8" s="63">
        <v>491</v>
      </c>
      <c r="E8" s="63">
        <v>481</v>
      </c>
    </row>
    <row r="9" spans="1:8" ht="14.1" customHeight="1" x14ac:dyDescent="0.2">
      <c r="A9" s="45" t="s">
        <v>32</v>
      </c>
      <c r="B9" s="62">
        <f>$B$8-1</f>
        <v>2018</v>
      </c>
      <c r="C9" s="63">
        <v>1088</v>
      </c>
      <c r="D9" s="63">
        <v>561</v>
      </c>
      <c r="E9" s="63">
        <v>527</v>
      </c>
    </row>
    <row r="10" spans="1:8" ht="14.1" customHeight="1" x14ac:dyDescent="0.2">
      <c r="A10" s="45" t="s">
        <v>33</v>
      </c>
      <c r="B10" s="62">
        <f>$B$8-2</f>
        <v>2017</v>
      </c>
      <c r="C10" s="63">
        <v>1070</v>
      </c>
      <c r="D10" s="63">
        <v>551</v>
      </c>
      <c r="E10" s="63">
        <v>519</v>
      </c>
    </row>
    <row r="11" spans="1:8" ht="14.1" customHeight="1" x14ac:dyDescent="0.2">
      <c r="A11" s="45" t="s">
        <v>34</v>
      </c>
      <c r="B11" s="62">
        <f>$B$8-3</f>
        <v>2016</v>
      </c>
      <c r="C11" s="63">
        <v>1083</v>
      </c>
      <c r="D11" s="63">
        <v>544</v>
      </c>
      <c r="E11" s="63">
        <v>539</v>
      </c>
      <c r="H11" s="24"/>
    </row>
    <row r="12" spans="1:8" ht="14.1" customHeight="1" x14ac:dyDescent="0.2">
      <c r="A12" s="45" t="s">
        <v>35</v>
      </c>
      <c r="B12" s="62">
        <f>$B$8-4</f>
        <v>2015</v>
      </c>
      <c r="C12" s="63">
        <v>1115</v>
      </c>
      <c r="D12" s="63">
        <v>590</v>
      </c>
      <c r="E12" s="63">
        <v>525</v>
      </c>
    </row>
    <row r="13" spans="1:8" ht="14.1" customHeight="1" x14ac:dyDescent="0.2">
      <c r="A13" s="52" t="s">
        <v>36</v>
      </c>
      <c r="B13" s="62"/>
      <c r="C13" s="63">
        <f>SUM(C8:C12)</f>
        <v>5328</v>
      </c>
      <c r="D13" s="63">
        <f>SUM(D8:D12)</f>
        <v>2737</v>
      </c>
      <c r="E13" s="63">
        <f>SUM(E8:E12)</f>
        <v>2591</v>
      </c>
    </row>
    <row r="14" spans="1:8" ht="14.1" customHeight="1" x14ac:dyDescent="0.2">
      <c r="A14" s="46" t="s">
        <v>37</v>
      </c>
      <c r="B14" s="62">
        <f>$B$8-5</f>
        <v>2014</v>
      </c>
      <c r="C14" s="63">
        <v>1094</v>
      </c>
      <c r="D14" s="63">
        <v>553</v>
      </c>
      <c r="E14" s="63">
        <v>541</v>
      </c>
    </row>
    <row r="15" spans="1:8" ht="14.1" customHeight="1" x14ac:dyDescent="0.2">
      <c r="A15" s="46" t="s">
        <v>38</v>
      </c>
      <c r="B15" s="62">
        <f>$B$8-6</f>
        <v>2013</v>
      </c>
      <c r="C15" s="63">
        <v>1062</v>
      </c>
      <c r="D15" s="63">
        <v>537</v>
      </c>
      <c r="E15" s="63">
        <v>525</v>
      </c>
    </row>
    <row r="16" spans="1:8" ht="14.1" customHeight="1" x14ac:dyDescent="0.2">
      <c r="A16" s="46" t="s">
        <v>39</v>
      </c>
      <c r="B16" s="62">
        <f>$B$8-7</f>
        <v>2012</v>
      </c>
      <c r="C16" s="63">
        <v>1113</v>
      </c>
      <c r="D16" s="63">
        <v>543</v>
      </c>
      <c r="E16" s="63">
        <v>570</v>
      </c>
    </row>
    <row r="17" spans="1:5" ht="14.1" customHeight="1" x14ac:dyDescent="0.2">
      <c r="A17" s="46" t="s">
        <v>40</v>
      </c>
      <c r="B17" s="62">
        <f>$B$8-8</f>
        <v>2011</v>
      </c>
      <c r="C17" s="63">
        <v>1046</v>
      </c>
      <c r="D17" s="63">
        <v>511</v>
      </c>
      <c r="E17" s="63">
        <v>535</v>
      </c>
    </row>
    <row r="18" spans="1:5" ht="14.1" customHeight="1" x14ac:dyDescent="0.2">
      <c r="A18" s="46" t="s">
        <v>41</v>
      </c>
      <c r="B18" s="62">
        <f>$B$8-9</f>
        <v>2010</v>
      </c>
      <c r="C18" s="63">
        <v>1135</v>
      </c>
      <c r="D18" s="63">
        <v>547</v>
      </c>
      <c r="E18" s="63">
        <v>588</v>
      </c>
    </row>
    <row r="19" spans="1:5" ht="14.1" customHeight="1" x14ac:dyDescent="0.2">
      <c r="A19" s="53" t="s">
        <v>36</v>
      </c>
      <c r="B19" s="64"/>
      <c r="C19" s="63">
        <f>SUM(C14:C18)</f>
        <v>5450</v>
      </c>
      <c r="D19" s="63">
        <f>SUM(D14:D18)</f>
        <v>2691</v>
      </c>
      <c r="E19" s="63">
        <f>SUM(E14:E18)</f>
        <v>2759</v>
      </c>
    </row>
    <row r="20" spans="1:5" ht="14.1" customHeight="1" x14ac:dyDescent="0.2">
      <c r="A20" s="46" t="s">
        <v>42</v>
      </c>
      <c r="B20" s="62">
        <f>$B$8-10</f>
        <v>2009</v>
      </c>
      <c r="C20" s="63">
        <v>1107</v>
      </c>
      <c r="D20" s="63">
        <v>576</v>
      </c>
      <c r="E20" s="63">
        <v>531</v>
      </c>
    </row>
    <row r="21" spans="1:5" ht="14.1" customHeight="1" x14ac:dyDescent="0.2">
      <c r="A21" s="46" t="s">
        <v>43</v>
      </c>
      <c r="B21" s="62">
        <f>$B$8-11</f>
        <v>2008</v>
      </c>
      <c r="C21" s="63">
        <v>1175</v>
      </c>
      <c r="D21" s="63">
        <v>581</v>
      </c>
      <c r="E21" s="63">
        <v>594</v>
      </c>
    </row>
    <row r="22" spans="1:5" ht="14.1" customHeight="1" x14ac:dyDescent="0.2">
      <c r="A22" s="46" t="s">
        <v>44</v>
      </c>
      <c r="B22" s="62">
        <f>$B$8-12</f>
        <v>2007</v>
      </c>
      <c r="C22" s="63">
        <v>1229</v>
      </c>
      <c r="D22" s="63">
        <v>640</v>
      </c>
      <c r="E22" s="63">
        <v>589</v>
      </c>
    </row>
    <row r="23" spans="1:5" ht="14.1" customHeight="1" x14ac:dyDescent="0.2">
      <c r="A23" s="46" t="s">
        <v>45</v>
      </c>
      <c r="B23" s="62">
        <f>$B$8-13</f>
        <v>2006</v>
      </c>
      <c r="C23" s="63">
        <v>1192</v>
      </c>
      <c r="D23" s="63">
        <v>619</v>
      </c>
      <c r="E23" s="63">
        <v>573</v>
      </c>
    </row>
    <row r="24" spans="1:5" ht="14.1" customHeight="1" x14ac:dyDescent="0.2">
      <c r="A24" s="46" t="s">
        <v>46</v>
      </c>
      <c r="B24" s="62">
        <f>$B$8-14</f>
        <v>2005</v>
      </c>
      <c r="C24" s="63">
        <v>1175</v>
      </c>
      <c r="D24" s="63">
        <v>576</v>
      </c>
      <c r="E24" s="63">
        <v>599</v>
      </c>
    </row>
    <row r="25" spans="1:5" ht="14.1" customHeight="1" x14ac:dyDescent="0.2">
      <c r="A25" s="53" t="s">
        <v>36</v>
      </c>
      <c r="B25" s="64"/>
      <c r="C25" s="63">
        <f>SUM(C20:C24)</f>
        <v>5878</v>
      </c>
      <c r="D25" s="63">
        <f>SUM(D20:D24)</f>
        <v>2992</v>
      </c>
      <c r="E25" s="63">
        <f>SUM(E20:E24)</f>
        <v>2886</v>
      </c>
    </row>
    <row r="26" spans="1:5" ht="14.1" customHeight="1" x14ac:dyDescent="0.2">
      <c r="A26" s="46" t="s">
        <v>47</v>
      </c>
      <c r="B26" s="62">
        <f>$B$8-15</f>
        <v>2004</v>
      </c>
      <c r="C26" s="63">
        <v>1260</v>
      </c>
      <c r="D26" s="63">
        <v>631</v>
      </c>
      <c r="E26" s="63">
        <v>629</v>
      </c>
    </row>
    <row r="27" spans="1:5" ht="14.1" customHeight="1" x14ac:dyDescent="0.2">
      <c r="A27" s="46" t="s">
        <v>48</v>
      </c>
      <c r="B27" s="62">
        <f>$B$8-16</f>
        <v>2003</v>
      </c>
      <c r="C27" s="63">
        <v>1232</v>
      </c>
      <c r="D27" s="63">
        <v>665</v>
      </c>
      <c r="E27" s="63">
        <v>567</v>
      </c>
    </row>
    <row r="28" spans="1:5" ht="14.1" customHeight="1" x14ac:dyDescent="0.2">
      <c r="A28" s="46" t="s">
        <v>49</v>
      </c>
      <c r="B28" s="62">
        <f>$B$8-17</f>
        <v>2002</v>
      </c>
      <c r="C28" s="63">
        <v>1314</v>
      </c>
      <c r="D28" s="63">
        <v>714</v>
      </c>
      <c r="E28" s="63">
        <v>600</v>
      </c>
    </row>
    <row r="29" spans="1:5" ht="14.1" customHeight="1" x14ac:dyDescent="0.2">
      <c r="A29" s="46" t="s">
        <v>50</v>
      </c>
      <c r="B29" s="62">
        <f>$B$8-18</f>
        <v>2001</v>
      </c>
      <c r="C29" s="63">
        <v>1316</v>
      </c>
      <c r="D29" s="63">
        <v>700</v>
      </c>
      <c r="E29" s="63">
        <v>616</v>
      </c>
    </row>
    <row r="30" spans="1:5" ht="14.1" customHeight="1" x14ac:dyDescent="0.2">
      <c r="A30" s="45" t="s">
        <v>51</v>
      </c>
      <c r="B30" s="62">
        <f>$B$8-19</f>
        <v>2000</v>
      </c>
      <c r="C30" s="63">
        <v>1319</v>
      </c>
      <c r="D30" s="63">
        <v>699</v>
      </c>
      <c r="E30" s="63">
        <v>620</v>
      </c>
    </row>
    <row r="31" spans="1:5" ht="14.1" customHeight="1" x14ac:dyDescent="0.2">
      <c r="A31" s="53" t="s">
        <v>36</v>
      </c>
      <c r="B31" s="64"/>
      <c r="C31" s="63">
        <f>SUM(C26:C30)</f>
        <v>6441</v>
      </c>
      <c r="D31" s="63">
        <f>SUM(D26:D30)</f>
        <v>3409</v>
      </c>
      <c r="E31" s="63">
        <f>SUM(E26:E30)</f>
        <v>3032</v>
      </c>
    </row>
    <row r="32" spans="1:5" ht="14.1" customHeight="1" x14ac:dyDescent="0.2">
      <c r="A32" s="46" t="s">
        <v>52</v>
      </c>
      <c r="B32" s="62">
        <f>$B$8-20</f>
        <v>1999</v>
      </c>
      <c r="C32" s="63">
        <v>1287</v>
      </c>
      <c r="D32" s="63">
        <v>688</v>
      </c>
      <c r="E32" s="63">
        <v>599</v>
      </c>
    </row>
    <row r="33" spans="1:5" ht="14.1" customHeight="1" x14ac:dyDescent="0.2">
      <c r="A33" s="46" t="s">
        <v>53</v>
      </c>
      <c r="B33" s="62">
        <f>$B$8-21</f>
        <v>1998</v>
      </c>
      <c r="C33" s="63">
        <v>1156</v>
      </c>
      <c r="D33" s="63">
        <v>656</v>
      </c>
      <c r="E33" s="63">
        <v>500</v>
      </c>
    </row>
    <row r="34" spans="1:5" ht="14.1" customHeight="1" x14ac:dyDescent="0.2">
      <c r="A34" s="46" t="s">
        <v>54</v>
      </c>
      <c r="B34" s="62">
        <f>$B$8-22</f>
        <v>1997</v>
      </c>
      <c r="C34" s="63">
        <v>1088</v>
      </c>
      <c r="D34" s="63">
        <v>615</v>
      </c>
      <c r="E34" s="63">
        <v>473</v>
      </c>
    </row>
    <row r="35" spans="1:5" ht="14.1" customHeight="1" x14ac:dyDescent="0.2">
      <c r="A35" s="46" t="s">
        <v>55</v>
      </c>
      <c r="B35" s="62">
        <f>$B$8-23</f>
        <v>1996</v>
      </c>
      <c r="C35" s="63">
        <v>1023</v>
      </c>
      <c r="D35" s="63">
        <v>537</v>
      </c>
      <c r="E35" s="63">
        <v>486</v>
      </c>
    </row>
    <row r="36" spans="1:5" ht="14.1" customHeight="1" x14ac:dyDescent="0.2">
      <c r="A36" s="46" t="s">
        <v>56</v>
      </c>
      <c r="B36" s="62">
        <f>$B$8-24</f>
        <v>1995</v>
      </c>
      <c r="C36" s="63">
        <v>1016</v>
      </c>
      <c r="D36" s="63">
        <v>548</v>
      </c>
      <c r="E36" s="63">
        <v>468</v>
      </c>
    </row>
    <row r="37" spans="1:5" ht="14.1" customHeight="1" x14ac:dyDescent="0.2">
      <c r="A37" s="53" t="s">
        <v>36</v>
      </c>
      <c r="B37" s="64"/>
      <c r="C37" s="63">
        <f>SUM(C32:C36)</f>
        <v>5570</v>
      </c>
      <c r="D37" s="63">
        <f>SUM(D32:D36)</f>
        <v>3044</v>
      </c>
      <c r="E37" s="63">
        <f>SUM(E32:E36)</f>
        <v>2526</v>
      </c>
    </row>
    <row r="38" spans="1:5" ht="14.1" customHeight="1" x14ac:dyDescent="0.2">
      <c r="A38" s="46" t="s">
        <v>57</v>
      </c>
      <c r="B38" s="62">
        <f>$B$8-25</f>
        <v>1994</v>
      </c>
      <c r="C38" s="63">
        <v>989</v>
      </c>
      <c r="D38" s="63">
        <v>517</v>
      </c>
      <c r="E38" s="63">
        <v>472</v>
      </c>
    </row>
    <row r="39" spans="1:5" ht="14.1" customHeight="1" x14ac:dyDescent="0.2">
      <c r="A39" s="46" t="s">
        <v>58</v>
      </c>
      <c r="B39" s="62">
        <f>$B$8-26</f>
        <v>1993</v>
      </c>
      <c r="C39" s="63">
        <v>1022</v>
      </c>
      <c r="D39" s="63">
        <v>533</v>
      </c>
      <c r="E39" s="63">
        <v>489</v>
      </c>
    </row>
    <row r="40" spans="1:5" ht="14.1" customHeight="1" x14ac:dyDescent="0.2">
      <c r="A40" s="46" t="s">
        <v>59</v>
      </c>
      <c r="B40" s="62">
        <f>$B$8-27</f>
        <v>1992</v>
      </c>
      <c r="C40" s="63">
        <v>1067</v>
      </c>
      <c r="D40" s="63">
        <v>553</v>
      </c>
      <c r="E40" s="63">
        <v>514</v>
      </c>
    </row>
    <row r="41" spans="1:5" ht="14.1" customHeight="1" x14ac:dyDescent="0.2">
      <c r="A41" s="46" t="s">
        <v>60</v>
      </c>
      <c r="B41" s="62">
        <f>$B$8-28</f>
        <v>1991</v>
      </c>
      <c r="C41" s="63">
        <v>1099</v>
      </c>
      <c r="D41" s="63">
        <v>573</v>
      </c>
      <c r="E41" s="63">
        <v>526</v>
      </c>
    </row>
    <row r="42" spans="1:5" ht="14.1" customHeight="1" x14ac:dyDescent="0.2">
      <c r="A42" s="46" t="s">
        <v>61</v>
      </c>
      <c r="B42" s="62">
        <f>$B$8-29</f>
        <v>1990</v>
      </c>
      <c r="C42" s="63">
        <v>1158</v>
      </c>
      <c r="D42" s="63">
        <v>579</v>
      </c>
      <c r="E42" s="63">
        <v>579</v>
      </c>
    </row>
    <row r="43" spans="1:5" ht="14.1" customHeight="1" x14ac:dyDescent="0.2">
      <c r="A43" s="53" t="s">
        <v>36</v>
      </c>
      <c r="B43" s="64"/>
      <c r="C43" s="63">
        <f>SUM(C38:C42)</f>
        <v>5335</v>
      </c>
      <c r="D43" s="63">
        <f>SUM(D38:D42)</f>
        <v>2755</v>
      </c>
      <c r="E43" s="63">
        <f>SUM(E38:E42)</f>
        <v>2580</v>
      </c>
    </row>
    <row r="44" spans="1:5" ht="14.1" customHeight="1" x14ac:dyDescent="0.2">
      <c r="A44" s="46" t="s">
        <v>62</v>
      </c>
      <c r="B44" s="62">
        <f>$B$8-30</f>
        <v>1989</v>
      </c>
      <c r="C44" s="63">
        <v>1198</v>
      </c>
      <c r="D44" s="63">
        <v>585</v>
      </c>
      <c r="E44" s="63">
        <v>613</v>
      </c>
    </row>
    <row r="45" spans="1:5" ht="14.1" customHeight="1" x14ac:dyDescent="0.2">
      <c r="A45" s="46" t="s">
        <v>63</v>
      </c>
      <c r="B45" s="62">
        <f>$B$8-31</f>
        <v>1988</v>
      </c>
      <c r="C45" s="63">
        <v>1262</v>
      </c>
      <c r="D45" s="63">
        <v>669</v>
      </c>
      <c r="E45" s="63">
        <v>593</v>
      </c>
    </row>
    <row r="46" spans="1:5" ht="14.1" customHeight="1" x14ac:dyDescent="0.2">
      <c r="A46" s="46" t="s">
        <v>64</v>
      </c>
      <c r="B46" s="62">
        <f>$B$8-32</f>
        <v>1987</v>
      </c>
      <c r="C46" s="63">
        <v>1234</v>
      </c>
      <c r="D46" s="63">
        <v>630</v>
      </c>
      <c r="E46" s="63">
        <v>604</v>
      </c>
    </row>
    <row r="47" spans="1:5" ht="14.1" customHeight="1" x14ac:dyDescent="0.2">
      <c r="A47" s="46" t="s">
        <v>65</v>
      </c>
      <c r="B47" s="62">
        <f>$B$8-33</f>
        <v>1986</v>
      </c>
      <c r="C47" s="63">
        <v>1221</v>
      </c>
      <c r="D47" s="63">
        <v>557</v>
      </c>
      <c r="E47" s="63">
        <v>664</v>
      </c>
    </row>
    <row r="48" spans="1:5" ht="14.1" customHeight="1" x14ac:dyDescent="0.2">
      <c r="A48" s="46" t="s">
        <v>66</v>
      </c>
      <c r="B48" s="62">
        <f>$B$8-34</f>
        <v>1985</v>
      </c>
      <c r="C48" s="63">
        <v>1237</v>
      </c>
      <c r="D48" s="63">
        <v>579</v>
      </c>
      <c r="E48" s="63">
        <v>658</v>
      </c>
    </row>
    <row r="49" spans="1:5" ht="14.1" customHeight="1" x14ac:dyDescent="0.2">
      <c r="A49" s="53" t="s">
        <v>36</v>
      </c>
      <c r="B49" s="64"/>
      <c r="C49" s="63">
        <f>SUM(C44:C48)</f>
        <v>6152</v>
      </c>
      <c r="D49" s="63">
        <f>SUM(D44:D48)</f>
        <v>3020</v>
      </c>
      <c r="E49" s="63">
        <f>SUM(E44:E48)</f>
        <v>3132</v>
      </c>
    </row>
    <row r="50" spans="1:5" ht="14.1" customHeight="1" x14ac:dyDescent="0.2">
      <c r="A50" s="46" t="s">
        <v>67</v>
      </c>
      <c r="B50" s="62">
        <f>$B$8-35</f>
        <v>1984</v>
      </c>
      <c r="C50" s="63">
        <v>1233</v>
      </c>
      <c r="D50" s="63">
        <v>615</v>
      </c>
      <c r="E50" s="63">
        <v>618</v>
      </c>
    </row>
    <row r="51" spans="1:5" ht="14.1" customHeight="1" x14ac:dyDescent="0.2">
      <c r="A51" s="46" t="s">
        <v>68</v>
      </c>
      <c r="B51" s="62">
        <f>$B$8-36</f>
        <v>1983</v>
      </c>
      <c r="C51" s="63">
        <v>1263</v>
      </c>
      <c r="D51" s="63">
        <v>581</v>
      </c>
      <c r="E51" s="63">
        <v>682</v>
      </c>
    </row>
    <row r="52" spans="1:5" ht="14.1" customHeight="1" x14ac:dyDescent="0.2">
      <c r="A52" s="46" t="s">
        <v>69</v>
      </c>
      <c r="B52" s="62">
        <f>$B$8-37</f>
        <v>1982</v>
      </c>
      <c r="C52" s="63">
        <v>1352</v>
      </c>
      <c r="D52" s="63">
        <v>657</v>
      </c>
      <c r="E52" s="63">
        <v>695</v>
      </c>
    </row>
    <row r="53" spans="1:5" ht="14.1" customHeight="1" x14ac:dyDescent="0.2">
      <c r="A53" s="46" t="s">
        <v>70</v>
      </c>
      <c r="B53" s="62">
        <f>$B$8-38</f>
        <v>1981</v>
      </c>
      <c r="C53" s="63">
        <v>1362</v>
      </c>
      <c r="D53" s="63">
        <v>646</v>
      </c>
      <c r="E53" s="63">
        <v>716</v>
      </c>
    </row>
    <row r="54" spans="1:5" ht="14.1" customHeight="1" x14ac:dyDescent="0.2">
      <c r="A54" s="45" t="s">
        <v>71</v>
      </c>
      <c r="B54" s="62">
        <f>$B$8-39</f>
        <v>1980</v>
      </c>
      <c r="C54" s="63">
        <v>1469</v>
      </c>
      <c r="D54" s="63">
        <v>716</v>
      </c>
      <c r="E54" s="63">
        <v>753</v>
      </c>
    </row>
    <row r="55" spans="1:5" ht="14.1" customHeight="1" x14ac:dyDescent="0.2">
      <c r="A55" s="52" t="s">
        <v>36</v>
      </c>
      <c r="B55" s="64"/>
      <c r="C55" s="63">
        <f>SUM(C50:C54)</f>
        <v>6679</v>
      </c>
      <c r="D55" s="63">
        <f>SUM(D50:D54)</f>
        <v>3215</v>
      </c>
      <c r="E55" s="63">
        <f>SUM(E50:E54)</f>
        <v>3464</v>
      </c>
    </row>
    <row r="56" spans="1:5" ht="14.1" customHeight="1" x14ac:dyDescent="0.2">
      <c r="A56" s="45" t="s">
        <v>72</v>
      </c>
      <c r="B56" s="62">
        <f>$B$8-40</f>
        <v>1979</v>
      </c>
      <c r="C56" s="63">
        <v>1354</v>
      </c>
      <c r="D56" s="63">
        <v>652</v>
      </c>
      <c r="E56" s="63">
        <v>702</v>
      </c>
    </row>
    <row r="57" spans="1:5" ht="14.1" customHeight="1" x14ac:dyDescent="0.2">
      <c r="A57" s="45" t="s">
        <v>73</v>
      </c>
      <c r="B57" s="62">
        <f>$B$8-41</f>
        <v>1978</v>
      </c>
      <c r="C57" s="63">
        <v>1393</v>
      </c>
      <c r="D57" s="63">
        <v>697</v>
      </c>
      <c r="E57" s="63">
        <v>696</v>
      </c>
    </row>
    <row r="58" spans="1:5" ht="14.1" customHeight="1" x14ac:dyDescent="0.2">
      <c r="A58" s="45" t="s">
        <v>74</v>
      </c>
      <c r="B58" s="62">
        <f>$B$8-42</f>
        <v>1977</v>
      </c>
      <c r="C58" s="63">
        <v>1391</v>
      </c>
      <c r="D58" s="63">
        <v>691</v>
      </c>
      <c r="E58" s="63">
        <v>700</v>
      </c>
    </row>
    <row r="59" spans="1:5" ht="14.1" customHeight="1" x14ac:dyDescent="0.2">
      <c r="A59" s="45" t="s">
        <v>75</v>
      </c>
      <c r="B59" s="62">
        <f>$B$8-43</f>
        <v>1976</v>
      </c>
      <c r="C59" s="63">
        <v>1354</v>
      </c>
      <c r="D59" s="63">
        <v>654</v>
      </c>
      <c r="E59" s="63">
        <v>700</v>
      </c>
    </row>
    <row r="60" spans="1:5" ht="14.1" customHeight="1" x14ac:dyDescent="0.2">
      <c r="A60" s="45" t="s">
        <v>76</v>
      </c>
      <c r="B60" s="62">
        <f>$B$8-44</f>
        <v>1975</v>
      </c>
      <c r="C60" s="63">
        <v>1358</v>
      </c>
      <c r="D60" s="63">
        <v>667</v>
      </c>
      <c r="E60" s="63">
        <v>691</v>
      </c>
    </row>
    <row r="61" spans="1:5" ht="14.1" customHeight="1" x14ac:dyDescent="0.2">
      <c r="A61" s="53" t="s">
        <v>36</v>
      </c>
      <c r="B61" s="64"/>
      <c r="C61" s="63">
        <f>SUM(C56:C60)</f>
        <v>6850</v>
      </c>
      <c r="D61" s="63">
        <f>SUM(D56:D60)</f>
        <v>3361</v>
      </c>
      <c r="E61" s="63">
        <f>SUM(E56:E60)</f>
        <v>3489</v>
      </c>
    </row>
    <row r="62" spans="1:5" ht="14.1" customHeight="1" x14ac:dyDescent="0.2">
      <c r="A62" s="46" t="s">
        <v>77</v>
      </c>
      <c r="B62" s="62">
        <f>$B$8-45</f>
        <v>1974</v>
      </c>
      <c r="C62" s="63">
        <v>1455</v>
      </c>
      <c r="D62" s="63">
        <v>691</v>
      </c>
      <c r="E62" s="63">
        <v>764</v>
      </c>
    </row>
    <row r="63" spans="1:5" ht="14.1" customHeight="1" x14ac:dyDescent="0.2">
      <c r="A63" s="46" t="s">
        <v>78</v>
      </c>
      <c r="B63" s="62">
        <f>$B$8-46</f>
        <v>1973</v>
      </c>
      <c r="C63" s="63">
        <v>1437</v>
      </c>
      <c r="D63" s="63">
        <v>695</v>
      </c>
      <c r="E63" s="63">
        <v>742</v>
      </c>
    </row>
    <row r="64" spans="1:5" ht="14.1" customHeight="1" x14ac:dyDescent="0.2">
      <c r="A64" s="46" t="s">
        <v>79</v>
      </c>
      <c r="B64" s="62">
        <f>$B$8-47</f>
        <v>1972</v>
      </c>
      <c r="C64" s="63">
        <v>1688</v>
      </c>
      <c r="D64" s="63">
        <v>799</v>
      </c>
      <c r="E64" s="63">
        <v>889</v>
      </c>
    </row>
    <row r="65" spans="1:5" ht="14.1" customHeight="1" x14ac:dyDescent="0.2">
      <c r="A65" s="46" t="s">
        <v>80</v>
      </c>
      <c r="B65" s="62">
        <f>$B$8-48</f>
        <v>1971</v>
      </c>
      <c r="C65" s="63">
        <v>1862</v>
      </c>
      <c r="D65" s="63">
        <v>909</v>
      </c>
      <c r="E65" s="63">
        <v>953</v>
      </c>
    </row>
    <row r="66" spans="1:5" ht="14.1" customHeight="1" x14ac:dyDescent="0.2">
      <c r="A66" s="46" t="s">
        <v>81</v>
      </c>
      <c r="B66" s="62">
        <f>$B$8-49</f>
        <v>1970</v>
      </c>
      <c r="C66" s="63">
        <v>1884</v>
      </c>
      <c r="D66" s="63">
        <v>889</v>
      </c>
      <c r="E66" s="63">
        <v>995</v>
      </c>
    </row>
    <row r="67" spans="1:5" ht="14.1" customHeight="1" x14ac:dyDescent="0.2">
      <c r="A67" s="53" t="s">
        <v>36</v>
      </c>
      <c r="B67" s="64"/>
      <c r="C67" s="63">
        <f>SUM(C62:C66)</f>
        <v>8326</v>
      </c>
      <c r="D67" s="63">
        <f>SUM(D62:D66)</f>
        <v>3983</v>
      </c>
      <c r="E67" s="63">
        <f>SUM(E62:E66)</f>
        <v>4343</v>
      </c>
    </row>
    <row r="68" spans="1:5" ht="14.1" customHeight="1" x14ac:dyDescent="0.2">
      <c r="A68" s="46" t="s">
        <v>82</v>
      </c>
      <c r="B68" s="62">
        <f>$B$8-50</f>
        <v>1969</v>
      </c>
      <c r="C68" s="63">
        <v>2222</v>
      </c>
      <c r="D68" s="63">
        <v>1053</v>
      </c>
      <c r="E68" s="63">
        <v>1169</v>
      </c>
    </row>
    <row r="69" spans="1:5" ht="14.1" customHeight="1" x14ac:dyDescent="0.2">
      <c r="A69" s="46" t="s">
        <v>83</v>
      </c>
      <c r="B69" s="62">
        <f>$B$8-51</f>
        <v>1968</v>
      </c>
      <c r="C69" s="63">
        <v>2315</v>
      </c>
      <c r="D69" s="63">
        <v>1156</v>
      </c>
      <c r="E69" s="63">
        <v>1159</v>
      </c>
    </row>
    <row r="70" spans="1:5" ht="14.1" customHeight="1" x14ac:dyDescent="0.2">
      <c r="A70" s="46" t="s">
        <v>84</v>
      </c>
      <c r="B70" s="62">
        <f>$B$8-52</f>
        <v>1967</v>
      </c>
      <c r="C70" s="63">
        <v>2497</v>
      </c>
      <c r="D70" s="63">
        <v>1207</v>
      </c>
      <c r="E70" s="63">
        <v>1290</v>
      </c>
    </row>
    <row r="71" spans="1:5" ht="14.1" customHeight="1" x14ac:dyDescent="0.2">
      <c r="A71" s="46" t="s">
        <v>85</v>
      </c>
      <c r="B71" s="62">
        <f>$B$8-53</f>
        <v>1966</v>
      </c>
      <c r="C71" s="63">
        <v>2416</v>
      </c>
      <c r="D71" s="63">
        <v>1171</v>
      </c>
      <c r="E71" s="63">
        <v>1245</v>
      </c>
    </row>
    <row r="72" spans="1:5" ht="14.1" customHeight="1" x14ac:dyDescent="0.2">
      <c r="A72" s="46" t="s">
        <v>86</v>
      </c>
      <c r="B72" s="62">
        <f>$B$8-54</f>
        <v>1965</v>
      </c>
      <c r="C72" s="63">
        <v>2374</v>
      </c>
      <c r="D72" s="63">
        <v>1187</v>
      </c>
      <c r="E72" s="63">
        <v>1187</v>
      </c>
    </row>
    <row r="73" spans="1:5" ht="14.1" customHeight="1" x14ac:dyDescent="0.2">
      <c r="A73" s="53" t="s">
        <v>36</v>
      </c>
      <c r="B73" s="64"/>
      <c r="C73" s="63">
        <f>SUM(C68:C72)</f>
        <v>11824</v>
      </c>
      <c r="D73" s="63">
        <f>SUM(D68:D72)</f>
        <v>5774</v>
      </c>
      <c r="E73" s="63">
        <f>SUM(E68:E72)</f>
        <v>6050</v>
      </c>
    </row>
    <row r="74" spans="1:5" ht="14.1" customHeight="1" x14ac:dyDescent="0.2">
      <c r="A74" s="46" t="s">
        <v>87</v>
      </c>
      <c r="B74" s="62">
        <f>$B$8-55</f>
        <v>1964</v>
      </c>
      <c r="C74" s="63">
        <v>2453</v>
      </c>
      <c r="D74" s="63">
        <v>1224</v>
      </c>
      <c r="E74" s="63">
        <v>1229</v>
      </c>
    </row>
    <row r="75" spans="1:5" ht="14.1" customHeight="1" x14ac:dyDescent="0.2">
      <c r="A75" s="46" t="s">
        <v>88</v>
      </c>
      <c r="B75" s="62">
        <f>$B$8-56</f>
        <v>1963</v>
      </c>
      <c r="C75" s="63">
        <v>2354</v>
      </c>
      <c r="D75" s="63">
        <v>1154</v>
      </c>
      <c r="E75" s="63">
        <v>1200</v>
      </c>
    </row>
    <row r="76" spans="1:5" ht="13.15" customHeight="1" x14ac:dyDescent="0.2">
      <c r="A76" s="46" t="s">
        <v>89</v>
      </c>
      <c r="B76" s="62">
        <f>$B$8-57</f>
        <v>1962</v>
      </c>
      <c r="C76" s="63">
        <v>2359</v>
      </c>
      <c r="D76" s="63">
        <v>1115</v>
      </c>
      <c r="E76" s="63">
        <v>1244</v>
      </c>
    </row>
    <row r="77" spans="1:5" ht="14.1" customHeight="1" x14ac:dyDescent="0.2">
      <c r="A77" s="45" t="s">
        <v>90</v>
      </c>
      <c r="B77" s="62">
        <f>$B$8-58</f>
        <v>1961</v>
      </c>
      <c r="C77" s="63">
        <v>2274</v>
      </c>
      <c r="D77" s="63">
        <v>1094</v>
      </c>
      <c r="E77" s="63">
        <v>1180</v>
      </c>
    </row>
    <row r="78" spans="1:5" x14ac:dyDescent="0.2">
      <c r="A78" s="46" t="s">
        <v>91</v>
      </c>
      <c r="B78" s="62">
        <f>$B$8-59</f>
        <v>1960</v>
      </c>
      <c r="C78" s="63">
        <v>2084</v>
      </c>
      <c r="D78" s="63">
        <v>1043</v>
      </c>
      <c r="E78" s="63">
        <v>1041</v>
      </c>
    </row>
    <row r="79" spans="1:5" x14ac:dyDescent="0.2">
      <c r="A79" s="53" t="s">
        <v>36</v>
      </c>
      <c r="B79" s="64"/>
      <c r="C79" s="63">
        <f>SUM(C74:C78)</f>
        <v>11524</v>
      </c>
      <c r="D79" s="63">
        <f>SUM(D74:D78)</f>
        <v>5630</v>
      </c>
      <c r="E79" s="63">
        <f>SUM(E74:E78)</f>
        <v>5894</v>
      </c>
    </row>
    <row r="80" spans="1:5" x14ac:dyDescent="0.2">
      <c r="A80" s="46" t="s">
        <v>92</v>
      </c>
      <c r="B80" s="62">
        <f>$B$8-60</f>
        <v>1959</v>
      </c>
      <c r="C80" s="63">
        <v>2049</v>
      </c>
      <c r="D80" s="63">
        <v>1019</v>
      </c>
      <c r="E80" s="63">
        <v>1030</v>
      </c>
    </row>
    <row r="81" spans="1:5" x14ac:dyDescent="0.2">
      <c r="A81" s="46" t="s">
        <v>93</v>
      </c>
      <c r="B81" s="62">
        <f>$B$8-61</f>
        <v>1958</v>
      </c>
      <c r="C81" s="63">
        <v>1848</v>
      </c>
      <c r="D81" s="63">
        <v>909</v>
      </c>
      <c r="E81" s="63">
        <v>939</v>
      </c>
    </row>
    <row r="82" spans="1:5" x14ac:dyDescent="0.2">
      <c r="A82" s="46" t="s">
        <v>94</v>
      </c>
      <c r="B82" s="62">
        <f>$B$8-62</f>
        <v>1957</v>
      </c>
      <c r="C82" s="63">
        <v>1858</v>
      </c>
      <c r="D82" s="63">
        <v>897</v>
      </c>
      <c r="E82" s="63">
        <v>961</v>
      </c>
    </row>
    <row r="83" spans="1:5" x14ac:dyDescent="0.2">
      <c r="A83" s="46" t="s">
        <v>95</v>
      </c>
      <c r="B83" s="62">
        <f>$B$8-63</f>
        <v>1956</v>
      </c>
      <c r="C83" s="63">
        <v>1789</v>
      </c>
      <c r="D83" s="63">
        <v>816</v>
      </c>
      <c r="E83" s="63">
        <v>973</v>
      </c>
    </row>
    <row r="84" spans="1:5" x14ac:dyDescent="0.2">
      <c r="A84" s="46" t="s">
        <v>96</v>
      </c>
      <c r="B84" s="62">
        <f>$B$8-64</f>
        <v>1955</v>
      </c>
      <c r="C84" s="63">
        <v>1805</v>
      </c>
      <c r="D84" s="63">
        <v>894</v>
      </c>
      <c r="E84" s="63">
        <v>911</v>
      </c>
    </row>
    <row r="85" spans="1:5" x14ac:dyDescent="0.2">
      <c r="A85" s="53" t="s">
        <v>36</v>
      </c>
      <c r="B85" s="64"/>
      <c r="C85" s="63">
        <f>SUM(C80:C84)</f>
        <v>9349</v>
      </c>
      <c r="D85" s="63">
        <f>SUM(D80:D84)</f>
        <v>4535</v>
      </c>
      <c r="E85" s="63">
        <f>SUM(E80:E84)</f>
        <v>4814</v>
      </c>
    </row>
    <row r="86" spans="1:5" x14ac:dyDescent="0.2">
      <c r="A86" s="46" t="s">
        <v>97</v>
      </c>
      <c r="B86" s="62">
        <f>$B$8-65</f>
        <v>1954</v>
      </c>
      <c r="C86" s="63">
        <v>1661</v>
      </c>
      <c r="D86" s="63">
        <v>814</v>
      </c>
      <c r="E86" s="63">
        <v>847</v>
      </c>
    </row>
    <row r="87" spans="1:5" x14ac:dyDescent="0.2">
      <c r="A87" s="46" t="s">
        <v>98</v>
      </c>
      <c r="B87" s="62">
        <f>$B$8-66</f>
        <v>1953</v>
      </c>
      <c r="C87" s="63">
        <v>1678</v>
      </c>
      <c r="D87" s="63">
        <v>794</v>
      </c>
      <c r="E87" s="63">
        <v>884</v>
      </c>
    </row>
    <row r="88" spans="1:5" x14ac:dyDescent="0.2">
      <c r="A88" s="46" t="s">
        <v>99</v>
      </c>
      <c r="B88" s="62">
        <f>$B$8-67</f>
        <v>1952</v>
      </c>
      <c r="C88" s="63">
        <v>1664</v>
      </c>
      <c r="D88" s="63">
        <v>788</v>
      </c>
      <c r="E88" s="63">
        <v>876</v>
      </c>
    </row>
    <row r="89" spans="1:5" x14ac:dyDescent="0.2">
      <c r="A89" s="46" t="s">
        <v>100</v>
      </c>
      <c r="B89" s="62">
        <f>$B$8-68</f>
        <v>1951</v>
      </c>
      <c r="C89" s="63">
        <v>1687</v>
      </c>
      <c r="D89" s="63">
        <v>786</v>
      </c>
      <c r="E89" s="63">
        <v>901</v>
      </c>
    </row>
    <row r="90" spans="1:5" x14ac:dyDescent="0.2">
      <c r="A90" s="46" t="s">
        <v>101</v>
      </c>
      <c r="B90" s="62">
        <f>$B$8-69</f>
        <v>1950</v>
      </c>
      <c r="C90" s="63">
        <v>1618</v>
      </c>
      <c r="D90" s="63">
        <v>744</v>
      </c>
      <c r="E90" s="63">
        <v>874</v>
      </c>
    </row>
    <row r="91" spans="1:5" x14ac:dyDescent="0.2">
      <c r="A91" s="53" t="s">
        <v>36</v>
      </c>
      <c r="B91" s="64"/>
      <c r="C91" s="63">
        <f>SUM(C86:C90)</f>
        <v>8308</v>
      </c>
      <c r="D91" s="63">
        <f>SUM(D86:D90)</f>
        <v>3926</v>
      </c>
      <c r="E91" s="63">
        <f>SUM(E86:E90)</f>
        <v>4382</v>
      </c>
    </row>
    <row r="92" spans="1:5" x14ac:dyDescent="0.2">
      <c r="A92" s="46" t="s">
        <v>102</v>
      </c>
      <c r="B92" s="62">
        <f>$B$8-70</f>
        <v>1949</v>
      </c>
      <c r="C92" s="63">
        <v>1701</v>
      </c>
      <c r="D92" s="63">
        <v>846</v>
      </c>
      <c r="E92" s="63">
        <v>855</v>
      </c>
    </row>
    <row r="93" spans="1:5" x14ac:dyDescent="0.2">
      <c r="A93" s="46" t="s">
        <v>103</v>
      </c>
      <c r="B93" s="62">
        <f>$B$8-71</f>
        <v>1948</v>
      </c>
      <c r="C93" s="63">
        <v>1664</v>
      </c>
      <c r="D93" s="63">
        <v>800</v>
      </c>
      <c r="E93" s="63">
        <v>864</v>
      </c>
    </row>
    <row r="94" spans="1:5" x14ac:dyDescent="0.2">
      <c r="A94" s="46" t="s">
        <v>104</v>
      </c>
      <c r="B94" s="62">
        <f>$B$8-72</f>
        <v>1947</v>
      </c>
      <c r="C94" s="63">
        <v>1500</v>
      </c>
      <c r="D94" s="63">
        <v>719</v>
      </c>
      <c r="E94" s="63">
        <v>781</v>
      </c>
    </row>
    <row r="95" spans="1:5" x14ac:dyDescent="0.2">
      <c r="A95" s="46" t="s">
        <v>105</v>
      </c>
      <c r="B95" s="62">
        <f>$B$8-73</f>
        <v>1946</v>
      </c>
      <c r="C95" s="63">
        <v>1398</v>
      </c>
      <c r="D95" s="63">
        <v>649</v>
      </c>
      <c r="E95" s="63">
        <v>749</v>
      </c>
    </row>
    <row r="96" spans="1:5" x14ac:dyDescent="0.2">
      <c r="A96" s="46" t="s">
        <v>106</v>
      </c>
      <c r="B96" s="62">
        <f>$B$8-74</f>
        <v>1945</v>
      </c>
      <c r="C96" s="63">
        <v>1115</v>
      </c>
      <c r="D96" s="63">
        <v>510</v>
      </c>
      <c r="E96" s="63">
        <v>605</v>
      </c>
    </row>
    <row r="97" spans="1:5" x14ac:dyDescent="0.2">
      <c r="A97" s="53" t="s">
        <v>36</v>
      </c>
      <c r="B97" s="64"/>
      <c r="C97" s="63">
        <f>SUM(C92:C96)</f>
        <v>7378</v>
      </c>
      <c r="D97" s="63">
        <f>SUM(D92:D96)</f>
        <v>3524</v>
      </c>
      <c r="E97" s="63">
        <f>SUM(E92:E96)</f>
        <v>3854</v>
      </c>
    </row>
    <row r="98" spans="1:5" x14ac:dyDescent="0.2">
      <c r="A98" s="46" t="s">
        <v>107</v>
      </c>
      <c r="B98" s="62">
        <f>$B$8-75</f>
        <v>1944</v>
      </c>
      <c r="C98" s="63">
        <v>1473</v>
      </c>
      <c r="D98" s="63">
        <v>686</v>
      </c>
      <c r="E98" s="63">
        <v>787</v>
      </c>
    </row>
    <row r="99" spans="1:5" x14ac:dyDescent="0.2">
      <c r="A99" s="46" t="s">
        <v>108</v>
      </c>
      <c r="B99" s="62">
        <f>$B$8-76</f>
        <v>1943</v>
      </c>
      <c r="C99" s="63">
        <v>1593</v>
      </c>
      <c r="D99" s="63">
        <v>732</v>
      </c>
      <c r="E99" s="63">
        <v>861</v>
      </c>
    </row>
    <row r="100" spans="1:5" x14ac:dyDescent="0.2">
      <c r="A100" s="46" t="s">
        <v>109</v>
      </c>
      <c r="B100" s="62">
        <f>$B$8-77</f>
        <v>1942</v>
      </c>
      <c r="C100" s="63">
        <v>1494</v>
      </c>
      <c r="D100" s="63">
        <v>682</v>
      </c>
      <c r="E100" s="63">
        <v>812</v>
      </c>
    </row>
    <row r="101" spans="1:5" x14ac:dyDescent="0.2">
      <c r="A101" s="46" t="s">
        <v>110</v>
      </c>
      <c r="B101" s="62">
        <f>$B$8-78</f>
        <v>1941</v>
      </c>
      <c r="C101" s="63">
        <v>1726</v>
      </c>
      <c r="D101" s="63">
        <v>818</v>
      </c>
      <c r="E101" s="63">
        <v>908</v>
      </c>
    </row>
    <row r="102" spans="1:5" x14ac:dyDescent="0.2">
      <c r="A102" s="47" t="s">
        <v>111</v>
      </c>
      <c r="B102" s="62">
        <f>$B$8-79</f>
        <v>1940</v>
      </c>
      <c r="C102" s="63">
        <v>1654</v>
      </c>
      <c r="D102" s="63">
        <v>737</v>
      </c>
      <c r="E102" s="63">
        <v>917</v>
      </c>
    </row>
    <row r="103" spans="1:5" x14ac:dyDescent="0.2">
      <c r="A103" s="54" t="s">
        <v>36</v>
      </c>
      <c r="B103" s="65"/>
      <c r="C103" s="63">
        <f>SUM(C98:C102)</f>
        <v>7940</v>
      </c>
      <c r="D103" s="63">
        <f>SUM(D98:D102)</f>
        <v>3655</v>
      </c>
      <c r="E103" s="63">
        <f>SUM(E98:E102)</f>
        <v>4285</v>
      </c>
    </row>
    <row r="104" spans="1:5" x14ac:dyDescent="0.2">
      <c r="A104" s="47" t="s">
        <v>112</v>
      </c>
      <c r="B104" s="62">
        <f>$B$8-80</f>
        <v>1939</v>
      </c>
      <c r="C104" s="63">
        <v>1606</v>
      </c>
      <c r="D104" s="63">
        <v>720</v>
      </c>
      <c r="E104" s="63">
        <v>886</v>
      </c>
    </row>
    <row r="105" spans="1:5" x14ac:dyDescent="0.2">
      <c r="A105" s="47" t="s">
        <v>123</v>
      </c>
      <c r="B105" s="62">
        <f>$B$8-81</f>
        <v>1938</v>
      </c>
      <c r="C105" s="63">
        <v>1468</v>
      </c>
      <c r="D105" s="63">
        <v>664</v>
      </c>
      <c r="E105" s="63">
        <v>804</v>
      </c>
    </row>
    <row r="106" spans="1:5" s="25" customFormat="1" x14ac:dyDescent="0.2">
      <c r="A106" s="47" t="s">
        <v>121</v>
      </c>
      <c r="B106" s="62">
        <f>$B$8-82</f>
        <v>1937</v>
      </c>
      <c r="C106" s="63">
        <v>1290</v>
      </c>
      <c r="D106" s="63">
        <v>592</v>
      </c>
      <c r="E106" s="63">
        <v>698</v>
      </c>
    </row>
    <row r="107" spans="1:5" x14ac:dyDescent="0.2">
      <c r="A107" s="47" t="s">
        <v>124</v>
      </c>
      <c r="B107" s="62">
        <f>$B$8-83</f>
        <v>1936</v>
      </c>
      <c r="C107" s="63">
        <v>1065</v>
      </c>
      <c r="D107" s="63">
        <v>436</v>
      </c>
      <c r="E107" s="63">
        <v>629</v>
      </c>
    </row>
    <row r="108" spans="1:5" x14ac:dyDescent="0.2">
      <c r="A108" s="47" t="s">
        <v>122</v>
      </c>
      <c r="B108" s="62">
        <f>$B$8-84</f>
        <v>1935</v>
      </c>
      <c r="C108" s="63">
        <v>969</v>
      </c>
      <c r="D108" s="63">
        <v>400</v>
      </c>
      <c r="E108" s="63">
        <v>569</v>
      </c>
    </row>
    <row r="109" spans="1:5" x14ac:dyDescent="0.2">
      <c r="A109" s="54" t="s">
        <v>36</v>
      </c>
      <c r="B109" s="65"/>
      <c r="C109" s="63">
        <f>SUM(C104:C108)</f>
        <v>6398</v>
      </c>
      <c r="D109" s="63">
        <f>SUM(D104:D108)</f>
        <v>2812</v>
      </c>
      <c r="E109" s="63">
        <f>SUM(E104:E108)</f>
        <v>3586</v>
      </c>
    </row>
    <row r="110" spans="1:5" x14ac:dyDescent="0.2">
      <c r="A110" s="47" t="s">
        <v>113</v>
      </c>
      <c r="B110" s="62">
        <f>$B$8-85</f>
        <v>1934</v>
      </c>
      <c r="C110" s="63">
        <v>787</v>
      </c>
      <c r="D110" s="63">
        <v>339</v>
      </c>
      <c r="E110" s="63">
        <v>448</v>
      </c>
    </row>
    <row r="111" spans="1:5" x14ac:dyDescent="0.2">
      <c r="A111" s="47" t="s">
        <v>114</v>
      </c>
      <c r="B111" s="62">
        <f>$B$8-86</f>
        <v>1933</v>
      </c>
      <c r="C111" s="63">
        <v>543</v>
      </c>
      <c r="D111" s="63">
        <v>229</v>
      </c>
      <c r="E111" s="63">
        <v>314</v>
      </c>
    </row>
    <row r="112" spans="1:5" x14ac:dyDescent="0.2">
      <c r="A112" s="47" t="s">
        <v>115</v>
      </c>
      <c r="B112" s="62">
        <f>$B$8-87</f>
        <v>1932</v>
      </c>
      <c r="C112" s="63">
        <v>468</v>
      </c>
      <c r="D112" s="63">
        <v>173</v>
      </c>
      <c r="E112" s="63">
        <v>295</v>
      </c>
    </row>
    <row r="113" spans="1:5" x14ac:dyDescent="0.2">
      <c r="A113" s="47" t="s">
        <v>116</v>
      </c>
      <c r="B113" s="62">
        <f>$B$8-88</f>
        <v>1931</v>
      </c>
      <c r="C113" s="63">
        <v>405</v>
      </c>
      <c r="D113" s="63">
        <v>145</v>
      </c>
      <c r="E113" s="63">
        <v>260</v>
      </c>
    </row>
    <row r="114" spans="1:5" x14ac:dyDescent="0.2">
      <c r="A114" s="47" t="s">
        <v>117</v>
      </c>
      <c r="B114" s="62">
        <f>$B$8-89</f>
        <v>1930</v>
      </c>
      <c r="C114" s="63">
        <v>372</v>
      </c>
      <c r="D114" s="63">
        <v>140</v>
      </c>
      <c r="E114" s="63">
        <v>232</v>
      </c>
    </row>
    <row r="115" spans="1:5" x14ac:dyDescent="0.2">
      <c r="A115" s="54" t="s">
        <v>36</v>
      </c>
      <c r="B115" s="66"/>
      <c r="C115" s="63">
        <f>SUM(C110:C114)</f>
        <v>2575</v>
      </c>
      <c r="D115" s="63">
        <f>SUM(D110:D114)</f>
        <v>1026</v>
      </c>
      <c r="E115" s="63">
        <f>SUM(E110:E114)</f>
        <v>1549</v>
      </c>
    </row>
    <row r="116" spans="1:5" x14ac:dyDescent="0.2">
      <c r="A116" s="47" t="s">
        <v>118</v>
      </c>
      <c r="B116" s="62">
        <f>$B$8-90</f>
        <v>1929</v>
      </c>
      <c r="C116" s="63">
        <v>1381</v>
      </c>
      <c r="D116" s="63">
        <v>398</v>
      </c>
      <c r="E116" s="63">
        <v>983</v>
      </c>
    </row>
    <row r="117" spans="1:5" x14ac:dyDescent="0.2">
      <c r="A117" s="48"/>
      <c r="B117" s="51" t="s">
        <v>119</v>
      </c>
      <c r="C117" s="56"/>
      <c r="D117" s="56"/>
      <c r="E117" s="56"/>
    </row>
    <row r="118" spans="1:5" x14ac:dyDescent="0.2">
      <c r="A118" s="49" t="s">
        <v>120</v>
      </c>
      <c r="B118" s="67"/>
      <c r="C118" s="68">
        <v>128686</v>
      </c>
      <c r="D118" s="68">
        <v>62487</v>
      </c>
      <c r="E118" s="68">
        <v>66199</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3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19 SH</oddFooter>
  </headerFooter>
  <rowBreaks count="2" manualBreakCount="2">
    <brk id="49" max="16383" man="1"/>
    <brk id="7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99" t="s">
        <v>161</v>
      </c>
      <c r="B1" s="99"/>
      <c r="C1" s="100"/>
      <c r="D1" s="100"/>
      <c r="E1" s="100"/>
    </row>
    <row r="2" spans="1:8" s="10" customFormat="1" ht="14.1" customHeight="1" x14ac:dyDescent="0.2">
      <c r="A2" s="103" t="s">
        <v>163</v>
      </c>
      <c r="B2" s="103"/>
      <c r="C2" s="103"/>
      <c r="D2" s="103"/>
      <c r="E2" s="103"/>
    </row>
    <row r="3" spans="1:8" s="10" customFormat="1" ht="14.1" customHeight="1" x14ac:dyDescent="0.2">
      <c r="A3" s="99" t="s">
        <v>135</v>
      </c>
      <c r="B3" s="99"/>
      <c r="C3" s="99"/>
      <c r="D3" s="99"/>
      <c r="E3" s="99"/>
    </row>
    <row r="4" spans="1:8" s="10" customFormat="1" ht="14.1" customHeight="1" x14ac:dyDescent="0.2">
      <c r="A4" s="27"/>
      <c r="B4" s="27"/>
      <c r="C4" s="27"/>
      <c r="D4" s="27"/>
      <c r="E4" s="27"/>
    </row>
    <row r="5" spans="1:8" ht="28.35" customHeight="1" x14ac:dyDescent="0.2">
      <c r="A5" s="104" t="s">
        <v>160</v>
      </c>
      <c r="B5" s="106" t="s">
        <v>162</v>
      </c>
      <c r="C5" s="101" t="s">
        <v>30</v>
      </c>
      <c r="D5" s="101" t="s">
        <v>22</v>
      </c>
      <c r="E5" s="102" t="s">
        <v>23</v>
      </c>
    </row>
    <row r="6" spans="1:8" ht="28.35" customHeight="1" x14ac:dyDescent="0.2">
      <c r="A6" s="105"/>
      <c r="B6" s="107"/>
      <c r="C6" s="19" t="s">
        <v>157</v>
      </c>
      <c r="D6" s="19" t="s">
        <v>158</v>
      </c>
      <c r="E6" s="20" t="s">
        <v>159</v>
      </c>
    </row>
    <row r="7" spans="1:8" ht="14.1" customHeight="1" x14ac:dyDescent="0.2">
      <c r="A7" s="44"/>
      <c r="B7" s="50"/>
      <c r="C7" s="21"/>
      <c r="D7" s="21"/>
      <c r="E7" s="21"/>
    </row>
    <row r="8" spans="1:8" ht="14.1" customHeight="1" x14ac:dyDescent="0.2">
      <c r="A8" s="45" t="s">
        <v>31</v>
      </c>
      <c r="B8" s="62">
        <v>2019</v>
      </c>
      <c r="C8" s="63">
        <v>2305</v>
      </c>
      <c r="D8" s="63">
        <v>1192</v>
      </c>
      <c r="E8" s="63">
        <v>1113</v>
      </c>
    </row>
    <row r="9" spans="1:8" ht="14.1" customHeight="1" x14ac:dyDescent="0.2">
      <c r="A9" s="45" t="s">
        <v>32</v>
      </c>
      <c r="B9" s="62">
        <f>$B$8-1</f>
        <v>2018</v>
      </c>
      <c r="C9" s="63">
        <v>2326</v>
      </c>
      <c r="D9" s="63">
        <v>1183</v>
      </c>
      <c r="E9" s="63">
        <v>1143</v>
      </c>
    </row>
    <row r="10" spans="1:8" ht="14.1" customHeight="1" x14ac:dyDescent="0.2">
      <c r="A10" s="45" t="s">
        <v>33</v>
      </c>
      <c r="B10" s="62">
        <f>$B$8-2</f>
        <v>2017</v>
      </c>
      <c r="C10" s="63">
        <v>2486</v>
      </c>
      <c r="D10" s="63">
        <v>1263</v>
      </c>
      <c r="E10" s="63">
        <v>1223</v>
      </c>
    </row>
    <row r="11" spans="1:8" ht="14.1" customHeight="1" x14ac:dyDescent="0.2">
      <c r="A11" s="45" t="s">
        <v>34</v>
      </c>
      <c r="B11" s="62">
        <f>$B$8-3</f>
        <v>2016</v>
      </c>
      <c r="C11" s="63">
        <v>2468</v>
      </c>
      <c r="D11" s="63">
        <v>1271</v>
      </c>
      <c r="E11" s="63">
        <v>1197</v>
      </c>
      <c r="H11" s="24"/>
    </row>
    <row r="12" spans="1:8" ht="14.1" customHeight="1" x14ac:dyDescent="0.2">
      <c r="A12" s="45" t="s">
        <v>35</v>
      </c>
      <c r="B12" s="62">
        <f>$B$8-4</f>
        <v>2015</v>
      </c>
      <c r="C12" s="63">
        <v>2485</v>
      </c>
      <c r="D12" s="63">
        <v>1283</v>
      </c>
      <c r="E12" s="63">
        <v>1202</v>
      </c>
    </row>
    <row r="13" spans="1:8" ht="14.1" customHeight="1" x14ac:dyDescent="0.2">
      <c r="A13" s="52" t="s">
        <v>36</v>
      </c>
      <c r="B13" s="62"/>
      <c r="C13" s="63">
        <f>SUM(C8:C12)</f>
        <v>12070</v>
      </c>
      <c r="D13" s="63">
        <f>SUM(D8:D12)</f>
        <v>6192</v>
      </c>
      <c r="E13" s="63">
        <f>SUM(E8:E12)</f>
        <v>5878</v>
      </c>
    </row>
    <row r="14" spans="1:8" ht="14.1" customHeight="1" x14ac:dyDescent="0.2">
      <c r="A14" s="46" t="s">
        <v>37</v>
      </c>
      <c r="B14" s="62">
        <f>$B$8-5</f>
        <v>2014</v>
      </c>
      <c r="C14" s="63">
        <v>2521</v>
      </c>
      <c r="D14" s="63">
        <v>1276</v>
      </c>
      <c r="E14" s="63">
        <v>1245</v>
      </c>
    </row>
    <row r="15" spans="1:8" ht="14.1" customHeight="1" x14ac:dyDescent="0.2">
      <c r="A15" s="46" t="s">
        <v>38</v>
      </c>
      <c r="B15" s="62">
        <f>$B$8-6</f>
        <v>2013</v>
      </c>
      <c r="C15" s="63">
        <v>2390</v>
      </c>
      <c r="D15" s="63">
        <v>1278</v>
      </c>
      <c r="E15" s="63">
        <v>1112</v>
      </c>
    </row>
    <row r="16" spans="1:8" ht="14.1" customHeight="1" x14ac:dyDescent="0.2">
      <c r="A16" s="46" t="s">
        <v>39</v>
      </c>
      <c r="B16" s="62">
        <f>$B$8-7</f>
        <v>2012</v>
      </c>
      <c r="C16" s="63">
        <v>2499</v>
      </c>
      <c r="D16" s="63">
        <v>1286</v>
      </c>
      <c r="E16" s="63">
        <v>1213</v>
      </c>
    </row>
    <row r="17" spans="1:5" ht="14.1" customHeight="1" x14ac:dyDescent="0.2">
      <c r="A17" s="46" t="s">
        <v>40</v>
      </c>
      <c r="B17" s="62">
        <f>$B$8-8</f>
        <v>2011</v>
      </c>
      <c r="C17" s="63">
        <v>2421</v>
      </c>
      <c r="D17" s="63">
        <v>1213</v>
      </c>
      <c r="E17" s="63">
        <v>1208</v>
      </c>
    </row>
    <row r="18" spans="1:5" ht="14.1" customHeight="1" x14ac:dyDescent="0.2">
      <c r="A18" s="46" t="s">
        <v>41</v>
      </c>
      <c r="B18" s="62">
        <f>$B$8-9</f>
        <v>2010</v>
      </c>
      <c r="C18" s="63">
        <v>2519</v>
      </c>
      <c r="D18" s="63">
        <v>1297</v>
      </c>
      <c r="E18" s="63">
        <v>1222</v>
      </c>
    </row>
    <row r="19" spans="1:5" ht="14.1" customHeight="1" x14ac:dyDescent="0.2">
      <c r="A19" s="53" t="s">
        <v>36</v>
      </c>
      <c r="B19" s="64"/>
      <c r="C19" s="63">
        <f>SUM(C14:C18)</f>
        <v>12350</v>
      </c>
      <c r="D19" s="63">
        <f>SUM(D14:D18)</f>
        <v>6350</v>
      </c>
      <c r="E19" s="63">
        <f>SUM(E14:E18)</f>
        <v>6000</v>
      </c>
    </row>
    <row r="20" spans="1:5" ht="14.1" customHeight="1" x14ac:dyDescent="0.2">
      <c r="A20" s="46" t="s">
        <v>42</v>
      </c>
      <c r="B20" s="62">
        <f>$B$8-10</f>
        <v>2009</v>
      </c>
      <c r="C20" s="63">
        <v>2473</v>
      </c>
      <c r="D20" s="63">
        <v>1289</v>
      </c>
      <c r="E20" s="63">
        <v>1184</v>
      </c>
    </row>
    <row r="21" spans="1:5" ht="14.1" customHeight="1" x14ac:dyDescent="0.2">
      <c r="A21" s="46" t="s">
        <v>43</v>
      </c>
      <c r="B21" s="62">
        <f>$B$8-11</f>
        <v>2008</v>
      </c>
      <c r="C21" s="63">
        <v>2701</v>
      </c>
      <c r="D21" s="63">
        <v>1342</v>
      </c>
      <c r="E21" s="63">
        <v>1359</v>
      </c>
    </row>
    <row r="22" spans="1:5" ht="14.1" customHeight="1" x14ac:dyDescent="0.2">
      <c r="A22" s="46" t="s">
        <v>44</v>
      </c>
      <c r="B22" s="62">
        <f>$B$8-12</f>
        <v>2007</v>
      </c>
      <c r="C22" s="63">
        <v>2646</v>
      </c>
      <c r="D22" s="63">
        <v>1373</v>
      </c>
      <c r="E22" s="63">
        <v>1273</v>
      </c>
    </row>
    <row r="23" spans="1:5" ht="14.1" customHeight="1" x14ac:dyDescent="0.2">
      <c r="A23" s="46" t="s">
        <v>45</v>
      </c>
      <c r="B23" s="62">
        <f>$B$8-13</f>
        <v>2006</v>
      </c>
      <c r="C23" s="63">
        <v>2633</v>
      </c>
      <c r="D23" s="63">
        <v>1336</v>
      </c>
      <c r="E23" s="63">
        <v>1297</v>
      </c>
    </row>
    <row r="24" spans="1:5" ht="14.1" customHeight="1" x14ac:dyDescent="0.2">
      <c r="A24" s="46" t="s">
        <v>46</v>
      </c>
      <c r="B24" s="62">
        <f>$B$8-14</f>
        <v>2005</v>
      </c>
      <c r="C24" s="63">
        <v>2638</v>
      </c>
      <c r="D24" s="63">
        <v>1391</v>
      </c>
      <c r="E24" s="63">
        <v>1247</v>
      </c>
    </row>
    <row r="25" spans="1:5" ht="14.1" customHeight="1" x14ac:dyDescent="0.2">
      <c r="A25" s="53" t="s">
        <v>36</v>
      </c>
      <c r="B25" s="64"/>
      <c r="C25" s="63">
        <f>SUM(C20:C24)</f>
        <v>13091</v>
      </c>
      <c r="D25" s="63">
        <f>SUM(D20:D24)</f>
        <v>6731</v>
      </c>
      <c r="E25" s="63">
        <f>SUM(E20:E24)</f>
        <v>6360</v>
      </c>
    </row>
    <row r="26" spans="1:5" ht="14.1" customHeight="1" x14ac:dyDescent="0.2">
      <c r="A26" s="46" t="s">
        <v>47</v>
      </c>
      <c r="B26" s="62">
        <f>$B$8-15</f>
        <v>2004</v>
      </c>
      <c r="C26" s="63">
        <v>2803</v>
      </c>
      <c r="D26" s="63">
        <v>1448</v>
      </c>
      <c r="E26" s="63">
        <v>1355</v>
      </c>
    </row>
    <row r="27" spans="1:5" ht="14.1" customHeight="1" x14ac:dyDescent="0.2">
      <c r="A27" s="46" t="s">
        <v>48</v>
      </c>
      <c r="B27" s="62">
        <f>$B$8-16</f>
        <v>2003</v>
      </c>
      <c r="C27" s="63">
        <v>2857</v>
      </c>
      <c r="D27" s="63">
        <v>1469</v>
      </c>
      <c r="E27" s="63">
        <v>1388</v>
      </c>
    </row>
    <row r="28" spans="1:5" ht="14.1" customHeight="1" x14ac:dyDescent="0.2">
      <c r="A28" s="46" t="s">
        <v>49</v>
      </c>
      <c r="B28" s="62">
        <f>$B$8-17</f>
        <v>2002</v>
      </c>
      <c r="C28" s="63">
        <v>2902</v>
      </c>
      <c r="D28" s="63">
        <v>1510</v>
      </c>
      <c r="E28" s="63">
        <v>1392</v>
      </c>
    </row>
    <row r="29" spans="1:5" ht="14.1" customHeight="1" x14ac:dyDescent="0.2">
      <c r="A29" s="46" t="s">
        <v>50</v>
      </c>
      <c r="B29" s="62">
        <f>$B$8-18</f>
        <v>2001</v>
      </c>
      <c r="C29" s="63">
        <v>3018</v>
      </c>
      <c r="D29" s="63">
        <v>1593</v>
      </c>
      <c r="E29" s="63">
        <v>1425</v>
      </c>
    </row>
    <row r="30" spans="1:5" ht="14.1" customHeight="1" x14ac:dyDescent="0.2">
      <c r="A30" s="45" t="s">
        <v>51</v>
      </c>
      <c r="B30" s="62">
        <f>$B$8-19</f>
        <v>2000</v>
      </c>
      <c r="C30" s="63">
        <v>3028</v>
      </c>
      <c r="D30" s="63">
        <v>1582</v>
      </c>
      <c r="E30" s="63">
        <v>1446</v>
      </c>
    </row>
    <row r="31" spans="1:5" ht="14.1" customHeight="1" x14ac:dyDescent="0.2">
      <c r="A31" s="53" t="s">
        <v>36</v>
      </c>
      <c r="B31" s="64"/>
      <c r="C31" s="63">
        <f>SUM(C26:C30)</f>
        <v>14608</v>
      </c>
      <c r="D31" s="63">
        <f>SUM(D26:D30)</f>
        <v>7602</v>
      </c>
      <c r="E31" s="63">
        <f>SUM(E26:E30)</f>
        <v>7006</v>
      </c>
    </row>
    <row r="32" spans="1:5" ht="14.1" customHeight="1" x14ac:dyDescent="0.2">
      <c r="A32" s="46" t="s">
        <v>52</v>
      </c>
      <c r="B32" s="62">
        <f>$B$8-20</f>
        <v>1999</v>
      </c>
      <c r="C32" s="63">
        <v>2901</v>
      </c>
      <c r="D32" s="63">
        <v>1625</v>
      </c>
      <c r="E32" s="63">
        <v>1276</v>
      </c>
    </row>
    <row r="33" spans="1:5" ht="14.1" customHeight="1" x14ac:dyDescent="0.2">
      <c r="A33" s="46" t="s">
        <v>53</v>
      </c>
      <c r="B33" s="62">
        <f>$B$8-21</f>
        <v>1998</v>
      </c>
      <c r="C33" s="63">
        <v>2658</v>
      </c>
      <c r="D33" s="63">
        <v>1488</v>
      </c>
      <c r="E33" s="63">
        <v>1170</v>
      </c>
    </row>
    <row r="34" spans="1:5" ht="14.1" customHeight="1" x14ac:dyDescent="0.2">
      <c r="A34" s="46" t="s">
        <v>54</v>
      </c>
      <c r="B34" s="62">
        <f>$B$8-22</f>
        <v>1997</v>
      </c>
      <c r="C34" s="63">
        <v>2600</v>
      </c>
      <c r="D34" s="63">
        <v>1479</v>
      </c>
      <c r="E34" s="63">
        <v>1121</v>
      </c>
    </row>
    <row r="35" spans="1:5" ht="14.1" customHeight="1" x14ac:dyDescent="0.2">
      <c r="A35" s="46" t="s">
        <v>55</v>
      </c>
      <c r="B35" s="62">
        <f>$B$8-23</f>
        <v>1996</v>
      </c>
      <c r="C35" s="63">
        <v>2533</v>
      </c>
      <c r="D35" s="63">
        <v>1358</v>
      </c>
      <c r="E35" s="63">
        <v>1175</v>
      </c>
    </row>
    <row r="36" spans="1:5" ht="14.1" customHeight="1" x14ac:dyDescent="0.2">
      <c r="A36" s="46" t="s">
        <v>56</v>
      </c>
      <c r="B36" s="62">
        <f>$B$8-24</f>
        <v>1995</v>
      </c>
      <c r="C36" s="63">
        <v>2366</v>
      </c>
      <c r="D36" s="63">
        <v>1281</v>
      </c>
      <c r="E36" s="63">
        <v>1085</v>
      </c>
    </row>
    <row r="37" spans="1:5" ht="14.1" customHeight="1" x14ac:dyDescent="0.2">
      <c r="A37" s="53" t="s">
        <v>36</v>
      </c>
      <c r="B37" s="64"/>
      <c r="C37" s="63">
        <f>SUM(C32:C36)</f>
        <v>13058</v>
      </c>
      <c r="D37" s="63">
        <f>SUM(D32:D36)</f>
        <v>7231</v>
      </c>
      <c r="E37" s="63">
        <f>SUM(E32:E36)</f>
        <v>5827</v>
      </c>
    </row>
    <row r="38" spans="1:5" ht="14.1" customHeight="1" x14ac:dyDescent="0.2">
      <c r="A38" s="46" t="s">
        <v>57</v>
      </c>
      <c r="B38" s="62">
        <f>$B$8-25</f>
        <v>1994</v>
      </c>
      <c r="C38" s="63">
        <v>2376</v>
      </c>
      <c r="D38" s="63">
        <v>1294</v>
      </c>
      <c r="E38" s="63">
        <v>1082</v>
      </c>
    </row>
    <row r="39" spans="1:5" ht="14.1" customHeight="1" x14ac:dyDescent="0.2">
      <c r="A39" s="46" t="s">
        <v>58</v>
      </c>
      <c r="B39" s="62">
        <f>$B$8-26</f>
        <v>1993</v>
      </c>
      <c r="C39" s="63">
        <v>2417</v>
      </c>
      <c r="D39" s="63">
        <v>1250</v>
      </c>
      <c r="E39" s="63">
        <v>1167</v>
      </c>
    </row>
    <row r="40" spans="1:5" ht="14.1" customHeight="1" x14ac:dyDescent="0.2">
      <c r="A40" s="46" t="s">
        <v>59</v>
      </c>
      <c r="B40" s="62">
        <f>$B$8-27</f>
        <v>1992</v>
      </c>
      <c r="C40" s="63">
        <v>2520</v>
      </c>
      <c r="D40" s="63">
        <v>1266</v>
      </c>
      <c r="E40" s="63">
        <v>1254</v>
      </c>
    </row>
    <row r="41" spans="1:5" ht="14.1" customHeight="1" x14ac:dyDescent="0.2">
      <c r="A41" s="46" t="s">
        <v>60</v>
      </c>
      <c r="B41" s="62">
        <f>$B$8-28</f>
        <v>1991</v>
      </c>
      <c r="C41" s="63">
        <v>2606</v>
      </c>
      <c r="D41" s="63">
        <v>1395</v>
      </c>
      <c r="E41" s="63">
        <v>1211</v>
      </c>
    </row>
    <row r="42" spans="1:5" ht="14.1" customHeight="1" x14ac:dyDescent="0.2">
      <c r="A42" s="46" t="s">
        <v>61</v>
      </c>
      <c r="B42" s="62">
        <f>$B$8-29</f>
        <v>1990</v>
      </c>
      <c r="C42" s="63">
        <v>2791</v>
      </c>
      <c r="D42" s="63">
        <v>1448</v>
      </c>
      <c r="E42" s="63">
        <v>1343</v>
      </c>
    </row>
    <row r="43" spans="1:5" ht="14.1" customHeight="1" x14ac:dyDescent="0.2">
      <c r="A43" s="53" t="s">
        <v>36</v>
      </c>
      <c r="B43" s="64"/>
      <c r="C43" s="63">
        <f>SUM(C38:C42)</f>
        <v>12710</v>
      </c>
      <c r="D43" s="63">
        <f>SUM(D38:D42)</f>
        <v>6653</v>
      </c>
      <c r="E43" s="63">
        <f>SUM(E38:E42)</f>
        <v>6057</v>
      </c>
    </row>
    <row r="44" spans="1:5" ht="14.1" customHeight="1" x14ac:dyDescent="0.2">
      <c r="A44" s="46" t="s">
        <v>62</v>
      </c>
      <c r="B44" s="62">
        <f>$B$8-30</f>
        <v>1989</v>
      </c>
      <c r="C44" s="63">
        <v>2767</v>
      </c>
      <c r="D44" s="63">
        <v>1408</v>
      </c>
      <c r="E44" s="63">
        <v>1359</v>
      </c>
    </row>
    <row r="45" spans="1:5" ht="14.1" customHeight="1" x14ac:dyDescent="0.2">
      <c r="A45" s="46" t="s">
        <v>63</v>
      </c>
      <c r="B45" s="62">
        <f>$B$8-31</f>
        <v>1988</v>
      </c>
      <c r="C45" s="63">
        <v>2961</v>
      </c>
      <c r="D45" s="63">
        <v>1506</v>
      </c>
      <c r="E45" s="63">
        <v>1455</v>
      </c>
    </row>
    <row r="46" spans="1:5" ht="14.1" customHeight="1" x14ac:dyDescent="0.2">
      <c r="A46" s="46" t="s">
        <v>64</v>
      </c>
      <c r="B46" s="62">
        <f>$B$8-32</f>
        <v>1987</v>
      </c>
      <c r="C46" s="63">
        <v>2833</v>
      </c>
      <c r="D46" s="63">
        <v>1460</v>
      </c>
      <c r="E46" s="63">
        <v>1373</v>
      </c>
    </row>
    <row r="47" spans="1:5" ht="14.1" customHeight="1" x14ac:dyDescent="0.2">
      <c r="A47" s="46" t="s">
        <v>65</v>
      </c>
      <c r="B47" s="62">
        <f>$B$8-33</f>
        <v>1986</v>
      </c>
      <c r="C47" s="63">
        <v>2878</v>
      </c>
      <c r="D47" s="63">
        <v>1430</v>
      </c>
      <c r="E47" s="63">
        <v>1448</v>
      </c>
    </row>
    <row r="48" spans="1:5" ht="14.1" customHeight="1" x14ac:dyDescent="0.2">
      <c r="A48" s="46" t="s">
        <v>66</v>
      </c>
      <c r="B48" s="62">
        <f>$B$8-34</f>
        <v>1985</v>
      </c>
      <c r="C48" s="63">
        <v>2820</v>
      </c>
      <c r="D48" s="63">
        <v>1385</v>
      </c>
      <c r="E48" s="63">
        <v>1435</v>
      </c>
    </row>
    <row r="49" spans="1:5" ht="14.1" customHeight="1" x14ac:dyDescent="0.2">
      <c r="A49" s="53" t="s">
        <v>36</v>
      </c>
      <c r="B49" s="64"/>
      <c r="C49" s="63">
        <f>SUM(C44:C48)</f>
        <v>14259</v>
      </c>
      <c r="D49" s="63">
        <f>SUM(D44:D48)</f>
        <v>7189</v>
      </c>
      <c r="E49" s="63">
        <f>SUM(E44:E48)</f>
        <v>7070</v>
      </c>
    </row>
    <row r="50" spans="1:5" ht="14.1" customHeight="1" x14ac:dyDescent="0.2">
      <c r="A50" s="46" t="s">
        <v>67</v>
      </c>
      <c r="B50" s="62">
        <f>$B$8-35</f>
        <v>1984</v>
      </c>
      <c r="C50" s="63">
        <v>2835</v>
      </c>
      <c r="D50" s="63">
        <v>1404</v>
      </c>
      <c r="E50" s="63">
        <v>1431</v>
      </c>
    </row>
    <row r="51" spans="1:5" ht="14.1" customHeight="1" x14ac:dyDescent="0.2">
      <c r="A51" s="46" t="s">
        <v>68</v>
      </c>
      <c r="B51" s="62">
        <f>$B$8-36</f>
        <v>1983</v>
      </c>
      <c r="C51" s="63">
        <v>2927</v>
      </c>
      <c r="D51" s="63">
        <v>1429</v>
      </c>
      <c r="E51" s="63">
        <v>1498</v>
      </c>
    </row>
    <row r="52" spans="1:5" ht="14.1" customHeight="1" x14ac:dyDescent="0.2">
      <c r="A52" s="46" t="s">
        <v>69</v>
      </c>
      <c r="B52" s="62">
        <f>$B$8-37</f>
        <v>1982</v>
      </c>
      <c r="C52" s="63">
        <v>3098</v>
      </c>
      <c r="D52" s="63">
        <v>1523</v>
      </c>
      <c r="E52" s="63">
        <v>1575</v>
      </c>
    </row>
    <row r="53" spans="1:5" ht="14.1" customHeight="1" x14ac:dyDescent="0.2">
      <c r="A53" s="46" t="s">
        <v>70</v>
      </c>
      <c r="B53" s="62">
        <f>$B$8-38</f>
        <v>1981</v>
      </c>
      <c r="C53" s="63">
        <v>3143</v>
      </c>
      <c r="D53" s="63">
        <v>1517</v>
      </c>
      <c r="E53" s="63">
        <v>1626</v>
      </c>
    </row>
    <row r="54" spans="1:5" ht="14.1" customHeight="1" x14ac:dyDescent="0.2">
      <c r="A54" s="45" t="s">
        <v>71</v>
      </c>
      <c r="B54" s="62">
        <f>$B$8-39</f>
        <v>1980</v>
      </c>
      <c r="C54" s="63">
        <v>3158</v>
      </c>
      <c r="D54" s="63">
        <v>1483</v>
      </c>
      <c r="E54" s="63">
        <v>1675</v>
      </c>
    </row>
    <row r="55" spans="1:5" ht="14.1" customHeight="1" x14ac:dyDescent="0.2">
      <c r="A55" s="52" t="s">
        <v>36</v>
      </c>
      <c r="B55" s="64"/>
      <c r="C55" s="63">
        <f>SUM(C50:C54)</f>
        <v>15161</v>
      </c>
      <c r="D55" s="63">
        <f>SUM(D50:D54)</f>
        <v>7356</v>
      </c>
      <c r="E55" s="63">
        <f>SUM(E50:E54)</f>
        <v>7805</v>
      </c>
    </row>
    <row r="56" spans="1:5" ht="14.1" customHeight="1" x14ac:dyDescent="0.2">
      <c r="A56" s="45" t="s">
        <v>72</v>
      </c>
      <c r="B56" s="62">
        <f>$B$8-40</f>
        <v>1979</v>
      </c>
      <c r="C56" s="63">
        <v>2952</v>
      </c>
      <c r="D56" s="63">
        <v>1460</v>
      </c>
      <c r="E56" s="63">
        <v>1492</v>
      </c>
    </row>
    <row r="57" spans="1:5" ht="14.1" customHeight="1" x14ac:dyDescent="0.2">
      <c r="A57" s="45" t="s">
        <v>73</v>
      </c>
      <c r="B57" s="62">
        <f>$B$8-41</f>
        <v>1978</v>
      </c>
      <c r="C57" s="63">
        <v>3051</v>
      </c>
      <c r="D57" s="63">
        <v>1481</v>
      </c>
      <c r="E57" s="63">
        <v>1570</v>
      </c>
    </row>
    <row r="58" spans="1:5" ht="14.1" customHeight="1" x14ac:dyDescent="0.2">
      <c r="A58" s="45" t="s">
        <v>74</v>
      </c>
      <c r="B58" s="62">
        <f>$B$8-42</f>
        <v>1977</v>
      </c>
      <c r="C58" s="63">
        <v>2985</v>
      </c>
      <c r="D58" s="63">
        <v>1467</v>
      </c>
      <c r="E58" s="63">
        <v>1518</v>
      </c>
    </row>
    <row r="59" spans="1:5" ht="14.1" customHeight="1" x14ac:dyDescent="0.2">
      <c r="A59" s="45" t="s">
        <v>75</v>
      </c>
      <c r="B59" s="62">
        <f>$B$8-43</f>
        <v>1976</v>
      </c>
      <c r="C59" s="63">
        <v>3160</v>
      </c>
      <c r="D59" s="63">
        <v>1532</v>
      </c>
      <c r="E59" s="63">
        <v>1628</v>
      </c>
    </row>
    <row r="60" spans="1:5" ht="14.1" customHeight="1" x14ac:dyDescent="0.2">
      <c r="A60" s="45" t="s">
        <v>76</v>
      </c>
      <c r="B60" s="62">
        <f>$B$8-44</f>
        <v>1975</v>
      </c>
      <c r="C60" s="63">
        <v>3117</v>
      </c>
      <c r="D60" s="63">
        <v>1526</v>
      </c>
      <c r="E60" s="63">
        <v>1591</v>
      </c>
    </row>
    <row r="61" spans="1:5" ht="14.1" customHeight="1" x14ac:dyDescent="0.2">
      <c r="A61" s="53" t="s">
        <v>36</v>
      </c>
      <c r="B61" s="64"/>
      <c r="C61" s="63">
        <f>SUM(C56:C60)</f>
        <v>15265</v>
      </c>
      <c r="D61" s="63">
        <f>SUM(D56:D60)</f>
        <v>7466</v>
      </c>
      <c r="E61" s="63">
        <f>SUM(E56:E60)</f>
        <v>7799</v>
      </c>
    </row>
    <row r="62" spans="1:5" ht="14.1" customHeight="1" x14ac:dyDescent="0.2">
      <c r="A62" s="46" t="s">
        <v>77</v>
      </c>
      <c r="B62" s="62">
        <f>$B$8-45</f>
        <v>1974</v>
      </c>
      <c r="C62" s="63">
        <v>3022</v>
      </c>
      <c r="D62" s="63">
        <v>1494</v>
      </c>
      <c r="E62" s="63">
        <v>1528</v>
      </c>
    </row>
    <row r="63" spans="1:5" ht="14.1" customHeight="1" x14ac:dyDescent="0.2">
      <c r="A63" s="46" t="s">
        <v>78</v>
      </c>
      <c r="B63" s="62">
        <f>$B$8-46</f>
        <v>1973</v>
      </c>
      <c r="C63" s="63">
        <v>3292</v>
      </c>
      <c r="D63" s="63">
        <v>1598</v>
      </c>
      <c r="E63" s="63">
        <v>1694</v>
      </c>
    </row>
    <row r="64" spans="1:5" ht="14.1" customHeight="1" x14ac:dyDescent="0.2">
      <c r="A64" s="46" t="s">
        <v>79</v>
      </c>
      <c r="B64" s="62">
        <f>$B$8-47</f>
        <v>1972</v>
      </c>
      <c r="C64" s="63">
        <v>3633</v>
      </c>
      <c r="D64" s="63">
        <v>1793</v>
      </c>
      <c r="E64" s="63">
        <v>1840</v>
      </c>
    </row>
    <row r="65" spans="1:5" ht="14.1" customHeight="1" x14ac:dyDescent="0.2">
      <c r="A65" s="46" t="s">
        <v>80</v>
      </c>
      <c r="B65" s="62">
        <f>$B$8-48</f>
        <v>1971</v>
      </c>
      <c r="C65" s="63">
        <v>3946</v>
      </c>
      <c r="D65" s="63">
        <v>1947</v>
      </c>
      <c r="E65" s="63">
        <v>1999</v>
      </c>
    </row>
    <row r="66" spans="1:5" ht="14.1" customHeight="1" x14ac:dyDescent="0.2">
      <c r="A66" s="46" t="s">
        <v>81</v>
      </c>
      <c r="B66" s="62">
        <f>$B$8-49</f>
        <v>1970</v>
      </c>
      <c r="C66" s="63">
        <v>4208</v>
      </c>
      <c r="D66" s="63">
        <v>2053</v>
      </c>
      <c r="E66" s="63">
        <v>2155</v>
      </c>
    </row>
    <row r="67" spans="1:5" ht="14.1" customHeight="1" x14ac:dyDescent="0.2">
      <c r="A67" s="53" t="s">
        <v>36</v>
      </c>
      <c r="B67" s="64"/>
      <c r="C67" s="63">
        <f>SUM(C62:C66)</f>
        <v>18101</v>
      </c>
      <c r="D67" s="63">
        <f>SUM(D62:D66)</f>
        <v>8885</v>
      </c>
      <c r="E67" s="63">
        <f>SUM(E62:E66)</f>
        <v>9216</v>
      </c>
    </row>
    <row r="68" spans="1:5" ht="14.1" customHeight="1" x14ac:dyDescent="0.2">
      <c r="A68" s="46" t="s">
        <v>82</v>
      </c>
      <c r="B68" s="62">
        <f>$B$8-50</f>
        <v>1969</v>
      </c>
      <c r="C68" s="63">
        <v>4795</v>
      </c>
      <c r="D68" s="63">
        <v>2366</v>
      </c>
      <c r="E68" s="63">
        <v>2429</v>
      </c>
    </row>
    <row r="69" spans="1:5" ht="14.1" customHeight="1" x14ac:dyDescent="0.2">
      <c r="A69" s="46" t="s">
        <v>83</v>
      </c>
      <c r="B69" s="62">
        <f>$B$8-51</f>
        <v>1968</v>
      </c>
      <c r="C69" s="63">
        <v>5046</v>
      </c>
      <c r="D69" s="63">
        <v>2495</v>
      </c>
      <c r="E69" s="63">
        <v>2551</v>
      </c>
    </row>
    <row r="70" spans="1:5" ht="14.1" customHeight="1" x14ac:dyDescent="0.2">
      <c r="A70" s="46" t="s">
        <v>84</v>
      </c>
      <c r="B70" s="62">
        <f>$B$8-52</f>
        <v>1967</v>
      </c>
      <c r="C70" s="63">
        <v>5142</v>
      </c>
      <c r="D70" s="63">
        <v>2554</v>
      </c>
      <c r="E70" s="63">
        <v>2588</v>
      </c>
    </row>
    <row r="71" spans="1:5" ht="14.1" customHeight="1" x14ac:dyDescent="0.2">
      <c r="A71" s="46" t="s">
        <v>85</v>
      </c>
      <c r="B71" s="62">
        <f>$B$8-53</f>
        <v>1966</v>
      </c>
      <c r="C71" s="63">
        <v>5314</v>
      </c>
      <c r="D71" s="63">
        <v>2658</v>
      </c>
      <c r="E71" s="63">
        <v>2656</v>
      </c>
    </row>
    <row r="72" spans="1:5" ht="14.1" customHeight="1" x14ac:dyDescent="0.2">
      <c r="A72" s="46" t="s">
        <v>86</v>
      </c>
      <c r="B72" s="62">
        <f>$B$8-54</f>
        <v>1965</v>
      </c>
      <c r="C72" s="63">
        <v>5117</v>
      </c>
      <c r="D72" s="63">
        <v>2466</v>
      </c>
      <c r="E72" s="63">
        <v>2651</v>
      </c>
    </row>
    <row r="73" spans="1:5" ht="14.1" customHeight="1" x14ac:dyDescent="0.2">
      <c r="A73" s="53" t="s">
        <v>36</v>
      </c>
      <c r="B73" s="64"/>
      <c r="C73" s="63">
        <f>SUM(C68:C72)</f>
        <v>25414</v>
      </c>
      <c r="D73" s="63">
        <f>SUM(D68:D72)</f>
        <v>12539</v>
      </c>
      <c r="E73" s="63">
        <f>SUM(E68:E72)</f>
        <v>12875</v>
      </c>
    </row>
    <row r="74" spans="1:5" ht="14.1" customHeight="1" x14ac:dyDescent="0.2">
      <c r="A74" s="46" t="s">
        <v>87</v>
      </c>
      <c r="B74" s="62">
        <f>$B$8-55</f>
        <v>1964</v>
      </c>
      <c r="C74" s="63">
        <v>5227</v>
      </c>
      <c r="D74" s="63">
        <v>2603</v>
      </c>
      <c r="E74" s="63">
        <v>2624</v>
      </c>
    </row>
    <row r="75" spans="1:5" ht="14.1" customHeight="1" x14ac:dyDescent="0.2">
      <c r="A75" s="46" t="s">
        <v>88</v>
      </c>
      <c r="B75" s="62">
        <f>$B$8-56</f>
        <v>1963</v>
      </c>
      <c r="C75" s="63">
        <v>5033</v>
      </c>
      <c r="D75" s="63">
        <v>2452</v>
      </c>
      <c r="E75" s="63">
        <v>2581</v>
      </c>
    </row>
    <row r="76" spans="1:5" ht="13.15" customHeight="1" x14ac:dyDescent="0.2">
      <c r="A76" s="46" t="s">
        <v>89</v>
      </c>
      <c r="B76" s="62">
        <f>$B$8-57</f>
        <v>1962</v>
      </c>
      <c r="C76" s="63">
        <v>4658</v>
      </c>
      <c r="D76" s="63">
        <v>2286</v>
      </c>
      <c r="E76" s="63">
        <v>2372</v>
      </c>
    </row>
    <row r="77" spans="1:5" ht="14.1" customHeight="1" x14ac:dyDescent="0.2">
      <c r="A77" s="45" t="s">
        <v>90</v>
      </c>
      <c r="B77" s="62">
        <f>$B$8-58</f>
        <v>1961</v>
      </c>
      <c r="C77" s="63">
        <v>4640</v>
      </c>
      <c r="D77" s="63">
        <v>2327</v>
      </c>
      <c r="E77" s="63">
        <v>2313</v>
      </c>
    </row>
    <row r="78" spans="1:5" x14ac:dyDescent="0.2">
      <c r="A78" s="46" t="s">
        <v>91</v>
      </c>
      <c r="B78" s="62">
        <f>$B$8-59</f>
        <v>1960</v>
      </c>
      <c r="C78" s="63">
        <v>4323</v>
      </c>
      <c r="D78" s="63">
        <v>2108</v>
      </c>
      <c r="E78" s="63">
        <v>2215</v>
      </c>
    </row>
    <row r="79" spans="1:5" x14ac:dyDescent="0.2">
      <c r="A79" s="53" t="s">
        <v>36</v>
      </c>
      <c r="B79" s="64"/>
      <c r="C79" s="63">
        <f>SUM(C74:C78)</f>
        <v>23881</v>
      </c>
      <c r="D79" s="63">
        <f>SUM(D74:D78)</f>
        <v>11776</v>
      </c>
      <c r="E79" s="63">
        <f>SUM(E74:E78)</f>
        <v>12105</v>
      </c>
    </row>
    <row r="80" spans="1:5" x14ac:dyDescent="0.2">
      <c r="A80" s="46" t="s">
        <v>92</v>
      </c>
      <c r="B80" s="62">
        <f>$B$8-60</f>
        <v>1959</v>
      </c>
      <c r="C80" s="63">
        <v>4202</v>
      </c>
      <c r="D80" s="63">
        <v>2054</v>
      </c>
      <c r="E80" s="63">
        <v>2148</v>
      </c>
    </row>
    <row r="81" spans="1:5" x14ac:dyDescent="0.2">
      <c r="A81" s="46" t="s">
        <v>93</v>
      </c>
      <c r="B81" s="62">
        <f>$B$8-61</f>
        <v>1958</v>
      </c>
      <c r="C81" s="63">
        <v>3928</v>
      </c>
      <c r="D81" s="63">
        <v>1938</v>
      </c>
      <c r="E81" s="63">
        <v>1990</v>
      </c>
    </row>
    <row r="82" spans="1:5" x14ac:dyDescent="0.2">
      <c r="A82" s="46" t="s">
        <v>94</v>
      </c>
      <c r="B82" s="62">
        <f>$B$8-62</f>
        <v>1957</v>
      </c>
      <c r="C82" s="63">
        <v>3802</v>
      </c>
      <c r="D82" s="63">
        <v>1862</v>
      </c>
      <c r="E82" s="63">
        <v>1940</v>
      </c>
    </row>
    <row r="83" spans="1:5" x14ac:dyDescent="0.2">
      <c r="A83" s="46" t="s">
        <v>95</v>
      </c>
      <c r="B83" s="62">
        <f>$B$8-63</f>
        <v>1956</v>
      </c>
      <c r="C83" s="63">
        <v>3583</v>
      </c>
      <c r="D83" s="63">
        <v>1766</v>
      </c>
      <c r="E83" s="63">
        <v>1817</v>
      </c>
    </row>
    <row r="84" spans="1:5" x14ac:dyDescent="0.2">
      <c r="A84" s="46" t="s">
        <v>96</v>
      </c>
      <c r="B84" s="62">
        <f>$B$8-64</f>
        <v>1955</v>
      </c>
      <c r="C84" s="63">
        <v>3576</v>
      </c>
      <c r="D84" s="63">
        <v>1737</v>
      </c>
      <c r="E84" s="63">
        <v>1839</v>
      </c>
    </row>
    <row r="85" spans="1:5" x14ac:dyDescent="0.2">
      <c r="A85" s="53" t="s">
        <v>36</v>
      </c>
      <c r="B85" s="64"/>
      <c r="C85" s="63">
        <f>SUM(C80:C84)</f>
        <v>19091</v>
      </c>
      <c r="D85" s="63">
        <f>SUM(D80:D84)</f>
        <v>9357</v>
      </c>
      <c r="E85" s="63">
        <f>SUM(E80:E84)</f>
        <v>9734</v>
      </c>
    </row>
    <row r="86" spans="1:5" x14ac:dyDescent="0.2">
      <c r="A86" s="46" t="s">
        <v>97</v>
      </c>
      <c r="B86" s="62">
        <f>$B$8-65</f>
        <v>1954</v>
      </c>
      <c r="C86" s="63">
        <v>3574</v>
      </c>
      <c r="D86" s="63">
        <v>1714</v>
      </c>
      <c r="E86" s="63">
        <v>1860</v>
      </c>
    </row>
    <row r="87" spans="1:5" x14ac:dyDescent="0.2">
      <c r="A87" s="46" t="s">
        <v>98</v>
      </c>
      <c r="B87" s="62">
        <f>$B$8-66</f>
        <v>1953</v>
      </c>
      <c r="C87" s="63">
        <v>3439</v>
      </c>
      <c r="D87" s="63">
        <v>1675</v>
      </c>
      <c r="E87" s="63">
        <v>1764</v>
      </c>
    </row>
    <row r="88" spans="1:5" x14ac:dyDescent="0.2">
      <c r="A88" s="46" t="s">
        <v>99</v>
      </c>
      <c r="B88" s="62">
        <f>$B$8-67</f>
        <v>1952</v>
      </c>
      <c r="C88" s="63">
        <v>3270</v>
      </c>
      <c r="D88" s="63">
        <v>1609</v>
      </c>
      <c r="E88" s="63">
        <v>1661</v>
      </c>
    </row>
    <row r="89" spans="1:5" x14ac:dyDescent="0.2">
      <c r="A89" s="46" t="s">
        <v>100</v>
      </c>
      <c r="B89" s="62">
        <f>$B$8-68</f>
        <v>1951</v>
      </c>
      <c r="C89" s="63">
        <v>3324</v>
      </c>
      <c r="D89" s="63">
        <v>1605</v>
      </c>
      <c r="E89" s="63">
        <v>1719</v>
      </c>
    </row>
    <row r="90" spans="1:5" x14ac:dyDescent="0.2">
      <c r="A90" s="46" t="s">
        <v>101</v>
      </c>
      <c r="B90" s="62">
        <f>$B$8-69</f>
        <v>1950</v>
      </c>
      <c r="C90" s="63">
        <v>3280</v>
      </c>
      <c r="D90" s="63">
        <v>1601</v>
      </c>
      <c r="E90" s="63">
        <v>1679</v>
      </c>
    </row>
    <row r="91" spans="1:5" x14ac:dyDescent="0.2">
      <c r="A91" s="53" t="s">
        <v>36</v>
      </c>
      <c r="B91" s="64"/>
      <c r="C91" s="63">
        <f>SUM(C86:C90)</f>
        <v>16887</v>
      </c>
      <c r="D91" s="63">
        <f>SUM(D86:D90)</f>
        <v>8204</v>
      </c>
      <c r="E91" s="63">
        <f>SUM(E86:E90)</f>
        <v>8683</v>
      </c>
    </row>
    <row r="92" spans="1:5" x14ac:dyDescent="0.2">
      <c r="A92" s="46" t="s">
        <v>102</v>
      </c>
      <c r="B92" s="62">
        <f>$B$8-70</f>
        <v>1949</v>
      </c>
      <c r="C92" s="63">
        <v>3348</v>
      </c>
      <c r="D92" s="63">
        <v>1630</v>
      </c>
      <c r="E92" s="63">
        <v>1718</v>
      </c>
    </row>
    <row r="93" spans="1:5" x14ac:dyDescent="0.2">
      <c r="A93" s="46" t="s">
        <v>103</v>
      </c>
      <c r="B93" s="62">
        <f>$B$8-71</f>
        <v>1948</v>
      </c>
      <c r="C93" s="63">
        <v>3232</v>
      </c>
      <c r="D93" s="63">
        <v>1572</v>
      </c>
      <c r="E93" s="63">
        <v>1660</v>
      </c>
    </row>
    <row r="94" spans="1:5" x14ac:dyDescent="0.2">
      <c r="A94" s="46" t="s">
        <v>104</v>
      </c>
      <c r="B94" s="62">
        <f>$B$8-72</f>
        <v>1947</v>
      </c>
      <c r="C94" s="63">
        <v>2871</v>
      </c>
      <c r="D94" s="63">
        <v>1373</v>
      </c>
      <c r="E94" s="63">
        <v>1498</v>
      </c>
    </row>
    <row r="95" spans="1:5" x14ac:dyDescent="0.2">
      <c r="A95" s="46" t="s">
        <v>105</v>
      </c>
      <c r="B95" s="62">
        <f>$B$8-73</f>
        <v>1946</v>
      </c>
      <c r="C95" s="63">
        <v>2560</v>
      </c>
      <c r="D95" s="63">
        <v>1198</v>
      </c>
      <c r="E95" s="63">
        <v>1362</v>
      </c>
    </row>
    <row r="96" spans="1:5" x14ac:dyDescent="0.2">
      <c r="A96" s="46" t="s">
        <v>106</v>
      </c>
      <c r="B96" s="62">
        <f>$B$8-74</f>
        <v>1945</v>
      </c>
      <c r="C96" s="63">
        <v>2140</v>
      </c>
      <c r="D96" s="63">
        <v>977</v>
      </c>
      <c r="E96" s="63">
        <v>1163</v>
      </c>
    </row>
    <row r="97" spans="1:5" x14ac:dyDescent="0.2">
      <c r="A97" s="53" t="s">
        <v>36</v>
      </c>
      <c r="B97" s="64"/>
      <c r="C97" s="63">
        <f>SUM(C92:C96)</f>
        <v>14151</v>
      </c>
      <c r="D97" s="63">
        <f>SUM(D92:D96)</f>
        <v>6750</v>
      </c>
      <c r="E97" s="63">
        <f>SUM(E92:E96)</f>
        <v>7401</v>
      </c>
    </row>
    <row r="98" spans="1:5" x14ac:dyDescent="0.2">
      <c r="A98" s="46" t="s">
        <v>107</v>
      </c>
      <c r="B98" s="62">
        <f>$B$8-75</f>
        <v>1944</v>
      </c>
      <c r="C98" s="63">
        <v>2795</v>
      </c>
      <c r="D98" s="63">
        <v>1351</v>
      </c>
      <c r="E98" s="63">
        <v>1444</v>
      </c>
    </row>
    <row r="99" spans="1:5" x14ac:dyDescent="0.2">
      <c r="A99" s="46" t="s">
        <v>108</v>
      </c>
      <c r="B99" s="62">
        <f>$B$8-76</f>
        <v>1943</v>
      </c>
      <c r="C99" s="63">
        <v>2845</v>
      </c>
      <c r="D99" s="63">
        <v>1313</v>
      </c>
      <c r="E99" s="63">
        <v>1532</v>
      </c>
    </row>
    <row r="100" spans="1:5" x14ac:dyDescent="0.2">
      <c r="A100" s="46" t="s">
        <v>109</v>
      </c>
      <c r="B100" s="62">
        <f>$B$8-77</f>
        <v>1942</v>
      </c>
      <c r="C100" s="63">
        <v>2602</v>
      </c>
      <c r="D100" s="63">
        <v>1261</v>
      </c>
      <c r="E100" s="63">
        <v>1341</v>
      </c>
    </row>
    <row r="101" spans="1:5" x14ac:dyDescent="0.2">
      <c r="A101" s="46" t="s">
        <v>110</v>
      </c>
      <c r="B101" s="62">
        <f>$B$8-78</f>
        <v>1941</v>
      </c>
      <c r="C101" s="63">
        <v>3267</v>
      </c>
      <c r="D101" s="63">
        <v>1463</v>
      </c>
      <c r="E101" s="63">
        <v>1804</v>
      </c>
    </row>
    <row r="102" spans="1:5" x14ac:dyDescent="0.2">
      <c r="A102" s="47" t="s">
        <v>111</v>
      </c>
      <c r="B102" s="62">
        <f>$B$8-79</f>
        <v>1940</v>
      </c>
      <c r="C102" s="63">
        <v>3107</v>
      </c>
      <c r="D102" s="63">
        <v>1441</v>
      </c>
      <c r="E102" s="63">
        <v>1666</v>
      </c>
    </row>
    <row r="103" spans="1:5" x14ac:dyDescent="0.2">
      <c r="A103" s="54" t="s">
        <v>36</v>
      </c>
      <c r="B103" s="65"/>
      <c r="C103" s="63">
        <f>SUM(C98:C102)</f>
        <v>14616</v>
      </c>
      <c r="D103" s="63">
        <f>SUM(D98:D102)</f>
        <v>6829</v>
      </c>
      <c r="E103" s="63">
        <f>SUM(E98:E102)</f>
        <v>7787</v>
      </c>
    </row>
    <row r="104" spans="1:5" x14ac:dyDescent="0.2">
      <c r="A104" s="47" t="s">
        <v>112</v>
      </c>
      <c r="B104" s="62">
        <f>$B$8-80</f>
        <v>1939</v>
      </c>
      <c r="C104" s="63">
        <v>2925</v>
      </c>
      <c r="D104" s="63">
        <v>1299</v>
      </c>
      <c r="E104" s="63">
        <v>1626</v>
      </c>
    </row>
    <row r="105" spans="1:5" x14ac:dyDescent="0.2">
      <c r="A105" s="47" t="s">
        <v>123</v>
      </c>
      <c r="B105" s="62">
        <f>$B$8-81</f>
        <v>1938</v>
      </c>
      <c r="C105" s="63">
        <v>2706</v>
      </c>
      <c r="D105" s="63">
        <v>1214</v>
      </c>
      <c r="E105" s="63">
        <v>1492</v>
      </c>
    </row>
    <row r="106" spans="1:5" s="25" customFormat="1" x14ac:dyDescent="0.2">
      <c r="A106" s="47" t="s">
        <v>121</v>
      </c>
      <c r="B106" s="62">
        <f>$B$8-82</f>
        <v>1937</v>
      </c>
      <c r="C106" s="63">
        <v>2347</v>
      </c>
      <c r="D106" s="63">
        <v>1072</v>
      </c>
      <c r="E106" s="63">
        <v>1275</v>
      </c>
    </row>
    <row r="107" spans="1:5" x14ac:dyDescent="0.2">
      <c r="A107" s="47" t="s">
        <v>124</v>
      </c>
      <c r="B107" s="62">
        <f>$B$8-83</f>
        <v>1936</v>
      </c>
      <c r="C107" s="63">
        <v>2061</v>
      </c>
      <c r="D107" s="63">
        <v>902</v>
      </c>
      <c r="E107" s="63">
        <v>1159</v>
      </c>
    </row>
    <row r="108" spans="1:5" x14ac:dyDescent="0.2">
      <c r="A108" s="47" t="s">
        <v>122</v>
      </c>
      <c r="B108" s="62">
        <f>$B$8-84</f>
        <v>1935</v>
      </c>
      <c r="C108" s="63">
        <v>1904</v>
      </c>
      <c r="D108" s="63">
        <v>783</v>
      </c>
      <c r="E108" s="63">
        <v>1121</v>
      </c>
    </row>
    <row r="109" spans="1:5" x14ac:dyDescent="0.2">
      <c r="A109" s="54" t="s">
        <v>36</v>
      </c>
      <c r="B109" s="65"/>
      <c r="C109" s="63">
        <f>SUM(C104:C108)</f>
        <v>11943</v>
      </c>
      <c r="D109" s="63">
        <f>SUM(D104:D108)</f>
        <v>5270</v>
      </c>
      <c r="E109" s="63">
        <f>SUM(E104:E108)</f>
        <v>6673</v>
      </c>
    </row>
    <row r="110" spans="1:5" x14ac:dyDescent="0.2">
      <c r="A110" s="47" t="s">
        <v>113</v>
      </c>
      <c r="B110" s="62">
        <f>$B$8-85</f>
        <v>1934</v>
      </c>
      <c r="C110" s="63">
        <v>1385</v>
      </c>
      <c r="D110" s="63">
        <v>559</v>
      </c>
      <c r="E110" s="63">
        <v>826</v>
      </c>
    </row>
    <row r="111" spans="1:5" x14ac:dyDescent="0.2">
      <c r="A111" s="47" t="s">
        <v>114</v>
      </c>
      <c r="B111" s="62">
        <f>$B$8-86</f>
        <v>1933</v>
      </c>
      <c r="C111" s="63">
        <v>1041</v>
      </c>
      <c r="D111" s="63">
        <v>410</v>
      </c>
      <c r="E111" s="63">
        <v>631</v>
      </c>
    </row>
    <row r="112" spans="1:5" x14ac:dyDescent="0.2">
      <c r="A112" s="47" t="s">
        <v>115</v>
      </c>
      <c r="B112" s="62">
        <f>$B$8-87</f>
        <v>1932</v>
      </c>
      <c r="C112" s="63">
        <v>901</v>
      </c>
      <c r="D112" s="63">
        <v>326</v>
      </c>
      <c r="E112" s="63">
        <v>575</v>
      </c>
    </row>
    <row r="113" spans="1:5" x14ac:dyDescent="0.2">
      <c r="A113" s="47" t="s">
        <v>116</v>
      </c>
      <c r="B113" s="62">
        <f>$B$8-88</f>
        <v>1931</v>
      </c>
      <c r="C113" s="63">
        <v>798</v>
      </c>
      <c r="D113" s="63">
        <v>279</v>
      </c>
      <c r="E113" s="63">
        <v>519</v>
      </c>
    </row>
    <row r="114" spans="1:5" x14ac:dyDescent="0.2">
      <c r="A114" s="47" t="s">
        <v>117</v>
      </c>
      <c r="B114" s="62">
        <f>$B$8-89</f>
        <v>1930</v>
      </c>
      <c r="C114" s="63">
        <v>722</v>
      </c>
      <c r="D114" s="63">
        <v>247</v>
      </c>
      <c r="E114" s="63">
        <v>475</v>
      </c>
    </row>
    <row r="115" spans="1:5" x14ac:dyDescent="0.2">
      <c r="A115" s="54" t="s">
        <v>36</v>
      </c>
      <c r="B115" s="66"/>
      <c r="C115" s="63">
        <f>SUM(C110:C114)</f>
        <v>4847</v>
      </c>
      <c r="D115" s="63">
        <f>SUM(D110:D114)</f>
        <v>1821</v>
      </c>
      <c r="E115" s="63">
        <f>SUM(E110:E114)</f>
        <v>3026</v>
      </c>
    </row>
    <row r="116" spans="1:5" x14ac:dyDescent="0.2">
      <c r="A116" s="47" t="s">
        <v>118</v>
      </c>
      <c r="B116" s="62">
        <f>$B$8-90</f>
        <v>1929</v>
      </c>
      <c r="C116" s="63">
        <v>2595</v>
      </c>
      <c r="D116" s="63">
        <v>769</v>
      </c>
      <c r="E116" s="63">
        <v>1826</v>
      </c>
    </row>
    <row r="117" spans="1:5" x14ac:dyDescent="0.2">
      <c r="A117" s="48"/>
      <c r="B117" s="51" t="s">
        <v>119</v>
      </c>
      <c r="C117" s="56"/>
      <c r="D117" s="56"/>
      <c r="E117" s="56"/>
    </row>
    <row r="118" spans="1:5" x14ac:dyDescent="0.2">
      <c r="A118" s="49" t="s">
        <v>120</v>
      </c>
      <c r="B118" s="67"/>
      <c r="C118" s="68">
        <v>274098</v>
      </c>
      <c r="D118" s="68">
        <v>134970</v>
      </c>
      <c r="E118" s="68">
        <v>139128</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2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19 SH</oddFooter>
  </headerFooter>
  <rowBreaks count="2" manualBreakCount="2">
    <brk id="49" max="16383" man="1"/>
    <brk id="7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99" t="s">
        <v>161</v>
      </c>
      <c r="B1" s="99"/>
      <c r="C1" s="100"/>
      <c r="D1" s="100"/>
      <c r="E1" s="100"/>
    </row>
    <row r="2" spans="1:8" s="10" customFormat="1" ht="14.1" customHeight="1" x14ac:dyDescent="0.2">
      <c r="A2" s="103" t="s">
        <v>163</v>
      </c>
      <c r="B2" s="103"/>
      <c r="C2" s="103"/>
      <c r="D2" s="103"/>
      <c r="E2" s="103"/>
    </row>
    <row r="3" spans="1:8" s="10" customFormat="1" ht="14.1" customHeight="1" x14ac:dyDescent="0.2">
      <c r="A3" s="99" t="s">
        <v>136</v>
      </c>
      <c r="B3" s="99"/>
      <c r="C3" s="99"/>
      <c r="D3" s="99"/>
      <c r="E3" s="99"/>
    </row>
    <row r="4" spans="1:8" s="10" customFormat="1" ht="14.1" customHeight="1" x14ac:dyDescent="0.2">
      <c r="A4" s="27"/>
      <c r="B4" s="27"/>
      <c r="C4" s="27"/>
      <c r="D4" s="27"/>
      <c r="E4" s="27"/>
    </row>
    <row r="5" spans="1:8" ht="28.35" customHeight="1" x14ac:dyDescent="0.2">
      <c r="A5" s="104" t="s">
        <v>160</v>
      </c>
      <c r="B5" s="106" t="s">
        <v>162</v>
      </c>
      <c r="C5" s="101" t="s">
        <v>30</v>
      </c>
      <c r="D5" s="101" t="s">
        <v>22</v>
      </c>
      <c r="E5" s="102" t="s">
        <v>23</v>
      </c>
    </row>
    <row r="6" spans="1:8" ht="28.35" customHeight="1" x14ac:dyDescent="0.2">
      <c r="A6" s="105"/>
      <c r="B6" s="107"/>
      <c r="C6" s="19" t="s">
        <v>157</v>
      </c>
      <c r="D6" s="19" t="s">
        <v>158</v>
      </c>
      <c r="E6" s="20" t="s">
        <v>159</v>
      </c>
    </row>
    <row r="7" spans="1:8" ht="14.1" customHeight="1" x14ac:dyDescent="0.2">
      <c r="A7" s="44"/>
      <c r="B7" s="50"/>
      <c r="C7" s="21"/>
      <c r="D7" s="21"/>
      <c r="E7" s="21"/>
    </row>
    <row r="8" spans="1:8" ht="14.1" customHeight="1" x14ac:dyDescent="0.2">
      <c r="A8" s="45" t="s">
        <v>31</v>
      </c>
      <c r="B8" s="62">
        <v>2019</v>
      </c>
      <c r="C8" s="63">
        <v>1791</v>
      </c>
      <c r="D8" s="63">
        <v>916</v>
      </c>
      <c r="E8" s="63">
        <v>875</v>
      </c>
    </row>
    <row r="9" spans="1:8" ht="14.1" customHeight="1" x14ac:dyDescent="0.2">
      <c r="A9" s="45" t="s">
        <v>32</v>
      </c>
      <c r="B9" s="62">
        <f>$B$8-1</f>
        <v>2018</v>
      </c>
      <c r="C9" s="63">
        <v>1770</v>
      </c>
      <c r="D9" s="63">
        <v>951</v>
      </c>
      <c r="E9" s="63">
        <v>819</v>
      </c>
    </row>
    <row r="10" spans="1:8" ht="14.1" customHeight="1" x14ac:dyDescent="0.2">
      <c r="A10" s="45" t="s">
        <v>33</v>
      </c>
      <c r="B10" s="62">
        <f>$B$8-2</f>
        <v>2017</v>
      </c>
      <c r="C10" s="63">
        <v>1856</v>
      </c>
      <c r="D10" s="63">
        <v>967</v>
      </c>
      <c r="E10" s="63">
        <v>889</v>
      </c>
    </row>
    <row r="11" spans="1:8" ht="14.1" customHeight="1" x14ac:dyDescent="0.2">
      <c r="A11" s="45" t="s">
        <v>34</v>
      </c>
      <c r="B11" s="62">
        <f>$B$8-3</f>
        <v>2016</v>
      </c>
      <c r="C11" s="63">
        <v>1946</v>
      </c>
      <c r="D11" s="63">
        <v>1001</v>
      </c>
      <c r="E11" s="63">
        <v>945</v>
      </c>
      <c r="H11" s="24"/>
    </row>
    <row r="12" spans="1:8" ht="14.1" customHeight="1" x14ac:dyDescent="0.2">
      <c r="A12" s="45" t="s">
        <v>35</v>
      </c>
      <c r="B12" s="62">
        <f>$B$8-4</f>
        <v>2015</v>
      </c>
      <c r="C12" s="63">
        <v>1894</v>
      </c>
      <c r="D12" s="63">
        <v>998</v>
      </c>
      <c r="E12" s="63">
        <v>896</v>
      </c>
    </row>
    <row r="13" spans="1:8" ht="14.1" customHeight="1" x14ac:dyDescent="0.2">
      <c r="A13" s="52" t="s">
        <v>36</v>
      </c>
      <c r="B13" s="62"/>
      <c r="C13" s="63">
        <f>SUM(C8:C12)</f>
        <v>9257</v>
      </c>
      <c r="D13" s="63">
        <f>SUM(D8:D12)</f>
        <v>4833</v>
      </c>
      <c r="E13" s="63">
        <f>SUM(E8:E12)</f>
        <v>4424</v>
      </c>
    </row>
    <row r="14" spans="1:8" ht="14.1" customHeight="1" x14ac:dyDescent="0.2">
      <c r="A14" s="46" t="s">
        <v>37</v>
      </c>
      <c r="B14" s="62">
        <f>$B$8-5</f>
        <v>2014</v>
      </c>
      <c r="C14" s="63">
        <v>1740</v>
      </c>
      <c r="D14" s="63">
        <v>872</v>
      </c>
      <c r="E14" s="63">
        <v>868</v>
      </c>
    </row>
    <row r="15" spans="1:8" ht="14.1" customHeight="1" x14ac:dyDescent="0.2">
      <c r="A15" s="46" t="s">
        <v>38</v>
      </c>
      <c r="B15" s="62">
        <f>$B$8-6</f>
        <v>2013</v>
      </c>
      <c r="C15" s="63">
        <v>1856</v>
      </c>
      <c r="D15" s="63">
        <v>938</v>
      </c>
      <c r="E15" s="63">
        <v>918</v>
      </c>
    </row>
    <row r="16" spans="1:8" ht="14.1" customHeight="1" x14ac:dyDescent="0.2">
      <c r="A16" s="46" t="s">
        <v>39</v>
      </c>
      <c r="B16" s="62">
        <f>$B$8-7</f>
        <v>2012</v>
      </c>
      <c r="C16" s="63">
        <v>1834</v>
      </c>
      <c r="D16" s="63">
        <v>933</v>
      </c>
      <c r="E16" s="63">
        <v>901</v>
      </c>
    </row>
    <row r="17" spans="1:5" ht="14.1" customHeight="1" x14ac:dyDescent="0.2">
      <c r="A17" s="46" t="s">
        <v>40</v>
      </c>
      <c r="B17" s="62">
        <f>$B$8-8</f>
        <v>2011</v>
      </c>
      <c r="C17" s="63">
        <v>1738</v>
      </c>
      <c r="D17" s="63">
        <v>918</v>
      </c>
      <c r="E17" s="63">
        <v>820</v>
      </c>
    </row>
    <row r="18" spans="1:5" ht="14.1" customHeight="1" x14ac:dyDescent="0.2">
      <c r="A18" s="46" t="s">
        <v>41</v>
      </c>
      <c r="B18" s="62">
        <f>$B$8-9</f>
        <v>2010</v>
      </c>
      <c r="C18" s="63">
        <v>1872</v>
      </c>
      <c r="D18" s="63">
        <v>975</v>
      </c>
      <c r="E18" s="63">
        <v>897</v>
      </c>
    </row>
    <row r="19" spans="1:5" ht="14.1" customHeight="1" x14ac:dyDescent="0.2">
      <c r="A19" s="53" t="s">
        <v>36</v>
      </c>
      <c r="B19" s="64"/>
      <c r="C19" s="63">
        <f>SUM(C14:C18)</f>
        <v>9040</v>
      </c>
      <c r="D19" s="63">
        <f>SUM(D14:D18)</f>
        <v>4636</v>
      </c>
      <c r="E19" s="63">
        <f>SUM(E14:E18)</f>
        <v>4404</v>
      </c>
    </row>
    <row r="20" spans="1:5" ht="14.1" customHeight="1" x14ac:dyDescent="0.2">
      <c r="A20" s="46" t="s">
        <v>42</v>
      </c>
      <c r="B20" s="62">
        <f>$B$8-10</f>
        <v>2009</v>
      </c>
      <c r="C20" s="63">
        <v>1916</v>
      </c>
      <c r="D20" s="63">
        <v>1005</v>
      </c>
      <c r="E20" s="63">
        <v>911</v>
      </c>
    </row>
    <row r="21" spans="1:5" ht="14.1" customHeight="1" x14ac:dyDescent="0.2">
      <c r="A21" s="46" t="s">
        <v>43</v>
      </c>
      <c r="B21" s="62">
        <f>$B$8-11</f>
        <v>2008</v>
      </c>
      <c r="C21" s="63">
        <v>1890</v>
      </c>
      <c r="D21" s="63">
        <v>977</v>
      </c>
      <c r="E21" s="63">
        <v>913</v>
      </c>
    </row>
    <row r="22" spans="1:5" ht="14.1" customHeight="1" x14ac:dyDescent="0.2">
      <c r="A22" s="46" t="s">
        <v>44</v>
      </c>
      <c r="B22" s="62">
        <f>$B$8-12</f>
        <v>2007</v>
      </c>
      <c r="C22" s="63">
        <v>1893</v>
      </c>
      <c r="D22" s="63">
        <v>1018</v>
      </c>
      <c r="E22" s="63">
        <v>875</v>
      </c>
    </row>
    <row r="23" spans="1:5" ht="14.1" customHeight="1" x14ac:dyDescent="0.2">
      <c r="A23" s="46" t="s">
        <v>45</v>
      </c>
      <c r="B23" s="62">
        <f>$B$8-13</f>
        <v>2006</v>
      </c>
      <c r="C23" s="63">
        <v>1954</v>
      </c>
      <c r="D23" s="63">
        <v>1023</v>
      </c>
      <c r="E23" s="63">
        <v>931</v>
      </c>
    </row>
    <row r="24" spans="1:5" ht="14.1" customHeight="1" x14ac:dyDescent="0.2">
      <c r="A24" s="46" t="s">
        <v>46</v>
      </c>
      <c r="B24" s="62">
        <f>$B$8-14</f>
        <v>2005</v>
      </c>
      <c r="C24" s="63">
        <v>1942</v>
      </c>
      <c r="D24" s="63">
        <v>1001</v>
      </c>
      <c r="E24" s="63">
        <v>941</v>
      </c>
    </row>
    <row r="25" spans="1:5" ht="14.1" customHeight="1" x14ac:dyDescent="0.2">
      <c r="A25" s="53" t="s">
        <v>36</v>
      </c>
      <c r="B25" s="64"/>
      <c r="C25" s="63">
        <f>SUM(C20:C24)</f>
        <v>9595</v>
      </c>
      <c r="D25" s="63">
        <f>SUM(D20:D24)</f>
        <v>5024</v>
      </c>
      <c r="E25" s="63">
        <f>SUM(E20:E24)</f>
        <v>4571</v>
      </c>
    </row>
    <row r="26" spans="1:5" ht="14.1" customHeight="1" x14ac:dyDescent="0.2">
      <c r="A26" s="46" t="s">
        <v>47</v>
      </c>
      <c r="B26" s="62">
        <f>$B$8-15</f>
        <v>2004</v>
      </c>
      <c r="C26" s="63">
        <v>2052</v>
      </c>
      <c r="D26" s="63">
        <v>1022</v>
      </c>
      <c r="E26" s="63">
        <v>1030</v>
      </c>
    </row>
    <row r="27" spans="1:5" ht="14.1" customHeight="1" x14ac:dyDescent="0.2">
      <c r="A27" s="46" t="s">
        <v>48</v>
      </c>
      <c r="B27" s="62">
        <f>$B$8-16</f>
        <v>2003</v>
      </c>
      <c r="C27" s="63">
        <v>2043</v>
      </c>
      <c r="D27" s="63">
        <v>1046</v>
      </c>
      <c r="E27" s="63">
        <v>997</v>
      </c>
    </row>
    <row r="28" spans="1:5" ht="14.1" customHeight="1" x14ac:dyDescent="0.2">
      <c r="A28" s="46" t="s">
        <v>49</v>
      </c>
      <c r="B28" s="62">
        <f>$B$8-17</f>
        <v>2002</v>
      </c>
      <c r="C28" s="63">
        <v>2116</v>
      </c>
      <c r="D28" s="63">
        <v>1045</v>
      </c>
      <c r="E28" s="63">
        <v>1071</v>
      </c>
    </row>
    <row r="29" spans="1:5" ht="14.1" customHeight="1" x14ac:dyDescent="0.2">
      <c r="A29" s="46" t="s">
        <v>50</v>
      </c>
      <c r="B29" s="62">
        <f>$B$8-18</f>
        <v>2001</v>
      </c>
      <c r="C29" s="63">
        <v>2090</v>
      </c>
      <c r="D29" s="63">
        <v>1072</v>
      </c>
      <c r="E29" s="63">
        <v>1018</v>
      </c>
    </row>
    <row r="30" spans="1:5" ht="14.1" customHeight="1" x14ac:dyDescent="0.2">
      <c r="A30" s="45" t="s">
        <v>51</v>
      </c>
      <c r="B30" s="62">
        <f>$B$8-19</f>
        <v>2000</v>
      </c>
      <c r="C30" s="63">
        <v>2186</v>
      </c>
      <c r="D30" s="63">
        <v>1161</v>
      </c>
      <c r="E30" s="63">
        <v>1025</v>
      </c>
    </row>
    <row r="31" spans="1:5" ht="14.1" customHeight="1" x14ac:dyDescent="0.2">
      <c r="A31" s="53" t="s">
        <v>36</v>
      </c>
      <c r="B31" s="64"/>
      <c r="C31" s="63">
        <f>SUM(C26:C30)</f>
        <v>10487</v>
      </c>
      <c r="D31" s="63">
        <f>SUM(D26:D30)</f>
        <v>5346</v>
      </c>
      <c r="E31" s="63">
        <f>SUM(E26:E30)</f>
        <v>5141</v>
      </c>
    </row>
    <row r="32" spans="1:5" ht="14.1" customHeight="1" x14ac:dyDescent="0.2">
      <c r="A32" s="46" t="s">
        <v>52</v>
      </c>
      <c r="B32" s="62">
        <f>$B$8-20</f>
        <v>1999</v>
      </c>
      <c r="C32" s="63">
        <v>2094</v>
      </c>
      <c r="D32" s="63">
        <v>1142</v>
      </c>
      <c r="E32" s="63">
        <v>952</v>
      </c>
    </row>
    <row r="33" spans="1:5" ht="14.1" customHeight="1" x14ac:dyDescent="0.2">
      <c r="A33" s="46" t="s">
        <v>53</v>
      </c>
      <c r="B33" s="62">
        <f>$B$8-21</f>
        <v>1998</v>
      </c>
      <c r="C33" s="63">
        <v>1874</v>
      </c>
      <c r="D33" s="63">
        <v>1023</v>
      </c>
      <c r="E33" s="63">
        <v>851</v>
      </c>
    </row>
    <row r="34" spans="1:5" ht="14.1" customHeight="1" x14ac:dyDescent="0.2">
      <c r="A34" s="46" t="s">
        <v>54</v>
      </c>
      <c r="B34" s="62">
        <f>$B$8-22</f>
        <v>1997</v>
      </c>
      <c r="C34" s="63">
        <v>1919</v>
      </c>
      <c r="D34" s="63">
        <v>1042</v>
      </c>
      <c r="E34" s="63">
        <v>877</v>
      </c>
    </row>
    <row r="35" spans="1:5" ht="14.1" customHeight="1" x14ac:dyDescent="0.2">
      <c r="A35" s="46" t="s">
        <v>55</v>
      </c>
      <c r="B35" s="62">
        <f>$B$8-23</f>
        <v>1996</v>
      </c>
      <c r="C35" s="63">
        <v>1825</v>
      </c>
      <c r="D35" s="63">
        <v>973</v>
      </c>
      <c r="E35" s="63">
        <v>852</v>
      </c>
    </row>
    <row r="36" spans="1:5" ht="14.1" customHeight="1" x14ac:dyDescent="0.2">
      <c r="A36" s="46" t="s">
        <v>56</v>
      </c>
      <c r="B36" s="62">
        <f>$B$8-24</f>
        <v>1995</v>
      </c>
      <c r="C36" s="63">
        <v>1744</v>
      </c>
      <c r="D36" s="63">
        <v>897</v>
      </c>
      <c r="E36" s="63">
        <v>847</v>
      </c>
    </row>
    <row r="37" spans="1:5" ht="14.1" customHeight="1" x14ac:dyDescent="0.2">
      <c r="A37" s="53" t="s">
        <v>36</v>
      </c>
      <c r="B37" s="64"/>
      <c r="C37" s="63">
        <f>SUM(C32:C36)</f>
        <v>9456</v>
      </c>
      <c r="D37" s="63">
        <f>SUM(D32:D36)</f>
        <v>5077</v>
      </c>
      <c r="E37" s="63">
        <f>SUM(E32:E36)</f>
        <v>4379</v>
      </c>
    </row>
    <row r="38" spans="1:5" ht="14.1" customHeight="1" x14ac:dyDescent="0.2">
      <c r="A38" s="46" t="s">
        <v>57</v>
      </c>
      <c r="B38" s="62">
        <f>$B$8-25</f>
        <v>1994</v>
      </c>
      <c r="C38" s="63">
        <v>1822</v>
      </c>
      <c r="D38" s="63">
        <v>942</v>
      </c>
      <c r="E38" s="63">
        <v>880</v>
      </c>
    </row>
    <row r="39" spans="1:5" ht="14.1" customHeight="1" x14ac:dyDescent="0.2">
      <c r="A39" s="46" t="s">
        <v>58</v>
      </c>
      <c r="B39" s="62">
        <f>$B$8-26</f>
        <v>1993</v>
      </c>
      <c r="C39" s="63">
        <v>1928</v>
      </c>
      <c r="D39" s="63">
        <v>993</v>
      </c>
      <c r="E39" s="63">
        <v>935</v>
      </c>
    </row>
    <row r="40" spans="1:5" ht="14.1" customHeight="1" x14ac:dyDescent="0.2">
      <c r="A40" s="46" t="s">
        <v>59</v>
      </c>
      <c r="B40" s="62">
        <f>$B$8-27</f>
        <v>1992</v>
      </c>
      <c r="C40" s="63">
        <v>2020</v>
      </c>
      <c r="D40" s="63">
        <v>1062</v>
      </c>
      <c r="E40" s="63">
        <v>958</v>
      </c>
    </row>
    <row r="41" spans="1:5" ht="14.1" customHeight="1" x14ac:dyDescent="0.2">
      <c r="A41" s="46" t="s">
        <v>60</v>
      </c>
      <c r="B41" s="62">
        <f>$B$8-28</f>
        <v>1991</v>
      </c>
      <c r="C41" s="63">
        <v>2034</v>
      </c>
      <c r="D41" s="63">
        <v>1055</v>
      </c>
      <c r="E41" s="63">
        <v>979</v>
      </c>
    </row>
    <row r="42" spans="1:5" ht="14.1" customHeight="1" x14ac:dyDescent="0.2">
      <c r="A42" s="46" t="s">
        <v>61</v>
      </c>
      <c r="B42" s="62">
        <f>$B$8-29</f>
        <v>1990</v>
      </c>
      <c r="C42" s="63">
        <v>2230</v>
      </c>
      <c r="D42" s="63">
        <v>1151</v>
      </c>
      <c r="E42" s="63">
        <v>1079</v>
      </c>
    </row>
    <row r="43" spans="1:5" ht="14.1" customHeight="1" x14ac:dyDescent="0.2">
      <c r="A43" s="53" t="s">
        <v>36</v>
      </c>
      <c r="B43" s="64"/>
      <c r="C43" s="63">
        <f>SUM(C38:C42)</f>
        <v>10034</v>
      </c>
      <c r="D43" s="63">
        <f>SUM(D38:D42)</f>
        <v>5203</v>
      </c>
      <c r="E43" s="63">
        <f>SUM(E38:E42)</f>
        <v>4831</v>
      </c>
    </row>
    <row r="44" spans="1:5" ht="14.1" customHeight="1" x14ac:dyDescent="0.2">
      <c r="A44" s="46" t="s">
        <v>62</v>
      </c>
      <c r="B44" s="62">
        <f>$B$8-30</f>
        <v>1989</v>
      </c>
      <c r="C44" s="63">
        <v>2139</v>
      </c>
      <c r="D44" s="63">
        <v>1078</v>
      </c>
      <c r="E44" s="63">
        <v>1061</v>
      </c>
    </row>
    <row r="45" spans="1:5" ht="14.1" customHeight="1" x14ac:dyDescent="0.2">
      <c r="A45" s="46" t="s">
        <v>63</v>
      </c>
      <c r="B45" s="62">
        <f>$B$8-31</f>
        <v>1988</v>
      </c>
      <c r="C45" s="63">
        <v>2253</v>
      </c>
      <c r="D45" s="63">
        <v>1194</v>
      </c>
      <c r="E45" s="63">
        <v>1059</v>
      </c>
    </row>
    <row r="46" spans="1:5" ht="14.1" customHeight="1" x14ac:dyDescent="0.2">
      <c r="A46" s="46" t="s">
        <v>64</v>
      </c>
      <c r="B46" s="62">
        <f>$B$8-32</f>
        <v>1987</v>
      </c>
      <c r="C46" s="63">
        <v>2197</v>
      </c>
      <c r="D46" s="63">
        <v>1096</v>
      </c>
      <c r="E46" s="63">
        <v>1101</v>
      </c>
    </row>
    <row r="47" spans="1:5" ht="14.1" customHeight="1" x14ac:dyDescent="0.2">
      <c r="A47" s="46" t="s">
        <v>65</v>
      </c>
      <c r="B47" s="62">
        <f>$B$8-33</f>
        <v>1986</v>
      </c>
      <c r="C47" s="63">
        <v>2239</v>
      </c>
      <c r="D47" s="63">
        <v>1142</v>
      </c>
      <c r="E47" s="63">
        <v>1097</v>
      </c>
    </row>
    <row r="48" spans="1:5" ht="14.1" customHeight="1" x14ac:dyDescent="0.2">
      <c r="A48" s="46" t="s">
        <v>66</v>
      </c>
      <c r="B48" s="62">
        <f>$B$8-34</f>
        <v>1985</v>
      </c>
      <c r="C48" s="63">
        <v>2090</v>
      </c>
      <c r="D48" s="63">
        <v>1039</v>
      </c>
      <c r="E48" s="63">
        <v>1051</v>
      </c>
    </row>
    <row r="49" spans="1:5" ht="14.1" customHeight="1" x14ac:dyDescent="0.2">
      <c r="A49" s="53" t="s">
        <v>36</v>
      </c>
      <c r="B49" s="64"/>
      <c r="C49" s="63">
        <f>SUM(C44:C48)</f>
        <v>10918</v>
      </c>
      <c r="D49" s="63">
        <f>SUM(D44:D48)</f>
        <v>5549</v>
      </c>
      <c r="E49" s="63">
        <f>SUM(E44:E48)</f>
        <v>5369</v>
      </c>
    </row>
    <row r="50" spans="1:5" ht="14.1" customHeight="1" x14ac:dyDescent="0.2">
      <c r="A50" s="46" t="s">
        <v>67</v>
      </c>
      <c r="B50" s="62">
        <f>$B$8-35</f>
        <v>1984</v>
      </c>
      <c r="C50" s="63">
        <v>2109</v>
      </c>
      <c r="D50" s="63">
        <v>1036</v>
      </c>
      <c r="E50" s="63">
        <v>1073</v>
      </c>
    </row>
    <row r="51" spans="1:5" ht="14.1" customHeight="1" x14ac:dyDescent="0.2">
      <c r="A51" s="46" t="s">
        <v>68</v>
      </c>
      <c r="B51" s="62">
        <f>$B$8-36</f>
        <v>1983</v>
      </c>
      <c r="C51" s="63">
        <v>2016</v>
      </c>
      <c r="D51" s="63">
        <v>1026</v>
      </c>
      <c r="E51" s="63">
        <v>990</v>
      </c>
    </row>
    <row r="52" spans="1:5" ht="14.1" customHeight="1" x14ac:dyDescent="0.2">
      <c r="A52" s="46" t="s">
        <v>69</v>
      </c>
      <c r="B52" s="62">
        <f>$B$8-37</f>
        <v>1982</v>
      </c>
      <c r="C52" s="63">
        <v>2151</v>
      </c>
      <c r="D52" s="63">
        <v>1053</v>
      </c>
      <c r="E52" s="63">
        <v>1098</v>
      </c>
    </row>
    <row r="53" spans="1:5" ht="14.1" customHeight="1" x14ac:dyDescent="0.2">
      <c r="A53" s="46" t="s">
        <v>70</v>
      </c>
      <c r="B53" s="62">
        <f>$B$8-38</f>
        <v>1981</v>
      </c>
      <c r="C53" s="63">
        <v>2193</v>
      </c>
      <c r="D53" s="63">
        <v>1060</v>
      </c>
      <c r="E53" s="63">
        <v>1133</v>
      </c>
    </row>
    <row r="54" spans="1:5" ht="14.1" customHeight="1" x14ac:dyDescent="0.2">
      <c r="A54" s="45" t="s">
        <v>71</v>
      </c>
      <c r="B54" s="62">
        <f>$B$8-39</f>
        <v>1980</v>
      </c>
      <c r="C54" s="63">
        <v>2309</v>
      </c>
      <c r="D54" s="63">
        <v>1144</v>
      </c>
      <c r="E54" s="63">
        <v>1165</v>
      </c>
    </row>
    <row r="55" spans="1:5" ht="14.1" customHeight="1" x14ac:dyDescent="0.2">
      <c r="A55" s="52" t="s">
        <v>36</v>
      </c>
      <c r="B55" s="64"/>
      <c r="C55" s="63">
        <f>SUM(C50:C54)</f>
        <v>10778</v>
      </c>
      <c r="D55" s="63">
        <f>SUM(D50:D54)</f>
        <v>5319</v>
      </c>
      <c r="E55" s="63">
        <f>SUM(E50:E54)</f>
        <v>5459</v>
      </c>
    </row>
    <row r="56" spans="1:5" ht="14.1" customHeight="1" x14ac:dyDescent="0.2">
      <c r="A56" s="45" t="s">
        <v>72</v>
      </c>
      <c r="B56" s="62">
        <f>$B$8-40</f>
        <v>1979</v>
      </c>
      <c r="C56" s="63">
        <v>2204</v>
      </c>
      <c r="D56" s="63">
        <v>1084</v>
      </c>
      <c r="E56" s="63">
        <v>1120</v>
      </c>
    </row>
    <row r="57" spans="1:5" ht="14.1" customHeight="1" x14ac:dyDescent="0.2">
      <c r="A57" s="45" t="s">
        <v>73</v>
      </c>
      <c r="B57" s="62">
        <f>$B$8-41</f>
        <v>1978</v>
      </c>
      <c r="C57" s="63">
        <v>2251</v>
      </c>
      <c r="D57" s="63">
        <v>1107</v>
      </c>
      <c r="E57" s="63">
        <v>1144</v>
      </c>
    </row>
    <row r="58" spans="1:5" ht="14.1" customHeight="1" x14ac:dyDescent="0.2">
      <c r="A58" s="45" t="s">
        <v>74</v>
      </c>
      <c r="B58" s="62">
        <f>$B$8-42</f>
        <v>1977</v>
      </c>
      <c r="C58" s="63">
        <v>2197</v>
      </c>
      <c r="D58" s="63">
        <v>1101</v>
      </c>
      <c r="E58" s="63">
        <v>1096</v>
      </c>
    </row>
    <row r="59" spans="1:5" ht="14.1" customHeight="1" x14ac:dyDescent="0.2">
      <c r="A59" s="45" t="s">
        <v>75</v>
      </c>
      <c r="B59" s="62">
        <f>$B$8-43</f>
        <v>1976</v>
      </c>
      <c r="C59" s="63">
        <v>2325</v>
      </c>
      <c r="D59" s="63">
        <v>1144</v>
      </c>
      <c r="E59" s="63">
        <v>1181</v>
      </c>
    </row>
    <row r="60" spans="1:5" ht="14.1" customHeight="1" x14ac:dyDescent="0.2">
      <c r="A60" s="45" t="s">
        <v>76</v>
      </c>
      <c r="B60" s="62">
        <f>$B$8-44</f>
        <v>1975</v>
      </c>
      <c r="C60" s="63">
        <v>2082</v>
      </c>
      <c r="D60" s="63">
        <v>1022</v>
      </c>
      <c r="E60" s="63">
        <v>1060</v>
      </c>
    </row>
    <row r="61" spans="1:5" ht="14.1" customHeight="1" x14ac:dyDescent="0.2">
      <c r="A61" s="53" t="s">
        <v>36</v>
      </c>
      <c r="B61" s="64"/>
      <c r="C61" s="63">
        <f>SUM(C56:C60)</f>
        <v>11059</v>
      </c>
      <c r="D61" s="63">
        <f>SUM(D56:D60)</f>
        <v>5458</v>
      </c>
      <c r="E61" s="63">
        <f>SUM(E56:E60)</f>
        <v>5601</v>
      </c>
    </row>
    <row r="62" spans="1:5" ht="14.1" customHeight="1" x14ac:dyDescent="0.2">
      <c r="A62" s="46" t="s">
        <v>77</v>
      </c>
      <c r="B62" s="62">
        <f>$B$8-45</f>
        <v>1974</v>
      </c>
      <c r="C62" s="63">
        <v>2204</v>
      </c>
      <c r="D62" s="63">
        <v>1083</v>
      </c>
      <c r="E62" s="63">
        <v>1121</v>
      </c>
    </row>
    <row r="63" spans="1:5" ht="14.1" customHeight="1" x14ac:dyDescent="0.2">
      <c r="A63" s="46" t="s">
        <v>78</v>
      </c>
      <c r="B63" s="62">
        <f>$B$8-46</f>
        <v>1973</v>
      </c>
      <c r="C63" s="63">
        <v>2294</v>
      </c>
      <c r="D63" s="63">
        <v>1152</v>
      </c>
      <c r="E63" s="63">
        <v>1142</v>
      </c>
    </row>
    <row r="64" spans="1:5" ht="14.1" customHeight="1" x14ac:dyDescent="0.2">
      <c r="A64" s="46" t="s">
        <v>79</v>
      </c>
      <c r="B64" s="62">
        <f>$B$8-47</f>
        <v>1972</v>
      </c>
      <c r="C64" s="63">
        <v>2484</v>
      </c>
      <c r="D64" s="63">
        <v>1215</v>
      </c>
      <c r="E64" s="63">
        <v>1269</v>
      </c>
    </row>
    <row r="65" spans="1:5" ht="14.1" customHeight="1" x14ac:dyDescent="0.2">
      <c r="A65" s="46" t="s">
        <v>80</v>
      </c>
      <c r="B65" s="62">
        <f>$B$8-48</f>
        <v>1971</v>
      </c>
      <c r="C65" s="63">
        <v>2794</v>
      </c>
      <c r="D65" s="63">
        <v>1384</v>
      </c>
      <c r="E65" s="63">
        <v>1410</v>
      </c>
    </row>
    <row r="66" spans="1:5" ht="14.1" customHeight="1" x14ac:dyDescent="0.2">
      <c r="A66" s="46" t="s">
        <v>81</v>
      </c>
      <c r="B66" s="62">
        <f>$B$8-49</f>
        <v>1970</v>
      </c>
      <c r="C66" s="63">
        <v>2954</v>
      </c>
      <c r="D66" s="63">
        <v>1481</v>
      </c>
      <c r="E66" s="63">
        <v>1473</v>
      </c>
    </row>
    <row r="67" spans="1:5" ht="14.1" customHeight="1" x14ac:dyDescent="0.2">
      <c r="A67" s="53" t="s">
        <v>36</v>
      </c>
      <c r="B67" s="64"/>
      <c r="C67" s="63">
        <f>SUM(C62:C66)</f>
        <v>12730</v>
      </c>
      <c r="D67" s="63">
        <f>SUM(D62:D66)</f>
        <v>6315</v>
      </c>
      <c r="E67" s="63">
        <f>SUM(E62:E66)</f>
        <v>6415</v>
      </c>
    </row>
    <row r="68" spans="1:5" ht="14.1" customHeight="1" x14ac:dyDescent="0.2">
      <c r="A68" s="46" t="s">
        <v>82</v>
      </c>
      <c r="B68" s="62">
        <f>$B$8-50</f>
        <v>1969</v>
      </c>
      <c r="C68" s="63">
        <v>3364</v>
      </c>
      <c r="D68" s="63">
        <v>1695</v>
      </c>
      <c r="E68" s="63">
        <v>1669</v>
      </c>
    </row>
    <row r="69" spans="1:5" ht="14.1" customHeight="1" x14ac:dyDescent="0.2">
      <c r="A69" s="46" t="s">
        <v>83</v>
      </c>
      <c r="B69" s="62">
        <f>$B$8-51</f>
        <v>1968</v>
      </c>
      <c r="C69" s="63">
        <v>3620</v>
      </c>
      <c r="D69" s="63">
        <v>1745</v>
      </c>
      <c r="E69" s="63">
        <v>1875</v>
      </c>
    </row>
    <row r="70" spans="1:5" ht="14.1" customHeight="1" x14ac:dyDescent="0.2">
      <c r="A70" s="46" t="s">
        <v>84</v>
      </c>
      <c r="B70" s="62">
        <f>$B$8-52</f>
        <v>1967</v>
      </c>
      <c r="C70" s="63">
        <v>3685</v>
      </c>
      <c r="D70" s="63">
        <v>1853</v>
      </c>
      <c r="E70" s="63">
        <v>1832</v>
      </c>
    </row>
    <row r="71" spans="1:5" ht="14.1" customHeight="1" x14ac:dyDescent="0.2">
      <c r="A71" s="46" t="s">
        <v>85</v>
      </c>
      <c r="B71" s="62">
        <f>$B$8-53</f>
        <v>1966</v>
      </c>
      <c r="C71" s="63">
        <v>3769</v>
      </c>
      <c r="D71" s="63">
        <v>1889</v>
      </c>
      <c r="E71" s="63">
        <v>1880</v>
      </c>
    </row>
    <row r="72" spans="1:5" ht="14.1" customHeight="1" x14ac:dyDescent="0.2">
      <c r="A72" s="46" t="s">
        <v>86</v>
      </c>
      <c r="B72" s="62">
        <f>$B$8-54</f>
        <v>1965</v>
      </c>
      <c r="C72" s="63">
        <v>3622</v>
      </c>
      <c r="D72" s="63">
        <v>1794</v>
      </c>
      <c r="E72" s="63">
        <v>1828</v>
      </c>
    </row>
    <row r="73" spans="1:5" ht="14.1" customHeight="1" x14ac:dyDescent="0.2">
      <c r="A73" s="53" t="s">
        <v>36</v>
      </c>
      <c r="B73" s="64"/>
      <c r="C73" s="63">
        <f>SUM(C68:C72)</f>
        <v>18060</v>
      </c>
      <c r="D73" s="63">
        <f>SUM(D68:D72)</f>
        <v>8976</v>
      </c>
      <c r="E73" s="63">
        <f>SUM(E68:E72)</f>
        <v>9084</v>
      </c>
    </row>
    <row r="74" spans="1:5" ht="14.1" customHeight="1" x14ac:dyDescent="0.2">
      <c r="A74" s="46" t="s">
        <v>87</v>
      </c>
      <c r="B74" s="62">
        <f>$B$8-55</f>
        <v>1964</v>
      </c>
      <c r="C74" s="63">
        <v>3717</v>
      </c>
      <c r="D74" s="63">
        <v>1813</v>
      </c>
      <c r="E74" s="63">
        <v>1904</v>
      </c>
    </row>
    <row r="75" spans="1:5" ht="14.1" customHeight="1" x14ac:dyDescent="0.2">
      <c r="A75" s="46" t="s">
        <v>88</v>
      </c>
      <c r="B75" s="62">
        <f>$B$8-56</f>
        <v>1963</v>
      </c>
      <c r="C75" s="63">
        <v>3557</v>
      </c>
      <c r="D75" s="63">
        <v>1762</v>
      </c>
      <c r="E75" s="63">
        <v>1795</v>
      </c>
    </row>
    <row r="76" spans="1:5" ht="13.15" customHeight="1" x14ac:dyDescent="0.2">
      <c r="A76" s="46" t="s">
        <v>89</v>
      </c>
      <c r="B76" s="62">
        <f>$B$8-57</f>
        <v>1962</v>
      </c>
      <c r="C76" s="63">
        <v>3434</v>
      </c>
      <c r="D76" s="63">
        <v>1769</v>
      </c>
      <c r="E76" s="63">
        <v>1665</v>
      </c>
    </row>
    <row r="77" spans="1:5" ht="14.1" customHeight="1" x14ac:dyDescent="0.2">
      <c r="A77" s="45" t="s">
        <v>90</v>
      </c>
      <c r="B77" s="62">
        <f>$B$8-58</f>
        <v>1961</v>
      </c>
      <c r="C77" s="63">
        <v>3408</v>
      </c>
      <c r="D77" s="63">
        <v>1672</v>
      </c>
      <c r="E77" s="63">
        <v>1736</v>
      </c>
    </row>
    <row r="78" spans="1:5" x14ac:dyDescent="0.2">
      <c r="A78" s="46" t="s">
        <v>91</v>
      </c>
      <c r="B78" s="62">
        <f>$B$8-59</f>
        <v>1960</v>
      </c>
      <c r="C78" s="63">
        <v>3224</v>
      </c>
      <c r="D78" s="63">
        <v>1586</v>
      </c>
      <c r="E78" s="63">
        <v>1638</v>
      </c>
    </row>
    <row r="79" spans="1:5" x14ac:dyDescent="0.2">
      <c r="A79" s="53" t="s">
        <v>36</v>
      </c>
      <c r="B79" s="64"/>
      <c r="C79" s="63">
        <f>SUM(C74:C78)</f>
        <v>17340</v>
      </c>
      <c r="D79" s="63">
        <f>SUM(D74:D78)</f>
        <v>8602</v>
      </c>
      <c r="E79" s="63">
        <f>SUM(E74:E78)</f>
        <v>8738</v>
      </c>
    </row>
    <row r="80" spans="1:5" x14ac:dyDescent="0.2">
      <c r="A80" s="46" t="s">
        <v>92</v>
      </c>
      <c r="B80" s="62">
        <f>$B$8-60</f>
        <v>1959</v>
      </c>
      <c r="C80" s="63">
        <v>3015</v>
      </c>
      <c r="D80" s="63">
        <v>1514</v>
      </c>
      <c r="E80" s="63">
        <v>1501</v>
      </c>
    </row>
    <row r="81" spans="1:5" x14ac:dyDescent="0.2">
      <c r="A81" s="46" t="s">
        <v>93</v>
      </c>
      <c r="B81" s="62">
        <f>$B$8-61</f>
        <v>1958</v>
      </c>
      <c r="C81" s="63">
        <v>2877</v>
      </c>
      <c r="D81" s="63">
        <v>1425</v>
      </c>
      <c r="E81" s="63">
        <v>1452</v>
      </c>
    </row>
    <row r="82" spans="1:5" x14ac:dyDescent="0.2">
      <c r="A82" s="46" t="s">
        <v>94</v>
      </c>
      <c r="B82" s="62">
        <f>$B$8-62</f>
        <v>1957</v>
      </c>
      <c r="C82" s="63">
        <v>2807</v>
      </c>
      <c r="D82" s="63">
        <v>1376</v>
      </c>
      <c r="E82" s="63">
        <v>1431</v>
      </c>
    </row>
    <row r="83" spans="1:5" x14ac:dyDescent="0.2">
      <c r="A83" s="46" t="s">
        <v>95</v>
      </c>
      <c r="B83" s="62">
        <f>$B$8-63</f>
        <v>1956</v>
      </c>
      <c r="C83" s="63">
        <v>2689</v>
      </c>
      <c r="D83" s="63">
        <v>1298</v>
      </c>
      <c r="E83" s="63">
        <v>1391</v>
      </c>
    </row>
    <row r="84" spans="1:5" x14ac:dyDescent="0.2">
      <c r="A84" s="46" t="s">
        <v>96</v>
      </c>
      <c r="B84" s="62">
        <f>$B$8-64</f>
        <v>1955</v>
      </c>
      <c r="C84" s="63">
        <v>2584</v>
      </c>
      <c r="D84" s="63">
        <v>1277</v>
      </c>
      <c r="E84" s="63">
        <v>1307</v>
      </c>
    </row>
    <row r="85" spans="1:5" x14ac:dyDescent="0.2">
      <c r="A85" s="53" t="s">
        <v>36</v>
      </c>
      <c r="B85" s="64"/>
      <c r="C85" s="63">
        <f>SUM(C80:C84)</f>
        <v>13972</v>
      </c>
      <c r="D85" s="63">
        <f>SUM(D80:D84)</f>
        <v>6890</v>
      </c>
      <c r="E85" s="63">
        <f>SUM(E80:E84)</f>
        <v>7082</v>
      </c>
    </row>
    <row r="86" spans="1:5" x14ac:dyDescent="0.2">
      <c r="A86" s="46" t="s">
        <v>97</v>
      </c>
      <c r="B86" s="62">
        <f>$B$8-65</f>
        <v>1954</v>
      </c>
      <c r="C86" s="63">
        <v>2594</v>
      </c>
      <c r="D86" s="63">
        <v>1253</v>
      </c>
      <c r="E86" s="63">
        <v>1341</v>
      </c>
    </row>
    <row r="87" spans="1:5" x14ac:dyDescent="0.2">
      <c r="A87" s="46" t="s">
        <v>98</v>
      </c>
      <c r="B87" s="62">
        <f>$B$8-66</f>
        <v>1953</v>
      </c>
      <c r="C87" s="63">
        <v>2586</v>
      </c>
      <c r="D87" s="63">
        <v>1271</v>
      </c>
      <c r="E87" s="63">
        <v>1315</v>
      </c>
    </row>
    <row r="88" spans="1:5" x14ac:dyDescent="0.2">
      <c r="A88" s="46" t="s">
        <v>99</v>
      </c>
      <c r="B88" s="62">
        <f>$B$8-67</f>
        <v>1952</v>
      </c>
      <c r="C88" s="63">
        <v>2483</v>
      </c>
      <c r="D88" s="63">
        <v>1185</v>
      </c>
      <c r="E88" s="63">
        <v>1298</v>
      </c>
    </row>
    <row r="89" spans="1:5" x14ac:dyDescent="0.2">
      <c r="A89" s="46" t="s">
        <v>100</v>
      </c>
      <c r="B89" s="62">
        <f>$B$8-68</f>
        <v>1951</v>
      </c>
      <c r="C89" s="63">
        <v>2505</v>
      </c>
      <c r="D89" s="63">
        <v>1255</v>
      </c>
      <c r="E89" s="63">
        <v>1250</v>
      </c>
    </row>
    <row r="90" spans="1:5" x14ac:dyDescent="0.2">
      <c r="A90" s="46" t="s">
        <v>101</v>
      </c>
      <c r="B90" s="62">
        <f>$B$8-69</f>
        <v>1950</v>
      </c>
      <c r="C90" s="63">
        <v>2536</v>
      </c>
      <c r="D90" s="63">
        <v>1224</v>
      </c>
      <c r="E90" s="63">
        <v>1312</v>
      </c>
    </row>
    <row r="91" spans="1:5" x14ac:dyDescent="0.2">
      <c r="A91" s="53" t="s">
        <v>36</v>
      </c>
      <c r="B91" s="64"/>
      <c r="C91" s="63">
        <f>SUM(C86:C90)</f>
        <v>12704</v>
      </c>
      <c r="D91" s="63">
        <f>SUM(D86:D90)</f>
        <v>6188</v>
      </c>
      <c r="E91" s="63">
        <f>SUM(E86:E90)</f>
        <v>6516</v>
      </c>
    </row>
    <row r="92" spans="1:5" x14ac:dyDescent="0.2">
      <c r="A92" s="46" t="s">
        <v>102</v>
      </c>
      <c r="B92" s="62">
        <f>$B$8-70</f>
        <v>1949</v>
      </c>
      <c r="C92" s="63">
        <v>2535</v>
      </c>
      <c r="D92" s="63">
        <v>1245</v>
      </c>
      <c r="E92" s="63">
        <v>1290</v>
      </c>
    </row>
    <row r="93" spans="1:5" x14ac:dyDescent="0.2">
      <c r="A93" s="46" t="s">
        <v>103</v>
      </c>
      <c r="B93" s="62">
        <f>$B$8-71</f>
        <v>1948</v>
      </c>
      <c r="C93" s="63">
        <v>2319</v>
      </c>
      <c r="D93" s="63">
        <v>1146</v>
      </c>
      <c r="E93" s="63">
        <v>1173</v>
      </c>
    </row>
    <row r="94" spans="1:5" x14ac:dyDescent="0.2">
      <c r="A94" s="46" t="s">
        <v>104</v>
      </c>
      <c r="B94" s="62">
        <f>$B$8-72</f>
        <v>1947</v>
      </c>
      <c r="C94" s="63">
        <v>2161</v>
      </c>
      <c r="D94" s="63">
        <v>1037</v>
      </c>
      <c r="E94" s="63">
        <v>1124</v>
      </c>
    </row>
    <row r="95" spans="1:5" x14ac:dyDescent="0.2">
      <c r="A95" s="46" t="s">
        <v>105</v>
      </c>
      <c r="B95" s="62">
        <f>$B$8-73</f>
        <v>1946</v>
      </c>
      <c r="C95" s="63">
        <v>2075</v>
      </c>
      <c r="D95" s="63">
        <v>1027</v>
      </c>
      <c r="E95" s="63">
        <v>1048</v>
      </c>
    </row>
    <row r="96" spans="1:5" x14ac:dyDescent="0.2">
      <c r="A96" s="46" t="s">
        <v>106</v>
      </c>
      <c r="B96" s="62">
        <f>$B$8-74</f>
        <v>1945</v>
      </c>
      <c r="C96" s="63">
        <v>1559</v>
      </c>
      <c r="D96" s="63">
        <v>750</v>
      </c>
      <c r="E96" s="63">
        <v>809</v>
      </c>
    </row>
    <row r="97" spans="1:5" x14ac:dyDescent="0.2">
      <c r="A97" s="53" t="s">
        <v>36</v>
      </c>
      <c r="B97" s="64"/>
      <c r="C97" s="63">
        <f>SUM(C92:C96)</f>
        <v>10649</v>
      </c>
      <c r="D97" s="63">
        <f>SUM(D92:D96)</f>
        <v>5205</v>
      </c>
      <c r="E97" s="63">
        <f>SUM(E92:E96)</f>
        <v>5444</v>
      </c>
    </row>
    <row r="98" spans="1:5" x14ac:dyDescent="0.2">
      <c r="A98" s="46" t="s">
        <v>107</v>
      </c>
      <c r="B98" s="62">
        <f>$B$8-75</f>
        <v>1944</v>
      </c>
      <c r="C98" s="63">
        <v>2036</v>
      </c>
      <c r="D98" s="63">
        <v>949</v>
      </c>
      <c r="E98" s="63">
        <v>1087</v>
      </c>
    </row>
    <row r="99" spans="1:5" x14ac:dyDescent="0.2">
      <c r="A99" s="46" t="s">
        <v>108</v>
      </c>
      <c r="B99" s="62">
        <f>$B$8-76</f>
        <v>1943</v>
      </c>
      <c r="C99" s="63">
        <v>2095</v>
      </c>
      <c r="D99" s="63">
        <v>1040</v>
      </c>
      <c r="E99" s="63">
        <v>1055</v>
      </c>
    </row>
    <row r="100" spans="1:5" x14ac:dyDescent="0.2">
      <c r="A100" s="46" t="s">
        <v>109</v>
      </c>
      <c r="B100" s="62">
        <f>$B$8-77</f>
        <v>1942</v>
      </c>
      <c r="C100" s="63">
        <v>1951</v>
      </c>
      <c r="D100" s="63">
        <v>939</v>
      </c>
      <c r="E100" s="63">
        <v>1012</v>
      </c>
    </row>
    <row r="101" spans="1:5" x14ac:dyDescent="0.2">
      <c r="A101" s="46" t="s">
        <v>110</v>
      </c>
      <c r="B101" s="62">
        <f>$B$8-78</f>
        <v>1941</v>
      </c>
      <c r="C101" s="63">
        <v>2299</v>
      </c>
      <c r="D101" s="63">
        <v>1097</v>
      </c>
      <c r="E101" s="63">
        <v>1202</v>
      </c>
    </row>
    <row r="102" spans="1:5" x14ac:dyDescent="0.2">
      <c r="A102" s="47" t="s">
        <v>111</v>
      </c>
      <c r="B102" s="62">
        <f>$B$8-79</f>
        <v>1940</v>
      </c>
      <c r="C102" s="63">
        <v>2294</v>
      </c>
      <c r="D102" s="63">
        <v>1101</v>
      </c>
      <c r="E102" s="63">
        <v>1193</v>
      </c>
    </row>
    <row r="103" spans="1:5" x14ac:dyDescent="0.2">
      <c r="A103" s="54" t="s">
        <v>36</v>
      </c>
      <c r="B103" s="65"/>
      <c r="C103" s="63">
        <f>SUM(C98:C102)</f>
        <v>10675</v>
      </c>
      <c r="D103" s="63">
        <f>SUM(D98:D102)</f>
        <v>5126</v>
      </c>
      <c r="E103" s="63">
        <f>SUM(E98:E102)</f>
        <v>5549</v>
      </c>
    </row>
    <row r="104" spans="1:5" x14ac:dyDescent="0.2">
      <c r="A104" s="47" t="s">
        <v>112</v>
      </c>
      <c r="B104" s="62">
        <f>$B$8-80</f>
        <v>1939</v>
      </c>
      <c r="C104" s="63">
        <v>2244</v>
      </c>
      <c r="D104" s="63">
        <v>1032</v>
      </c>
      <c r="E104" s="63">
        <v>1212</v>
      </c>
    </row>
    <row r="105" spans="1:5" x14ac:dyDescent="0.2">
      <c r="A105" s="47" t="s">
        <v>123</v>
      </c>
      <c r="B105" s="62">
        <f>$B$8-81</f>
        <v>1938</v>
      </c>
      <c r="C105" s="63">
        <v>2006</v>
      </c>
      <c r="D105" s="63">
        <v>868</v>
      </c>
      <c r="E105" s="63">
        <v>1138</v>
      </c>
    </row>
    <row r="106" spans="1:5" s="25" customFormat="1" x14ac:dyDescent="0.2">
      <c r="A106" s="47" t="s">
        <v>121</v>
      </c>
      <c r="B106" s="62">
        <f>$B$8-82</f>
        <v>1937</v>
      </c>
      <c r="C106" s="63">
        <v>1791</v>
      </c>
      <c r="D106" s="63">
        <v>800</v>
      </c>
      <c r="E106" s="63">
        <v>991</v>
      </c>
    </row>
    <row r="107" spans="1:5" x14ac:dyDescent="0.2">
      <c r="A107" s="47" t="s">
        <v>124</v>
      </c>
      <c r="B107" s="62">
        <f>$B$8-83</f>
        <v>1936</v>
      </c>
      <c r="C107" s="63">
        <v>1515</v>
      </c>
      <c r="D107" s="63">
        <v>638</v>
      </c>
      <c r="E107" s="63">
        <v>877</v>
      </c>
    </row>
    <row r="108" spans="1:5" x14ac:dyDescent="0.2">
      <c r="A108" s="47" t="s">
        <v>122</v>
      </c>
      <c r="B108" s="62">
        <f>$B$8-84</f>
        <v>1935</v>
      </c>
      <c r="C108" s="63">
        <v>1258</v>
      </c>
      <c r="D108" s="63">
        <v>518</v>
      </c>
      <c r="E108" s="63">
        <v>740</v>
      </c>
    </row>
    <row r="109" spans="1:5" x14ac:dyDescent="0.2">
      <c r="A109" s="54" t="s">
        <v>36</v>
      </c>
      <c r="B109" s="65"/>
      <c r="C109" s="63">
        <f>SUM(C104:C108)</f>
        <v>8814</v>
      </c>
      <c r="D109" s="63">
        <f>SUM(D104:D108)</f>
        <v>3856</v>
      </c>
      <c r="E109" s="63">
        <f>SUM(E104:E108)</f>
        <v>4958</v>
      </c>
    </row>
    <row r="110" spans="1:5" x14ac:dyDescent="0.2">
      <c r="A110" s="47" t="s">
        <v>113</v>
      </c>
      <c r="B110" s="62">
        <f>$B$8-85</f>
        <v>1934</v>
      </c>
      <c r="C110" s="63">
        <v>1061</v>
      </c>
      <c r="D110" s="63">
        <v>421</v>
      </c>
      <c r="E110" s="63">
        <v>640</v>
      </c>
    </row>
    <row r="111" spans="1:5" x14ac:dyDescent="0.2">
      <c r="A111" s="47" t="s">
        <v>114</v>
      </c>
      <c r="B111" s="62">
        <f>$B$8-86</f>
        <v>1933</v>
      </c>
      <c r="C111" s="63">
        <v>788</v>
      </c>
      <c r="D111" s="63">
        <v>329</v>
      </c>
      <c r="E111" s="63">
        <v>459</v>
      </c>
    </row>
    <row r="112" spans="1:5" x14ac:dyDescent="0.2">
      <c r="A112" s="47" t="s">
        <v>115</v>
      </c>
      <c r="B112" s="62">
        <f>$B$8-87</f>
        <v>1932</v>
      </c>
      <c r="C112" s="63">
        <v>636</v>
      </c>
      <c r="D112" s="63">
        <v>266</v>
      </c>
      <c r="E112" s="63">
        <v>370</v>
      </c>
    </row>
    <row r="113" spans="1:5" x14ac:dyDescent="0.2">
      <c r="A113" s="47" t="s">
        <v>116</v>
      </c>
      <c r="B113" s="62">
        <f>$B$8-88</f>
        <v>1931</v>
      </c>
      <c r="C113" s="63">
        <v>580</v>
      </c>
      <c r="D113" s="63">
        <v>196</v>
      </c>
      <c r="E113" s="63">
        <v>384</v>
      </c>
    </row>
    <row r="114" spans="1:5" x14ac:dyDescent="0.2">
      <c r="A114" s="47" t="s">
        <v>117</v>
      </c>
      <c r="B114" s="62">
        <f>$B$8-89</f>
        <v>1930</v>
      </c>
      <c r="C114" s="63">
        <v>527</v>
      </c>
      <c r="D114" s="63">
        <v>180</v>
      </c>
      <c r="E114" s="63">
        <v>347</v>
      </c>
    </row>
    <row r="115" spans="1:5" x14ac:dyDescent="0.2">
      <c r="A115" s="54" t="s">
        <v>36</v>
      </c>
      <c r="B115" s="66"/>
      <c r="C115" s="63">
        <f>SUM(C110:C114)</f>
        <v>3592</v>
      </c>
      <c r="D115" s="63">
        <f>SUM(D110:D114)</f>
        <v>1392</v>
      </c>
      <c r="E115" s="63">
        <f>SUM(E110:E114)</f>
        <v>2200</v>
      </c>
    </row>
    <row r="116" spans="1:5" x14ac:dyDescent="0.2">
      <c r="A116" s="47" t="s">
        <v>118</v>
      </c>
      <c r="B116" s="62">
        <f>$B$8-90</f>
        <v>1929</v>
      </c>
      <c r="C116" s="63">
        <v>1996</v>
      </c>
      <c r="D116" s="63">
        <v>562</v>
      </c>
      <c r="E116" s="63">
        <v>1434</v>
      </c>
    </row>
    <row r="117" spans="1:5" x14ac:dyDescent="0.2">
      <c r="A117" s="48"/>
      <c r="B117" s="51" t="s">
        <v>119</v>
      </c>
      <c r="C117" s="56"/>
      <c r="D117" s="56"/>
      <c r="E117" s="56"/>
    </row>
    <row r="118" spans="1:5" x14ac:dyDescent="0.2">
      <c r="A118" s="49" t="s">
        <v>120</v>
      </c>
      <c r="B118" s="67"/>
      <c r="C118" s="68">
        <v>201156</v>
      </c>
      <c r="D118" s="68">
        <v>99557</v>
      </c>
      <c r="E118" s="68">
        <v>101599</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2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19 SH</oddFooter>
  </headerFooter>
  <rowBreaks count="2" manualBreakCount="2">
    <brk id="49" max="16383" man="1"/>
    <brk id="7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99" t="s">
        <v>161</v>
      </c>
      <c r="B1" s="99"/>
      <c r="C1" s="100"/>
      <c r="D1" s="100"/>
      <c r="E1" s="100"/>
    </row>
    <row r="2" spans="1:8" s="10" customFormat="1" ht="14.1" customHeight="1" x14ac:dyDescent="0.2">
      <c r="A2" s="103" t="s">
        <v>163</v>
      </c>
      <c r="B2" s="103"/>
      <c r="C2" s="103"/>
      <c r="D2" s="103"/>
      <c r="E2" s="103"/>
    </row>
    <row r="3" spans="1:8" s="10" customFormat="1" ht="14.1" customHeight="1" x14ac:dyDescent="0.2">
      <c r="A3" s="99" t="s">
        <v>137</v>
      </c>
      <c r="B3" s="99"/>
      <c r="C3" s="99"/>
      <c r="D3" s="99"/>
      <c r="E3" s="99"/>
    </row>
    <row r="4" spans="1:8" s="10" customFormat="1" ht="14.1" customHeight="1" x14ac:dyDescent="0.2">
      <c r="A4" s="27"/>
      <c r="B4" s="27"/>
      <c r="C4" s="27"/>
      <c r="D4" s="27"/>
      <c r="E4" s="27"/>
    </row>
    <row r="5" spans="1:8" ht="28.35" customHeight="1" x14ac:dyDescent="0.2">
      <c r="A5" s="104" t="s">
        <v>160</v>
      </c>
      <c r="B5" s="106" t="s">
        <v>162</v>
      </c>
      <c r="C5" s="101" t="s">
        <v>30</v>
      </c>
      <c r="D5" s="101" t="s">
        <v>22</v>
      </c>
      <c r="E5" s="102" t="s">
        <v>23</v>
      </c>
    </row>
    <row r="6" spans="1:8" ht="28.35" customHeight="1" x14ac:dyDescent="0.2">
      <c r="A6" s="105"/>
      <c r="B6" s="107"/>
      <c r="C6" s="19" t="s">
        <v>157</v>
      </c>
      <c r="D6" s="19" t="s">
        <v>158</v>
      </c>
      <c r="E6" s="20" t="s">
        <v>159</v>
      </c>
    </row>
    <row r="7" spans="1:8" ht="14.1" customHeight="1" x14ac:dyDescent="0.2">
      <c r="A7" s="44"/>
      <c r="B7" s="50"/>
      <c r="C7" s="21"/>
      <c r="D7" s="21"/>
      <c r="E7" s="21"/>
    </row>
    <row r="8" spans="1:8" ht="14.1" customHeight="1" x14ac:dyDescent="0.2">
      <c r="A8" s="45" t="s">
        <v>31</v>
      </c>
      <c r="B8" s="62">
        <v>2019</v>
      </c>
      <c r="C8" s="63">
        <v>2420</v>
      </c>
      <c r="D8" s="63">
        <v>1227</v>
      </c>
      <c r="E8" s="63">
        <v>1193</v>
      </c>
    </row>
    <row r="9" spans="1:8" ht="14.1" customHeight="1" x14ac:dyDescent="0.2">
      <c r="A9" s="45" t="s">
        <v>32</v>
      </c>
      <c r="B9" s="62">
        <f>$B$8-1</f>
        <v>2018</v>
      </c>
      <c r="C9" s="63">
        <v>2550</v>
      </c>
      <c r="D9" s="63">
        <v>1307</v>
      </c>
      <c r="E9" s="63">
        <v>1243</v>
      </c>
    </row>
    <row r="10" spans="1:8" ht="14.1" customHeight="1" x14ac:dyDescent="0.2">
      <c r="A10" s="45" t="s">
        <v>33</v>
      </c>
      <c r="B10" s="62">
        <f>$B$8-2</f>
        <v>2017</v>
      </c>
      <c r="C10" s="63">
        <v>2604</v>
      </c>
      <c r="D10" s="63">
        <v>1338</v>
      </c>
      <c r="E10" s="63">
        <v>1266</v>
      </c>
    </row>
    <row r="11" spans="1:8" ht="14.1" customHeight="1" x14ac:dyDescent="0.2">
      <c r="A11" s="45" t="s">
        <v>34</v>
      </c>
      <c r="B11" s="62">
        <f>$B$8-3</f>
        <v>2016</v>
      </c>
      <c r="C11" s="63">
        <v>2662</v>
      </c>
      <c r="D11" s="63">
        <v>1361</v>
      </c>
      <c r="E11" s="63">
        <v>1301</v>
      </c>
      <c r="H11" s="24"/>
    </row>
    <row r="12" spans="1:8" ht="14.1" customHeight="1" x14ac:dyDescent="0.2">
      <c r="A12" s="45" t="s">
        <v>35</v>
      </c>
      <c r="B12" s="62">
        <f>$B$8-4</f>
        <v>2015</v>
      </c>
      <c r="C12" s="63">
        <v>2529</v>
      </c>
      <c r="D12" s="63">
        <v>1271</v>
      </c>
      <c r="E12" s="63">
        <v>1258</v>
      </c>
    </row>
    <row r="13" spans="1:8" ht="14.1" customHeight="1" x14ac:dyDescent="0.2">
      <c r="A13" s="52" t="s">
        <v>36</v>
      </c>
      <c r="B13" s="62"/>
      <c r="C13" s="63">
        <f>SUM(C8:C12)</f>
        <v>12765</v>
      </c>
      <c r="D13" s="63">
        <f>SUM(D8:D12)</f>
        <v>6504</v>
      </c>
      <c r="E13" s="63">
        <f>SUM(E8:E12)</f>
        <v>6261</v>
      </c>
    </row>
    <row r="14" spans="1:8" ht="14.1" customHeight="1" x14ac:dyDescent="0.2">
      <c r="A14" s="46" t="s">
        <v>37</v>
      </c>
      <c r="B14" s="62">
        <f>$B$8-5</f>
        <v>2014</v>
      </c>
      <c r="C14" s="63">
        <v>2695</v>
      </c>
      <c r="D14" s="63">
        <v>1371</v>
      </c>
      <c r="E14" s="63">
        <v>1324</v>
      </c>
    </row>
    <row r="15" spans="1:8" ht="14.1" customHeight="1" x14ac:dyDescent="0.2">
      <c r="A15" s="46" t="s">
        <v>38</v>
      </c>
      <c r="B15" s="62">
        <f>$B$8-6</f>
        <v>2013</v>
      </c>
      <c r="C15" s="63">
        <v>2515</v>
      </c>
      <c r="D15" s="63">
        <v>1282</v>
      </c>
      <c r="E15" s="63">
        <v>1233</v>
      </c>
    </row>
    <row r="16" spans="1:8" ht="14.1" customHeight="1" x14ac:dyDescent="0.2">
      <c r="A16" s="46" t="s">
        <v>39</v>
      </c>
      <c r="B16" s="62">
        <f>$B$8-7</f>
        <v>2012</v>
      </c>
      <c r="C16" s="63">
        <v>2653</v>
      </c>
      <c r="D16" s="63">
        <v>1366</v>
      </c>
      <c r="E16" s="63">
        <v>1287</v>
      </c>
    </row>
    <row r="17" spans="1:5" ht="14.1" customHeight="1" x14ac:dyDescent="0.2">
      <c r="A17" s="46" t="s">
        <v>40</v>
      </c>
      <c r="B17" s="62">
        <f>$B$8-8</f>
        <v>2011</v>
      </c>
      <c r="C17" s="63">
        <v>2556</v>
      </c>
      <c r="D17" s="63">
        <v>1293</v>
      </c>
      <c r="E17" s="63">
        <v>1263</v>
      </c>
    </row>
    <row r="18" spans="1:5" ht="14.1" customHeight="1" x14ac:dyDescent="0.2">
      <c r="A18" s="46" t="s">
        <v>41</v>
      </c>
      <c r="B18" s="62">
        <f>$B$8-9</f>
        <v>2010</v>
      </c>
      <c r="C18" s="63">
        <v>2594</v>
      </c>
      <c r="D18" s="63">
        <v>1353</v>
      </c>
      <c r="E18" s="63">
        <v>1241</v>
      </c>
    </row>
    <row r="19" spans="1:5" ht="14.1" customHeight="1" x14ac:dyDescent="0.2">
      <c r="A19" s="53" t="s">
        <v>36</v>
      </c>
      <c r="B19" s="64"/>
      <c r="C19" s="63">
        <f>SUM(C14:C18)</f>
        <v>13013</v>
      </c>
      <c r="D19" s="63">
        <f>SUM(D14:D18)</f>
        <v>6665</v>
      </c>
      <c r="E19" s="63">
        <f>SUM(E14:E18)</f>
        <v>6348</v>
      </c>
    </row>
    <row r="20" spans="1:5" ht="14.1" customHeight="1" x14ac:dyDescent="0.2">
      <c r="A20" s="46" t="s">
        <v>42</v>
      </c>
      <c r="B20" s="62">
        <f>$B$8-10</f>
        <v>2009</v>
      </c>
      <c r="C20" s="63">
        <v>2585</v>
      </c>
      <c r="D20" s="63">
        <v>1358</v>
      </c>
      <c r="E20" s="63">
        <v>1227</v>
      </c>
    </row>
    <row r="21" spans="1:5" ht="14.1" customHeight="1" x14ac:dyDescent="0.2">
      <c r="A21" s="46" t="s">
        <v>43</v>
      </c>
      <c r="B21" s="62">
        <f>$B$8-11</f>
        <v>2008</v>
      </c>
      <c r="C21" s="63">
        <v>2543</v>
      </c>
      <c r="D21" s="63">
        <v>1329</v>
      </c>
      <c r="E21" s="63">
        <v>1214</v>
      </c>
    </row>
    <row r="22" spans="1:5" ht="14.1" customHeight="1" x14ac:dyDescent="0.2">
      <c r="A22" s="46" t="s">
        <v>44</v>
      </c>
      <c r="B22" s="62">
        <f>$B$8-12</f>
        <v>2007</v>
      </c>
      <c r="C22" s="63">
        <v>2682</v>
      </c>
      <c r="D22" s="63">
        <v>1419</v>
      </c>
      <c r="E22" s="63">
        <v>1263</v>
      </c>
    </row>
    <row r="23" spans="1:5" ht="14.1" customHeight="1" x14ac:dyDescent="0.2">
      <c r="A23" s="46" t="s">
        <v>45</v>
      </c>
      <c r="B23" s="62">
        <f>$B$8-13</f>
        <v>2006</v>
      </c>
      <c r="C23" s="63">
        <v>2541</v>
      </c>
      <c r="D23" s="63">
        <v>1315</v>
      </c>
      <c r="E23" s="63">
        <v>1226</v>
      </c>
    </row>
    <row r="24" spans="1:5" ht="14.1" customHeight="1" x14ac:dyDescent="0.2">
      <c r="A24" s="46" t="s">
        <v>46</v>
      </c>
      <c r="B24" s="62">
        <f>$B$8-14</f>
        <v>2005</v>
      </c>
      <c r="C24" s="63">
        <v>2638</v>
      </c>
      <c r="D24" s="63">
        <v>1352</v>
      </c>
      <c r="E24" s="63">
        <v>1286</v>
      </c>
    </row>
    <row r="25" spans="1:5" ht="14.1" customHeight="1" x14ac:dyDescent="0.2">
      <c r="A25" s="53" t="s">
        <v>36</v>
      </c>
      <c r="B25" s="64"/>
      <c r="C25" s="63">
        <f>SUM(C20:C24)</f>
        <v>12989</v>
      </c>
      <c r="D25" s="63">
        <f>SUM(D20:D24)</f>
        <v>6773</v>
      </c>
      <c r="E25" s="63">
        <f>SUM(E20:E24)</f>
        <v>6216</v>
      </c>
    </row>
    <row r="26" spans="1:5" ht="14.1" customHeight="1" x14ac:dyDescent="0.2">
      <c r="A26" s="46" t="s">
        <v>47</v>
      </c>
      <c r="B26" s="62">
        <f>$B$8-15</f>
        <v>2004</v>
      </c>
      <c r="C26" s="63">
        <v>2703</v>
      </c>
      <c r="D26" s="63">
        <v>1381</v>
      </c>
      <c r="E26" s="63">
        <v>1322</v>
      </c>
    </row>
    <row r="27" spans="1:5" ht="14.1" customHeight="1" x14ac:dyDescent="0.2">
      <c r="A27" s="46" t="s">
        <v>48</v>
      </c>
      <c r="B27" s="62">
        <f>$B$8-16</f>
        <v>2003</v>
      </c>
      <c r="C27" s="63">
        <v>2787</v>
      </c>
      <c r="D27" s="63">
        <v>1404</v>
      </c>
      <c r="E27" s="63">
        <v>1383</v>
      </c>
    </row>
    <row r="28" spans="1:5" ht="14.1" customHeight="1" x14ac:dyDescent="0.2">
      <c r="A28" s="46" t="s">
        <v>49</v>
      </c>
      <c r="B28" s="62">
        <f>$B$8-17</f>
        <v>2002</v>
      </c>
      <c r="C28" s="63">
        <v>2762</v>
      </c>
      <c r="D28" s="63">
        <v>1458</v>
      </c>
      <c r="E28" s="63">
        <v>1304</v>
      </c>
    </row>
    <row r="29" spans="1:5" ht="14.1" customHeight="1" x14ac:dyDescent="0.2">
      <c r="A29" s="46" t="s">
        <v>50</v>
      </c>
      <c r="B29" s="62">
        <f>$B$8-18</f>
        <v>2001</v>
      </c>
      <c r="C29" s="63">
        <v>2820</v>
      </c>
      <c r="D29" s="63">
        <v>1432</v>
      </c>
      <c r="E29" s="63">
        <v>1388</v>
      </c>
    </row>
    <row r="30" spans="1:5" ht="14.1" customHeight="1" x14ac:dyDescent="0.2">
      <c r="A30" s="45" t="s">
        <v>51</v>
      </c>
      <c r="B30" s="62">
        <f>$B$8-19</f>
        <v>2000</v>
      </c>
      <c r="C30" s="63">
        <v>2909</v>
      </c>
      <c r="D30" s="63">
        <v>1540</v>
      </c>
      <c r="E30" s="63">
        <v>1369</v>
      </c>
    </row>
    <row r="31" spans="1:5" ht="14.1" customHeight="1" x14ac:dyDescent="0.2">
      <c r="A31" s="53" t="s">
        <v>36</v>
      </c>
      <c r="B31" s="64"/>
      <c r="C31" s="63">
        <f>SUM(C26:C30)</f>
        <v>13981</v>
      </c>
      <c r="D31" s="63">
        <f>SUM(D26:D30)</f>
        <v>7215</v>
      </c>
      <c r="E31" s="63">
        <f>SUM(E26:E30)</f>
        <v>6766</v>
      </c>
    </row>
    <row r="32" spans="1:5" ht="14.1" customHeight="1" x14ac:dyDescent="0.2">
      <c r="A32" s="46" t="s">
        <v>52</v>
      </c>
      <c r="B32" s="62">
        <f>$B$8-20</f>
        <v>1999</v>
      </c>
      <c r="C32" s="63">
        <v>2782</v>
      </c>
      <c r="D32" s="63">
        <v>1566</v>
      </c>
      <c r="E32" s="63">
        <v>1216</v>
      </c>
    </row>
    <row r="33" spans="1:5" ht="14.1" customHeight="1" x14ac:dyDescent="0.2">
      <c r="A33" s="46" t="s">
        <v>53</v>
      </c>
      <c r="B33" s="62">
        <f>$B$8-21</f>
        <v>1998</v>
      </c>
      <c r="C33" s="63">
        <v>2705</v>
      </c>
      <c r="D33" s="63">
        <v>1502</v>
      </c>
      <c r="E33" s="63">
        <v>1203</v>
      </c>
    </row>
    <row r="34" spans="1:5" ht="14.1" customHeight="1" x14ac:dyDescent="0.2">
      <c r="A34" s="46" t="s">
        <v>54</v>
      </c>
      <c r="B34" s="62">
        <f>$B$8-22</f>
        <v>1997</v>
      </c>
      <c r="C34" s="63">
        <v>2789</v>
      </c>
      <c r="D34" s="63">
        <v>1560</v>
      </c>
      <c r="E34" s="63">
        <v>1229</v>
      </c>
    </row>
    <row r="35" spans="1:5" ht="14.1" customHeight="1" x14ac:dyDescent="0.2">
      <c r="A35" s="46" t="s">
        <v>55</v>
      </c>
      <c r="B35" s="62">
        <f>$B$8-23</f>
        <v>1996</v>
      </c>
      <c r="C35" s="63">
        <v>2646</v>
      </c>
      <c r="D35" s="63">
        <v>1396</v>
      </c>
      <c r="E35" s="63">
        <v>1250</v>
      </c>
    </row>
    <row r="36" spans="1:5" ht="14.1" customHeight="1" x14ac:dyDescent="0.2">
      <c r="A36" s="46" t="s">
        <v>56</v>
      </c>
      <c r="B36" s="62">
        <f>$B$8-24</f>
        <v>1995</v>
      </c>
      <c r="C36" s="63">
        <v>2635</v>
      </c>
      <c r="D36" s="63">
        <v>1402</v>
      </c>
      <c r="E36" s="63">
        <v>1233</v>
      </c>
    </row>
    <row r="37" spans="1:5" ht="14.1" customHeight="1" x14ac:dyDescent="0.2">
      <c r="A37" s="53" t="s">
        <v>36</v>
      </c>
      <c r="B37" s="64"/>
      <c r="C37" s="63">
        <f>SUM(C32:C36)</f>
        <v>13557</v>
      </c>
      <c r="D37" s="63">
        <f>SUM(D32:D36)</f>
        <v>7426</v>
      </c>
      <c r="E37" s="63">
        <f>SUM(E32:E36)</f>
        <v>6131</v>
      </c>
    </row>
    <row r="38" spans="1:5" ht="14.1" customHeight="1" x14ac:dyDescent="0.2">
      <c r="A38" s="46" t="s">
        <v>57</v>
      </c>
      <c r="B38" s="62">
        <f>$B$8-25</f>
        <v>1994</v>
      </c>
      <c r="C38" s="63">
        <v>2653</v>
      </c>
      <c r="D38" s="63">
        <v>1432</v>
      </c>
      <c r="E38" s="63">
        <v>1221</v>
      </c>
    </row>
    <row r="39" spans="1:5" ht="14.1" customHeight="1" x14ac:dyDescent="0.2">
      <c r="A39" s="46" t="s">
        <v>58</v>
      </c>
      <c r="B39" s="62">
        <f>$B$8-26</f>
        <v>1993</v>
      </c>
      <c r="C39" s="63">
        <v>2723</v>
      </c>
      <c r="D39" s="63">
        <v>1471</v>
      </c>
      <c r="E39" s="63">
        <v>1252</v>
      </c>
    </row>
    <row r="40" spans="1:5" ht="14.1" customHeight="1" x14ac:dyDescent="0.2">
      <c r="A40" s="46" t="s">
        <v>59</v>
      </c>
      <c r="B40" s="62">
        <f>$B$8-27</f>
        <v>1992</v>
      </c>
      <c r="C40" s="63">
        <v>2636</v>
      </c>
      <c r="D40" s="63">
        <v>1359</v>
      </c>
      <c r="E40" s="63">
        <v>1277</v>
      </c>
    </row>
    <row r="41" spans="1:5" ht="14.1" customHeight="1" x14ac:dyDescent="0.2">
      <c r="A41" s="46" t="s">
        <v>60</v>
      </c>
      <c r="B41" s="62">
        <f>$B$8-28</f>
        <v>1991</v>
      </c>
      <c r="C41" s="63">
        <v>2959</v>
      </c>
      <c r="D41" s="63">
        <v>1527</v>
      </c>
      <c r="E41" s="63">
        <v>1432</v>
      </c>
    </row>
    <row r="42" spans="1:5" ht="14.1" customHeight="1" x14ac:dyDescent="0.2">
      <c r="A42" s="46" t="s">
        <v>61</v>
      </c>
      <c r="B42" s="62">
        <f>$B$8-29</f>
        <v>1990</v>
      </c>
      <c r="C42" s="63">
        <v>3164</v>
      </c>
      <c r="D42" s="63">
        <v>1630</v>
      </c>
      <c r="E42" s="63">
        <v>1534</v>
      </c>
    </row>
    <row r="43" spans="1:5" ht="14.1" customHeight="1" x14ac:dyDescent="0.2">
      <c r="A43" s="53" t="s">
        <v>36</v>
      </c>
      <c r="B43" s="64"/>
      <c r="C43" s="63">
        <f>SUM(C38:C42)</f>
        <v>14135</v>
      </c>
      <c r="D43" s="63">
        <f>SUM(D38:D42)</f>
        <v>7419</v>
      </c>
      <c r="E43" s="63">
        <f>SUM(E38:E42)</f>
        <v>6716</v>
      </c>
    </row>
    <row r="44" spans="1:5" ht="14.1" customHeight="1" x14ac:dyDescent="0.2">
      <c r="A44" s="46" t="s">
        <v>62</v>
      </c>
      <c r="B44" s="62">
        <f>$B$8-30</f>
        <v>1989</v>
      </c>
      <c r="C44" s="63">
        <v>3098</v>
      </c>
      <c r="D44" s="63">
        <v>1556</v>
      </c>
      <c r="E44" s="63">
        <v>1542</v>
      </c>
    </row>
    <row r="45" spans="1:5" ht="14.1" customHeight="1" x14ac:dyDescent="0.2">
      <c r="A45" s="46" t="s">
        <v>63</v>
      </c>
      <c r="B45" s="62">
        <f>$B$8-31</f>
        <v>1988</v>
      </c>
      <c r="C45" s="63">
        <v>3369</v>
      </c>
      <c r="D45" s="63">
        <v>1758</v>
      </c>
      <c r="E45" s="63">
        <v>1611</v>
      </c>
    </row>
    <row r="46" spans="1:5" ht="14.1" customHeight="1" x14ac:dyDescent="0.2">
      <c r="A46" s="46" t="s">
        <v>64</v>
      </c>
      <c r="B46" s="62">
        <f>$B$8-32</f>
        <v>1987</v>
      </c>
      <c r="C46" s="63">
        <v>3359</v>
      </c>
      <c r="D46" s="63">
        <v>1713</v>
      </c>
      <c r="E46" s="63">
        <v>1646</v>
      </c>
    </row>
    <row r="47" spans="1:5" ht="14.1" customHeight="1" x14ac:dyDescent="0.2">
      <c r="A47" s="46" t="s">
        <v>65</v>
      </c>
      <c r="B47" s="62">
        <f>$B$8-33</f>
        <v>1986</v>
      </c>
      <c r="C47" s="63">
        <v>3279</v>
      </c>
      <c r="D47" s="63">
        <v>1657</v>
      </c>
      <c r="E47" s="63">
        <v>1622</v>
      </c>
    </row>
    <row r="48" spans="1:5" ht="14.1" customHeight="1" x14ac:dyDescent="0.2">
      <c r="A48" s="46" t="s">
        <v>66</v>
      </c>
      <c r="B48" s="62">
        <f>$B$8-34</f>
        <v>1985</v>
      </c>
      <c r="C48" s="63">
        <v>3280</v>
      </c>
      <c r="D48" s="63">
        <v>1630</v>
      </c>
      <c r="E48" s="63">
        <v>1650</v>
      </c>
    </row>
    <row r="49" spans="1:5" ht="14.1" customHeight="1" x14ac:dyDescent="0.2">
      <c r="A49" s="53" t="s">
        <v>36</v>
      </c>
      <c r="B49" s="64"/>
      <c r="C49" s="63">
        <f>SUM(C44:C48)</f>
        <v>16385</v>
      </c>
      <c r="D49" s="63">
        <f>SUM(D44:D48)</f>
        <v>8314</v>
      </c>
      <c r="E49" s="63">
        <f>SUM(E44:E48)</f>
        <v>8071</v>
      </c>
    </row>
    <row r="50" spans="1:5" ht="14.1" customHeight="1" x14ac:dyDescent="0.2">
      <c r="A50" s="46" t="s">
        <v>67</v>
      </c>
      <c r="B50" s="62">
        <f>$B$8-35</f>
        <v>1984</v>
      </c>
      <c r="C50" s="63">
        <v>3249</v>
      </c>
      <c r="D50" s="63">
        <v>1705</v>
      </c>
      <c r="E50" s="63">
        <v>1544</v>
      </c>
    </row>
    <row r="51" spans="1:5" ht="14.1" customHeight="1" x14ac:dyDescent="0.2">
      <c r="A51" s="46" t="s">
        <v>68</v>
      </c>
      <c r="B51" s="62">
        <f>$B$8-36</f>
        <v>1983</v>
      </c>
      <c r="C51" s="63">
        <v>3469</v>
      </c>
      <c r="D51" s="63">
        <v>1724</v>
      </c>
      <c r="E51" s="63">
        <v>1745</v>
      </c>
    </row>
    <row r="52" spans="1:5" ht="14.1" customHeight="1" x14ac:dyDescent="0.2">
      <c r="A52" s="46" t="s">
        <v>69</v>
      </c>
      <c r="B52" s="62">
        <f>$B$8-37</f>
        <v>1982</v>
      </c>
      <c r="C52" s="63">
        <v>3586</v>
      </c>
      <c r="D52" s="63">
        <v>1748</v>
      </c>
      <c r="E52" s="63">
        <v>1838</v>
      </c>
    </row>
    <row r="53" spans="1:5" ht="14.1" customHeight="1" x14ac:dyDescent="0.2">
      <c r="A53" s="46" t="s">
        <v>70</v>
      </c>
      <c r="B53" s="62">
        <f>$B$8-38</f>
        <v>1981</v>
      </c>
      <c r="C53" s="63">
        <v>3591</v>
      </c>
      <c r="D53" s="63">
        <v>1761</v>
      </c>
      <c r="E53" s="63">
        <v>1830</v>
      </c>
    </row>
    <row r="54" spans="1:5" ht="14.1" customHeight="1" x14ac:dyDescent="0.2">
      <c r="A54" s="45" t="s">
        <v>71</v>
      </c>
      <c r="B54" s="62">
        <f>$B$8-39</f>
        <v>1980</v>
      </c>
      <c r="C54" s="63">
        <v>3569</v>
      </c>
      <c r="D54" s="63">
        <v>1771</v>
      </c>
      <c r="E54" s="63">
        <v>1798</v>
      </c>
    </row>
    <row r="55" spans="1:5" ht="14.1" customHeight="1" x14ac:dyDescent="0.2">
      <c r="A55" s="52" t="s">
        <v>36</v>
      </c>
      <c r="B55" s="64"/>
      <c r="C55" s="63">
        <f>SUM(C50:C54)</f>
        <v>17464</v>
      </c>
      <c r="D55" s="63">
        <f>SUM(D50:D54)</f>
        <v>8709</v>
      </c>
      <c r="E55" s="63">
        <f>SUM(E50:E54)</f>
        <v>8755</v>
      </c>
    </row>
    <row r="56" spans="1:5" ht="14.1" customHeight="1" x14ac:dyDescent="0.2">
      <c r="A56" s="45" t="s">
        <v>72</v>
      </c>
      <c r="B56" s="62">
        <f>$B$8-40</f>
        <v>1979</v>
      </c>
      <c r="C56" s="63">
        <v>3477</v>
      </c>
      <c r="D56" s="63">
        <v>1737</v>
      </c>
      <c r="E56" s="63">
        <v>1740</v>
      </c>
    </row>
    <row r="57" spans="1:5" ht="14.1" customHeight="1" x14ac:dyDescent="0.2">
      <c r="A57" s="45" t="s">
        <v>73</v>
      </c>
      <c r="B57" s="62">
        <f>$B$8-41</f>
        <v>1978</v>
      </c>
      <c r="C57" s="63">
        <v>3492</v>
      </c>
      <c r="D57" s="63">
        <v>1732</v>
      </c>
      <c r="E57" s="63">
        <v>1760</v>
      </c>
    </row>
    <row r="58" spans="1:5" ht="14.1" customHeight="1" x14ac:dyDescent="0.2">
      <c r="A58" s="45" t="s">
        <v>74</v>
      </c>
      <c r="B58" s="62">
        <f>$B$8-42</f>
        <v>1977</v>
      </c>
      <c r="C58" s="63">
        <v>3503</v>
      </c>
      <c r="D58" s="63">
        <v>1685</v>
      </c>
      <c r="E58" s="63">
        <v>1818</v>
      </c>
    </row>
    <row r="59" spans="1:5" ht="14.1" customHeight="1" x14ac:dyDescent="0.2">
      <c r="A59" s="45" t="s">
        <v>75</v>
      </c>
      <c r="B59" s="62">
        <f>$B$8-43</f>
        <v>1976</v>
      </c>
      <c r="C59" s="63">
        <v>3405</v>
      </c>
      <c r="D59" s="63">
        <v>1746</v>
      </c>
      <c r="E59" s="63">
        <v>1659</v>
      </c>
    </row>
    <row r="60" spans="1:5" ht="14.1" customHeight="1" x14ac:dyDescent="0.2">
      <c r="A60" s="45" t="s">
        <v>76</v>
      </c>
      <c r="B60" s="62">
        <f>$B$8-44</f>
        <v>1975</v>
      </c>
      <c r="C60" s="63">
        <v>3269</v>
      </c>
      <c r="D60" s="63">
        <v>1620</v>
      </c>
      <c r="E60" s="63">
        <v>1649</v>
      </c>
    </row>
    <row r="61" spans="1:5" ht="14.1" customHeight="1" x14ac:dyDescent="0.2">
      <c r="A61" s="53" t="s">
        <v>36</v>
      </c>
      <c r="B61" s="64"/>
      <c r="C61" s="63">
        <f>SUM(C56:C60)</f>
        <v>17146</v>
      </c>
      <c r="D61" s="63">
        <f>SUM(D56:D60)</f>
        <v>8520</v>
      </c>
      <c r="E61" s="63">
        <f>SUM(E56:E60)</f>
        <v>8626</v>
      </c>
    </row>
    <row r="62" spans="1:5" ht="14.1" customHeight="1" x14ac:dyDescent="0.2">
      <c r="A62" s="46" t="s">
        <v>77</v>
      </c>
      <c r="B62" s="62">
        <f>$B$8-45</f>
        <v>1974</v>
      </c>
      <c r="C62" s="63">
        <v>3318</v>
      </c>
      <c r="D62" s="63">
        <v>1664</v>
      </c>
      <c r="E62" s="63">
        <v>1654</v>
      </c>
    </row>
    <row r="63" spans="1:5" ht="14.1" customHeight="1" x14ac:dyDescent="0.2">
      <c r="A63" s="46" t="s">
        <v>78</v>
      </c>
      <c r="B63" s="62">
        <f>$B$8-46</f>
        <v>1973</v>
      </c>
      <c r="C63" s="63">
        <v>3388</v>
      </c>
      <c r="D63" s="63">
        <v>1681</v>
      </c>
      <c r="E63" s="63">
        <v>1707</v>
      </c>
    </row>
    <row r="64" spans="1:5" ht="14.1" customHeight="1" x14ac:dyDescent="0.2">
      <c r="A64" s="46" t="s">
        <v>79</v>
      </c>
      <c r="B64" s="62">
        <f>$B$8-47</f>
        <v>1972</v>
      </c>
      <c r="C64" s="63">
        <v>3533</v>
      </c>
      <c r="D64" s="63">
        <v>1723</v>
      </c>
      <c r="E64" s="63">
        <v>1810</v>
      </c>
    </row>
    <row r="65" spans="1:5" ht="14.1" customHeight="1" x14ac:dyDescent="0.2">
      <c r="A65" s="46" t="s">
        <v>80</v>
      </c>
      <c r="B65" s="62">
        <f>$B$8-48</f>
        <v>1971</v>
      </c>
      <c r="C65" s="63">
        <v>4185</v>
      </c>
      <c r="D65" s="63">
        <v>2067</v>
      </c>
      <c r="E65" s="63">
        <v>2118</v>
      </c>
    </row>
    <row r="66" spans="1:5" ht="14.1" customHeight="1" x14ac:dyDescent="0.2">
      <c r="A66" s="46" t="s">
        <v>81</v>
      </c>
      <c r="B66" s="62">
        <f>$B$8-49</f>
        <v>1970</v>
      </c>
      <c r="C66" s="63">
        <v>4132</v>
      </c>
      <c r="D66" s="63">
        <v>2074</v>
      </c>
      <c r="E66" s="63">
        <v>2058</v>
      </c>
    </row>
    <row r="67" spans="1:5" ht="14.1" customHeight="1" x14ac:dyDescent="0.2">
      <c r="A67" s="53" t="s">
        <v>36</v>
      </c>
      <c r="B67" s="64"/>
      <c r="C67" s="63">
        <f>SUM(C62:C66)</f>
        <v>18556</v>
      </c>
      <c r="D67" s="63">
        <f>SUM(D62:D66)</f>
        <v>9209</v>
      </c>
      <c r="E67" s="63">
        <f>SUM(E62:E66)</f>
        <v>9347</v>
      </c>
    </row>
    <row r="68" spans="1:5" ht="14.1" customHeight="1" x14ac:dyDescent="0.2">
      <c r="A68" s="46" t="s">
        <v>82</v>
      </c>
      <c r="B68" s="62">
        <f>$B$8-50</f>
        <v>1969</v>
      </c>
      <c r="C68" s="63">
        <v>4690</v>
      </c>
      <c r="D68" s="63">
        <v>2344</v>
      </c>
      <c r="E68" s="63">
        <v>2346</v>
      </c>
    </row>
    <row r="69" spans="1:5" ht="14.1" customHeight="1" x14ac:dyDescent="0.2">
      <c r="A69" s="46" t="s">
        <v>83</v>
      </c>
      <c r="B69" s="62">
        <f>$B$8-51</f>
        <v>1968</v>
      </c>
      <c r="C69" s="63">
        <v>5048</v>
      </c>
      <c r="D69" s="63">
        <v>2525</v>
      </c>
      <c r="E69" s="63">
        <v>2523</v>
      </c>
    </row>
    <row r="70" spans="1:5" ht="14.1" customHeight="1" x14ac:dyDescent="0.2">
      <c r="A70" s="46" t="s">
        <v>84</v>
      </c>
      <c r="B70" s="62">
        <f>$B$8-52</f>
        <v>1967</v>
      </c>
      <c r="C70" s="63">
        <v>5169</v>
      </c>
      <c r="D70" s="63">
        <v>2594</v>
      </c>
      <c r="E70" s="63">
        <v>2575</v>
      </c>
    </row>
    <row r="71" spans="1:5" ht="14.1" customHeight="1" x14ac:dyDescent="0.2">
      <c r="A71" s="46" t="s">
        <v>85</v>
      </c>
      <c r="B71" s="62">
        <f>$B$8-53</f>
        <v>1966</v>
      </c>
      <c r="C71" s="63">
        <v>5196</v>
      </c>
      <c r="D71" s="63">
        <v>2617</v>
      </c>
      <c r="E71" s="63">
        <v>2579</v>
      </c>
    </row>
    <row r="72" spans="1:5" ht="14.1" customHeight="1" x14ac:dyDescent="0.2">
      <c r="A72" s="46" t="s">
        <v>86</v>
      </c>
      <c r="B72" s="62">
        <f>$B$8-54</f>
        <v>1965</v>
      </c>
      <c r="C72" s="63">
        <v>5121</v>
      </c>
      <c r="D72" s="63">
        <v>2546</v>
      </c>
      <c r="E72" s="63">
        <v>2575</v>
      </c>
    </row>
    <row r="73" spans="1:5" ht="14.1" customHeight="1" x14ac:dyDescent="0.2">
      <c r="A73" s="53" t="s">
        <v>36</v>
      </c>
      <c r="B73" s="64"/>
      <c r="C73" s="63">
        <f>SUM(C68:C72)</f>
        <v>25224</v>
      </c>
      <c r="D73" s="63">
        <f>SUM(D68:D72)</f>
        <v>12626</v>
      </c>
      <c r="E73" s="63">
        <f>SUM(E68:E72)</f>
        <v>12598</v>
      </c>
    </row>
    <row r="74" spans="1:5" ht="14.1" customHeight="1" x14ac:dyDescent="0.2">
      <c r="A74" s="46" t="s">
        <v>87</v>
      </c>
      <c r="B74" s="62">
        <f>$B$8-55</f>
        <v>1964</v>
      </c>
      <c r="C74" s="63">
        <v>5068</v>
      </c>
      <c r="D74" s="63">
        <v>2631</v>
      </c>
      <c r="E74" s="63">
        <v>2437</v>
      </c>
    </row>
    <row r="75" spans="1:5" ht="14.1" customHeight="1" x14ac:dyDescent="0.2">
      <c r="A75" s="46" t="s">
        <v>88</v>
      </c>
      <c r="B75" s="62">
        <f>$B$8-56</f>
        <v>1963</v>
      </c>
      <c r="C75" s="63">
        <v>4775</v>
      </c>
      <c r="D75" s="63">
        <v>2387</v>
      </c>
      <c r="E75" s="63">
        <v>2388</v>
      </c>
    </row>
    <row r="76" spans="1:5" ht="13.15" customHeight="1" x14ac:dyDescent="0.2">
      <c r="A76" s="46" t="s">
        <v>89</v>
      </c>
      <c r="B76" s="62">
        <f>$B$8-57</f>
        <v>1962</v>
      </c>
      <c r="C76" s="63">
        <v>4548</v>
      </c>
      <c r="D76" s="63">
        <v>2305</v>
      </c>
      <c r="E76" s="63">
        <v>2243</v>
      </c>
    </row>
    <row r="77" spans="1:5" ht="14.1" customHeight="1" x14ac:dyDescent="0.2">
      <c r="A77" s="45" t="s">
        <v>90</v>
      </c>
      <c r="B77" s="62">
        <f>$B$8-58</f>
        <v>1961</v>
      </c>
      <c r="C77" s="63">
        <v>4386</v>
      </c>
      <c r="D77" s="63">
        <v>2238</v>
      </c>
      <c r="E77" s="63">
        <v>2148</v>
      </c>
    </row>
    <row r="78" spans="1:5" x14ac:dyDescent="0.2">
      <c r="A78" s="46" t="s">
        <v>91</v>
      </c>
      <c r="B78" s="62">
        <f>$B$8-59</f>
        <v>1960</v>
      </c>
      <c r="C78" s="63">
        <v>4166</v>
      </c>
      <c r="D78" s="63">
        <v>2080</v>
      </c>
      <c r="E78" s="63">
        <v>2086</v>
      </c>
    </row>
    <row r="79" spans="1:5" x14ac:dyDescent="0.2">
      <c r="A79" s="53" t="s">
        <v>36</v>
      </c>
      <c r="B79" s="64"/>
      <c r="C79" s="63">
        <f>SUM(C74:C78)</f>
        <v>22943</v>
      </c>
      <c r="D79" s="63">
        <f>SUM(D74:D78)</f>
        <v>11641</v>
      </c>
      <c r="E79" s="63">
        <f>SUM(E74:E78)</f>
        <v>11302</v>
      </c>
    </row>
    <row r="80" spans="1:5" x14ac:dyDescent="0.2">
      <c r="A80" s="46" t="s">
        <v>92</v>
      </c>
      <c r="B80" s="62">
        <f>$B$8-60</f>
        <v>1959</v>
      </c>
      <c r="C80" s="63">
        <v>4128</v>
      </c>
      <c r="D80" s="63">
        <v>2014</v>
      </c>
      <c r="E80" s="63">
        <v>2114</v>
      </c>
    </row>
    <row r="81" spans="1:5" x14ac:dyDescent="0.2">
      <c r="A81" s="46" t="s">
        <v>93</v>
      </c>
      <c r="B81" s="62">
        <f>$B$8-61</f>
        <v>1958</v>
      </c>
      <c r="C81" s="63">
        <v>3705</v>
      </c>
      <c r="D81" s="63">
        <v>1840</v>
      </c>
      <c r="E81" s="63">
        <v>1865</v>
      </c>
    </row>
    <row r="82" spans="1:5" x14ac:dyDescent="0.2">
      <c r="A82" s="46" t="s">
        <v>94</v>
      </c>
      <c r="B82" s="62">
        <f>$B$8-62</f>
        <v>1957</v>
      </c>
      <c r="C82" s="63">
        <v>3745</v>
      </c>
      <c r="D82" s="63">
        <v>1782</v>
      </c>
      <c r="E82" s="63">
        <v>1963</v>
      </c>
    </row>
    <row r="83" spans="1:5" x14ac:dyDescent="0.2">
      <c r="A83" s="46" t="s">
        <v>95</v>
      </c>
      <c r="B83" s="62">
        <f>$B$8-63</f>
        <v>1956</v>
      </c>
      <c r="C83" s="63">
        <v>3371</v>
      </c>
      <c r="D83" s="63">
        <v>1633</v>
      </c>
      <c r="E83" s="63">
        <v>1738</v>
      </c>
    </row>
    <row r="84" spans="1:5" x14ac:dyDescent="0.2">
      <c r="A84" s="46" t="s">
        <v>96</v>
      </c>
      <c r="B84" s="62">
        <f>$B$8-64</f>
        <v>1955</v>
      </c>
      <c r="C84" s="63">
        <v>3219</v>
      </c>
      <c r="D84" s="63">
        <v>1528</v>
      </c>
      <c r="E84" s="63">
        <v>1691</v>
      </c>
    </row>
    <row r="85" spans="1:5" x14ac:dyDescent="0.2">
      <c r="A85" s="53" t="s">
        <v>36</v>
      </c>
      <c r="B85" s="64"/>
      <c r="C85" s="63">
        <f>SUM(C80:C84)</f>
        <v>18168</v>
      </c>
      <c r="D85" s="63">
        <f>SUM(D80:D84)</f>
        <v>8797</v>
      </c>
      <c r="E85" s="63">
        <f>SUM(E80:E84)</f>
        <v>9371</v>
      </c>
    </row>
    <row r="86" spans="1:5" x14ac:dyDescent="0.2">
      <c r="A86" s="46" t="s">
        <v>97</v>
      </c>
      <c r="B86" s="62">
        <f>$B$8-65</f>
        <v>1954</v>
      </c>
      <c r="C86" s="63">
        <v>3250</v>
      </c>
      <c r="D86" s="63">
        <v>1560</v>
      </c>
      <c r="E86" s="63">
        <v>1690</v>
      </c>
    </row>
    <row r="87" spans="1:5" x14ac:dyDescent="0.2">
      <c r="A87" s="46" t="s">
        <v>98</v>
      </c>
      <c r="B87" s="62">
        <f>$B$8-66</f>
        <v>1953</v>
      </c>
      <c r="C87" s="63">
        <v>3034</v>
      </c>
      <c r="D87" s="63">
        <v>1472</v>
      </c>
      <c r="E87" s="63">
        <v>1562</v>
      </c>
    </row>
    <row r="88" spans="1:5" x14ac:dyDescent="0.2">
      <c r="A88" s="46" t="s">
        <v>99</v>
      </c>
      <c r="B88" s="62">
        <f>$B$8-67</f>
        <v>1952</v>
      </c>
      <c r="C88" s="63">
        <v>2996</v>
      </c>
      <c r="D88" s="63">
        <v>1409</v>
      </c>
      <c r="E88" s="63">
        <v>1587</v>
      </c>
    </row>
    <row r="89" spans="1:5" x14ac:dyDescent="0.2">
      <c r="A89" s="46" t="s">
        <v>100</v>
      </c>
      <c r="B89" s="62">
        <f>$B$8-68</f>
        <v>1951</v>
      </c>
      <c r="C89" s="63">
        <v>2998</v>
      </c>
      <c r="D89" s="63">
        <v>1380</v>
      </c>
      <c r="E89" s="63">
        <v>1618</v>
      </c>
    </row>
    <row r="90" spans="1:5" x14ac:dyDescent="0.2">
      <c r="A90" s="46" t="s">
        <v>101</v>
      </c>
      <c r="B90" s="62">
        <f>$B$8-69</f>
        <v>1950</v>
      </c>
      <c r="C90" s="63">
        <v>3030</v>
      </c>
      <c r="D90" s="63">
        <v>1432</v>
      </c>
      <c r="E90" s="63">
        <v>1598</v>
      </c>
    </row>
    <row r="91" spans="1:5" x14ac:dyDescent="0.2">
      <c r="A91" s="53" t="s">
        <v>36</v>
      </c>
      <c r="B91" s="64"/>
      <c r="C91" s="63">
        <f>SUM(C86:C90)</f>
        <v>15308</v>
      </c>
      <c r="D91" s="63">
        <f>SUM(D86:D90)</f>
        <v>7253</v>
      </c>
      <c r="E91" s="63">
        <f>SUM(E86:E90)</f>
        <v>8055</v>
      </c>
    </row>
    <row r="92" spans="1:5" x14ac:dyDescent="0.2">
      <c r="A92" s="46" t="s">
        <v>102</v>
      </c>
      <c r="B92" s="62">
        <f>$B$8-70</f>
        <v>1949</v>
      </c>
      <c r="C92" s="63">
        <v>2949</v>
      </c>
      <c r="D92" s="63">
        <v>1378</v>
      </c>
      <c r="E92" s="63">
        <v>1571</v>
      </c>
    </row>
    <row r="93" spans="1:5" x14ac:dyDescent="0.2">
      <c r="A93" s="46" t="s">
        <v>103</v>
      </c>
      <c r="B93" s="62">
        <f>$B$8-71</f>
        <v>1948</v>
      </c>
      <c r="C93" s="63">
        <v>2960</v>
      </c>
      <c r="D93" s="63">
        <v>1407</v>
      </c>
      <c r="E93" s="63">
        <v>1553</v>
      </c>
    </row>
    <row r="94" spans="1:5" x14ac:dyDescent="0.2">
      <c r="A94" s="46" t="s">
        <v>104</v>
      </c>
      <c r="B94" s="62">
        <f>$B$8-72</f>
        <v>1947</v>
      </c>
      <c r="C94" s="63">
        <v>2774</v>
      </c>
      <c r="D94" s="63">
        <v>1322</v>
      </c>
      <c r="E94" s="63">
        <v>1452</v>
      </c>
    </row>
    <row r="95" spans="1:5" x14ac:dyDescent="0.2">
      <c r="A95" s="46" t="s">
        <v>105</v>
      </c>
      <c r="B95" s="62">
        <f>$B$8-73</f>
        <v>1946</v>
      </c>
      <c r="C95" s="63">
        <v>2554</v>
      </c>
      <c r="D95" s="63">
        <v>1183</v>
      </c>
      <c r="E95" s="63">
        <v>1371</v>
      </c>
    </row>
    <row r="96" spans="1:5" x14ac:dyDescent="0.2">
      <c r="A96" s="46" t="s">
        <v>106</v>
      </c>
      <c r="B96" s="62">
        <f>$B$8-74</f>
        <v>1945</v>
      </c>
      <c r="C96" s="63">
        <v>2044</v>
      </c>
      <c r="D96" s="63">
        <v>926</v>
      </c>
      <c r="E96" s="63">
        <v>1118</v>
      </c>
    </row>
    <row r="97" spans="1:5" x14ac:dyDescent="0.2">
      <c r="A97" s="53" t="s">
        <v>36</v>
      </c>
      <c r="B97" s="64"/>
      <c r="C97" s="63">
        <f>SUM(C92:C96)</f>
        <v>13281</v>
      </c>
      <c r="D97" s="63">
        <f>SUM(D92:D96)</f>
        <v>6216</v>
      </c>
      <c r="E97" s="63">
        <f>SUM(E92:E96)</f>
        <v>7065</v>
      </c>
    </row>
    <row r="98" spans="1:5" x14ac:dyDescent="0.2">
      <c r="A98" s="46" t="s">
        <v>107</v>
      </c>
      <c r="B98" s="62">
        <f>$B$8-75</f>
        <v>1944</v>
      </c>
      <c r="C98" s="63">
        <v>2780</v>
      </c>
      <c r="D98" s="63">
        <v>1269</v>
      </c>
      <c r="E98" s="63">
        <v>1511</v>
      </c>
    </row>
    <row r="99" spans="1:5" x14ac:dyDescent="0.2">
      <c r="A99" s="46" t="s">
        <v>108</v>
      </c>
      <c r="B99" s="62">
        <f>$B$8-76</f>
        <v>1943</v>
      </c>
      <c r="C99" s="63">
        <v>2660</v>
      </c>
      <c r="D99" s="63">
        <v>1239</v>
      </c>
      <c r="E99" s="63">
        <v>1421</v>
      </c>
    </row>
    <row r="100" spans="1:5" x14ac:dyDescent="0.2">
      <c r="A100" s="46" t="s">
        <v>109</v>
      </c>
      <c r="B100" s="62">
        <f>$B$8-77</f>
        <v>1942</v>
      </c>
      <c r="C100" s="63">
        <v>2581</v>
      </c>
      <c r="D100" s="63">
        <v>1203</v>
      </c>
      <c r="E100" s="63">
        <v>1378</v>
      </c>
    </row>
    <row r="101" spans="1:5" x14ac:dyDescent="0.2">
      <c r="A101" s="46" t="s">
        <v>110</v>
      </c>
      <c r="B101" s="62">
        <f>$B$8-78</f>
        <v>1941</v>
      </c>
      <c r="C101" s="63">
        <v>2958</v>
      </c>
      <c r="D101" s="63">
        <v>1389</v>
      </c>
      <c r="E101" s="63">
        <v>1569</v>
      </c>
    </row>
    <row r="102" spans="1:5" x14ac:dyDescent="0.2">
      <c r="A102" s="47" t="s">
        <v>111</v>
      </c>
      <c r="B102" s="62">
        <f>$B$8-79</f>
        <v>1940</v>
      </c>
      <c r="C102" s="63">
        <v>2991</v>
      </c>
      <c r="D102" s="63">
        <v>1352</v>
      </c>
      <c r="E102" s="63">
        <v>1639</v>
      </c>
    </row>
    <row r="103" spans="1:5" x14ac:dyDescent="0.2">
      <c r="A103" s="54" t="s">
        <v>36</v>
      </c>
      <c r="B103" s="65"/>
      <c r="C103" s="63">
        <f>SUM(C98:C102)</f>
        <v>13970</v>
      </c>
      <c r="D103" s="63">
        <f>SUM(D98:D102)</f>
        <v>6452</v>
      </c>
      <c r="E103" s="63">
        <f>SUM(E98:E102)</f>
        <v>7518</v>
      </c>
    </row>
    <row r="104" spans="1:5" x14ac:dyDescent="0.2">
      <c r="A104" s="47" t="s">
        <v>112</v>
      </c>
      <c r="B104" s="62">
        <f>$B$8-80</f>
        <v>1939</v>
      </c>
      <c r="C104" s="63">
        <v>2784</v>
      </c>
      <c r="D104" s="63">
        <v>1197</v>
      </c>
      <c r="E104" s="63">
        <v>1587</v>
      </c>
    </row>
    <row r="105" spans="1:5" x14ac:dyDescent="0.2">
      <c r="A105" s="47" t="s">
        <v>123</v>
      </c>
      <c r="B105" s="62">
        <f>$B$8-81</f>
        <v>1938</v>
      </c>
      <c r="C105" s="63">
        <v>2499</v>
      </c>
      <c r="D105" s="63">
        <v>1096</v>
      </c>
      <c r="E105" s="63">
        <v>1403</v>
      </c>
    </row>
    <row r="106" spans="1:5" s="25" customFormat="1" x14ac:dyDescent="0.2">
      <c r="A106" s="47" t="s">
        <v>121</v>
      </c>
      <c r="B106" s="62">
        <f>$B$8-82</f>
        <v>1937</v>
      </c>
      <c r="C106" s="63">
        <v>2162</v>
      </c>
      <c r="D106" s="63">
        <v>950</v>
      </c>
      <c r="E106" s="63">
        <v>1212</v>
      </c>
    </row>
    <row r="107" spans="1:5" x14ac:dyDescent="0.2">
      <c r="A107" s="47" t="s">
        <v>124</v>
      </c>
      <c r="B107" s="62">
        <f>$B$8-83</f>
        <v>1936</v>
      </c>
      <c r="C107" s="63">
        <v>2030</v>
      </c>
      <c r="D107" s="63">
        <v>878</v>
      </c>
      <c r="E107" s="63">
        <v>1152</v>
      </c>
    </row>
    <row r="108" spans="1:5" x14ac:dyDescent="0.2">
      <c r="A108" s="47" t="s">
        <v>122</v>
      </c>
      <c r="B108" s="62">
        <f>$B$8-84</f>
        <v>1935</v>
      </c>
      <c r="C108" s="63">
        <v>1798</v>
      </c>
      <c r="D108" s="63">
        <v>737</v>
      </c>
      <c r="E108" s="63">
        <v>1061</v>
      </c>
    </row>
    <row r="109" spans="1:5" x14ac:dyDescent="0.2">
      <c r="A109" s="54" t="s">
        <v>36</v>
      </c>
      <c r="B109" s="65"/>
      <c r="C109" s="63">
        <f>SUM(C104:C108)</f>
        <v>11273</v>
      </c>
      <c r="D109" s="63">
        <f>SUM(D104:D108)</f>
        <v>4858</v>
      </c>
      <c r="E109" s="63">
        <f>SUM(E104:E108)</f>
        <v>6415</v>
      </c>
    </row>
    <row r="110" spans="1:5" x14ac:dyDescent="0.2">
      <c r="A110" s="47" t="s">
        <v>113</v>
      </c>
      <c r="B110" s="62">
        <f>$B$8-85</f>
        <v>1934</v>
      </c>
      <c r="C110" s="63">
        <v>1454</v>
      </c>
      <c r="D110" s="63">
        <v>597</v>
      </c>
      <c r="E110" s="63">
        <v>857</v>
      </c>
    </row>
    <row r="111" spans="1:5" x14ac:dyDescent="0.2">
      <c r="A111" s="47" t="s">
        <v>114</v>
      </c>
      <c r="B111" s="62">
        <f>$B$8-86</f>
        <v>1933</v>
      </c>
      <c r="C111" s="63">
        <v>964</v>
      </c>
      <c r="D111" s="63">
        <v>351</v>
      </c>
      <c r="E111" s="63">
        <v>613</v>
      </c>
    </row>
    <row r="112" spans="1:5" x14ac:dyDescent="0.2">
      <c r="A112" s="47" t="s">
        <v>115</v>
      </c>
      <c r="B112" s="62">
        <f>$B$8-87</f>
        <v>1932</v>
      </c>
      <c r="C112" s="63">
        <v>830</v>
      </c>
      <c r="D112" s="63">
        <v>315</v>
      </c>
      <c r="E112" s="63">
        <v>515</v>
      </c>
    </row>
    <row r="113" spans="1:5" x14ac:dyDescent="0.2">
      <c r="A113" s="47" t="s">
        <v>116</v>
      </c>
      <c r="B113" s="62">
        <f>$B$8-88</f>
        <v>1931</v>
      </c>
      <c r="C113" s="63">
        <v>769</v>
      </c>
      <c r="D113" s="63">
        <v>286</v>
      </c>
      <c r="E113" s="63">
        <v>483</v>
      </c>
    </row>
    <row r="114" spans="1:5" x14ac:dyDescent="0.2">
      <c r="A114" s="47" t="s">
        <v>117</v>
      </c>
      <c r="B114" s="62">
        <f>$B$8-89</f>
        <v>1930</v>
      </c>
      <c r="C114" s="63">
        <v>656</v>
      </c>
      <c r="D114" s="63">
        <v>223</v>
      </c>
      <c r="E114" s="63">
        <v>433</v>
      </c>
    </row>
    <row r="115" spans="1:5" x14ac:dyDescent="0.2">
      <c r="A115" s="54" t="s">
        <v>36</v>
      </c>
      <c r="B115" s="66"/>
      <c r="C115" s="63">
        <f>SUM(C110:C114)</f>
        <v>4673</v>
      </c>
      <c r="D115" s="63">
        <f>SUM(D110:D114)</f>
        <v>1772</v>
      </c>
      <c r="E115" s="63">
        <f>SUM(E110:E114)</f>
        <v>2901</v>
      </c>
    </row>
    <row r="116" spans="1:5" x14ac:dyDescent="0.2">
      <c r="A116" s="47" t="s">
        <v>118</v>
      </c>
      <c r="B116" s="62">
        <f>$B$8-90</f>
        <v>1929</v>
      </c>
      <c r="C116" s="63">
        <v>2344</v>
      </c>
      <c r="D116" s="63">
        <v>685</v>
      </c>
      <c r="E116" s="63">
        <v>1659</v>
      </c>
    </row>
    <row r="117" spans="1:5" x14ac:dyDescent="0.2">
      <c r="A117" s="48"/>
      <c r="B117" s="51" t="s">
        <v>119</v>
      </c>
      <c r="C117" s="56"/>
      <c r="D117" s="56"/>
      <c r="E117" s="56"/>
    </row>
    <row r="118" spans="1:5" x14ac:dyDescent="0.2">
      <c r="A118" s="49" t="s">
        <v>120</v>
      </c>
      <c r="B118" s="67"/>
      <c r="C118" s="70">
        <v>277175</v>
      </c>
      <c r="D118" s="68">
        <v>137054</v>
      </c>
      <c r="E118" s="68">
        <v>140121</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C102:E111 C7:E97 A7:B109">
    <cfRule type="expression" dxfId="27" priority="9">
      <formula>MOD(ROW(),2)=1</formula>
    </cfRule>
  </conditionalFormatting>
  <conditionalFormatting sqref="C98:E101">
    <cfRule type="expression" dxfId="26" priority="8">
      <formula>MOD(ROW(),2)=1</formula>
    </cfRule>
  </conditionalFormatting>
  <conditionalFormatting sqref="A115:B115 A116 A118:B118 A110:A114">
    <cfRule type="expression" dxfId="25" priority="5">
      <formula>MOD(ROW(),2)=1</formula>
    </cfRule>
  </conditionalFormatting>
  <conditionalFormatting sqref="B110:B114">
    <cfRule type="expression" dxfId="24" priority="4">
      <formula>MOD(ROW(),2)=1</formula>
    </cfRule>
  </conditionalFormatting>
  <conditionalFormatting sqref="B116">
    <cfRule type="expression" dxfId="23" priority="3">
      <formula>MOD(ROW(),2)=1</formula>
    </cfRule>
  </conditionalFormatting>
  <conditionalFormatting sqref="C112:E116 C118:E118">
    <cfRule type="expression" dxfId="22" priority="2">
      <formula>MOD(ROW(),2)=1</formula>
    </cfRule>
  </conditionalFormatting>
  <conditionalFormatting sqref="A117:E117">
    <cfRule type="expression" dxfId="2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19 SH</oddFooter>
  </headerFooter>
  <rowBreaks count="2" manualBreakCount="2">
    <brk id="49" max="16383" man="1"/>
    <brk id="7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99" t="s">
        <v>161</v>
      </c>
      <c r="B1" s="99"/>
      <c r="C1" s="100"/>
      <c r="D1" s="100"/>
      <c r="E1" s="100"/>
    </row>
    <row r="2" spans="1:8" s="10" customFormat="1" ht="14.1" customHeight="1" x14ac:dyDescent="0.2">
      <c r="A2" s="103" t="s">
        <v>163</v>
      </c>
      <c r="B2" s="103"/>
      <c r="C2" s="103"/>
      <c r="D2" s="103"/>
      <c r="E2" s="103"/>
    </row>
    <row r="3" spans="1:8" s="10" customFormat="1" ht="14.1" customHeight="1" x14ac:dyDescent="0.2">
      <c r="A3" s="99" t="s">
        <v>138</v>
      </c>
      <c r="B3" s="99"/>
      <c r="C3" s="99"/>
      <c r="D3" s="99"/>
      <c r="E3" s="99"/>
    </row>
    <row r="4" spans="1:8" s="10" customFormat="1" ht="14.1" customHeight="1" x14ac:dyDescent="0.2">
      <c r="A4" s="27"/>
      <c r="B4" s="27"/>
      <c r="C4" s="27"/>
      <c r="D4" s="27"/>
      <c r="E4" s="27"/>
    </row>
    <row r="5" spans="1:8" ht="28.35" customHeight="1" x14ac:dyDescent="0.2">
      <c r="A5" s="104" t="s">
        <v>160</v>
      </c>
      <c r="B5" s="106" t="s">
        <v>162</v>
      </c>
      <c r="C5" s="101" t="s">
        <v>30</v>
      </c>
      <c r="D5" s="101" t="s">
        <v>22</v>
      </c>
      <c r="E5" s="102" t="s">
        <v>23</v>
      </c>
    </row>
    <row r="6" spans="1:8" ht="28.35" customHeight="1" x14ac:dyDescent="0.2">
      <c r="A6" s="105"/>
      <c r="B6" s="107"/>
      <c r="C6" s="19" t="s">
        <v>157</v>
      </c>
      <c r="D6" s="19" t="s">
        <v>158</v>
      </c>
      <c r="E6" s="20" t="s">
        <v>159</v>
      </c>
    </row>
    <row r="7" spans="1:8" ht="14.1" customHeight="1" x14ac:dyDescent="0.2">
      <c r="A7" s="44"/>
      <c r="B7" s="50"/>
      <c r="C7" s="21"/>
      <c r="D7" s="21"/>
      <c r="E7" s="21"/>
    </row>
    <row r="8" spans="1:8" ht="14.1" customHeight="1" x14ac:dyDescent="0.2">
      <c r="A8" s="45" t="s">
        <v>31</v>
      </c>
      <c r="B8" s="62">
        <v>2019</v>
      </c>
      <c r="C8" s="63">
        <v>1071</v>
      </c>
      <c r="D8" s="63">
        <v>523</v>
      </c>
      <c r="E8" s="63">
        <v>548</v>
      </c>
    </row>
    <row r="9" spans="1:8" ht="14.1" customHeight="1" x14ac:dyDescent="0.2">
      <c r="A9" s="45" t="s">
        <v>32</v>
      </c>
      <c r="B9" s="62">
        <f>$B$8-1</f>
        <v>2018</v>
      </c>
      <c r="C9" s="63">
        <v>1072</v>
      </c>
      <c r="D9" s="63">
        <v>547</v>
      </c>
      <c r="E9" s="63">
        <v>525</v>
      </c>
    </row>
    <row r="10" spans="1:8" ht="14.1" customHeight="1" x14ac:dyDescent="0.2">
      <c r="A10" s="45" t="s">
        <v>33</v>
      </c>
      <c r="B10" s="62">
        <f>$B$8-2</f>
        <v>2017</v>
      </c>
      <c r="C10" s="63">
        <v>1221</v>
      </c>
      <c r="D10" s="63">
        <v>608</v>
      </c>
      <c r="E10" s="63">
        <v>613</v>
      </c>
    </row>
    <row r="11" spans="1:8" ht="14.1" customHeight="1" x14ac:dyDescent="0.2">
      <c r="A11" s="45" t="s">
        <v>34</v>
      </c>
      <c r="B11" s="62">
        <f>$B$8-3</f>
        <v>2016</v>
      </c>
      <c r="C11" s="63">
        <v>1165</v>
      </c>
      <c r="D11" s="63">
        <v>588</v>
      </c>
      <c r="E11" s="63">
        <v>577</v>
      </c>
      <c r="H11" s="24"/>
    </row>
    <row r="12" spans="1:8" ht="14.1" customHeight="1" x14ac:dyDescent="0.2">
      <c r="A12" s="45" t="s">
        <v>35</v>
      </c>
      <c r="B12" s="62">
        <f>$B$8-4</f>
        <v>2015</v>
      </c>
      <c r="C12" s="63">
        <v>1168</v>
      </c>
      <c r="D12" s="63">
        <v>589</v>
      </c>
      <c r="E12" s="63">
        <v>579</v>
      </c>
    </row>
    <row r="13" spans="1:8" ht="14.1" customHeight="1" x14ac:dyDescent="0.2">
      <c r="A13" s="52" t="s">
        <v>36</v>
      </c>
      <c r="B13" s="62"/>
      <c r="C13" s="63">
        <f>SUM(C8:C12)</f>
        <v>5697</v>
      </c>
      <c r="D13" s="63">
        <f>SUM(D8:D12)</f>
        <v>2855</v>
      </c>
      <c r="E13" s="63">
        <f>SUM(E8:E12)</f>
        <v>2842</v>
      </c>
    </row>
    <row r="14" spans="1:8" ht="14.1" customHeight="1" x14ac:dyDescent="0.2">
      <c r="A14" s="46" t="s">
        <v>37</v>
      </c>
      <c r="B14" s="62">
        <f>$B$8-5</f>
        <v>2014</v>
      </c>
      <c r="C14" s="63">
        <v>1150</v>
      </c>
      <c r="D14" s="63">
        <v>574</v>
      </c>
      <c r="E14" s="63">
        <v>576</v>
      </c>
    </row>
    <row r="15" spans="1:8" ht="14.1" customHeight="1" x14ac:dyDescent="0.2">
      <c r="A15" s="46" t="s">
        <v>38</v>
      </c>
      <c r="B15" s="62">
        <f>$B$8-6</f>
        <v>2013</v>
      </c>
      <c r="C15" s="63">
        <v>1105</v>
      </c>
      <c r="D15" s="63">
        <v>559</v>
      </c>
      <c r="E15" s="63">
        <v>546</v>
      </c>
    </row>
    <row r="16" spans="1:8" ht="14.1" customHeight="1" x14ac:dyDescent="0.2">
      <c r="A16" s="46" t="s">
        <v>39</v>
      </c>
      <c r="B16" s="62">
        <f>$B$8-7</f>
        <v>2012</v>
      </c>
      <c r="C16" s="63">
        <v>1141</v>
      </c>
      <c r="D16" s="63">
        <v>619</v>
      </c>
      <c r="E16" s="63">
        <v>522</v>
      </c>
    </row>
    <row r="17" spans="1:5" ht="14.1" customHeight="1" x14ac:dyDescent="0.2">
      <c r="A17" s="46" t="s">
        <v>40</v>
      </c>
      <c r="B17" s="62">
        <f>$B$8-8</f>
        <v>2011</v>
      </c>
      <c r="C17" s="63">
        <v>1104</v>
      </c>
      <c r="D17" s="63">
        <v>586</v>
      </c>
      <c r="E17" s="63">
        <v>518</v>
      </c>
    </row>
    <row r="18" spans="1:5" ht="14.1" customHeight="1" x14ac:dyDescent="0.2">
      <c r="A18" s="46" t="s">
        <v>41</v>
      </c>
      <c r="B18" s="62">
        <f>$B$8-9</f>
        <v>2010</v>
      </c>
      <c r="C18" s="63">
        <v>1151</v>
      </c>
      <c r="D18" s="63">
        <v>583</v>
      </c>
      <c r="E18" s="63">
        <v>568</v>
      </c>
    </row>
    <row r="19" spans="1:5" ht="14.1" customHeight="1" x14ac:dyDescent="0.2">
      <c r="A19" s="53" t="s">
        <v>36</v>
      </c>
      <c r="B19" s="64"/>
      <c r="C19" s="63">
        <f>SUM(C14:C18)</f>
        <v>5651</v>
      </c>
      <c r="D19" s="63">
        <f>SUM(D14:D18)</f>
        <v>2921</v>
      </c>
      <c r="E19" s="63">
        <f>SUM(E14:E18)</f>
        <v>2730</v>
      </c>
    </row>
    <row r="20" spans="1:5" ht="14.1" customHeight="1" x14ac:dyDescent="0.2">
      <c r="A20" s="46" t="s">
        <v>42</v>
      </c>
      <c r="B20" s="62">
        <f>$B$8-10</f>
        <v>2009</v>
      </c>
      <c r="C20" s="63">
        <v>1161</v>
      </c>
      <c r="D20" s="63">
        <v>592</v>
      </c>
      <c r="E20" s="63">
        <v>569</v>
      </c>
    </row>
    <row r="21" spans="1:5" ht="14.1" customHeight="1" x14ac:dyDescent="0.2">
      <c r="A21" s="46" t="s">
        <v>43</v>
      </c>
      <c r="B21" s="62">
        <f>$B$8-11</f>
        <v>2008</v>
      </c>
      <c r="C21" s="63">
        <v>1184</v>
      </c>
      <c r="D21" s="63">
        <v>602</v>
      </c>
      <c r="E21" s="63">
        <v>582</v>
      </c>
    </row>
    <row r="22" spans="1:5" ht="14.1" customHeight="1" x14ac:dyDescent="0.2">
      <c r="A22" s="46" t="s">
        <v>44</v>
      </c>
      <c r="B22" s="62">
        <f>$B$8-12</f>
        <v>2007</v>
      </c>
      <c r="C22" s="63">
        <v>1165</v>
      </c>
      <c r="D22" s="63">
        <v>602</v>
      </c>
      <c r="E22" s="63">
        <v>563</v>
      </c>
    </row>
    <row r="23" spans="1:5" ht="14.1" customHeight="1" x14ac:dyDescent="0.2">
      <c r="A23" s="46" t="s">
        <v>45</v>
      </c>
      <c r="B23" s="62">
        <f>$B$8-13</f>
        <v>2006</v>
      </c>
      <c r="C23" s="63">
        <v>1191</v>
      </c>
      <c r="D23" s="63">
        <v>619</v>
      </c>
      <c r="E23" s="63">
        <v>572</v>
      </c>
    </row>
    <row r="24" spans="1:5" ht="14.1" customHeight="1" x14ac:dyDescent="0.2">
      <c r="A24" s="46" t="s">
        <v>46</v>
      </c>
      <c r="B24" s="62">
        <f>$B$8-14</f>
        <v>2005</v>
      </c>
      <c r="C24" s="63">
        <v>1196</v>
      </c>
      <c r="D24" s="63">
        <v>629</v>
      </c>
      <c r="E24" s="63">
        <v>567</v>
      </c>
    </row>
    <row r="25" spans="1:5" ht="14.1" customHeight="1" x14ac:dyDescent="0.2">
      <c r="A25" s="53" t="s">
        <v>36</v>
      </c>
      <c r="B25" s="64"/>
      <c r="C25" s="63">
        <f>SUM(C20:C24)</f>
        <v>5897</v>
      </c>
      <c r="D25" s="63">
        <f>SUM(D20:D24)</f>
        <v>3044</v>
      </c>
      <c r="E25" s="63">
        <f>SUM(E20:E24)</f>
        <v>2853</v>
      </c>
    </row>
    <row r="26" spans="1:5" ht="14.1" customHeight="1" x14ac:dyDescent="0.2">
      <c r="A26" s="46" t="s">
        <v>47</v>
      </c>
      <c r="B26" s="62">
        <f>$B$8-15</f>
        <v>2004</v>
      </c>
      <c r="C26" s="63">
        <v>1287</v>
      </c>
      <c r="D26" s="63">
        <v>642</v>
      </c>
      <c r="E26" s="63">
        <v>645</v>
      </c>
    </row>
    <row r="27" spans="1:5" ht="14.1" customHeight="1" x14ac:dyDescent="0.2">
      <c r="A27" s="46" t="s">
        <v>48</v>
      </c>
      <c r="B27" s="62">
        <f>$B$8-16</f>
        <v>2003</v>
      </c>
      <c r="C27" s="63">
        <v>1297</v>
      </c>
      <c r="D27" s="63">
        <v>665</v>
      </c>
      <c r="E27" s="63">
        <v>632</v>
      </c>
    </row>
    <row r="28" spans="1:5" ht="14.1" customHeight="1" x14ac:dyDescent="0.2">
      <c r="A28" s="46" t="s">
        <v>49</v>
      </c>
      <c r="B28" s="62">
        <f>$B$8-17</f>
        <v>2002</v>
      </c>
      <c r="C28" s="63">
        <v>1366</v>
      </c>
      <c r="D28" s="63">
        <v>705</v>
      </c>
      <c r="E28" s="63">
        <v>661</v>
      </c>
    </row>
    <row r="29" spans="1:5" ht="14.1" customHeight="1" x14ac:dyDescent="0.2">
      <c r="A29" s="46" t="s">
        <v>50</v>
      </c>
      <c r="B29" s="62">
        <f>$B$8-18</f>
        <v>2001</v>
      </c>
      <c r="C29" s="63">
        <v>1373</v>
      </c>
      <c r="D29" s="63">
        <v>710</v>
      </c>
      <c r="E29" s="63">
        <v>663</v>
      </c>
    </row>
    <row r="30" spans="1:5" ht="14.1" customHeight="1" x14ac:dyDescent="0.2">
      <c r="A30" s="45" t="s">
        <v>51</v>
      </c>
      <c r="B30" s="62">
        <f>$B$8-19</f>
        <v>2000</v>
      </c>
      <c r="C30" s="63">
        <v>1370</v>
      </c>
      <c r="D30" s="63">
        <v>715</v>
      </c>
      <c r="E30" s="63">
        <v>655</v>
      </c>
    </row>
    <row r="31" spans="1:5" ht="14.1" customHeight="1" x14ac:dyDescent="0.2">
      <c r="A31" s="53" t="s">
        <v>36</v>
      </c>
      <c r="B31" s="64"/>
      <c r="C31" s="63">
        <f>SUM(C26:C30)</f>
        <v>6693</v>
      </c>
      <c r="D31" s="63">
        <f>SUM(D26:D30)</f>
        <v>3437</v>
      </c>
      <c r="E31" s="63">
        <f>SUM(E26:E30)</f>
        <v>3256</v>
      </c>
    </row>
    <row r="32" spans="1:5" ht="14.1" customHeight="1" x14ac:dyDescent="0.2">
      <c r="A32" s="46" t="s">
        <v>52</v>
      </c>
      <c r="B32" s="62">
        <f>$B$8-20</f>
        <v>1999</v>
      </c>
      <c r="C32" s="63">
        <v>1436</v>
      </c>
      <c r="D32" s="63">
        <v>804</v>
      </c>
      <c r="E32" s="63">
        <v>632</v>
      </c>
    </row>
    <row r="33" spans="1:5" ht="14.1" customHeight="1" x14ac:dyDescent="0.2">
      <c r="A33" s="46" t="s">
        <v>53</v>
      </c>
      <c r="B33" s="62">
        <f>$B$8-21</f>
        <v>1998</v>
      </c>
      <c r="C33" s="63">
        <v>1316</v>
      </c>
      <c r="D33" s="63">
        <v>704</v>
      </c>
      <c r="E33" s="63">
        <v>612</v>
      </c>
    </row>
    <row r="34" spans="1:5" ht="14.1" customHeight="1" x14ac:dyDescent="0.2">
      <c r="A34" s="46" t="s">
        <v>54</v>
      </c>
      <c r="B34" s="62">
        <f>$B$8-22</f>
        <v>1997</v>
      </c>
      <c r="C34" s="63">
        <v>1280</v>
      </c>
      <c r="D34" s="63">
        <v>711</v>
      </c>
      <c r="E34" s="63">
        <v>569</v>
      </c>
    </row>
    <row r="35" spans="1:5" ht="14.1" customHeight="1" x14ac:dyDescent="0.2">
      <c r="A35" s="46" t="s">
        <v>55</v>
      </c>
      <c r="B35" s="62">
        <f>$B$8-23</f>
        <v>1996</v>
      </c>
      <c r="C35" s="63">
        <v>1288</v>
      </c>
      <c r="D35" s="63">
        <v>685</v>
      </c>
      <c r="E35" s="63">
        <v>603</v>
      </c>
    </row>
    <row r="36" spans="1:5" ht="14.1" customHeight="1" x14ac:dyDescent="0.2">
      <c r="A36" s="46" t="s">
        <v>56</v>
      </c>
      <c r="B36" s="62">
        <f>$B$8-24</f>
        <v>1995</v>
      </c>
      <c r="C36" s="63">
        <v>1264</v>
      </c>
      <c r="D36" s="63">
        <v>680</v>
      </c>
      <c r="E36" s="63">
        <v>584</v>
      </c>
    </row>
    <row r="37" spans="1:5" ht="14.1" customHeight="1" x14ac:dyDescent="0.2">
      <c r="A37" s="53" t="s">
        <v>36</v>
      </c>
      <c r="B37" s="64"/>
      <c r="C37" s="63">
        <f>SUM(C32:C36)</f>
        <v>6584</v>
      </c>
      <c r="D37" s="63">
        <f>SUM(D32:D36)</f>
        <v>3584</v>
      </c>
      <c r="E37" s="63">
        <f>SUM(E32:E36)</f>
        <v>3000</v>
      </c>
    </row>
    <row r="38" spans="1:5" ht="14.1" customHeight="1" x14ac:dyDescent="0.2">
      <c r="A38" s="46" t="s">
        <v>57</v>
      </c>
      <c r="B38" s="62">
        <f>$B$8-25</f>
        <v>1994</v>
      </c>
      <c r="C38" s="63">
        <v>1258</v>
      </c>
      <c r="D38" s="63">
        <v>676</v>
      </c>
      <c r="E38" s="63">
        <v>582</v>
      </c>
    </row>
    <row r="39" spans="1:5" ht="14.1" customHeight="1" x14ac:dyDescent="0.2">
      <c r="A39" s="46" t="s">
        <v>58</v>
      </c>
      <c r="B39" s="62">
        <f>$B$8-26</f>
        <v>1993</v>
      </c>
      <c r="C39" s="63">
        <v>1341</v>
      </c>
      <c r="D39" s="63">
        <v>699</v>
      </c>
      <c r="E39" s="63">
        <v>642</v>
      </c>
    </row>
    <row r="40" spans="1:5" ht="14.1" customHeight="1" x14ac:dyDescent="0.2">
      <c r="A40" s="46" t="s">
        <v>59</v>
      </c>
      <c r="B40" s="62">
        <f>$B$8-27</f>
        <v>1992</v>
      </c>
      <c r="C40" s="63">
        <v>1335</v>
      </c>
      <c r="D40" s="63">
        <v>715</v>
      </c>
      <c r="E40" s="63">
        <v>620</v>
      </c>
    </row>
    <row r="41" spans="1:5" ht="14.1" customHeight="1" x14ac:dyDescent="0.2">
      <c r="A41" s="46" t="s">
        <v>60</v>
      </c>
      <c r="B41" s="62">
        <f>$B$8-28</f>
        <v>1991</v>
      </c>
      <c r="C41" s="63">
        <v>1326</v>
      </c>
      <c r="D41" s="63">
        <v>671</v>
      </c>
      <c r="E41" s="63">
        <v>655</v>
      </c>
    </row>
    <row r="42" spans="1:5" ht="14.1" customHeight="1" x14ac:dyDescent="0.2">
      <c r="A42" s="46" t="s">
        <v>61</v>
      </c>
      <c r="B42" s="62">
        <f>$B$8-29</f>
        <v>1990</v>
      </c>
      <c r="C42" s="63">
        <v>1494</v>
      </c>
      <c r="D42" s="63">
        <v>789</v>
      </c>
      <c r="E42" s="63">
        <v>705</v>
      </c>
    </row>
    <row r="43" spans="1:5" ht="14.1" customHeight="1" x14ac:dyDescent="0.2">
      <c r="A43" s="53" t="s">
        <v>36</v>
      </c>
      <c r="B43" s="64"/>
      <c r="C43" s="63">
        <f>SUM(C38:C42)</f>
        <v>6754</v>
      </c>
      <c r="D43" s="63">
        <f>SUM(D38:D42)</f>
        <v>3550</v>
      </c>
      <c r="E43" s="63">
        <f>SUM(E38:E42)</f>
        <v>3204</v>
      </c>
    </row>
    <row r="44" spans="1:5" ht="14.1" customHeight="1" x14ac:dyDescent="0.2">
      <c r="A44" s="46" t="s">
        <v>62</v>
      </c>
      <c r="B44" s="62">
        <f>$B$8-30</f>
        <v>1989</v>
      </c>
      <c r="C44" s="63">
        <v>1388</v>
      </c>
      <c r="D44" s="63">
        <v>729</v>
      </c>
      <c r="E44" s="63">
        <v>659</v>
      </c>
    </row>
    <row r="45" spans="1:5" ht="14.1" customHeight="1" x14ac:dyDescent="0.2">
      <c r="A45" s="46" t="s">
        <v>63</v>
      </c>
      <c r="B45" s="62">
        <f>$B$8-31</f>
        <v>1988</v>
      </c>
      <c r="C45" s="63">
        <v>1520</v>
      </c>
      <c r="D45" s="63">
        <v>774</v>
      </c>
      <c r="E45" s="63">
        <v>746</v>
      </c>
    </row>
    <row r="46" spans="1:5" ht="14.1" customHeight="1" x14ac:dyDescent="0.2">
      <c r="A46" s="46" t="s">
        <v>64</v>
      </c>
      <c r="B46" s="62">
        <f>$B$8-32</f>
        <v>1987</v>
      </c>
      <c r="C46" s="63">
        <v>1577</v>
      </c>
      <c r="D46" s="63">
        <v>835</v>
      </c>
      <c r="E46" s="63">
        <v>742</v>
      </c>
    </row>
    <row r="47" spans="1:5" ht="14.1" customHeight="1" x14ac:dyDescent="0.2">
      <c r="A47" s="46" t="s">
        <v>65</v>
      </c>
      <c r="B47" s="62">
        <f>$B$8-33</f>
        <v>1986</v>
      </c>
      <c r="C47" s="63">
        <v>1427</v>
      </c>
      <c r="D47" s="63">
        <v>708</v>
      </c>
      <c r="E47" s="63">
        <v>719</v>
      </c>
    </row>
    <row r="48" spans="1:5" ht="14.1" customHeight="1" x14ac:dyDescent="0.2">
      <c r="A48" s="46" t="s">
        <v>66</v>
      </c>
      <c r="B48" s="62">
        <f>$B$8-34</f>
        <v>1985</v>
      </c>
      <c r="C48" s="63">
        <v>1426</v>
      </c>
      <c r="D48" s="63">
        <v>717</v>
      </c>
      <c r="E48" s="63">
        <v>709</v>
      </c>
    </row>
    <row r="49" spans="1:5" ht="14.1" customHeight="1" x14ac:dyDescent="0.2">
      <c r="A49" s="53" t="s">
        <v>36</v>
      </c>
      <c r="B49" s="64"/>
      <c r="C49" s="63">
        <f>SUM(C44:C48)</f>
        <v>7338</v>
      </c>
      <c r="D49" s="63">
        <f>SUM(D44:D48)</f>
        <v>3763</v>
      </c>
      <c r="E49" s="63">
        <f>SUM(E44:E48)</f>
        <v>3575</v>
      </c>
    </row>
    <row r="50" spans="1:5" ht="14.1" customHeight="1" x14ac:dyDescent="0.2">
      <c r="A50" s="46" t="s">
        <v>67</v>
      </c>
      <c r="B50" s="62">
        <f>$B$8-35</f>
        <v>1984</v>
      </c>
      <c r="C50" s="63">
        <v>1366</v>
      </c>
      <c r="D50" s="63">
        <v>681</v>
      </c>
      <c r="E50" s="63">
        <v>685</v>
      </c>
    </row>
    <row r="51" spans="1:5" ht="14.1" customHeight="1" x14ac:dyDescent="0.2">
      <c r="A51" s="46" t="s">
        <v>68</v>
      </c>
      <c r="B51" s="62">
        <f>$B$8-36</f>
        <v>1983</v>
      </c>
      <c r="C51" s="63">
        <v>1391</v>
      </c>
      <c r="D51" s="63">
        <v>721</v>
      </c>
      <c r="E51" s="63">
        <v>670</v>
      </c>
    </row>
    <row r="52" spans="1:5" ht="14.1" customHeight="1" x14ac:dyDescent="0.2">
      <c r="A52" s="46" t="s">
        <v>69</v>
      </c>
      <c r="B52" s="62">
        <f>$B$8-37</f>
        <v>1982</v>
      </c>
      <c r="C52" s="63">
        <v>1420</v>
      </c>
      <c r="D52" s="63">
        <v>708</v>
      </c>
      <c r="E52" s="63">
        <v>712</v>
      </c>
    </row>
    <row r="53" spans="1:5" ht="14.1" customHeight="1" x14ac:dyDescent="0.2">
      <c r="A53" s="46" t="s">
        <v>70</v>
      </c>
      <c r="B53" s="62">
        <f>$B$8-38</f>
        <v>1981</v>
      </c>
      <c r="C53" s="63">
        <v>1419</v>
      </c>
      <c r="D53" s="63">
        <v>728</v>
      </c>
      <c r="E53" s="63">
        <v>691</v>
      </c>
    </row>
    <row r="54" spans="1:5" ht="14.1" customHeight="1" x14ac:dyDescent="0.2">
      <c r="A54" s="45" t="s">
        <v>71</v>
      </c>
      <c r="B54" s="62">
        <f>$B$8-39</f>
        <v>1980</v>
      </c>
      <c r="C54" s="63">
        <v>1428</v>
      </c>
      <c r="D54" s="63">
        <v>700</v>
      </c>
      <c r="E54" s="63">
        <v>728</v>
      </c>
    </row>
    <row r="55" spans="1:5" ht="14.1" customHeight="1" x14ac:dyDescent="0.2">
      <c r="A55" s="52" t="s">
        <v>36</v>
      </c>
      <c r="B55" s="64"/>
      <c r="C55" s="63">
        <f>SUM(C50:C54)</f>
        <v>7024</v>
      </c>
      <c r="D55" s="63">
        <f>SUM(D50:D54)</f>
        <v>3538</v>
      </c>
      <c r="E55" s="63">
        <f>SUM(E50:E54)</f>
        <v>3486</v>
      </c>
    </row>
    <row r="56" spans="1:5" ht="14.1" customHeight="1" x14ac:dyDescent="0.2">
      <c r="A56" s="45" t="s">
        <v>72</v>
      </c>
      <c r="B56" s="62">
        <f>$B$8-40</f>
        <v>1979</v>
      </c>
      <c r="C56" s="63">
        <v>1338</v>
      </c>
      <c r="D56" s="63">
        <v>647</v>
      </c>
      <c r="E56" s="63">
        <v>691</v>
      </c>
    </row>
    <row r="57" spans="1:5" ht="14.1" customHeight="1" x14ac:dyDescent="0.2">
      <c r="A57" s="45" t="s">
        <v>73</v>
      </c>
      <c r="B57" s="62">
        <f>$B$8-41</f>
        <v>1978</v>
      </c>
      <c r="C57" s="63">
        <v>1469</v>
      </c>
      <c r="D57" s="63">
        <v>711</v>
      </c>
      <c r="E57" s="63">
        <v>758</v>
      </c>
    </row>
    <row r="58" spans="1:5" ht="14.1" customHeight="1" x14ac:dyDescent="0.2">
      <c r="A58" s="45" t="s">
        <v>74</v>
      </c>
      <c r="B58" s="62">
        <f>$B$8-42</f>
        <v>1977</v>
      </c>
      <c r="C58" s="63">
        <v>1361</v>
      </c>
      <c r="D58" s="63">
        <v>663</v>
      </c>
      <c r="E58" s="63">
        <v>698</v>
      </c>
    </row>
    <row r="59" spans="1:5" ht="14.1" customHeight="1" x14ac:dyDescent="0.2">
      <c r="A59" s="45" t="s">
        <v>75</v>
      </c>
      <c r="B59" s="62">
        <f>$B$8-43</f>
        <v>1976</v>
      </c>
      <c r="C59" s="63">
        <v>1386</v>
      </c>
      <c r="D59" s="63">
        <v>650</v>
      </c>
      <c r="E59" s="63">
        <v>736</v>
      </c>
    </row>
    <row r="60" spans="1:5" ht="14.1" customHeight="1" x14ac:dyDescent="0.2">
      <c r="A60" s="45" t="s">
        <v>76</v>
      </c>
      <c r="B60" s="62">
        <f>$B$8-44</f>
        <v>1975</v>
      </c>
      <c r="C60" s="63">
        <v>1438</v>
      </c>
      <c r="D60" s="63">
        <v>712</v>
      </c>
      <c r="E60" s="63">
        <v>726</v>
      </c>
    </row>
    <row r="61" spans="1:5" ht="14.1" customHeight="1" x14ac:dyDescent="0.2">
      <c r="A61" s="53" t="s">
        <v>36</v>
      </c>
      <c r="B61" s="64"/>
      <c r="C61" s="63">
        <f>SUM(C56:C60)</f>
        <v>6992</v>
      </c>
      <c r="D61" s="63">
        <f>SUM(D56:D60)</f>
        <v>3383</v>
      </c>
      <c r="E61" s="63">
        <f>SUM(E56:E60)</f>
        <v>3609</v>
      </c>
    </row>
    <row r="62" spans="1:5" ht="14.1" customHeight="1" x14ac:dyDescent="0.2">
      <c r="A62" s="46" t="s">
        <v>77</v>
      </c>
      <c r="B62" s="62">
        <f>$B$8-45</f>
        <v>1974</v>
      </c>
      <c r="C62" s="63">
        <v>1448</v>
      </c>
      <c r="D62" s="63">
        <v>726</v>
      </c>
      <c r="E62" s="63">
        <v>722</v>
      </c>
    </row>
    <row r="63" spans="1:5" ht="14.1" customHeight="1" x14ac:dyDescent="0.2">
      <c r="A63" s="46" t="s">
        <v>78</v>
      </c>
      <c r="B63" s="62">
        <f>$B$8-46</f>
        <v>1973</v>
      </c>
      <c r="C63" s="63">
        <v>1476</v>
      </c>
      <c r="D63" s="63">
        <v>745</v>
      </c>
      <c r="E63" s="63">
        <v>731</v>
      </c>
    </row>
    <row r="64" spans="1:5" ht="14.1" customHeight="1" x14ac:dyDescent="0.2">
      <c r="A64" s="46" t="s">
        <v>79</v>
      </c>
      <c r="B64" s="62">
        <f>$B$8-47</f>
        <v>1972</v>
      </c>
      <c r="C64" s="63">
        <v>1678</v>
      </c>
      <c r="D64" s="63">
        <v>839</v>
      </c>
      <c r="E64" s="63">
        <v>839</v>
      </c>
    </row>
    <row r="65" spans="1:5" ht="14.1" customHeight="1" x14ac:dyDescent="0.2">
      <c r="A65" s="46" t="s">
        <v>80</v>
      </c>
      <c r="B65" s="62">
        <f>$B$8-48</f>
        <v>1971</v>
      </c>
      <c r="C65" s="63">
        <v>1934</v>
      </c>
      <c r="D65" s="63">
        <v>958</v>
      </c>
      <c r="E65" s="63">
        <v>976</v>
      </c>
    </row>
    <row r="66" spans="1:5" ht="14.1" customHeight="1" x14ac:dyDescent="0.2">
      <c r="A66" s="46" t="s">
        <v>81</v>
      </c>
      <c r="B66" s="62">
        <f>$B$8-49</f>
        <v>1970</v>
      </c>
      <c r="C66" s="63">
        <v>2105</v>
      </c>
      <c r="D66" s="63">
        <v>1092</v>
      </c>
      <c r="E66" s="63">
        <v>1013</v>
      </c>
    </row>
    <row r="67" spans="1:5" ht="14.1" customHeight="1" x14ac:dyDescent="0.2">
      <c r="A67" s="53" t="s">
        <v>36</v>
      </c>
      <c r="B67" s="64"/>
      <c r="C67" s="63">
        <f>SUM(C62:C66)</f>
        <v>8641</v>
      </c>
      <c r="D67" s="63">
        <f>SUM(D62:D66)</f>
        <v>4360</v>
      </c>
      <c r="E67" s="63">
        <f>SUM(E62:E66)</f>
        <v>4281</v>
      </c>
    </row>
    <row r="68" spans="1:5" ht="14.1" customHeight="1" x14ac:dyDescent="0.2">
      <c r="A68" s="46" t="s">
        <v>82</v>
      </c>
      <c r="B68" s="62">
        <f>$B$8-50</f>
        <v>1969</v>
      </c>
      <c r="C68" s="63">
        <v>2299</v>
      </c>
      <c r="D68" s="63">
        <v>1141</v>
      </c>
      <c r="E68" s="63">
        <v>1158</v>
      </c>
    </row>
    <row r="69" spans="1:5" ht="14.1" customHeight="1" x14ac:dyDescent="0.2">
      <c r="A69" s="46" t="s">
        <v>83</v>
      </c>
      <c r="B69" s="62">
        <f>$B$8-51</f>
        <v>1968</v>
      </c>
      <c r="C69" s="63">
        <v>2526</v>
      </c>
      <c r="D69" s="63">
        <v>1240</v>
      </c>
      <c r="E69" s="63">
        <v>1286</v>
      </c>
    </row>
    <row r="70" spans="1:5" ht="14.1" customHeight="1" x14ac:dyDescent="0.2">
      <c r="A70" s="46" t="s">
        <v>84</v>
      </c>
      <c r="B70" s="62">
        <f>$B$8-52</f>
        <v>1967</v>
      </c>
      <c r="C70" s="63">
        <v>2499</v>
      </c>
      <c r="D70" s="63">
        <v>1184</v>
      </c>
      <c r="E70" s="63">
        <v>1315</v>
      </c>
    </row>
    <row r="71" spans="1:5" ht="14.1" customHeight="1" x14ac:dyDescent="0.2">
      <c r="A71" s="46" t="s">
        <v>85</v>
      </c>
      <c r="B71" s="62">
        <f>$B$8-53</f>
        <v>1966</v>
      </c>
      <c r="C71" s="63">
        <v>2497</v>
      </c>
      <c r="D71" s="63">
        <v>1271</v>
      </c>
      <c r="E71" s="63">
        <v>1226</v>
      </c>
    </row>
    <row r="72" spans="1:5" ht="14.1" customHeight="1" x14ac:dyDescent="0.2">
      <c r="A72" s="46" t="s">
        <v>86</v>
      </c>
      <c r="B72" s="62">
        <f>$B$8-54</f>
        <v>1965</v>
      </c>
      <c r="C72" s="63">
        <v>2546</v>
      </c>
      <c r="D72" s="63">
        <v>1270</v>
      </c>
      <c r="E72" s="63">
        <v>1276</v>
      </c>
    </row>
    <row r="73" spans="1:5" ht="14.1" customHeight="1" x14ac:dyDescent="0.2">
      <c r="A73" s="53" t="s">
        <v>36</v>
      </c>
      <c r="B73" s="64"/>
      <c r="C73" s="63">
        <f>SUM(C68:C72)</f>
        <v>12367</v>
      </c>
      <c r="D73" s="63">
        <f>SUM(D68:D72)</f>
        <v>6106</v>
      </c>
      <c r="E73" s="63">
        <f>SUM(E68:E72)</f>
        <v>6261</v>
      </c>
    </row>
    <row r="74" spans="1:5" ht="14.1" customHeight="1" x14ac:dyDescent="0.2">
      <c r="A74" s="46" t="s">
        <v>87</v>
      </c>
      <c r="B74" s="62">
        <f>$B$8-55</f>
        <v>1964</v>
      </c>
      <c r="C74" s="63">
        <v>2537</v>
      </c>
      <c r="D74" s="63">
        <v>1304</v>
      </c>
      <c r="E74" s="63">
        <v>1233</v>
      </c>
    </row>
    <row r="75" spans="1:5" ht="14.1" customHeight="1" x14ac:dyDescent="0.2">
      <c r="A75" s="46" t="s">
        <v>88</v>
      </c>
      <c r="B75" s="62">
        <f>$B$8-56</f>
        <v>1963</v>
      </c>
      <c r="C75" s="63">
        <v>2543</v>
      </c>
      <c r="D75" s="63">
        <v>1261</v>
      </c>
      <c r="E75" s="63">
        <v>1282</v>
      </c>
    </row>
    <row r="76" spans="1:5" ht="13.15" customHeight="1" x14ac:dyDescent="0.2">
      <c r="A76" s="46" t="s">
        <v>89</v>
      </c>
      <c r="B76" s="62">
        <f>$B$8-57</f>
        <v>1962</v>
      </c>
      <c r="C76" s="63">
        <v>2410</v>
      </c>
      <c r="D76" s="63">
        <v>1197</v>
      </c>
      <c r="E76" s="63">
        <v>1213</v>
      </c>
    </row>
    <row r="77" spans="1:5" ht="14.1" customHeight="1" x14ac:dyDescent="0.2">
      <c r="A77" s="45" t="s">
        <v>90</v>
      </c>
      <c r="B77" s="62">
        <f>$B$8-58</f>
        <v>1961</v>
      </c>
      <c r="C77" s="63">
        <v>2289</v>
      </c>
      <c r="D77" s="63">
        <v>1137</v>
      </c>
      <c r="E77" s="63">
        <v>1152</v>
      </c>
    </row>
    <row r="78" spans="1:5" x14ac:dyDescent="0.2">
      <c r="A78" s="46" t="s">
        <v>91</v>
      </c>
      <c r="B78" s="62">
        <f>$B$8-59</f>
        <v>1960</v>
      </c>
      <c r="C78" s="63">
        <v>2194</v>
      </c>
      <c r="D78" s="63">
        <v>1116</v>
      </c>
      <c r="E78" s="63">
        <v>1078</v>
      </c>
    </row>
    <row r="79" spans="1:5" x14ac:dyDescent="0.2">
      <c r="A79" s="53" t="s">
        <v>36</v>
      </c>
      <c r="B79" s="64"/>
      <c r="C79" s="63">
        <f>SUM(C74:C78)</f>
        <v>11973</v>
      </c>
      <c r="D79" s="63">
        <f>SUM(D74:D78)</f>
        <v>6015</v>
      </c>
      <c r="E79" s="63">
        <f>SUM(E74:E78)</f>
        <v>5958</v>
      </c>
    </row>
    <row r="80" spans="1:5" x14ac:dyDescent="0.2">
      <c r="A80" s="46" t="s">
        <v>92</v>
      </c>
      <c r="B80" s="62">
        <f>$B$8-60</f>
        <v>1959</v>
      </c>
      <c r="C80" s="63">
        <v>2156</v>
      </c>
      <c r="D80" s="63">
        <v>1055</v>
      </c>
      <c r="E80" s="63">
        <v>1101</v>
      </c>
    </row>
    <row r="81" spans="1:5" x14ac:dyDescent="0.2">
      <c r="A81" s="46" t="s">
        <v>93</v>
      </c>
      <c r="B81" s="62">
        <f>$B$8-61</f>
        <v>1958</v>
      </c>
      <c r="C81" s="63">
        <v>1938</v>
      </c>
      <c r="D81" s="63">
        <v>987</v>
      </c>
      <c r="E81" s="63">
        <v>951</v>
      </c>
    </row>
    <row r="82" spans="1:5" x14ac:dyDescent="0.2">
      <c r="A82" s="46" t="s">
        <v>94</v>
      </c>
      <c r="B82" s="62">
        <f>$B$8-62</f>
        <v>1957</v>
      </c>
      <c r="C82" s="63">
        <v>1850</v>
      </c>
      <c r="D82" s="63">
        <v>928</v>
      </c>
      <c r="E82" s="63">
        <v>922</v>
      </c>
    </row>
    <row r="83" spans="1:5" x14ac:dyDescent="0.2">
      <c r="A83" s="46" t="s">
        <v>95</v>
      </c>
      <c r="B83" s="62">
        <f>$B$8-63</f>
        <v>1956</v>
      </c>
      <c r="C83" s="63">
        <v>1727</v>
      </c>
      <c r="D83" s="63">
        <v>887</v>
      </c>
      <c r="E83" s="63">
        <v>840</v>
      </c>
    </row>
    <row r="84" spans="1:5" x14ac:dyDescent="0.2">
      <c r="A84" s="46" t="s">
        <v>96</v>
      </c>
      <c r="B84" s="62">
        <f>$B$8-64</f>
        <v>1955</v>
      </c>
      <c r="C84" s="63">
        <v>1683</v>
      </c>
      <c r="D84" s="63">
        <v>827</v>
      </c>
      <c r="E84" s="63">
        <v>856</v>
      </c>
    </row>
    <row r="85" spans="1:5" x14ac:dyDescent="0.2">
      <c r="A85" s="53" t="s">
        <v>36</v>
      </c>
      <c r="B85" s="64"/>
      <c r="C85" s="63">
        <f>SUM(C80:C84)</f>
        <v>9354</v>
      </c>
      <c r="D85" s="63">
        <f>SUM(D80:D84)</f>
        <v>4684</v>
      </c>
      <c r="E85" s="63">
        <f>SUM(E80:E84)</f>
        <v>4670</v>
      </c>
    </row>
    <row r="86" spans="1:5" x14ac:dyDescent="0.2">
      <c r="A86" s="46" t="s">
        <v>97</v>
      </c>
      <c r="B86" s="62">
        <f>$B$8-65</f>
        <v>1954</v>
      </c>
      <c r="C86" s="63">
        <v>1641</v>
      </c>
      <c r="D86" s="63">
        <v>838</v>
      </c>
      <c r="E86" s="63">
        <v>803</v>
      </c>
    </row>
    <row r="87" spans="1:5" x14ac:dyDescent="0.2">
      <c r="A87" s="46" t="s">
        <v>98</v>
      </c>
      <c r="B87" s="62">
        <f>$B$8-66</f>
        <v>1953</v>
      </c>
      <c r="C87" s="63">
        <v>1486</v>
      </c>
      <c r="D87" s="63">
        <v>728</v>
      </c>
      <c r="E87" s="63">
        <v>758</v>
      </c>
    </row>
    <row r="88" spans="1:5" x14ac:dyDescent="0.2">
      <c r="A88" s="46" t="s">
        <v>99</v>
      </c>
      <c r="B88" s="62">
        <f>$B$8-67</f>
        <v>1952</v>
      </c>
      <c r="C88" s="63">
        <v>1503</v>
      </c>
      <c r="D88" s="63">
        <v>708</v>
      </c>
      <c r="E88" s="63">
        <v>795</v>
      </c>
    </row>
    <row r="89" spans="1:5" x14ac:dyDescent="0.2">
      <c r="A89" s="46" t="s">
        <v>100</v>
      </c>
      <c r="B89" s="62">
        <f>$B$8-68</f>
        <v>1951</v>
      </c>
      <c r="C89" s="63">
        <v>1507</v>
      </c>
      <c r="D89" s="63">
        <v>733</v>
      </c>
      <c r="E89" s="63">
        <v>774</v>
      </c>
    </row>
    <row r="90" spans="1:5" x14ac:dyDescent="0.2">
      <c r="A90" s="46" t="s">
        <v>101</v>
      </c>
      <c r="B90" s="62">
        <f>$B$8-69</f>
        <v>1950</v>
      </c>
      <c r="C90" s="63">
        <v>1539</v>
      </c>
      <c r="D90" s="63">
        <v>745</v>
      </c>
      <c r="E90" s="63">
        <v>794</v>
      </c>
    </row>
    <row r="91" spans="1:5" x14ac:dyDescent="0.2">
      <c r="A91" s="53" t="s">
        <v>36</v>
      </c>
      <c r="B91" s="64"/>
      <c r="C91" s="63">
        <f>SUM(C86:C90)</f>
        <v>7676</v>
      </c>
      <c r="D91" s="63">
        <f>SUM(D86:D90)</f>
        <v>3752</v>
      </c>
      <c r="E91" s="63">
        <f>SUM(E86:E90)</f>
        <v>3924</v>
      </c>
    </row>
    <row r="92" spans="1:5" x14ac:dyDescent="0.2">
      <c r="A92" s="46" t="s">
        <v>102</v>
      </c>
      <c r="B92" s="62">
        <f>$B$8-70</f>
        <v>1949</v>
      </c>
      <c r="C92" s="63">
        <v>1514</v>
      </c>
      <c r="D92" s="63">
        <v>730</v>
      </c>
      <c r="E92" s="63">
        <v>784</v>
      </c>
    </row>
    <row r="93" spans="1:5" x14ac:dyDescent="0.2">
      <c r="A93" s="46" t="s">
        <v>103</v>
      </c>
      <c r="B93" s="62">
        <f>$B$8-71</f>
        <v>1948</v>
      </c>
      <c r="C93" s="63">
        <v>1437</v>
      </c>
      <c r="D93" s="63">
        <v>698</v>
      </c>
      <c r="E93" s="63">
        <v>739</v>
      </c>
    </row>
    <row r="94" spans="1:5" x14ac:dyDescent="0.2">
      <c r="A94" s="46" t="s">
        <v>104</v>
      </c>
      <c r="B94" s="62">
        <f>$B$8-72</f>
        <v>1947</v>
      </c>
      <c r="C94" s="63">
        <v>1282</v>
      </c>
      <c r="D94" s="63">
        <v>634</v>
      </c>
      <c r="E94" s="63">
        <v>648</v>
      </c>
    </row>
    <row r="95" spans="1:5" x14ac:dyDescent="0.2">
      <c r="A95" s="46" t="s">
        <v>105</v>
      </c>
      <c r="B95" s="62">
        <f>$B$8-73</f>
        <v>1946</v>
      </c>
      <c r="C95" s="63">
        <v>1161</v>
      </c>
      <c r="D95" s="63">
        <v>558</v>
      </c>
      <c r="E95" s="63">
        <v>603</v>
      </c>
    </row>
    <row r="96" spans="1:5" x14ac:dyDescent="0.2">
      <c r="A96" s="46" t="s">
        <v>106</v>
      </c>
      <c r="B96" s="62">
        <f>$B$8-74</f>
        <v>1945</v>
      </c>
      <c r="C96" s="63">
        <v>937</v>
      </c>
      <c r="D96" s="63">
        <v>441</v>
      </c>
      <c r="E96" s="63">
        <v>496</v>
      </c>
    </row>
    <row r="97" spans="1:5" x14ac:dyDescent="0.2">
      <c r="A97" s="53" t="s">
        <v>36</v>
      </c>
      <c r="B97" s="64"/>
      <c r="C97" s="63">
        <f>SUM(C92:C96)</f>
        <v>6331</v>
      </c>
      <c r="D97" s="63">
        <f>SUM(D92:D96)</f>
        <v>3061</v>
      </c>
      <c r="E97" s="63">
        <f>SUM(E92:E96)</f>
        <v>3270</v>
      </c>
    </row>
    <row r="98" spans="1:5" x14ac:dyDescent="0.2">
      <c r="A98" s="46" t="s">
        <v>107</v>
      </c>
      <c r="B98" s="62">
        <f>$B$8-75</f>
        <v>1944</v>
      </c>
      <c r="C98" s="63">
        <v>1294</v>
      </c>
      <c r="D98" s="63">
        <v>592</v>
      </c>
      <c r="E98" s="63">
        <v>702</v>
      </c>
    </row>
    <row r="99" spans="1:5" x14ac:dyDescent="0.2">
      <c r="A99" s="46" t="s">
        <v>108</v>
      </c>
      <c r="B99" s="62">
        <f>$B$8-76</f>
        <v>1943</v>
      </c>
      <c r="C99" s="63">
        <v>1260</v>
      </c>
      <c r="D99" s="63">
        <v>570</v>
      </c>
      <c r="E99" s="63">
        <v>690</v>
      </c>
    </row>
    <row r="100" spans="1:5" x14ac:dyDescent="0.2">
      <c r="A100" s="46" t="s">
        <v>109</v>
      </c>
      <c r="B100" s="62">
        <f>$B$8-77</f>
        <v>1942</v>
      </c>
      <c r="C100" s="63">
        <v>1188</v>
      </c>
      <c r="D100" s="63">
        <v>511</v>
      </c>
      <c r="E100" s="63">
        <v>677</v>
      </c>
    </row>
    <row r="101" spans="1:5" x14ac:dyDescent="0.2">
      <c r="A101" s="46" t="s">
        <v>110</v>
      </c>
      <c r="B101" s="62">
        <f>$B$8-78</f>
        <v>1941</v>
      </c>
      <c r="C101" s="63">
        <v>1529</v>
      </c>
      <c r="D101" s="63">
        <v>726</v>
      </c>
      <c r="E101" s="63">
        <v>803</v>
      </c>
    </row>
    <row r="102" spans="1:5" x14ac:dyDescent="0.2">
      <c r="A102" s="47" t="s">
        <v>111</v>
      </c>
      <c r="B102" s="62">
        <f>$B$8-79</f>
        <v>1940</v>
      </c>
      <c r="C102" s="63">
        <v>1457</v>
      </c>
      <c r="D102" s="63">
        <v>657</v>
      </c>
      <c r="E102" s="63">
        <v>800</v>
      </c>
    </row>
    <row r="103" spans="1:5" x14ac:dyDescent="0.2">
      <c r="A103" s="54" t="s">
        <v>36</v>
      </c>
      <c r="B103" s="65"/>
      <c r="C103" s="63">
        <f>SUM(C98:C102)</f>
        <v>6728</v>
      </c>
      <c r="D103" s="63">
        <f>SUM(D98:D102)</f>
        <v>3056</v>
      </c>
      <c r="E103" s="63">
        <f>SUM(E98:E102)</f>
        <v>3672</v>
      </c>
    </row>
    <row r="104" spans="1:5" x14ac:dyDescent="0.2">
      <c r="A104" s="47" t="s">
        <v>112</v>
      </c>
      <c r="B104" s="62">
        <f>$B$8-80</f>
        <v>1939</v>
      </c>
      <c r="C104" s="63">
        <v>1417</v>
      </c>
      <c r="D104" s="63">
        <v>605</v>
      </c>
      <c r="E104" s="63">
        <v>812</v>
      </c>
    </row>
    <row r="105" spans="1:5" x14ac:dyDescent="0.2">
      <c r="A105" s="47" t="s">
        <v>123</v>
      </c>
      <c r="B105" s="62">
        <f>$B$8-81</f>
        <v>1938</v>
      </c>
      <c r="C105" s="63">
        <v>1281</v>
      </c>
      <c r="D105" s="63">
        <v>572</v>
      </c>
      <c r="E105" s="63">
        <v>709</v>
      </c>
    </row>
    <row r="106" spans="1:5" s="25" customFormat="1" x14ac:dyDescent="0.2">
      <c r="A106" s="47" t="s">
        <v>121</v>
      </c>
      <c r="B106" s="62">
        <f>$B$8-82</f>
        <v>1937</v>
      </c>
      <c r="C106" s="63">
        <v>1051</v>
      </c>
      <c r="D106" s="63">
        <v>457</v>
      </c>
      <c r="E106" s="63">
        <v>594</v>
      </c>
    </row>
    <row r="107" spans="1:5" x14ac:dyDescent="0.2">
      <c r="A107" s="47" t="s">
        <v>124</v>
      </c>
      <c r="B107" s="62">
        <f>$B$8-83</f>
        <v>1936</v>
      </c>
      <c r="C107" s="63">
        <v>1066</v>
      </c>
      <c r="D107" s="63">
        <v>454</v>
      </c>
      <c r="E107" s="63">
        <v>612</v>
      </c>
    </row>
    <row r="108" spans="1:5" x14ac:dyDescent="0.2">
      <c r="A108" s="47" t="s">
        <v>122</v>
      </c>
      <c r="B108" s="62">
        <f>$B$8-84</f>
        <v>1935</v>
      </c>
      <c r="C108" s="63">
        <v>884</v>
      </c>
      <c r="D108" s="63">
        <v>342</v>
      </c>
      <c r="E108" s="63">
        <v>542</v>
      </c>
    </row>
    <row r="109" spans="1:5" x14ac:dyDescent="0.2">
      <c r="A109" s="54" t="s">
        <v>36</v>
      </c>
      <c r="B109" s="65"/>
      <c r="C109" s="63">
        <f>SUM(C104:C108)</f>
        <v>5699</v>
      </c>
      <c r="D109" s="63">
        <f>SUM(D104:D108)</f>
        <v>2430</v>
      </c>
      <c r="E109" s="63">
        <f>SUM(E104:E108)</f>
        <v>3269</v>
      </c>
    </row>
    <row r="110" spans="1:5" x14ac:dyDescent="0.2">
      <c r="A110" s="47" t="s">
        <v>113</v>
      </c>
      <c r="B110" s="62">
        <f>$B$8-85</f>
        <v>1934</v>
      </c>
      <c r="C110" s="63">
        <v>760</v>
      </c>
      <c r="D110" s="63">
        <v>297</v>
      </c>
      <c r="E110" s="63">
        <v>463</v>
      </c>
    </row>
    <row r="111" spans="1:5" x14ac:dyDescent="0.2">
      <c r="A111" s="47" t="s">
        <v>114</v>
      </c>
      <c r="B111" s="62">
        <f>$B$8-86</f>
        <v>1933</v>
      </c>
      <c r="C111" s="63">
        <v>460</v>
      </c>
      <c r="D111" s="63">
        <v>176</v>
      </c>
      <c r="E111" s="63">
        <v>284</v>
      </c>
    </row>
    <row r="112" spans="1:5" x14ac:dyDescent="0.2">
      <c r="A112" s="47" t="s">
        <v>115</v>
      </c>
      <c r="B112" s="62">
        <f>$B$8-87</f>
        <v>1932</v>
      </c>
      <c r="C112" s="63">
        <v>428</v>
      </c>
      <c r="D112" s="63">
        <v>158</v>
      </c>
      <c r="E112" s="63">
        <v>270</v>
      </c>
    </row>
    <row r="113" spans="1:5" x14ac:dyDescent="0.2">
      <c r="A113" s="47" t="s">
        <v>116</v>
      </c>
      <c r="B113" s="62">
        <f>$B$8-88</f>
        <v>1931</v>
      </c>
      <c r="C113" s="63">
        <v>364</v>
      </c>
      <c r="D113" s="63">
        <v>120</v>
      </c>
      <c r="E113" s="63">
        <v>244</v>
      </c>
    </row>
    <row r="114" spans="1:5" x14ac:dyDescent="0.2">
      <c r="A114" s="47" t="s">
        <v>117</v>
      </c>
      <c r="B114" s="62">
        <f>$B$8-89</f>
        <v>1930</v>
      </c>
      <c r="C114" s="63">
        <v>352</v>
      </c>
      <c r="D114" s="63">
        <v>119</v>
      </c>
      <c r="E114" s="63">
        <v>233</v>
      </c>
    </row>
    <row r="115" spans="1:5" x14ac:dyDescent="0.2">
      <c r="A115" s="54" t="s">
        <v>36</v>
      </c>
      <c r="B115" s="66"/>
      <c r="C115" s="63">
        <f>SUM(C110:C114)</f>
        <v>2364</v>
      </c>
      <c r="D115" s="63">
        <f>SUM(D110:D114)</f>
        <v>870</v>
      </c>
      <c r="E115" s="63">
        <f>SUM(E110:E114)</f>
        <v>1494</v>
      </c>
    </row>
    <row r="116" spans="1:5" x14ac:dyDescent="0.2">
      <c r="A116" s="47" t="s">
        <v>118</v>
      </c>
      <c r="B116" s="62">
        <f>$B$8-90</f>
        <v>1929</v>
      </c>
      <c r="C116" s="63">
        <v>1250</v>
      </c>
      <c r="D116" s="63">
        <v>338</v>
      </c>
      <c r="E116" s="63">
        <v>912</v>
      </c>
    </row>
    <row r="117" spans="1:5" x14ac:dyDescent="0.2">
      <c r="A117" s="48"/>
      <c r="B117" s="51" t="s">
        <v>119</v>
      </c>
      <c r="C117" s="56"/>
      <c r="D117" s="56"/>
      <c r="E117" s="56"/>
    </row>
    <row r="118" spans="1:5" x14ac:dyDescent="0.2">
      <c r="A118" s="49" t="s">
        <v>120</v>
      </c>
      <c r="B118" s="67"/>
      <c r="C118" s="70">
        <v>131013</v>
      </c>
      <c r="D118" s="68">
        <v>64747</v>
      </c>
      <c r="E118" s="68">
        <v>66266</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C102:E111 C7:E97 A7:B109">
    <cfRule type="expression" dxfId="20" priority="9">
      <formula>MOD(ROW(),2)=1</formula>
    </cfRule>
  </conditionalFormatting>
  <conditionalFormatting sqref="C98:E101">
    <cfRule type="expression" dxfId="19" priority="8">
      <formula>MOD(ROW(),2)=1</formula>
    </cfRule>
  </conditionalFormatting>
  <conditionalFormatting sqref="A115:B115 A116 A118:B118 A110:A114">
    <cfRule type="expression" dxfId="18" priority="5">
      <formula>MOD(ROW(),2)=1</formula>
    </cfRule>
  </conditionalFormatting>
  <conditionalFormatting sqref="B110:B114">
    <cfRule type="expression" dxfId="17" priority="4">
      <formula>MOD(ROW(),2)=1</formula>
    </cfRule>
  </conditionalFormatting>
  <conditionalFormatting sqref="B116">
    <cfRule type="expression" dxfId="16" priority="3">
      <formula>MOD(ROW(),2)=1</formula>
    </cfRule>
  </conditionalFormatting>
  <conditionalFormatting sqref="C112:E116 C118:E118">
    <cfRule type="expression" dxfId="15" priority="2">
      <formula>MOD(ROW(),2)=1</formula>
    </cfRule>
  </conditionalFormatting>
  <conditionalFormatting sqref="A117:E117">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19 SH</oddFooter>
  </headerFooter>
  <rowBreaks count="2" manualBreakCount="2">
    <brk id="49" max="16383" man="1"/>
    <brk id="7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99" t="s">
        <v>161</v>
      </c>
      <c r="B1" s="99"/>
      <c r="C1" s="100"/>
      <c r="D1" s="100"/>
      <c r="E1" s="100"/>
    </row>
    <row r="2" spans="1:8" s="10" customFormat="1" ht="14.1" customHeight="1" x14ac:dyDescent="0.2">
      <c r="A2" s="103" t="s">
        <v>163</v>
      </c>
      <c r="B2" s="103"/>
      <c r="C2" s="103"/>
      <c r="D2" s="103"/>
      <c r="E2" s="103"/>
    </row>
    <row r="3" spans="1:8" s="10" customFormat="1" ht="14.1" customHeight="1" x14ac:dyDescent="0.2">
      <c r="A3" s="99" t="s">
        <v>139</v>
      </c>
      <c r="B3" s="99"/>
      <c r="C3" s="99"/>
      <c r="D3" s="99"/>
      <c r="E3" s="99"/>
    </row>
    <row r="4" spans="1:8" s="10" customFormat="1" ht="14.1" customHeight="1" x14ac:dyDescent="0.2">
      <c r="A4" s="27"/>
      <c r="B4" s="27"/>
      <c r="C4" s="27"/>
      <c r="D4" s="27"/>
      <c r="E4" s="27"/>
    </row>
    <row r="5" spans="1:8" ht="28.35" customHeight="1" x14ac:dyDescent="0.2">
      <c r="A5" s="104" t="s">
        <v>160</v>
      </c>
      <c r="B5" s="106" t="s">
        <v>162</v>
      </c>
      <c r="C5" s="101" t="s">
        <v>30</v>
      </c>
      <c r="D5" s="101" t="s">
        <v>22</v>
      </c>
      <c r="E5" s="102" t="s">
        <v>23</v>
      </c>
    </row>
    <row r="6" spans="1:8" ht="28.35" customHeight="1" x14ac:dyDescent="0.2">
      <c r="A6" s="105"/>
      <c r="B6" s="107"/>
      <c r="C6" s="19" t="s">
        <v>157</v>
      </c>
      <c r="D6" s="19" t="s">
        <v>158</v>
      </c>
      <c r="E6" s="20" t="s">
        <v>159</v>
      </c>
    </row>
    <row r="7" spans="1:8" ht="14.1" customHeight="1" x14ac:dyDescent="0.2">
      <c r="A7" s="44"/>
      <c r="B7" s="50"/>
      <c r="C7" s="21"/>
      <c r="D7" s="21"/>
      <c r="E7" s="21"/>
    </row>
    <row r="8" spans="1:8" ht="14.1" customHeight="1" x14ac:dyDescent="0.2">
      <c r="A8" s="45" t="s">
        <v>31</v>
      </c>
      <c r="B8" s="62">
        <v>2019</v>
      </c>
      <c r="C8" s="63">
        <v>2074</v>
      </c>
      <c r="D8" s="63">
        <v>1108</v>
      </c>
      <c r="E8" s="63">
        <v>966</v>
      </c>
    </row>
    <row r="9" spans="1:8" ht="14.1" customHeight="1" x14ac:dyDescent="0.2">
      <c r="A9" s="45" t="s">
        <v>32</v>
      </c>
      <c r="B9" s="62">
        <f>$B$8-1</f>
        <v>2018</v>
      </c>
      <c r="C9" s="63">
        <v>2262</v>
      </c>
      <c r="D9" s="63">
        <v>1166</v>
      </c>
      <c r="E9" s="63">
        <v>1096</v>
      </c>
    </row>
    <row r="10" spans="1:8" ht="14.1" customHeight="1" x14ac:dyDescent="0.2">
      <c r="A10" s="45" t="s">
        <v>33</v>
      </c>
      <c r="B10" s="62">
        <f>$B$8-2</f>
        <v>2017</v>
      </c>
      <c r="C10" s="63">
        <v>2182</v>
      </c>
      <c r="D10" s="63">
        <v>1121</v>
      </c>
      <c r="E10" s="63">
        <v>1061</v>
      </c>
    </row>
    <row r="11" spans="1:8" ht="14.1" customHeight="1" x14ac:dyDescent="0.2">
      <c r="A11" s="45" t="s">
        <v>34</v>
      </c>
      <c r="B11" s="62">
        <f>$B$8-3</f>
        <v>2016</v>
      </c>
      <c r="C11" s="63">
        <v>2311</v>
      </c>
      <c r="D11" s="63">
        <v>1166</v>
      </c>
      <c r="E11" s="63">
        <v>1145</v>
      </c>
      <c r="H11" s="24"/>
    </row>
    <row r="12" spans="1:8" ht="14.1" customHeight="1" x14ac:dyDescent="0.2">
      <c r="A12" s="45" t="s">
        <v>35</v>
      </c>
      <c r="B12" s="62">
        <f>$B$8-4</f>
        <v>2015</v>
      </c>
      <c r="C12" s="63">
        <v>2414</v>
      </c>
      <c r="D12" s="63">
        <v>1234</v>
      </c>
      <c r="E12" s="63">
        <v>1180</v>
      </c>
    </row>
    <row r="13" spans="1:8" ht="14.1" customHeight="1" x14ac:dyDescent="0.2">
      <c r="A13" s="52" t="s">
        <v>36</v>
      </c>
      <c r="B13" s="62"/>
      <c r="C13" s="63">
        <f>SUM(C8:C12)</f>
        <v>11243</v>
      </c>
      <c r="D13" s="63">
        <f>SUM(D8:D12)</f>
        <v>5795</v>
      </c>
      <c r="E13" s="63">
        <f>SUM(E8:E12)</f>
        <v>5448</v>
      </c>
    </row>
    <row r="14" spans="1:8" ht="14.1" customHeight="1" x14ac:dyDescent="0.2">
      <c r="A14" s="46" t="s">
        <v>37</v>
      </c>
      <c r="B14" s="62">
        <f>$B$8-5</f>
        <v>2014</v>
      </c>
      <c r="C14" s="63">
        <v>2302</v>
      </c>
      <c r="D14" s="63">
        <v>1161</v>
      </c>
      <c r="E14" s="63">
        <v>1141</v>
      </c>
    </row>
    <row r="15" spans="1:8" ht="14.1" customHeight="1" x14ac:dyDescent="0.2">
      <c r="A15" s="46" t="s">
        <v>38</v>
      </c>
      <c r="B15" s="62">
        <f>$B$8-6</f>
        <v>2013</v>
      </c>
      <c r="C15" s="63">
        <v>2391</v>
      </c>
      <c r="D15" s="63">
        <v>1204</v>
      </c>
      <c r="E15" s="63">
        <v>1187</v>
      </c>
    </row>
    <row r="16" spans="1:8" ht="14.1" customHeight="1" x14ac:dyDescent="0.2">
      <c r="A16" s="46" t="s">
        <v>39</v>
      </c>
      <c r="B16" s="62">
        <f>$B$8-7</f>
        <v>2012</v>
      </c>
      <c r="C16" s="63">
        <v>2296</v>
      </c>
      <c r="D16" s="63">
        <v>1199</v>
      </c>
      <c r="E16" s="63">
        <v>1097</v>
      </c>
    </row>
    <row r="17" spans="1:5" ht="14.1" customHeight="1" x14ac:dyDescent="0.2">
      <c r="A17" s="46" t="s">
        <v>40</v>
      </c>
      <c r="B17" s="62">
        <f>$B$8-8</f>
        <v>2011</v>
      </c>
      <c r="C17" s="63">
        <v>2364</v>
      </c>
      <c r="D17" s="63">
        <v>1236</v>
      </c>
      <c r="E17" s="63">
        <v>1128</v>
      </c>
    </row>
    <row r="18" spans="1:5" ht="14.1" customHeight="1" x14ac:dyDescent="0.2">
      <c r="A18" s="46" t="s">
        <v>41</v>
      </c>
      <c r="B18" s="62">
        <f>$B$8-9</f>
        <v>2010</v>
      </c>
      <c r="C18" s="63">
        <v>2416</v>
      </c>
      <c r="D18" s="63">
        <v>1238</v>
      </c>
      <c r="E18" s="63">
        <v>1178</v>
      </c>
    </row>
    <row r="19" spans="1:5" ht="14.1" customHeight="1" x14ac:dyDescent="0.2">
      <c r="A19" s="53" t="s">
        <v>36</v>
      </c>
      <c r="B19" s="64"/>
      <c r="C19" s="63">
        <f>SUM(C14:C18)</f>
        <v>11769</v>
      </c>
      <c r="D19" s="63">
        <f>SUM(D14:D18)</f>
        <v>6038</v>
      </c>
      <c r="E19" s="63">
        <f>SUM(E14:E18)</f>
        <v>5731</v>
      </c>
    </row>
    <row r="20" spans="1:5" ht="14.1" customHeight="1" x14ac:dyDescent="0.2">
      <c r="A20" s="46" t="s">
        <v>42</v>
      </c>
      <c r="B20" s="62">
        <f>$B$8-10</f>
        <v>2009</v>
      </c>
      <c r="C20" s="63">
        <v>2368</v>
      </c>
      <c r="D20" s="63">
        <v>1214</v>
      </c>
      <c r="E20" s="63">
        <v>1154</v>
      </c>
    </row>
    <row r="21" spans="1:5" ht="14.1" customHeight="1" x14ac:dyDescent="0.2">
      <c r="A21" s="46" t="s">
        <v>43</v>
      </c>
      <c r="B21" s="62">
        <f>$B$8-11</f>
        <v>2008</v>
      </c>
      <c r="C21" s="63">
        <v>2499</v>
      </c>
      <c r="D21" s="63">
        <v>1280</v>
      </c>
      <c r="E21" s="63">
        <v>1219</v>
      </c>
    </row>
    <row r="22" spans="1:5" ht="14.1" customHeight="1" x14ac:dyDescent="0.2">
      <c r="A22" s="46" t="s">
        <v>44</v>
      </c>
      <c r="B22" s="62">
        <f>$B$8-12</f>
        <v>2007</v>
      </c>
      <c r="C22" s="63">
        <v>2414</v>
      </c>
      <c r="D22" s="63">
        <v>1209</v>
      </c>
      <c r="E22" s="63">
        <v>1205</v>
      </c>
    </row>
    <row r="23" spans="1:5" ht="14.1" customHeight="1" x14ac:dyDescent="0.2">
      <c r="A23" s="46" t="s">
        <v>45</v>
      </c>
      <c r="B23" s="62">
        <f>$B$8-13</f>
        <v>2006</v>
      </c>
      <c r="C23" s="63">
        <v>2327</v>
      </c>
      <c r="D23" s="63">
        <v>1230</v>
      </c>
      <c r="E23" s="63">
        <v>1097</v>
      </c>
    </row>
    <row r="24" spans="1:5" ht="14.1" customHeight="1" x14ac:dyDescent="0.2">
      <c r="A24" s="46" t="s">
        <v>46</v>
      </c>
      <c r="B24" s="62">
        <f>$B$8-14</f>
        <v>2005</v>
      </c>
      <c r="C24" s="63">
        <v>2321</v>
      </c>
      <c r="D24" s="63">
        <v>1173</v>
      </c>
      <c r="E24" s="63">
        <v>1148</v>
      </c>
    </row>
    <row r="25" spans="1:5" ht="14.1" customHeight="1" x14ac:dyDescent="0.2">
      <c r="A25" s="53" t="s">
        <v>36</v>
      </c>
      <c r="B25" s="64"/>
      <c r="C25" s="63">
        <f>SUM(C20:C24)</f>
        <v>11929</v>
      </c>
      <c r="D25" s="63">
        <f>SUM(D20:D24)</f>
        <v>6106</v>
      </c>
      <c r="E25" s="63">
        <f>SUM(E20:E24)</f>
        <v>5823</v>
      </c>
    </row>
    <row r="26" spans="1:5" ht="14.1" customHeight="1" x14ac:dyDescent="0.2">
      <c r="A26" s="46" t="s">
        <v>47</v>
      </c>
      <c r="B26" s="62">
        <f>$B$8-15</f>
        <v>2004</v>
      </c>
      <c r="C26" s="63">
        <v>2416</v>
      </c>
      <c r="D26" s="63">
        <v>1255</v>
      </c>
      <c r="E26" s="63">
        <v>1161</v>
      </c>
    </row>
    <row r="27" spans="1:5" ht="14.1" customHeight="1" x14ac:dyDescent="0.2">
      <c r="A27" s="46" t="s">
        <v>48</v>
      </c>
      <c r="B27" s="62">
        <f>$B$8-16</f>
        <v>2003</v>
      </c>
      <c r="C27" s="63">
        <v>2416</v>
      </c>
      <c r="D27" s="63">
        <v>1211</v>
      </c>
      <c r="E27" s="63">
        <v>1205</v>
      </c>
    </row>
    <row r="28" spans="1:5" ht="14.1" customHeight="1" x14ac:dyDescent="0.2">
      <c r="A28" s="46" t="s">
        <v>49</v>
      </c>
      <c r="B28" s="62">
        <f>$B$8-17</f>
        <v>2002</v>
      </c>
      <c r="C28" s="63">
        <v>2389</v>
      </c>
      <c r="D28" s="63">
        <v>1245</v>
      </c>
      <c r="E28" s="63">
        <v>1144</v>
      </c>
    </row>
    <row r="29" spans="1:5" ht="14.1" customHeight="1" x14ac:dyDescent="0.2">
      <c r="A29" s="46" t="s">
        <v>50</v>
      </c>
      <c r="B29" s="62">
        <f>$B$8-18</f>
        <v>2001</v>
      </c>
      <c r="C29" s="63">
        <v>2499</v>
      </c>
      <c r="D29" s="63">
        <v>1259</v>
      </c>
      <c r="E29" s="63">
        <v>1240</v>
      </c>
    </row>
    <row r="30" spans="1:5" ht="14.1" customHeight="1" x14ac:dyDescent="0.2">
      <c r="A30" s="45" t="s">
        <v>51</v>
      </c>
      <c r="B30" s="62">
        <f>$B$8-19</f>
        <v>2000</v>
      </c>
      <c r="C30" s="63">
        <v>2546</v>
      </c>
      <c r="D30" s="63">
        <v>1355</v>
      </c>
      <c r="E30" s="63">
        <v>1191</v>
      </c>
    </row>
    <row r="31" spans="1:5" ht="14.1" customHeight="1" x14ac:dyDescent="0.2">
      <c r="A31" s="53" t="s">
        <v>36</v>
      </c>
      <c r="B31" s="64"/>
      <c r="C31" s="63">
        <f>SUM(C26:C30)</f>
        <v>12266</v>
      </c>
      <c r="D31" s="63">
        <f>SUM(D26:D30)</f>
        <v>6325</v>
      </c>
      <c r="E31" s="63">
        <f>SUM(E26:E30)</f>
        <v>5941</v>
      </c>
    </row>
    <row r="32" spans="1:5" ht="14.1" customHeight="1" x14ac:dyDescent="0.2">
      <c r="A32" s="46" t="s">
        <v>52</v>
      </c>
      <c r="B32" s="62">
        <f>$B$8-20</f>
        <v>1999</v>
      </c>
      <c r="C32" s="63">
        <v>2467</v>
      </c>
      <c r="D32" s="63">
        <v>1302</v>
      </c>
      <c r="E32" s="63">
        <v>1165</v>
      </c>
    </row>
    <row r="33" spans="1:5" ht="14.1" customHeight="1" x14ac:dyDescent="0.2">
      <c r="A33" s="46" t="s">
        <v>53</v>
      </c>
      <c r="B33" s="62">
        <f>$B$8-21</f>
        <v>1998</v>
      </c>
      <c r="C33" s="63">
        <v>2243</v>
      </c>
      <c r="D33" s="63">
        <v>1255</v>
      </c>
      <c r="E33" s="63">
        <v>988</v>
      </c>
    </row>
    <row r="34" spans="1:5" ht="14.1" customHeight="1" x14ac:dyDescent="0.2">
      <c r="A34" s="46" t="s">
        <v>54</v>
      </c>
      <c r="B34" s="62">
        <f>$B$8-22</f>
        <v>1997</v>
      </c>
      <c r="C34" s="63">
        <v>2219</v>
      </c>
      <c r="D34" s="63">
        <v>1243</v>
      </c>
      <c r="E34" s="63">
        <v>976</v>
      </c>
    </row>
    <row r="35" spans="1:5" ht="14.1" customHeight="1" x14ac:dyDescent="0.2">
      <c r="A35" s="46" t="s">
        <v>55</v>
      </c>
      <c r="B35" s="62">
        <f>$B$8-23</f>
        <v>1996</v>
      </c>
      <c r="C35" s="63">
        <v>2161</v>
      </c>
      <c r="D35" s="63">
        <v>1163</v>
      </c>
      <c r="E35" s="63">
        <v>998</v>
      </c>
    </row>
    <row r="36" spans="1:5" ht="14.1" customHeight="1" x14ac:dyDescent="0.2">
      <c r="A36" s="46" t="s">
        <v>56</v>
      </c>
      <c r="B36" s="62">
        <f>$B$8-24</f>
        <v>1995</v>
      </c>
      <c r="C36" s="63">
        <v>2025</v>
      </c>
      <c r="D36" s="63">
        <v>1102</v>
      </c>
      <c r="E36" s="63">
        <v>923</v>
      </c>
    </row>
    <row r="37" spans="1:5" ht="14.1" customHeight="1" x14ac:dyDescent="0.2">
      <c r="A37" s="53" t="s">
        <v>36</v>
      </c>
      <c r="B37" s="64"/>
      <c r="C37" s="63">
        <f>SUM(C32:C36)</f>
        <v>11115</v>
      </c>
      <c r="D37" s="63">
        <f>SUM(D32:D36)</f>
        <v>6065</v>
      </c>
      <c r="E37" s="63">
        <f>SUM(E32:E36)</f>
        <v>5050</v>
      </c>
    </row>
    <row r="38" spans="1:5" ht="14.1" customHeight="1" x14ac:dyDescent="0.2">
      <c r="A38" s="46" t="s">
        <v>57</v>
      </c>
      <c r="B38" s="62">
        <f>$B$8-25</f>
        <v>1994</v>
      </c>
      <c r="C38" s="63">
        <v>2021</v>
      </c>
      <c r="D38" s="63">
        <v>1052</v>
      </c>
      <c r="E38" s="63">
        <v>969</v>
      </c>
    </row>
    <row r="39" spans="1:5" ht="14.1" customHeight="1" x14ac:dyDescent="0.2">
      <c r="A39" s="46" t="s">
        <v>58</v>
      </c>
      <c r="B39" s="62">
        <f>$B$8-26</f>
        <v>1993</v>
      </c>
      <c r="C39" s="63">
        <v>2040</v>
      </c>
      <c r="D39" s="63">
        <v>1062</v>
      </c>
      <c r="E39" s="63">
        <v>978</v>
      </c>
    </row>
    <row r="40" spans="1:5" ht="14.1" customHeight="1" x14ac:dyDescent="0.2">
      <c r="A40" s="46" t="s">
        <v>59</v>
      </c>
      <c r="B40" s="62">
        <f>$B$8-27</f>
        <v>1992</v>
      </c>
      <c r="C40" s="63">
        <v>1974</v>
      </c>
      <c r="D40" s="63">
        <v>1026</v>
      </c>
      <c r="E40" s="63">
        <v>948</v>
      </c>
    </row>
    <row r="41" spans="1:5" ht="14.1" customHeight="1" x14ac:dyDescent="0.2">
      <c r="A41" s="46" t="s">
        <v>60</v>
      </c>
      <c r="B41" s="62">
        <f>$B$8-28</f>
        <v>1991</v>
      </c>
      <c r="C41" s="63">
        <v>2143</v>
      </c>
      <c r="D41" s="63">
        <v>1079</v>
      </c>
      <c r="E41" s="63">
        <v>1064</v>
      </c>
    </row>
    <row r="42" spans="1:5" ht="14.1" customHeight="1" x14ac:dyDescent="0.2">
      <c r="A42" s="46" t="s">
        <v>61</v>
      </c>
      <c r="B42" s="62">
        <f>$B$8-29</f>
        <v>1990</v>
      </c>
      <c r="C42" s="63">
        <v>2248</v>
      </c>
      <c r="D42" s="63">
        <v>1147</v>
      </c>
      <c r="E42" s="63">
        <v>1101</v>
      </c>
    </row>
    <row r="43" spans="1:5" ht="14.1" customHeight="1" x14ac:dyDescent="0.2">
      <c r="A43" s="53" t="s">
        <v>36</v>
      </c>
      <c r="B43" s="64"/>
      <c r="C43" s="63">
        <f>SUM(C38:C42)</f>
        <v>10426</v>
      </c>
      <c r="D43" s="63">
        <f>SUM(D38:D42)</f>
        <v>5366</v>
      </c>
      <c r="E43" s="63">
        <f>SUM(E38:E42)</f>
        <v>5060</v>
      </c>
    </row>
    <row r="44" spans="1:5" ht="14.1" customHeight="1" x14ac:dyDescent="0.2">
      <c r="A44" s="46" t="s">
        <v>62</v>
      </c>
      <c r="B44" s="62">
        <f>$B$8-30</f>
        <v>1989</v>
      </c>
      <c r="C44" s="63">
        <v>2307</v>
      </c>
      <c r="D44" s="63">
        <v>1188</v>
      </c>
      <c r="E44" s="63">
        <v>1119</v>
      </c>
    </row>
    <row r="45" spans="1:5" ht="14.1" customHeight="1" x14ac:dyDescent="0.2">
      <c r="A45" s="46" t="s">
        <v>63</v>
      </c>
      <c r="B45" s="62">
        <f>$B$8-31</f>
        <v>1988</v>
      </c>
      <c r="C45" s="63">
        <v>2511</v>
      </c>
      <c r="D45" s="63">
        <v>1299</v>
      </c>
      <c r="E45" s="63">
        <v>1212</v>
      </c>
    </row>
    <row r="46" spans="1:5" ht="14.1" customHeight="1" x14ac:dyDescent="0.2">
      <c r="A46" s="46" t="s">
        <v>64</v>
      </c>
      <c r="B46" s="62">
        <f>$B$8-32</f>
        <v>1987</v>
      </c>
      <c r="C46" s="63">
        <v>2601</v>
      </c>
      <c r="D46" s="63">
        <v>1278</v>
      </c>
      <c r="E46" s="63">
        <v>1323</v>
      </c>
    </row>
    <row r="47" spans="1:5" ht="14.1" customHeight="1" x14ac:dyDescent="0.2">
      <c r="A47" s="46" t="s">
        <v>65</v>
      </c>
      <c r="B47" s="62">
        <f>$B$8-33</f>
        <v>1986</v>
      </c>
      <c r="C47" s="63">
        <v>2605</v>
      </c>
      <c r="D47" s="63">
        <v>1275</v>
      </c>
      <c r="E47" s="63">
        <v>1330</v>
      </c>
    </row>
    <row r="48" spans="1:5" ht="14.1" customHeight="1" x14ac:dyDescent="0.2">
      <c r="A48" s="46" t="s">
        <v>66</v>
      </c>
      <c r="B48" s="62">
        <f>$B$8-34</f>
        <v>1985</v>
      </c>
      <c r="C48" s="63">
        <v>2642</v>
      </c>
      <c r="D48" s="63">
        <v>1272</v>
      </c>
      <c r="E48" s="63">
        <v>1370</v>
      </c>
    </row>
    <row r="49" spans="1:5" ht="14.1" customHeight="1" x14ac:dyDescent="0.2">
      <c r="A49" s="53" t="s">
        <v>36</v>
      </c>
      <c r="B49" s="64"/>
      <c r="C49" s="63">
        <f>SUM(C44:C48)</f>
        <v>12666</v>
      </c>
      <c r="D49" s="63">
        <f>SUM(D44:D48)</f>
        <v>6312</v>
      </c>
      <c r="E49" s="63">
        <f>SUM(E44:E48)</f>
        <v>6354</v>
      </c>
    </row>
    <row r="50" spans="1:5" ht="14.1" customHeight="1" x14ac:dyDescent="0.2">
      <c r="A50" s="46" t="s">
        <v>67</v>
      </c>
      <c r="B50" s="62">
        <f>$B$8-35</f>
        <v>1984</v>
      </c>
      <c r="C50" s="63">
        <v>2699</v>
      </c>
      <c r="D50" s="63">
        <v>1248</v>
      </c>
      <c r="E50" s="63">
        <v>1451</v>
      </c>
    </row>
    <row r="51" spans="1:5" ht="14.1" customHeight="1" x14ac:dyDescent="0.2">
      <c r="A51" s="46" t="s">
        <v>68</v>
      </c>
      <c r="B51" s="62">
        <f>$B$8-36</f>
        <v>1983</v>
      </c>
      <c r="C51" s="63">
        <v>2896</v>
      </c>
      <c r="D51" s="63">
        <v>1422</v>
      </c>
      <c r="E51" s="63">
        <v>1474</v>
      </c>
    </row>
    <row r="52" spans="1:5" ht="14.1" customHeight="1" x14ac:dyDescent="0.2">
      <c r="A52" s="46" t="s">
        <v>69</v>
      </c>
      <c r="B52" s="62">
        <f>$B$8-37</f>
        <v>1982</v>
      </c>
      <c r="C52" s="63">
        <v>3048</v>
      </c>
      <c r="D52" s="63">
        <v>1429</v>
      </c>
      <c r="E52" s="63">
        <v>1619</v>
      </c>
    </row>
    <row r="53" spans="1:5" ht="14.1" customHeight="1" x14ac:dyDescent="0.2">
      <c r="A53" s="46" t="s">
        <v>70</v>
      </c>
      <c r="B53" s="62">
        <f>$B$8-38</f>
        <v>1981</v>
      </c>
      <c r="C53" s="63">
        <v>3098</v>
      </c>
      <c r="D53" s="63">
        <v>1513</v>
      </c>
      <c r="E53" s="63">
        <v>1585</v>
      </c>
    </row>
    <row r="54" spans="1:5" ht="14.1" customHeight="1" x14ac:dyDescent="0.2">
      <c r="A54" s="45" t="s">
        <v>71</v>
      </c>
      <c r="B54" s="62">
        <f>$B$8-39</f>
        <v>1980</v>
      </c>
      <c r="C54" s="63">
        <v>3208</v>
      </c>
      <c r="D54" s="63">
        <v>1498</v>
      </c>
      <c r="E54" s="63">
        <v>1710</v>
      </c>
    </row>
    <row r="55" spans="1:5" ht="14.1" customHeight="1" x14ac:dyDescent="0.2">
      <c r="A55" s="52" t="s">
        <v>36</v>
      </c>
      <c r="B55" s="64"/>
      <c r="C55" s="63">
        <f>SUM(C50:C54)</f>
        <v>14949</v>
      </c>
      <c r="D55" s="63">
        <f>SUM(D50:D54)</f>
        <v>7110</v>
      </c>
      <c r="E55" s="63">
        <f>SUM(E50:E54)</f>
        <v>7839</v>
      </c>
    </row>
    <row r="56" spans="1:5" ht="14.1" customHeight="1" x14ac:dyDescent="0.2">
      <c r="A56" s="45" t="s">
        <v>72</v>
      </c>
      <c r="B56" s="62">
        <f>$B$8-40</f>
        <v>1979</v>
      </c>
      <c r="C56" s="63">
        <v>3115</v>
      </c>
      <c r="D56" s="63">
        <v>1513</v>
      </c>
      <c r="E56" s="63">
        <v>1602</v>
      </c>
    </row>
    <row r="57" spans="1:5" ht="14.1" customHeight="1" x14ac:dyDescent="0.2">
      <c r="A57" s="45" t="s">
        <v>73</v>
      </c>
      <c r="B57" s="62">
        <f>$B$8-41</f>
        <v>1978</v>
      </c>
      <c r="C57" s="63">
        <v>3177</v>
      </c>
      <c r="D57" s="63">
        <v>1582</v>
      </c>
      <c r="E57" s="63">
        <v>1595</v>
      </c>
    </row>
    <row r="58" spans="1:5" ht="14.1" customHeight="1" x14ac:dyDescent="0.2">
      <c r="A58" s="45" t="s">
        <v>74</v>
      </c>
      <c r="B58" s="62">
        <f>$B$8-42</f>
        <v>1977</v>
      </c>
      <c r="C58" s="63">
        <v>3025</v>
      </c>
      <c r="D58" s="63">
        <v>1507</v>
      </c>
      <c r="E58" s="63">
        <v>1518</v>
      </c>
    </row>
    <row r="59" spans="1:5" ht="14.1" customHeight="1" x14ac:dyDescent="0.2">
      <c r="A59" s="45" t="s">
        <v>75</v>
      </c>
      <c r="B59" s="62">
        <f>$B$8-43</f>
        <v>1976</v>
      </c>
      <c r="C59" s="63">
        <v>3053</v>
      </c>
      <c r="D59" s="63">
        <v>1469</v>
      </c>
      <c r="E59" s="63">
        <v>1584</v>
      </c>
    </row>
    <row r="60" spans="1:5" ht="14.1" customHeight="1" x14ac:dyDescent="0.2">
      <c r="A60" s="45" t="s">
        <v>76</v>
      </c>
      <c r="B60" s="62">
        <f>$B$8-44</f>
        <v>1975</v>
      </c>
      <c r="C60" s="63">
        <v>3010</v>
      </c>
      <c r="D60" s="63">
        <v>1520</v>
      </c>
      <c r="E60" s="63">
        <v>1490</v>
      </c>
    </row>
    <row r="61" spans="1:5" ht="14.1" customHeight="1" x14ac:dyDescent="0.2">
      <c r="A61" s="53" t="s">
        <v>36</v>
      </c>
      <c r="B61" s="64"/>
      <c r="C61" s="63">
        <f>SUM(C56:C60)</f>
        <v>15380</v>
      </c>
      <c r="D61" s="63">
        <f>SUM(D56:D60)</f>
        <v>7591</v>
      </c>
      <c r="E61" s="63">
        <f>SUM(E56:E60)</f>
        <v>7789</v>
      </c>
    </row>
    <row r="62" spans="1:5" ht="14.1" customHeight="1" x14ac:dyDescent="0.2">
      <c r="A62" s="46" t="s">
        <v>77</v>
      </c>
      <c r="B62" s="62">
        <f>$B$8-45</f>
        <v>1974</v>
      </c>
      <c r="C62" s="63">
        <v>2899</v>
      </c>
      <c r="D62" s="63">
        <v>1421</v>
      </c>
      <c r="E62" s="63">
        <v>1478</v>
      </c>
    </row>
    <row r="63" spans="1:5" ht="14.1" customHeight="1" x14ac:dyDescent="0.2">
      <c r="A63" s="46" t="s">
        <v>78</v>
      </c>
      <c r="B63" s="62">
        <f>$B$8-46</f>
        <v>1973</v>
      </c>
      <c r="C63" s="63">
        <v>2977</v>
      </c>
      <c r="D63" s="63">
        <v>1455</v>
      </c>
      <c r="E63" s="63">
        <v>1522</v>
      </c>
    </row>
    <row r="64" spans="1:5" ht="14.1" customHeight="1" x14ac:dyDescent="0.2">
      <c r="A64" s="46" t="s">
        <v>79</v>
      </c>
      <c r="B64" s="62">
        <f>$B$8-47</f>
        <v>1972</v>
      </c>
      <c r="C64" s="63">
        <v>3193</v>
      </c>
      <c r="D64" s="63">
        <v>1571</v>
      </c>
      <c r="E64" s="63">
        <v>1622</v>
      </c>
    </row>
    <row r="65" spans="1:5" ht="14.1" customHeight="1" x14ac:dyDescent="0.2">
      <c r="A65" s="46" t="s">
        <v>80</v>
      </c>
      <c r="B65" s="62">
        <f>$B$8-48</f>
        <v>1971</v>
      </c>
      <c r="C65" s="63">
        <v>3654</v>
      </c>
      <c r="D65" s="63">
        <v>1801</v>
      </c>
      <c r="E65" s="63">
        <v>1853</v>
      </c>
    </row>
    <row r="66" spans="1:5" ht="14.1" customHeight="1" x14ac:dyDescent="0.2">
      <c r="A66" s="46" t="s">
        <v>81</v>
      </c>
      <c r="B66" s="62">
        <f>$B$8-49</f>
        <v>1970</v>
      </c>
      <c r="C66" s="63">
        <v>3748</v>
      </c>
      <c r="D66" s="63">
        <v>1814</v>
      </c>
      <c r="E66" s="63">
        <v>1934</v>
      </c>
    </row>
    <row r="67" spans="1:5" ht="14.1" customHeight="1" x14ac:dyDescent="0.2">
      <c r="A67" s="53" t="s">
        <v>36</v>
      </c>
      <c r="B67" s="64"/>
      <c r="C67" s="63">
        <f>SUM(C62:C66)</f>
        <v>16471</v>
      </c>
      <c r="D67" s="63">
        <f>SUM(D62:D66)</f>
        <v>8062</v>
      </c>
      <c r="E67" s="63">
        <f>SUM(E62:E66)</f>
        <v>8409</v>
      </c>
    </row>
    <row r="68" spans="1:5" ht="14.1" customHeight="1" x14ac:dyDescent="0.2">
      <c r="A68" s="46" t="s">
        <v>82</v>
      </c>
      <c r="B68" s="62">
        <f>$B$8-50</f>
        <v>1969</v>
      </c>
      <c r="C68" s="63">
        <v>4170</v>
      </c>
      <c r="D68" s="63">
        <v>2054</v>
      </c>
      <c r="E68" s="63">
        <v>2116</v>
      </c>
    </row>
    <row r="69" spans="1:5" ht="14.1" customHeight="1" x14ac:dyDescent="0.2">
      <c r="A69" s="46" t="s">
        <v>83</v>
      </c>
      <c r="B69" s="62">
        <f>$B$8-51</f>
        <v>1968</v>
      </c>
      <c r="C69" s="63">
        <v>4540</v>
      </c>
      <c r="D69" s="63">
        <v>2199</v>
      </c>
      <c r="E69" s="63">
        <v>2341</v>
      </c>
    </row>
    <row r="70" spans="1:5" ht="14.1" customHeight="1" x14ac:dyDescent="0.2">
      <c r="A70" s="46" t="s">
        <v>84</v>
      </c>
      <c r="B70" s="62">
        <f>$B$8-52</f>
        <v>1967</v>
      </c>
      <c r="C70" s="63">
        <v>4701</v>
      </c>
      <c r="D70" s="63">
        <v>2361</v>
      </c>
      <c r="E70" s="63">
        <v>2340</v>
      </c>
    </row>
    <row r="71" spans="1:5" ht="14.1" customHeight="1" x14ac:dyDescent="0.2">
      <c r="A71" s="46" t="s">
        <v>85</v>
      </c>
      <c r="B71" s="62">
        <f>$B$8-53</f>
        <v>1966</v>
      </c>
      <c r="C71" s="63">
        <v>4642</v>
      </c>
      <c r="D71" s="63">
        <v>2266</v>
      </c>
      <c r="E71" s="63">
        <v>2376</v>
      </c>
    </row>
    <row r="72" spans="1:5" ht="14.1" customHeight="1" x14ac:dyDescent="0.2">
      <c r="A72" s="46" t="s">
        <v>86</v>
      </c>
      <c r="B72" s="62">
        <f>$B$8-54</f>
        <v>1965</v>
      </c>
      <c r="C72" s="63">
        <v>4443</v>
      </c>
      <c r="D72" s="63">
        <v>2194</v>
      </c>
      <c r="E72" s="63">
        <v>2249</v>
      </c>
    </row>
    <row r="73" spans="1:5" ht="14.1" customHeight="1" x14ac:dyDescent="0.2">
      <c r="A73" s="53" t="s">
        <v>36</v>
      </c>
      <c r="B73" s="64"/>
      <c r="C73" s="63">
        <f>SUM(C68:C72)</f>
        <v>22496</v>
      </c>
      <c r="D73" s="63">
        <f>SUM(D68:D72)</f>
        <v>11074</v>
      </c>
      <c r="E73" s="63">
        <f>SUM(E68:E72)</f>
        <v>11422</v>
      </c>
    </row>
    <row r="74" spans="1:5" ht="14.1" customHeight="1" x14ac:dyDescent="0.2">
      <c r="A74" s="46" t="s">
        <v>87</v>
      </c>
      <c r="B74" s="62">
        <f>$B$8-55</f>
        <v>1964</v>
      </c>
      <c r="C74" s="63">
        <v>4529</v>
      </c>
      <c r="D74" s="63">
        <v>2281</v>
      </c>
      <c r="E74" s="63">
        <v>2248</v>
      </c>
    </row>
    <row r="75" spans="1:5" ht="14.1" customHeight="1" x14ac:dyDescent="0.2">
      <c r="A75" s="46" t="s">
        <v>88</v>
      </c>
      <c r="B75" s="62">
        <f>$B$8-56</f>
        <v>1963</v>
      </c>
      <c r="C75" s="63">
        <v>4471</v>
      </c>
      <c r="D75" s="63">
        <v>2230</v>
      </c>
      <c r="E75" s="63">
        <v>2241</v>
      </c>
    </row>
    <row r="76" spans="1:5" ht="13.15" customHeight="1" x14ac:dyDescent="0.2">
      <c r="A76" s="46" t="s">
        <v>89</v>
      </c>
      <c r="B76" s="62">
        <f>$B$8-57</f>
        <v>1962</v>
      </c>
      <c r="C76" s="63">
        <v>4038</v>
      </c>
      <c r="D76" s="63">
        <v>2002</v>
      </c>
      <c r="E76" s="63">
        <v>2036</v>
      </c>
    </row>
    <row r="77" spans="1:5" ht="14.1" customHeight="1" x14ac:dyDescent="0.2">
      <c r="A77" s="45" t="s">
        <v>90</v>
      </c>
      <c r="B77" s="62">
        <f>$B$8-58</f>
        <v>1961</v>
      </c>
      <c r="C77" s="63">
        <v>3878</v>
      </c>
      <c r="D77" s="63">
        <v>1919</v>
      </c>
      <c r="E77" s="63">
        <v>1959</v>
      </c>
    </row>
    <row r="78" spans="1:5" x14ac:dyDescent="0.2">
      <c r="A78" s="46" t="s">
        <v>91</v>
      </c>
      <c r="B78" s="62">
        <f>$B$8-59</f>
        <v>1960</v>
      </c>
      <c r="C78" s="63">
        <v>3672</v>
      </c>
      <c r="D78" s="63">
        <v>1886</v>
      </c>
      <c r="E78" s="63">
        <v>1786</v>
      </c>
    </row>
    <row r="79" spans="1:5" x14ac:dyDescent="0.2">
      <c r="A79" s="53" t="s">
        <v>36</v>
      </c>
      <c r="B79" s="64"/>
      <c r="C79" s="63">
        <f>SUM(C74:C78)</f>
        <v>20588</v>
      </c>
      <c r="D79" s="63">
        <f>SUM(D74:D78)</f>
        <v>10318</v>
      </c>
      <c r="E79" s="63">
        <f>SUM(E74:E78)</f>
        <v>10270</v>
      </c>
    </row>
    <row r="80" spans="1:5" x14ac:dyDescent="0.2">
      <c r="A80" s="46" t="s">
        <v>92</v>
      </c>
      <c r="B80" s="62">
        <f>$B$8-60</f>
        <v>1959</v>
      </c>
      <c r="C80" s="63">
        <v>3482</v>
      </c>
      <c r="D80" s="63">
        <v>1692</v>
      </c>
      <c r="E80" s="63">
        <v>1790</v>
      </c>
    </row>
    <row r="81" spans="1:5" x14ac:dyDescent="0.2">
      <c r="A81" s="46" t="s">
        <v>93</v>
      </c>
      <c r="B81" s="62">
        <f>$B$8-61</f>
        <v>1958</v>
      </c>
      <c r="C81" s="63">
        <v>3339</v>
      </c>
      <c r="D81" s="63">
        <v>1632</v>
      </c>
      <c r="E81" s="63">
        <v>1707</v>
      </c>
    </row>
    <row r="82" spans="1:5" x14ac:dyDescent="0.2">
      <c r="A82" s="46" t="s">
        <v>94</v>
      </c>
      <c r="B82" s="62">
        <f>$B$8-62</f>
        <v>1957</v>
      </c>
      <c r="C82" s="63">
        <v>3215</v>
      </c>
      <c r="D82" s="63">
        <v>1572</v>
      </c>
      <c r="E82" s="63">
        <v>1643</v>
      </c>
    </row>
    <row r="83" spans="1:5" x14ac:dyDescent="0.2">
      <c r="A83" s="46" t="s">
        <v>95</v>
      </c>
      <c r="B83" s="62">
        <f>$B$8-63</f>
        <v>1956</v>
      </c>
      <c r="C83" s="63">
        <v>2927</v>
      </c>
      <c r="D83" s="63">
        <v>1432</v>
      </c>
      <c r="E83" s="63">
        <v>1495</v>
      </c>
    </row>
    <row r="84" spans="1:5" x14ac:dyDescent="0.2">
      <c r="A84" s="46" t="s">
        <v>96</v>
      </c>
      <c r="B84" s="62">
        <f>$B$8-64</f>
        <v>1955</v>
      </c>
      <c r="C84" s="63">
        <v>2926</v>
      </c>
      <c r="D84" s="63">
        <v>1392</v>
      </c>
      <c r="E84" s="63">
        <v>1534</v>
      </c>
    </row>
    <row r="85" spans="1:5" x14ac:dyDescent="0.2">
      <c r="A85" s="53" t="s">
        <v>36</v>
      </c>
      <c r="B85" s="64"/>
      <c r="C85" s="63">
        <f>SUM(C80:C84)</f>
        <v>15889</v>
      </c>
      <c r="D85" s="63">
        <f>SUM(D80:D84)</f>
        <v>7720</v>
      </c>
      <c r="E85" s="63">
        <f>SUM(E80:E84)</f>
        <v>8169</v>
      </c>
    </row>
    <row r="86" spans="1:5" x14ac:dyDescent="0.2">
      <c r="A86" s="46" t="s">
        <v>97</v>
      </c>
      <c r="B86" s="62">
        <f>$B$8-65</f>
        <v>1954</v>
      </c>
      <c r="C86" s="63">
        <v>2853</v>
      </c>
      <c r="D86" s="63">
        <v>1335</v>
      </c>
      <c r="E86" s="63">
        <v>1518</v>
      </c>
    </row>
    <row r="87" spans="1:5" x14ac:dyDescent="0.2">
      <c r="A87" s="46" t="s">
        <v>98</v>
      </c>
      <c r="B87" s="62">
        <f>$B$8-66</f>
        <v>1953</v>
      </c>
      <c r="C87" s="63">
        <v>2732</v>
      </c>
      <c r="D87" s="63">
        <v>1294</v>
      </c>
      <c r="E87" s="63">
        <v>1438</v>
      </c>
    </row>
    <row r="88" spans="1:5" x14ac:dyDescent="0.2">
      <c r="A88" s="46" t="s">
        <v>99</v>
      </c>
      <c r="B88" s="62">
        <f>$B$8-67</f>
        <v>1952</v>
      </c>
      <c r="C88" s="63">
        <v>2715</v>
      </c>
      <c r="D88" s="63">
        <v>1305</v>
      </c>
      <c r="E88" s="63">
        <v>1410</v>
      </c>
    </row>
    <row r="89" spans="1:5" x14ac:dyDescent="0.2">
      <c r="A89" s="46" t="s">
        <v>100</v>
      </c>
      <c r="B89" s="62">
        <f>$B$8-68</f>
        <v>1951</v>
      </c>
      <c r="C89" s="63">
        <v>2655</v>
      </c>
      <c r="D89" s="63">
        <v>1279</v>
      </c>
      <c r="E89" s="63">
        <v>1376</v>
      </c>
    </row>
    <row r="90" spans="1:5" x14ac:dyDescent="0.2">
      <c r="A90" s="46" t="s">
        <v>101</v>
      </c>
      <c r="B90" s="62">
        <f>$B$8-69</f>
        <v>1950</v>
      </c>
      <c r="C90" s="63">
        <v>2652</v>
      </c>
      <c r="D90" s="63">
        <v>1241</v>
      </c>
      <c r="E90" s="63">
        <v>1411</v>
      </c>
    </row>
    <row r="91" spans="1:5" x14ac:dyDescent="0.2">
      <c r="A91" s="53" t="s">
        <v>36</v>
      </c>
      <c r="B91" s="64"/>
      <c r="C91" s="63">
        <f>SUM(C86:C90)</f>
        <v>13607</v>
      </c>
      <c r="D91" s="63">
        <f>SUM(D86:D90)</f>
        <v>6454</v>
      </c>
      <c r="E91" s="63">
        <f>SUM(E86:E90)</f>
        <v>7153</v>
      </c>
    </row>
    <row r="92" spans="1:5" x14ac:dyDescent="0.2">
      <c r="A92" s="46" t="s">
        <v>102</v>
      </c>
      <c r="B92" s="62">
        <f>$B$8-70</f>
        <v>1949</v>
      </c>
      <c r="C92" s="63">
        <v>2590</v>
      </c>
      <c r="D92" s="63">
        <v>1233</v>
      </c>
      <c r="E92" s="63">
        <v>1357</v>
      </c>
    </row>
    <row r="93" spans="1:5" x14ac:dyDescent="0.2">
      <c r="A93" s="46" t="s">
        <v>103</v>
      </c>
      <c r="B93" s="62">
        <f>$B$8-71</f>
        <v>1948</v>
      </c>
      <c r="C93" s="63">
        <v>2668</v>
      </c>
      <c r="D93" s="63">
        <v>1273</v>
      </c>
      <c r="E93" s="63">
        <v>1395</v>
      </c>
    </row>
    <row r="94" spans="1:5" x14ac:dyDescent="0.2">
      <c r="A94" s="46" t="s">
        <v>104</v>
      </c>
      <c r="B94" s="62">
        <f>$B$8-72</f>
        <v>1947</v>
      </c>
      <c r="C94" s="63">
        <v>2376</v>
      </c>
      <c r="D94" s="63">
        <v>1121</v>
      </c>
      <c r="E94" s="63">
        <v>1255</v>
      </c>
    </row>
    <row r="95" spans="1:5" x14ac:dyDescent="0.2">
      <c r="A95" s="46" t="s">
        <v>105</v>
      </c>
      <c r="B95" s="62">
        <f>$B$8-73</f>
        <v>1946</v>
      </c>
      <c r="C95" s="63">
        <v>2227</v>
      </c>
      <c r="D95" s="63">
        <v>1033</v>
      </c>
      <c r="E95" s="63">
        <v>1194</v>
      </c>
    </row>
    <row r="96" spans="1:5" x14ac:dyDescent="0.2">
      <c r="A96" s="46" t="s">
        <v>106</v>
      </c>
      <c r="B96" s="62">
        <f>$B$8-74</f>
        <v>1945</v>
      </c>
      <c r="C96" s="63">
        <v>1825</v>
      </c>
      <c r="D96" s="63">
        <v>822</v>
      </c>
      <c r="E96" s="63">
        <v>1003</v>
      </c>
    </row>
    <row r="97" spans="1:5" x14ac:dyDescent="0.2">
      <c r="A97" s="53" t="s">
        <v>36</v>
      </c>
      <c r="B97" s="64"/>
      <c r="C97" s="63">
        <f>SUM(C92:C96)</f>
        <v>11686</v>
      </c>
      <c r="D97" s="63">
        <f>SUM(D92:D96)</f>
        <v>5482</v>
      </c>
      <c r="E97" s="63">
        <f>SUM(E92:E96)</f>
        <v>6204</v>
      </c>
    </row>
    <row r="98" spans="1:5" x14ac:dyDescent="0.2">
      <c r="A98" s="46" t="s">
        <v>107</v>
      </c>
      <c r="B98" s="62">
        <f>$B$8-75</f>
        <v>1944</v>
      </c>
      <c r="C98" s="63">
        <v>2537</v>
      </c>
      <c r="D98" s="63">
        <v>1185</v>
      </c>
      <c r="E98" s="63">
        <v>1352</v>
      </c>
    </row>
    <row r="99" spans="1:5" x14ac:dyDescent="0.2">
      <c r="A99" s="46" t="s">
        <v>108</v>
      </c>
      <c r="B99" s="62">
        <f>$B$8-76</f>
        <v>1943</v>
      </c>
      <c r="C99" s="63">
        <v>2635</v>
      </c>
      <c r="D99" s="63">
        <v>1213</v>
      </c>
      <c r="E99" s="63">
        <v>1422</v>
      </c>
    </row>
    <row r="100" spans="1:5" x14ac:dyDescent="0.2">
      <c r="A100" s="46" t="s">
        <v>109</v>
      </c>
      <c r="B100" s="62">
        <f>$B$8-77</f>
        <v>1942</v>
      </c>
      <c r="C100" s="63">
        <v>2387</v>
      </c>
      <c r="D100" s="63">
        <v>1115</v>
      </c>
      <c r="E100" s="63">
        <v>1272</v>
      </c>
    </row>
    <row r="101" spans="1:5" x14ac:dyDescent="0.2">
      <c r="A101" s="46" t="s">
        <v>110</v>
      </c>
      <c r="B101" s="62">
        <f>$B$8-78</f>
        <v>1941</v>
      </c>
      <c r="C101" s="63">
        <v>2832</v>
      </c>
      <c r="D101" s="63">
        <v>1318</v>
      </c>
      <c r="E101" s="63">
        <v>1514</v>
      </c>
    </row>
    <row r="102" spans="1:5" x14ac:dyDescent="0.2">
      <c r="A102" s="47" t="s">
        <v>111</v>
      </c>
      <c r="B102" s="62">
        <f>$B$8-79</f>
        <v>1940</v>
      </c>
      <c r="C102" s="63">
        <v>2783</v>
      </c>
      <c r="D102" s="63">
        <v>1232</v>
      </c>
      <c r="E102" s="63">
        <v>1551</v>
      </c>
    </row>
    <row r="103" spans="1:5" x14ac:dyDescent="0.2">
      <c r="A103" s="54" t="s">
        <v>36</v>
      </c>
      <c r="B103" s="65"/>
      <c r="C103" s="63">
        <f>SUM(C98:C102)</f>
        <v>13174</v>
      </c>
      <c r="D103" s="63">
        <f>SUM(D98:D102)</f>
        <v>6063</v>
      </c>
      <c r="E103" s="63">
        <f>SUM(E98:E102)</f>
        <v>7111</v>
      </c>
    </row>
    <row r="104" spans="1:5" x14ac:dyDescent="0.2">
      <c r="A104" s="47" t="s">
        <v>112</v>
      </c>
      <c r="B104" s="62">
        <f>$B$8-80</f>
        <v>1939</v>
      </c>
      <c r="C104" s="63">
        <v>2594</v>
      </c>
      <c r="D104" s="63">
        <v>1182</v>
      </c>
      <c r="E104" s="63">
        <v>1412</v>
      </c>
    </row>
    <row r="105" spans="1:5" x14ac:dyDescent="0.2">
      <c r="A105" s="47" t="s">
        <v>123</v>
      </c>
      <c r="B105" s="62">
        <f>$B$8-81</f>
        <v>1938</v>
      </c>
      <c r="C105" s="63">
        <v>2356</v>
      </c>
      <c r="D105" s="63">
        <v>1046</v>
      </c>
      <c r="E105" s="63">
        <v>1310</v>
      </c>
    </row>
    <row r="106" spans="1:5" s="25" customFormat="1" x14ac:dyDescent="0.2">
      <c r="A106" s="47" t="s">
        <v>121</v>
      </c>
      <c r="B106" s="62">
        <f>$B$8-82</f>
        <v>1937</v>
      </c>
      <c r="C106" s="63">
        <v>2142</v>
      </c>
      <c r="D106" s="63">
        <v>925</v>
      </c>
      <c r="E106" s="63">
        <v>1217</v>
      </c>
    </row>
    <row r="107" spans="1:5" x14ac:dyDescent="0.2">
      <c r="A107" s="47" t="s">
        <v>124</v>
      </c>
      <c r="B107" s="62">
        <f>$B$8-83</f>
        <v>1936</v>
      </c>
      <c r="C107" s="63">
        <v>1973</v>
      </c>
      <c r="D107" s="63">
        <v>877</v>
      </c>
      <c r="E107" s="63">
        <v>1096</v>
      </c>
    </row>
    <row r="108" spans="1:5" x14ac:dyDescent="0.2">
      <c r="A108" s="47" t="s">
        <v>122</v>
      </c>
      <c r="B108" s="62">
        <f>$B$8-84</f>
        <v>1935</v>
      </c>
      <c r="C108" s="63">
        <v>1715</v>
      </c>
      <c r="D108" s="63">
        <v>720</v>
      </c>
      <c r="E108" s="63">
        <v>995</v>
      </c>
    </row>
    <row r="109" spans="1:5" x14ac:dyDescent="0.2">
      <c r="A109" s="54" t="s">
        <v>36</v>
      </c>
      <c r="B109" s="65"/>
      <c r="C109" s="63">
        <f>SUM(C104:C108)</f>
        <v>10780</v>
      </c>
      <c r="D109" s="63">
        <f>SUM(D104:D108)</f>
        <v>4750</v>
      </c>
      <c r="E109" s="63">
        <f>SUM(E104:E108)</f>
        <v>6030</v>
      </c>
    </row>
    <row r="110" spans="1:5" x14ac:dyDescent="0.2">
      <c r="A110" s="47" t="s">
        <v>113</v>
      </c>
      <c r="B110" s="62">
        <f>$B$8-85</f>
        <v>1934</v>
      </c>
      <c r="C110" s="63">
        <v>1475</v>
      </c>
      <c r="D110" s="63">
        <v>579</v>
      </c>
      <c r="E110" s="63">
        <v>896</v>
      </c>
    </row>
    <row r="111" spans="1:5" x14ac:dyDescent="0.2">
      <c r="A111" s="47" t="s">
        <v>114</v>
      </c>
      <c r="B111" s="62">
        <f>$B$8-86</f>
        <v>1933</v>
      </c>
      <c r="C111" s="63">
        <v>1003</v>
      </c>
      <c r="D111" s="63">
        <v>401</v>
      </c>
      <c r="E111" s="63">
        <v>602</v>
      </c>
    </row>
    <row r="112" spans="1:5" x14ac:dyDescent="0.2">
      <c r="A112" s="47" t="s">
        <v>115</v>
      </c>
      <c r="B112" s="62">
        <f>$B$8-87</f>
        <v>1932</v>
      </c>
      <c r="C112" s="63">
        <v>871</v>
      </c>
      <c r="D112" s="63">
        <v>317</v>
      </c>
      <c r="E112" s="63">
        <v>554</v>
      </c>
    </row>
    <row r="113" spans="1:5" x14ac:dyDescent="0.2">
      <c r="A113" s="47" t="s">
        <v>116</v>
      </c>
      <c r="B113" s="62">
        <f>$B$8-88</f>
        <v>1931</v>
      </c>
      <c r="C113" s="63">
        <v>828</v>
      </c>
      <c r="D113" s="63">
        <v>297</v>
      </c>
      <c r="E113" s="63">
        <v>531</v>
      </c>
    </row>
    <row r="114" spans="1:5" x14ac:dyDescent="0.2">
      <c r="A114" s="47" t="s">
        <v>117</v>
      </c>
      <c r="B114" s="62">
        <f>$B$8-89</f>
        <v>1930</v>
      </c>
      <c r="C114" s="63">
        <v>759</v>
      </c>
      <c r="D114" s="63">
        <v>268</v>
      </c>
      <c r="E114" s="63">
        <v>491</v>
      </c>
    </row>
    <row r="115" spans="1:5" x14ac:dyDescent="0.2">
      <c r="A115" s="54" t="s">
        <v>36</v>
      </c>
      <c r="B115" s="66"/>
      <c r="C115" s="63">
        <f>SUM(C110:C114)</f>
        <v>4936</v>
      </c>
      <c r="D115" s="63">
        <f>SUM(D110:D114)</f>
        <v>1862</v>
      </c>
      <c r="E115" s="63">
        <f>SUM(E110:E114)</f>
        <v>3074</v>
      </c>
    </row>
    <row r="116" spans="1:5" x14ac:dyDescent="0.2">
      <c r="A116" s="47" t="s">
        <v>118</v>
      </c>
      <c r="B116" s="62">
        <f>$B$8-90</f>
        <v>1929</v>
      </c>
      <c r="C116" s="63">
        <v>2786</v>
      </c>
      <c r="D116" s="63">
        <v>737</v>
      </c>
      <c r="E116" s="63">
        <v>2049</v>
      </c>
    </row>
    <row r="117" spans="1:5" x14ac:dyDescent="0.2">
      <c r="A117" s="48"/>
      <c r="B117" s="51" t="s">
        <v>119</v>
      </c>
      <c r="C117" s="56"/>
      <c r="D117" s="56"/>
      <c r="E117" s="56"/>
    </row>
    <row r="118" spans="1:5" x14ac:dyDescent="0.2">
      <c r="A118" s="49" t="s">
        <v>120</v>
      </c>
      <c r="B118" s="67"/>
      <c r="C118" s="70">
        <v>244156</v>
      </c>
      <c r="D118" s="68">
        <v>119230</v>
      </c>
      <c r="E118" s="68">
        <v>124926</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C102:E111 C7:E97 A7:B109">
    <cfRule type="expression" dxfId="13" priority="9">
      <formula>MOD(ROW(),2)=1</formula>
    </cfRule>
  </conditionalFormatting>
  <conditionalFormatting sqref="C98:E101">
    <cfRule type="expression" dxfId="12" priority="8">
      <formula>MOD(ROW(),2)=1</formula>
    </cfRule>
  </conditionalFormatting>
  <conditionalFormatting sqref="A115:B115 A116 A118:B118 A110:A114">
    <cfRule type="expression" dxfId="11" priority="5">
      <formula>MOD(ROW(),2)=1</formula>
    </cfRule>
  </conditionalFormatting>
  <conditionalFormatting sqref="B110:B114">
    <cfRule type="expression" dxfId="10" priority="4">
      <formula>MOD(ROW(),2)=1</formula>
    </cfRule>
  </conditionalFormatting>
  <conditionalFormatting sqref="B116">
    <cfRule type="expression" dxfId="9" priority="3">
      <formula>MOD(ROW(),2)=1</formula>
    </cfRule>
  </conditionalFormatting>
  <conditionalFormatting sqref="C112:E116 C118:E118">
    <cfRule type="expression" dxfId="8" priority="2">
      <formula>MOD(ROW(),2)=1</formula>
    </cfRule>
  </conditionalFormatting>
  <conditionalFormatting sqref="A117:E117">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19 SH</oddFooter>
  </headerFooter>
  <rowBreaks count="2" manualBreakCount="2">
    <brk id="49" max="16383" man="1"/>
    <brk id="7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175"/>
  <sheetViews>
    <sheetView zoomScaleNormal="100" workbookViewId="0">
      <selection sqref="A1:G1"/>
    </sheetView>
  </sheetViews>
  <sheetFormatPr baseColWidth="10" defaultColWidth="10.85546875" defaultRowHeight="12.75" x14ac:dyDescent="0.2"/>
  <cols>
    <col min="1" max="2" width="10.140625" style="11" customWidth="1"/>
    <col min="3" max="7" width="14.28515625" style="11" customWidth="1"/>
    <col min="8" max="8" width="10.7109375" style="11" customWidth="1"/>
    <col min="9" max="26" width="12.140625" style="11" customWidth="1"/>
    <col min="27" max="16384" width="10.85546875" style="11"/>
  </cols>
  <sheetData>
    <row r="1" spans="1:7" s="12" customFormat="1" ht="15.75" x14ac:dyDescent="0.25">
      <c r="A1" s="81" t="s">
        <v>0</v>
      </c>
      <c r="B1" s="81"/>
      <c r="C1" s="81"/>
      <c r="D1" s="81"/>
      <c r="E1" s="81"/>
      <c r="F1" s="81"/>
      <c r="G1" s="81"/>
    </row>
    <row r="2" spans="1:7" s="12" customFormat="1" ht="15.75" x14ac:dyDescent="0.25">
      <c r="A2" s="43"/>
      <c r="B2" s="43"/>
      <c r="C2" s="43"/>
      <c r="D2" s="43"/>
      <c r="E2" s="43"/>
      <c r="F2" s="43"/>
      <c r="G2" s="43"/>
    </row>
    <row r="3" spans="1:7" s="12" customFormat="1" x14ac:dyDescent="0.2"/>
    <row r="4" spans="1:7" s="12" customFormat="1" ht="15.75" x14ac:dyDescent="0.25">
      <c r="A4" s="82" t="s">
        <v>1</v>
      </c>
      <c r="B4" s="83"/>
      <c r="C4" s="83"/>
      <c r="D4" s="83"/>
      <c r="E4" s="83"/>
      <c r="F4" s="83"/>
      <c r="G4" s="83"/>
    </row>
    <row r="5" spans="1:7" s="12" customFormat="1" x14ac:dyDescent="0.2">
      <c r="A5" s="84"/>
      <c r="B5" s="84"/>
      <c r="C5" s="84"/>
      <c r="D5" s="84"/>
      <c r="E5" s="84"/>
      <c r="F5" s="84"/>
      <c r="G5" s="84"/>
    </row>
    <row r="6" spans="1:7" s="12" customFormat="1" x14ac:dyDescent="0.2">
      <c r="A6" s="30" t="s">
        <v>144</v>
      </c>
      <c r="B6" s="31"/>
      <c r="C6" s="31"/>
      <c r="D6" s="31"/>
      <c r="E6" s="31"/>
      <c r="F6" s="31"/>
      <c r="G6" s="31"/>
    </row>
    <row r="7" spans="1:7" s="12" customFormat="1" ht="12.75" customHeight="1" x14ac:dyDescent="0.2">
      <c r="A7" s="30"/>
      <c r="B7" s="31"/>
      <c r="C7" s="31"/>
      <c r="D7" s="31"/>
      <c r="E7" s="31"/>
      <c r="F7" s="31"/>
      <c r="G7" s="31"/>
    </row>
    <row r="8" spans="1:7" s="12" customFormat="1" ht="12.75" customHeight="1" x14ac:dyDescent="0.2">
      <c r="A8" s="85" t="s">
        <v>27</v>
      </c>
      <c r="B8" s="86"/>
      <c r="C8" s="86"/>
      <c r="D8" s="86"/>
      <c r="E8" s="86"/>
      <c r="F8" s="86"/>
      <c r="G8" s="86"/>
    </row>
    <row r="9" spans="1:7" s="12" customFormat="1" x14ac:dyDescent="0.2">
      <c r="A9" s="86" t="s">
        <v>4</v>
      </c>
      <c r="B9" s="86"/>
      <c r="C9" s="86"/>
      <c r="D9" s="86"/>
      <c r="E9" s="86"/>
      <c r="F9" s="86"/>
      <c r="G9" s="86"/>
    </row>
    <row r="10" spans="1:7" s="12" customFormat="1" x14ac:dyDescent="0.2">
      <c r="A10" s="31"/>
      <c r="B10" s="31"/>
      <c r="C10" s="31"/>
      <c r="D10" s="31"/>
      <c r="E10" s="31"/>
      <c r="F10" s="31"/>
      <c r="G10" s="31"/>
    </row>
    <row r="11" spans="1:7" s="12" customFormat="1" ht="12.75" customHeight="1" x14ac:dyDescent="0.2">
      <c r="A11" s="88" t="s">
        <v>2</v>
      </c>
      <c r="B11" s="88"/>
      <c r="C11" s="88"/>
      <c r="D11" s="88"/>
      <c r="E11" s="88"/>
      <c r="F11" s="88"/>
      <c r="G11" s="88"/>
    </row>
    <row r="12" spans="1:7" s="12" customFormat="1" x14ac:dyDescent="0.2">
      <c r="A12" s="86" t="s">
        <v>3</v>
      </c>
      <c r="B12" s="86"/>
      <c r="C12" s="86"/>
      <c r="D12" s="86"/>
      <c r="E12" s="86"/>
      <c r="F12" s="86"/>
      <c r="G12" s="86"/>
    </row>
    <row r="13" spans="1:7" s="12" customFormat="1" x14ac:dyDescent="0.2">
      <c r="A13" s="31"/>
      <c r="B13" s="31"/>
      <c r="C13" s="31"/>
      <c r="D13" s="31"/>
      <c r="E13" s="31"/>
      <c r="F13" s="31"/>
      <c r="G13" s="31"/>
    </row>
    <row r="14" spans="1:7" s="12" customFormat="1" ht="12.75" customHeight="1" x14ac:dyDescent="0.2">
      <c r="A14" s="31"/>
      <c r="B14" s="31"/>
      <c r="C14" s="31"/>
      <c r="D14" s="31"/>
      <c r="E14" s="31"/>
      <c r="F14" s="31"/>
      <c r="G14" s="31"/>
    </row>
    <row r="15" spans="1:7" s="12" customFormat="1" x14ac:dyDescent="0.2">
      <c r="A15" s="85" t="s">
        <v>28</v>
      </c>
      <c r="B15" s="86"/>
      <c r="C15" s="86"/>
      <c r="D15" s="29"/>
      <c r="E15" s="29"/>
      <c r="F15" s="29"/>
      <c r="G15" s="29"/>
    </row>
    <row r="16" spans="1:7" s="12" customFormat="1" x14ac:dyDescent="0.2">
      <c r="A16" s="29"/>
      <c r="B16" s="32"/>
      <c r="C16" s="32"/>
      <c r="D16" s="29"/>
      <c r="E16" s="29"/>
      <c r="F16" s="29"/>
      <c r="G16" s="29"/>
    </row>
    <row r="17" spans="1:7" s="12" customFormat="1" ht="12.75" customHeight="1" x14ac:dyDescent="0.2">
      <c r="A17" s="87" t="s">
        <v>166</v>
      </c>
      <c r="B17" s="86"/>
      <c r="C17" s="86"/>
      <c r="D17" s="86"/>
      <c r="E17" s="86"/>
      <c r="F17" s="86"/>
      <c r="G17" s="86"/>
    </row>
    <row r="18" spans="1:7" s="12" customFormat="1" ht="12.75" customHeight="1" x14ac:dyDescent="0.2">
      <c r="A18" s="87" t="s">
        <v>167</v>
      </c>
      <c r="B18" s="86"/>
      <c r="C18" s="86"/>
      <c r="D18" s="86"/>
      <c r="E18" s="86"/>
      <c r="F18" s="86"/>
      <c r="G18" s="86"/>
    </row>
    <row r="19" spans="1:7" s="12" customFormat="1" ht="12.75" customHeight="1" x14ac:dyDescent="0.2">
      <c r="A19" s="87" t="s">
        <v>168</v>
      </c>
      <c r="B19" s="86"/>
      <c r="C19" s="86"/>
      <c r="D19" s="86"/>
      <c r="E19" s="86"/>
      <c r="F19" s="86"/>
      <c r="G19" s="86"/>
    </row>
    <row r="20" spans="1:7" s="12" customFormat="1" ht="12.75" customHeight="1" x14ac:dyDescent="0.2">
      <c r="A20" s="32"/>
      <c r="B20" s="32"/>
      <c r="C20" s="32"/>
      <c r="D20" s="32"/>
      <c r="E20" s="32"/>
      <c r="F20" s="32"/>
      <c r="G20" s="32"/>
    </row>
    <row r="21" spans="1:7" s="12" customFormat="1" ht="12.75" customHeight="1" x14ac:dyDescent="0.2">
      <c r="A21" s="85" t="s">
        <v>145</v>
      </c>
      <c r="B21" s="86"/>
      <c r="C21" s="41"/>
      <c r="D21" s="41"/>
      <c r="E21" s="41"/>
      <c r="F21" s="41"/>
      <c r="G21" s="41"/>
    </row>
    <row r="22" spans="1:7" s="12" customFormat="1" ht="12.75" customHeight="1" x14ac:dyDescent="0.2">
      <c r="A22" s="29"/>
      <c r="B22" s="32"/>
      <c r="C22" s="29"/>
      <c r="D22" s="29"/>
      <c r="E22" s="29"/>
      <c r="F22" s="29"/>
      <c r="G22" s="29"/>
    </row>
    <row r="23" spans="1:7" s="12" customFormat="1" ht="12.75" customHeight="1" x14ac:dyDescent="0.2">
      <c r="A23" s="32" t="s">
        <v>146</v>
      </c>
      <c r="B23" s="86" t="s">
        <v>147</v>
      </c>
      <c r="C23" s="86"/>
      <c r="D23" s="32"/>
      <c r="E23" s="32"/>
      <c r="F23" s="32"/>
      <c r="G23" s="32"/>
    </row>
    <row r="24" spans="1:7" s="12" customFormat="1" ht="12.75" customHeight="1" x14ac:dyDescent="0.2">
      <c r="A24" s="32" t="s">
        <v>148</v>
      </c>
      <c r="B24" s="86" t="s">
        <v>149</v>
      </c>
      <c r="C24" s="86"/>
      <c r="D24" s="32"/>
      <c r="E24" s="32"/>
      <c r="F24" s="32"/>
      <c r="G24" s="32"/>
    </row>
    <row r="25" spans="1:7" s="12" customFormat="1" ht="12.75" customHeight="1" x14ac:dyDescent="0.2">
      <c r="A25" s="32"/>
      <c r="B25" s="86"/>
      <c r="C25" s="86"/>
      <c r="D25" s="32"/>
      <c r="E25" s="32"/>
      <c r="F25" s="32"/>
      <c r="G25" s="32"/>
    </row>
    <row r="26" spans="1:7" s="12" customFormat="1" x14ac:dyDescent="0.2">
      <c r="A26" s="31"/>
      <c r="B26" s="31"/>
      <c r="C26" s="31"/>
      <c r="D26" s="31"/>
      <c r="E26" s="31"/>
      <c r="F26" s="31"/>
      <c r="G26" s="31"/>
    </row>
    <row r="27" spans="1:7" s="12" customFormat="1" ht="12.75" customHeight="1" x14ac:dyDescent="0.2">
      <c r="A27" s="31" t="s">
        <v>150</v>
      </c>
      <c r="B27" s="33" t="s">
        <v>151</v>
      </c>
      <c r="C27" s="31"/>
      <c r="D27" s="31"/>
      <c r="E27" s="31"/>
      <c r="F27" s="31"/>
      <c r="G27" s="31"/>
    </row>
    <row r="28" spans="1:7" s="12" customFormat="1" x14ac:dyDescent="0.2">
      <c r="A28" s="31"/>
      <c r="B28" s="31"/>
      <c r="C28" s="31"/>
      <c r="D28" s="31"/>
      <c r="E28" s="31"/>
      <c r="F28" s="31"/>
      <c r="G28" s="31"/>
    </row>
    <row r="29" spans="1:7" s="12" customFormat="1" ht="55.5" customHeight="1" x14ac:dyDescent="0.2">
      <c r="A29" s="87" t="s">
        <v>171</v>
      </c>
      <c r="B29" s="86"/>
      <c r="C29" s="86"/>
      <c r="D29" s="86"/>
      <c r="E29" s="86"/>
      <c r="F29" s="86"/>
      <c r="G29" s="86"/>
    </row>
    <row r="30" spans="1:7" s="12" customFormat="1" x14ac:dyDescent="0.2">
      <c r="A30" s="86" t="s">
        <v>152</v>
      </c>
      <c r="B30" s="86"/>
      <c r="C30" s="86"/>
      <c r="D30" s="86"/>
      <c r="E30" s="86"/>
      <c r="F30" s="86"/>
      <c r="G30" s="86"/>
    </row>
    <row r="31" spans="1:7" s="12" customFormat="1" ht="28.35" customHeight="1" x14ac:dyDescent="0.2">
      <c r="A31" s="31"/>
      <c r="B31" s="31"/>
      <c r="C31" s="31"/>
      <c r="D31" s="31"/>
      <c r="E31" s="31"/>
      <c r="F31" s="31"/>
      <c r="G31" s="31"/>
    </row>
    <row r="32" spans="1:7" s="12" customFormat="1" x14ac:dyDescent="0.2">
      <c r="A32" s="31"/>
      <c r="B32" s="31"/>
      <c r="C32" s="31"/>
      <c r="D32" s="31"/>
      <c r="E32" s="31"/>
      <c r="F32" s="31"/>
      <c r="G32" s="31"/>
    </row>
    <row r="33" spans="1:7" s="12" customFormat="1" x14ac:dyDescent="0.2">
      <c r="A33" s="31"/>
      <c r="B33" s="31"/>
      <c r="C33" s="31"/>
      <c r="D33" s="31"/>
      <c r="E33" s="31"/>
      <c r="F33" s="31"/>
      <c r="G33" s="31"/>
    </row>
    <row r="34" spans="1:7" s="12" customFormat="1" x14ac:dyDescent="0.2">
      <c r="A34" s="31"/>
      <c r="B34" s="31"/>
      <c r="C34" s="31"/>
      <c r="D34" s="31"/>
      <c r="E34" s="31"/>
      <c r="F34" s="31"/>
      <c r="G34" s="31"/>
    </row>
    <row r="35" spans="1:7" s="12" customFormat="1" x14ac:dyDescent="0.2">
      <c r="A35" s="31"/>
      <c r="B35" s="31"/>
      <c r="C35" s="31"/>
      <c r="D35" s="31"/>
      <c r="E35" s="31"/>
      <c r="F35" s="31"/>
      <c r="G35" s="31"/>
    </row>
    <row r="36" spans="1:7" s="12" customFormat="1" x14ac:dyDescent="0.2">
      <c r="A36" s="31"/>
      <c r="B36" s="31"/>
      <c r="C36" s="31"/>
      <c r="D36" s="31"/>
      <c r="E36" s="31"/>
      <c r="F36" s="31"/>
      <c r="G36" s="31"/>
    </row>
    <row r="37" spans="1:7" s="12" customFormat="1" x14ac:dyDescent="0.2">
      <c r="A37" s="31"/>
      <c r="B37" s="31"/>
      <c r="C37" s="31"/>
      <c r="D37" s="31"/>
      <c r="E37" s="31"/>
      <c r="F37" s="31"/>
      <c r="G37" s="31"/>
    </row>
    <row r="38" spans="1:7" s="12" customFormat="1" x14ac:dyDescent="0.2">
      <c r="A38" s="31"/>
      <c r="B38" s="31"/>
      <c r="C38" s="31"/>
      <c r="D38" s="31"/>
      <c r="E38" s="31"/>
      <c r="F38" s="31"/>
      <c r="G38" s="31"/>
    </row>
    <row r="39" spans="1:7" s="12" customFormat="1" x14ac:dyDescent="0.2">
      <c r="A39" s="31"/>
      <c r="B39" s="31"/>
      <c r="C39" s="31"/>
      <c r="D39" s="31"/>
      <c r="E39" s="31"/>
      <c r="F39" s="31"/>
      <c r="G39" s="31"/>
    </row>
    <row r="40" spans="1:7" s="12" customFormat="1" x14ac:dyDescent="0.2">
      <c r="A40" s="31"/>
      <c r="B40" s="31"/>
      <c r="C40" s="31"/>
      <c r="D40" s="31"/>
      <c r="E40" s="31"/>
      <c r="F40" s="31"/>
      <c r="G40" s="31"/>
    </row>
    <row r="41" spans="1:7" s="12" customFormat="1" x14ac:dyDescent="0.2">
      <c r="A41" s="84" t="s">
        <v>153</v>
      </c>
      <c r="B41" s="84"/>
      <c r="C41" s="31"/>
      <c r="D41" s="31"/>
      <c r="E41" s="31"/>
      <c r="F41" s="31"/>
      <c r="G41" s="31"/>
    </row>
    <row r="42" spans="1:7" s="12" customFormat="1" x14ac:dyDescent="0.2">
      <c r="A42" s="31"/>
      <c r="B42" s="31"/>
      <c r="C42" s="31"/>
      <c r="D42" s="31"/>
      <c r="E42" s="31"/>
      <c r="F42" s="31"/>
      <c r="G42" s="31"/>
    </row>
    <row r="43" spans="1:7" s="12" customFormat="1" x14ac:dyDescent="0.2">
      <c r="A43" s="6">
        <v>0</v>
      </c>
      <c r="B43" s="7" t="s">
        <v>5</v>
      </c>
      <c r="C43" s="31"/>
      <c r="D43" s="31"/>
      <c r="E43" s="31"/>
      <c r="F43" s="31"/>
      <c r="G43" s="31"/>
    </row>
    <row r="44" spans="1:7" s="12" customFormat="1" x14ac:dyDescent="0.2">
      <c r="A44" s="7" t="s">
        <v>19</v>
      </c>
      <c r="B44" s="7" t="s">
        <v>6</v>
      </c>
      <c r="C44" s="31"/>
      <c r="D44" s="31"/>
      <c r="E44" s="31"/>
      <c r="F44" s="31"/>
      <c r="G44" s="31"/>
    </row>
    <row r="45" spans="1:7" s="12" customFormat="1" x14ac:dyDescent="0.2">
      <c r="A45" s="7" t="s">
        <v>20</v>
      </c>
      <c r="B45" s="7" t="s">
        <v>7</v>
      </c>
      <c r="C45" s="31"/>
      <c r="D45" s="31"/>
      <c r="E45" s="31"/>
      <c r="F45" s="31"/>
      <c r="G45" s="31"/>
    </row>
    <row r="46" spans="1:7" s="12" customFormat="1" x14ac:dyDescent="0.2">
      <c r="A46" s="7" t="s">
        <v>21</v>
      </c>
      <c r="B46" s="7" t="s">
        <v>8</v>
      </c>
      <c r="C46" s="31"/>
      <c r="D46" s="31"/>
      <c r="E46" s="31"/>
      <c r="F46" s="31"/>
      <c r="G46" s="31"/>
    </row>
    <row r="47" spans="1:7" s="12" customFormat="1" x14ac:dyDescent="0.2">
      <c r="A47" s="7" t="s">
        <v>15</v>
      </c>
      <c r="B47" s="7" t="s">
        <v>9</v>
      </c>
      <c r="C47" s="31"/>
      <c r="D47" s="31"/>
      <c r="E47" s="31"/>
      <c r="F47" s="31"/>
      <c r="G47" s="31"/>
    </row>
    <row r="48" spans="1:7" s="12" customFormat="1" x14ac:dyDescent="0.2">
      <c r="A48" s="7" t="s">
        <v>16</v>
      </c>
      <c r="B48" s="7" t="s">
        <v>10</v>
      </c>
      <c r="C48" s="31"/>
      <c r="D48" s="31"/>
      <c r="E48" s="31"/>
      <c r="F48" s="31"/>
      <c r="G48" s="31"/>
    </row>
    <row r="49" spans="1:7" s="12" customFormat="1" x14ac:dyDescent="0.2">
      <c r="A49" s="7" t="s">
        <v>17</v>
      </c>
      <c r="B49" s="7" t="s">
        <v>11</v>
      </c>
      <c r="C49" s="31"/>
      <c r="D49" s="31"/>
      <c r="E49" s="31"/>
      <c r="F49" s="31"/>
      <c r="G49" s="31"/>
    </row>
    <row r="50" spans="1:7" s="12" customFormat="1" x14ac:dyDescent="0.2">
      <c r="A50" s="7" t="s">
        <v>18</v>
      </c>
      <c r="B50" s="7" t="s">
        <v>12</v>
      </c>
      <c r="C50" s="31"/>
      <c r="D50" s="31"/>
      <c r="E50" s="31"/>
      <c r="F50" s="31"/>
      <c r="G50" s="31"/>
    </row>
    <row r="51" spans="1:7" s="12" customFormat="1" x14ac:dyDescent="0.2">
      <c r="A51" s="7" t="s">
        <v>154</v>
      </c>
      <c r="B51" s="7" t="s">
        <v>13</v>
      </c>
      <c r="C51" s="31"/>
      <c r="D51" s="31"/>
      <c r="E51" s="31"/>
      <c r="F51" s="31"/>
      <c r="G51" s="31"/>
    </row>
    <row r="52" spans="1:7" s="12" customFormat="1" x14ac:dyDescent="0.2">
      <c r="A52" s="7" t="s">
        <v>29</v>
      </c>
      <c r="B52" s="7" t="s">
        <v>14</v>
      </c>
      <c r="C52" s="31"/>
      <c r="D52" s="31"/>
      <c r="E52" s="31"/>
      <c r="F52" s="31"/>
      <c r="G52" s="31"/>
    </row>
    <row r="53" spans="1:7" s="12" customFormat="1" x14ac:dyDescent="0.2"/>
    <row r="54" spans="1:7" x14ac:dyDescent="0.2">
      <c r="A54" s="28"/>
      <c r="B54" s="28"/>
      <c r="C54" s="28"/>
      <c r="D54" s="28"/>
      <c r="E54" s="28"/>
      <c r="F54" s="28"/>
      <c r="G54" s="28"/>
    </row>
    <row r="55" spans="1:7" x14ac:dyDescent="0.2">
      <c r="A55" s="28"/>
      <c r="B55" s="28"/>
      <c r="C55" s="28"/>
      <c r="D55" s="28"/>
      <c r="E55" s="28"/>
      <c r="F55" s="28"/>
      <c r="G55" s="28"/>
    </row>
    <row r="56" spans="1:7" x14ac:dyDescent="0.2">
      <c r="A56" s="28"/>
      <c r="B56" s="28"/>
      <c r="C56" s="28"/>
      <c r="D56" s="28"/>
      <c r="E56" s="28"/>
      <c r="F56" s="28"/>
      <c r="G56" s="28"/>
    </row>
    <row r="57" spans="1:7" x14ac:dyDescent="0.2">
      <c r="A57" s="28"/>
      <c r="B57" s="28"/>
      <c r="C57" s="28"/>
      <c r="D57" s="28"/>
      <c r="E57" s="28"/>
      <c r="F57" s="28"/>
      <c r="G57" s="28"/>
    </row>
    <row r="58" spans="1:7" x14ac:dyDescent="0.2">
      <c r="A58" s="28"/>
      <c r="B58" s="28"/>
      <c r="C58" s="28"/>
      <c r="D58" s="28"/>
      <c r="E58" s="28"/>
      <c r="F58" s="28"/>
      <c r="G58" s="28"/>
    </row>
    <row r="59" spans="1:7" x14ac:dyDescent="0.2">
      <c r="A59" s="28"/>
      <c r="B59" s="28"/>
      <c r="C59" s="28"/>
      <c r="D59" s="28"/>
      <c r="E59" s="28"/>
      <c r="F59" s="28"/>
      <c r="G59" s="28"/>
    </row>
    <row r="60" spans="1:7" x14ac:dyDescent="0.2">
      <c r="A60" s="28"/>
      <c r="B60" s="28"/>
      <c r="C60" s="28"/>
      <c r="D60" s="28"/>
      <c r="E60" s="28"/>
      <c r="F60" s="28"/>
      <c r="G60" s="28"/>
    </row>
    <row r="61" spans="1:7" x14ac:dyDescent="0.2">
      <c r="A61" s="28"/>
      <c r="B61" s="28"/>
      <c r="C61" s="28"/>
      <c r="D61" s="28"/>
      <c r="E61" s="28"/>
      <c r="F61" s="28"/>
      <c r="G61" s="28"/>
    </row>
    <row r="62" spans="1:7" x14ac:dyDescent="0.2">
      <c r="A62" s="28"/>
      <c r="B62" s="28"/>
      <c r="C62" s="28"/>
      <c r="D62" s="28"/>
      <c r="E62" s="28"/>
      <c r="F62" s="28"/>
      <c r="G62" s="28"/>
    </row>
    <row r="63" spans="1:7" x14ac:dyDescent="0.2">
      <c r="A63" s="28"/>
      <c r="B63" s="28"/>
      <c r="C63" s="28"/>
      <c r="D63" s="28"/>
      <c r="E63" s="28"/>
      <c r="F63" s="28"/>
      <c r="G63" s="28"/>
    </row>
    <row r="64" spans="1:7" x14ac:dyDescent="0.2">
      <c r="A64" s="28"/>
      <c r="B64" s="28"/>
      <c r="C64" s="28"/>
      <c r="D64" s="28"/>
      <c r="E64" s="28"/>
      <c r="F64" s="28"/>
      <c r="G64" s="28"/>
    </row>
    <row r="65" spans="1:7" x14ac:dyDescent="0.2">
      <c r="A65" s="28"/>
      <c r="B65" s="28"/>
      <c r="C65" s="28"/>
      <c r="D65" s="28"/>
      <c r="E65" s="28"/>
      <c r="F65" s="28"/>
      <c r="G65" s="28"/>
    </row>
    <row r="66" spans="1:7" x14ac:dyDescent="0.2">
      <c r="A66" s="28"/>
      <c r="B66" s="28"/>
      <c r="C66" s="28"/>
      <c r="D66" s="28"/>
      <c r="E66" s="28"/>
      <c r="F66" s="28"/>
      <c r="G66" s="28"/>
    </row>
    <row r="67" spans="1:7" x14ac:dyDescent="0.2">
      <c r="A67" s="28"/>
      <c r="B67" s="28"/>
      <c r="C67" s="28"/>
      <c r="D67" s="28"/>
      <c r="E67" s="28"/>
      <c r="F67" s="28"/>
      <c r="G67" s="28"/>
    </row>
    <row r="68" spans="1:7" x14ac:dyDescent="0.2">
      <c r="A68" s="28"/>
      <c r="B68" s="28"/>
      <c r="C68" s="28"/>
      <c r="D68" s="28"/>
      <c r="E68" s="28"/>
      <c r="F68" s="28"/>
      <c r="G68" s="28"/>
    </row>
    <row r="69" spans="1:7" x14ac:dyDescent="0.2">
      <c r="A69" s="28"/>
      <c r="B69" s="28"/>
      <c r="C69" s="28"/>
      <c r="D69" s="28"/>
      <c r="E69" s="28"/>
      <c r="F69" s="28"/>
      <c r="G69" s="28"/>
    </row>
    <row r="70" spans="1:7" x14ac:dyDescent="0.2">
      <c r="A70" s="28"/>
      <c r="B70" s="28"/>
      <c r="C70" s="28"/>
      <c r="D70" s="28"/>
      <c r="E70" s="28"/>
      <c r="F70" s="28"/>
      <c r="G70" s="28"/>
    </row>
    <row r="71" spans="1:7" x14ac:dyDescent="0.2">
      <c r="A71" s="28"/>
      <c r="B71" s="28"/>
      <c r="C71" s="28"/>
      <c r="D71" s="28"/>
      <c r="E71" s="28"/>
      <c r="F71" s="28"/>
      <c r="G71" s="28"/>
    </row>
    <row r="72" spans="1:7" x14ac:dyDescent="0.2">
      <c r="A72" s="28"/>
      <c r="B72" s="28"/>
      <c r="C72" s="28"/>
      <c r="D72" s="28"/>
      <c r="E72" s="28"/>
      <c r="F72" s="28"/>
      <c r="G72" s="28"/>
    </row>
    <row r="73" spans="1:7" x14ac:dyDescent="0.2">
      <c r="A73" s="28"/>
      <c r="B73" s="28"/>
      <c r="C73" s="28"/>
      <c r="D73" s="28"/>
      <c r="E73" s="28"/>
      <c r="F73" s="28"/>
      <c r="G73" s="28"/>
    </row>
    <row r="74" spans="1:7" x14ac:dyDescent="0.2">
      <c r="A74" s="28"/>
      <c r="B74" s="28"/>
      <c r="C74" s="28"/>
      <c r="D74" s="28"/>
      <c r="E74" s="28"/>
      <c r="F74" s="28"/>
      <c r="G74" s="28"/>
    </row>
    <row r="75" spans="1:7" x14ac:dyDescent="0.2">
      <c r="A75" s="28"/>
      <c r="B75" s="28"/>
      <c r="C75" s="28"/>
      <c r="D75" s="28"/>
      <c r="E75" s="28"/>
      <c r="F75" s="28"/>
      <c r="G75" s="28"/>
    </row>
    <row r="76" spans="1:7" x14ac:dyDescent="0.2">
      <c r="A76" s="28"/>
      <c r="B76" s="28"/>
      <c r="C76" s="28"/>
      <c r="D76" s="28"/>
      <c r="E76" s="28"/>
      <c r="F76" s="28"/>
      <c r="G76" s="28"/>
    </row>
    <row r="77" spans="1:7" x14ac:dyDescent="0.2">
      <c r="A77" s="28"/>
      <c r="B77" s="28"/>
      <c r="C77" s="28"/>
      <c r="D77" s="28"/>
      <c r="E77" s="28"/>
      <c r="F77" s="28"/>
      <c r="G77" s="28"/>
    </row>
    <row r="78" spans="1:7" x14ac:dyDescent="0.2">
      <c r="A78" s="28"/>
      <c r="B78" s="28"/>
      <c r="C78" s="28"/>
      <c r="D78" s="28"/>
      <c r="E78" s="28"/>
      <c r="F78" s="28"/>
      <c r="G78" s="28"/>
    </row>
    <row r="79" spans="1:7" x14ac:dyDescent="0.2">
      <c r="A79" s="28"/>
      <c r="B79" s="28"/>
      <c r="C79" s="28"/>
      <c r="D79" s="28"/>
      <c r="E79" s="28"/>
      <c r="F79" s="28"/>
      <c r="G79" s="28"/>
    </row>
    <row r="80" spans="1:7" x14ac:dyDescent="0.2">
      <c r="A80" s="28"/>
      <c r="B80" s="28"/>
      <c r="C80" s="28"/>
      <c r="D80" s="28"/>
      <c r="E80" s="28"/>
      <c r="F80" s="28"/>
      <c r="G80" s="28"/>
    </row>
    <row r="81" spans="1:7" x14ac:dyDescent="0.2">
      <c r="A81" s="28"/>
      <c r="B81" s="28"/>
      <c r="C81" s="28"/>
      <c r="D81" s="28"/>
      <c r="E81" s="28"/>
      <c r="F81" s="28"/>
      <c r="G81" s="28"/>
    </row>
    <row r="82" spans="1:7" x14ac:dyDescent="0.2">
      <c r="A82" s="28"/>
      <c r="B82" s="28"/>
      <c r="C82" s="28"/>
      <c r="D82" s="28"/>
      <c r="E82" s="28"/>
      <c r="F82" s="28"/>
      <c r="G82" s="28"/>
    </row>
    <row r="83" spans="1:7" x14ac:dyDescent="0.2">
      <c r="A83" s="28"/>
      <c r="B83" s="28"/>
      <c r="C83" s="28"/>
      <c r="D83" s="28"/>
      <c r="E83" s="28"/>
      <c r="F83" s="28"/>
      <c r="G83" s="28"/>
    </row>
    <row r="84" spans="1:7" x14ac:dyDescent="0.2">
      <c r="A84" s="28"/>
      <c r="B84" s="28"/>
      <c r="C84" s="28"/>
      <c r="D84" s="28"/>
      <c r="E84" s="28"/>
      <c r="F84" s="28"/>
      <c r="G84" s="28"/>
    </row>
    <row r="85" spans="1:7" x14ac:dyDescent="0.2">
      <c r="A85" s="28"/>
      <c r="B85" s="28"/>
      <c r="C85" s="28"/>
      <c r="D85" s="28"/>
      <c r="E85" s="28"/>
      <c r="F85" s="28"/>
      <c r="G85" s="28"/>
    </row>
    <row r="86" spans="1:7" x14ac:dyDescent="0.2">
      <c r="A86" s="28"/>
      <c r="B86" s="28"/>
      <c r="C86" s="28"/>
      <c r="D86" s="28"/>
      <c r="E86" s="28"/>
      <c r="F86" s="28"/>
      <c r="G86" s="28"/>
    </row>
    <row r="87" spans="1:7" x14ac:dyDescent="0.2">
      <c r="A87" s="28"/>
      <c r="B87" s="28"/>
      <c r="C87" s="28"/>
      <c r="D87" s="28"/>
      <c r="E87" s="28"/>
      <c r="F87" s="28"/>
      <c r="G87" s="28"/>
    </row>
    <row r="88" spans="1:7" x14ac:dyDescent="0.2">
      <c r="A88" s="28"/>
      <c r="B88" s="28"/>
      <c r="C88" s="28"/>
      <c r="D88" s="28"/>
      <c r="E88" s="28"/>
      <c r="F88" s="28"/>
      <c r="G88" s="28"/>
    </row>
    <row r="89" spans="1:7" x14ac:dyDescent="0.2">
      <c r="A89" s="28"/>
      <c r="B89" s="28"/>
      <c r="C89" s="28"/>
      <c r="D89" s="28"/>
      <c r="E89" s="28"/>
      <c r="F89" s="28"/>
      <c r="G89" s="28"/>
    </row>
    <row r="90" spans="1:7" x14ac:dyDescent="0.2">
      <c r="A90" s="28"/>
      <c r="B90" s="28"/>
      <c r="C90" s="28"/>
      <c r="D90" s="28"/>
      <c r="E90" s="28"/>
      <c r="F90" s="28"/>
      <c r="G90" s="28"/>
    </row>
    <row r="91" spans="1:7" x14ac:dyDescent="0.2">
      <c r="A91" s="28"/>
      <c r="B91" s="28"/>
      <c r="C91" s="28"/>
      <c r="D91" s="28"/>
      <c r="E91" s="28"/>
      <c r="F91" s="28"/>
      <c r="G91" s="28"/>
    </row>
    <row r="92" spans="1:7" x14ac:dyDescent="0.2">
      <c r="A92" s="28"/>
      <c r="B92" s="28"/>
      <c r="C92" s="28"/>
      <c r="D92" s="28"/>
      <c r="E92" s="28"/>
      <c r="F92" s="28"/>
      <c r="G92" s="28"/>
    </row>
    <row r="93" spans="1:7" x14ac:dyDescent="0.2">
      <c r="A93" s="28"/>
      <c r="B93" s="28"/>
      <c r="C93" s="28"/>
      <c r="D93" s="28"/>
      <c r="E93" s="28"/>
      <c r="F93" s="28"/>
      <c r="G93" s="28"/>
    </row>
    <row r="94" spans="1:7" x14ac:dyDescent="0.2">
      <c r="A94" s="28"/>
      <c r="B94" s="28"/>
      <c r="C94" s="28"/>
      <c r="D94" s="28"/>
      <c r="E94" s="28"/>
      <c r="F94" s="28"/>
      <c r="G94" s="28"/>
    </row>
    <row r="95" spans="1:7" x14ac:dyDescent="0.2">
      <c r="A95" s="28"/>
      <c r="B95" s="28"/>
      <c r="C95" s="28"/>
      <c r="D95" s="28"/>
      <c r="E95" s="28"/>
      <c r="F95" s="28"/>
      <c r="G95" s="28"/>
    </row>
    <row r="96" spans="1:7" x14ac:dyDescent="0.2">
      <c r="A96" s="28"/>
      <c r="B96" s="28"/>
      <c r="C96" s="28"/>
      <c r="D96" s="28"/>
      <c r="E96" s="28"/>
      <c r="F96" s="28"/>
      <c r="G96" s="28"/>
    </row>
    <row r="97" spans="1:7" x14ac:dyDescent="0.2">
      <c r="A97" s="28"/>
      <c r="B97" s="28"/>
      <c r="C97" s="28"/>
      <c r="D97" s="28"/>
      <c r="E97" s="28"/>
      <c r="F97" s="28"/>
      <c r="G97" s="28"/>
    </row>
    <row r="98" spans="1:7" x14ac:dyDescent="0.2">
      <c r="A98" s="28"/>
      <c r="B98" s="28"/>
      <c r="C98" s="28"/>
      <c r="D98" s="28"/>
      <c r="E98" s="28"/>
      <c r="F98" s="28"/>
      <c r="G98" s="28"/>
    </row>
    <row r="99" spans="1:7" x14ac:dyDescent="0.2">
      <c r="A99" s="28"/>
      <c r="B99" s="28"/>
      <c r="C99" s="28"/>
      <c r="D99" s="28"/>
      <c r="E99" s="28"/>
      <c r="F99" s="28"/>
      <c r="G99" s="28"/>
    </row>
    <row r="100" spans="1:7" x14ac:dyDescent="0.2">
      <c r="A100" s="28"/>
      <c r="B100" s="28"/>
      <c r="C100" s="28"/>
      <c r="D100" s="28"/>
      <c r="E100" s="28"/>
      <c r="F100" s="28"/>
      <c r="G100" s="28"/>
    </row>
    <row r="101" spans="1:7" x14ac:dyDescent="0.2">
      <c r="A101" s="28"/>
      <c r="B101" s="28"/>
      <c r="C101" s="28"/>
      <c r="D101" s="28"/>
      <c r="E101" s="28"/>
      <c r="F101" s="28"/>
      <c r="G101" s="28"/>
    </row>
    <row r="102" spans="1:7" x14ac:dyDescent="0.2">
      <c r="A102" s="28"/>
      <c r="B102" s="28"/>
      <c r="C102" s="28"/>
      <c r="D102" s="28"/>
      <c r="E102" s="28"/>
      <c r="F102" s="28"/>
      <c r="G102" s="28"/>
    </row>
    <row r="103" spans="1:7" x14ac:dyDescent="0.2">
      <c r="A103" s="28"/>
      <c r="B103" s="28"/>
      <c r="C103" s="28"/>
      <c r="D103" s="28"/>
      <c r="E103" s="28"/>
      <c r="F103" s="28"/>
      <c r="G103" s="28"/>
    </row>
    <row r="104" spans="1:7" x14ac:dyDescent="0.2">
      <c r="A104" s="28"/>
      <c r="B104" s="28"/>
      <c r="C104" s="28"/>
      <c r="D104" s="28"/>
      <c r="E104" s="28"/>
      <c r="F104" s="28"/>
      <c r="G104" s="28"/>
    </row>
    <row r="105" spans="1:7" x14ac:dyDescent="0.2">
      <c r="A105" s="28"/>
      <c r="B105" s="28"/>
      <c r="C105" s="28"/>
      <c r="D105" s="28"/>
      <c r="E105" s="28"/>
      <c r="F105" s="28"/>
      <c r="G105" s="28"/>
    </row>
    <row r="106" spans="1:7" x14ac:dyDescent="0.2">
      <c r="A106" s="28"/>
      <c r="B106" s="28"/>
      <c r="C106" s="28"/>
      <c r="D106" s="28"/>
      <c r="E106" s="28"/>
      <c r="F106" s="28"/>
      <c r="G106" s="28"/>
    </row>
    <row r="107" spans="1:7" x14ac:dyDescent="0.2">
      <c r="A107" s="28"/>
      <c r="B107" s="28"/>
      <c r="C107" s="28"/>
      <c r="D107" s="28"/>
      <c r="E107" s="28"/>
      <c r="F107" s="28"/>
      <c r="G107" s="28"/>
    </row>
    <row r="108" spans="1:7" x14ac:dyDescent="0.2">
      <c r="A108" s="28"/>
      <c r="B108" s="28"/>
      <c r="C108" s="28"/>
      <c r="D108" s="28"/>
      <c r="E108" s="28"/>
      <c r="F108" s="28"/>
      <c r="G108" s="28"/>
    </row>
    <row r="109" spans="1:7" x14ac:dyDescent="0.2">
      <c r="A109" s="28"/>
      <c r="B109" s="28"/>
      <c r="C109" s="28"/>
      <c r="D109" s="28"/>
      <c r="E109" s="28"/>
      <c r="F109" s="28"/>
      <c r="G109" s="28"/>
    </row>
    <row r="110" spans="1:7" x14ac:dyDescent="0.2">
      <c r="A110" s="28"/>
      <c r="B110" s="28"/>
      <c r="C110" s="28"/>
      <c r="D110" s="28"/>
      <c r="E110" s="28"/>
      <c r="F110" s="28"/>
      <c r="G110" s="28"/>
    </row>
    <row r="111" spans="1:7" x14ac:dyDescent="0.2">
      <c r="A111" s="28"/>
      <c r="B111" s="28"/>
      <c r="C111" s="28"/>
      <c r="D111" s="28"/>
      <c r="E111" s="28"/>
      <c r="F111" s="28"/>
      <c r="G111" s="28"/>
    </row>
    <row r="112" spans="1:7" x14ac:dyDescent="0.2">
      <c r="A112" s="28"/>
      <c r="B112" s="28"/>
      <c r="C112" s="28"/>
      <c r="D112" s="28"/>
      <c r="E112" s="28"/>
      <c r="F112" s="28"/>
      <c r="G112" s="28"/>
    </row>
    <row r="113" spans="1:7" x14ac:dyDescent="0.2">
      <c r="A113" s="28"/>
      <c r="B113" s="28"/>
      <c r="C113" s="28"/>
      <c r="D113" s="28"/>
      <c r="E113" s="28"/>
      <c r="F113" s="28"/>
      <c r="G113" s="28"/>
    </row>
    <row r="114" spans="1:7" x14ac:dyDescent="0.2">
      <c r="A114" s="28"/>
      <c r="B114" s="28"/>
      <c r="C114" s="28"/>
      <c r="D114" s="28"/>
      <c r="E114" s="28"/>
      <c r="F114" s="28"/>
      <c r="G114" s="28"/>
    </row>
    <row r="115" spans="1:7" x14ac:dyDescent="0.2">
      <c r="A115" s="28"/>
      <c r="B115" s="28"/>
      <c r="C115" s="28"/>
      <c r="D115" s="28"/>
      <c r="E115" s="28"/>
      <c r="F115" s="28"/>
      <c r="G115" s="28"/>
    </row>
    <row r="116" spans="1:7" x14ac:dyDescent="0.2">
      <c r="A116" s="28"/>
      <c r="B116" s="28"/>
      <c r="C116" s="28"/>
      <c r="D116" s="28"/>
      <c r="E116" s="28"/>
      <c r="F116" s="28"/>
      <c r="G116" s="28"/>
    </row>
    <row r="117" spans="1:7" x14ac:dyDescent="0.2">
      <c r="A117" s="28"/>
      <c r="B117" s="28"/>
      <c r="C117" s="28"/>
      <c r="D117" s="28"/>
      <c r="E117" s="28"/>
      <c r="F117" s="28"/>
      <c r="G117" s="28"/>
    </row>
    <row r="118" spans="1:7" x14ac:dyDescent="0.2">
      <c r="A118" s="28"/>
      <c r="B118" s="28"/>
      <c r="C118" s="28"/>
      <c r="D118" s="28"/>
      <c r="E118" s="28"/>
      <c r="F118" s="28"/>
      <c r="G118" s="28"/>
    </row>
    <row r="119" spans="1:7" x14ac:dyDescent="0.2">
      <c r="A119" s="28"/>
      <c r="B119" s="28"/>
      <c r="C119" s="28"/>
      <c r="D119" s="28"/>
      <c r="E119" s="28"/>
      <c r="F119" s="28"/>
      <c r="G119" s="28"/>
    </row>
    <row r="120" spans="1:7" x14ac:dyDescent="0.2">
      <c r="A120" s="28"/>
      <c r="B120" s="28"/>
      <c r="C120" s="28"/>
      <c r="D120" s="28"/>
      <c r="E120" s="28"/>
      <c r="F120" s="28"/>
      <c r="G120" s="28"/>
    </row>
    <row r="121" spans="1:7" x14ac:dyDescent="0.2">
      <c r="A121" s="28"/>
      <c r="B121" s="28"/>
      <c r="C121" s="28"/>
      <c r="D121" s="28"/>
      <c r="E121" s="28"/>
      <c r="F121" s="28"/>
      <c r="G121" s="28"/>
    </row>
    <row r="122" spans="1:7" x14ac:dyDescent="0.2">
      <c r="A122" s="28"/>
      <c r="B122" s="28"/>
      <c r="C122" s="28"/>
      <c r="D122" s="28"/>
      <c r="E122" s="28"/>
      <c r="F122" s="28"/>
      <c r="G122" s="28"/>
    </row>
    <row r="123" spans="1:7" x14ac:dyDescent="0.2">
      <c r="A123" s="28"/>
      <c r="B123" s="28"/>
      <c r="C123" s="28"/>
      <c r="D123" s="28"/>
      <c r="E123" s="28"/>
      <c r="F123" s="28"/>
      <c r="G123" s="28"/>
    </row>
    <row r="124" spans="1:7" x14ac:dyDescent="0.2">
      <c r="A124" s="28"/>
      <c r="B124" s="28"/>
      <c r="C124" s="28"/>
      <c r="D124" s="28"/>
      <c r="E124" s="28"/>
      <c r="F124" s="28"/>
      <c r="G124" s="28"/>
    </row>
    <row r="125" spans="1:7" x14ac:dyDescent="0.2">
      <c r="A125" s="28"/>
      <c r="B125" s="28"/>
      <c r="C125" s="28"/>
      <c r="D125" s="28"/>
      <c r="E125" s="28"/>
      <c r="F125" s="28"/>
      <c r="G125" s="28"/>
    </row>
    <row r="126" spans="1:7" x14ac:dyDescent="0.2">
      <c r="A126" s="28"/>
      <c r="B126" s="28"/>
      <c r="C126" s="28"/>
      <c r="D126" s="28"/>
      <c r="E126" s="28"/>
      <c r="F126" s="28"/>
      <c r="G126" s="28"/>
    </row>
    <row r="127" spans="1:7" x14ac:dyDescent="0.2">
      <c r="A127" s="28"/>
      <c r="B127" s="28"/>
      <c r="C127" s="28"/>
      <c r="D127" s="28"/>
      <c r="E127" s="28"/>
      <c r="F127" s="28"/>
      <c r="G127" s="28"/>
    </row>
    <row r="128" spans="1:7" x14ac:dyDescent="0.2">
      <c r="A128" s="28"/>
      <c r="B128" s="28"/>
      <c r="C128" s="28"/>
      <c r="D128" s="28"/>
      <c r="E128" s="28"/>
      <c r="F128" s="28"/>
      <c r="G128" s="28"/>
    </row>
    <row r="129" spans="1:7" x14ac:dyDescent="0.2">
      <c r="A129" s="28"/>
      <c r="B129" s="28"/>
      <c r="C129" s="28"/>
      <c r="D129" s="28"/>
      <c r="E129" s="28"/>
      <c r="F129" s="28"/>
      <c r="G129" s="28"/>
    </row>
    <row r="130" spans="1:7" x14ac:dyDescent="0.2">
      <c r="A130" s="28"/>
      <c r="B130" s="28"/>
      <c r="C130" s="28"/>
      <c r="D130" s="28"/>
      <c r="E130" s="28"/>
      <c r="F130" s="28"/>
      <c r="G130" s="28"/>
    </row>
    <row r="131" spans="1:7" x14ac:dyDescent="0.2">
      <c r="A131" s="28"/>
      <c r="B131" s="28"/>
      <c r="C131" s="28"/>
      <c r="D131" s="28"/>
      <c r="E131" s="28"/>
      <c r="F131" s="28"/>
      <c r="G131" s="28"/>
    </row>
    <row r="132" spans="1:7" x14ac:dyDescent="0.2">
      <c r="A132" s="28"/>
      <c r="B132" s="28"/>
      <c r="C132" s="28"/>
      <c r="D132" s="28"/>
      <c r="E132" s="28"/>
      <c r="F132" s="28"/>
      <c r="G132" s="28"/>
    </row>
    <row r="133" spans="1:7" x14ac:dyDescent="0.2">
      <c r="A133" s="28"/>
      <c r="B133" s="28"/>
      <c r="C133" s="28"/>
      <c r="D133" s="28"/>
      <c r="E133" s="28"/>
      <c r="F133" s="28"/>
      <c r="G133" s="28"/>
    </row>
    <row r="134" spans="1:7" x14ac:dyDescent="0.2">
      <c r="A134" s="28"/>
      <c r="B134" s="28"/>
      <c r="C134" s="28"/>
      <c r="D134" s="28"/>
      <c r="E134" s="28"/>
      <c r="F134" s="28"/>
      <c r="G134" s="28"/>
    </row>
    <row r="135" spans="1:7" x14ac:dyDescent="0.2">
      <c r="A135" s="28"/>
      <c r="B135" s="28"/>
      <c r="C135" s="28"/>
      <c r="D135" s="28"/>
      <c r="E135" s="28"/>
      <c r="F135" s="28"/>
      <c r="G135" s="28"/>
    </row>
    <row r="136" spans="1:7" x14ac:dyDescent="0.2">
      <c r="A136" s="28"/>
      <c r="B136" s="28"/>
      <c r="C136" s="28"/>
      <c r="D136" s="28"/>
      <c r="E136" s="28"/>
      <c r="F136" s="28"/>
      <c r="G136" s="28"/>
    </row>
    <row r="137" spans="1:7" x14ac:dyDescent="0.2">
      <c r="A137" s="28"/>
      <c r="B137" s="28"/>
      <c r="C137" s="28"/>
      <c r="D137" s="28"/>
      <c r="E137" s="28"/>
      <c r="F137" s="28"/>
      <c r="G137" s="28"/>
    </row>
    <row r="138" spans="1:7" x14ac:dyDescent="0.2">
      <c r="A138" s="28"/>
      <c r="B138" s="28"/>
      <c r="C138" s="28"/>
      <c r="D138" s="28"/>
      <c r="E138" s="28"/>
      <c r="F138" s="28"/>
      <c r="G138" s="28"/>
    </row>
    <row r="139" spans="1:7" x14ac:dyDescent="0.2">
      <c r="A139" s="28"/>
      <c r="B139" s="28"/>
      <c r="C139" s="28"/>
      <c r="D139" s="28"/>
      <c r="E139" s="28"/>
      <c r="F139" s="28"/>
      <c r="G139" s="28"/>
    </row>
    <row r="140" spans="1:7" x14ac:dyDescent="0.2">
      <c r="A140" s="28"/>
      <c r="B140" s="28"/>
      <c r="C140" s="28"/>
      <c r="D140" s="28"/>
      <c r="E140" s="28"/>
      <c r="F140" s="28"/>
      <c r="G140" s="28"/>
    </row>
    <row r="141" spans="1:7" x14ac:dyDescent="0.2">
      <c r="A141" s="28"/>
      <c r="B141" s="28"/>
      <c r="C141" s="28"/>
      <c r="D141" s="28"/>
      <c r="E141" s="28"/>
      <c r="F141" s="28"/>
      <c r="G141" s="28"/>
    </row>
    <row r="142" spans="1:7" x14ac:dyDescent="0.2">
      <c r="A142" s="28"/>
      <c r="B142" s="28"/>
      <c r="C142" s="28"/>
      <c r="D142" s="28"/>
      <c r="E142" s="28"/>
      <c r="F142" s="28"/>
      <c r="G142" s="28"/>
    </row>
    <row r="143" spans="1:7" x14ac:dyDescent="0.2">
      <c r="A143" s="28"/>
      <c r="B143" s="28"/>
      <c r="C143" s="28"/>
      <c r="D143" s="28"/>
      <c r="E143" s="28"/>
      <c r="F143" s="28"/>
      <c r="G143" s="28"/>
    </row>
    <row r="144" spans="1:7" x14ac:dyDescent="0.2">
      <c r="A144" s="28"/>
      <c r="B144" s="28"/>
      <c r="C144" s="28"/>
      <c r="D144" s="28"/>
      <c r="E144" s="28"/>
      <c r="F144" s="28"/>
      <c r="G144" s="28"/>
    </row>
    <row r="145" spans="1:7" x14ac:dyDescent="0.2">
      <c r="A145" s="28"/>
      <c r="B145" s="28"/>
      <c r="C145" s="28"/>
      <c r="D145" s="28"/>
      <c r="E145" s="28"/>
      <c r="F145" s="28"/>
      <c r="G145" s="28"/>
    </row>
    <row r="146" spans="1:7" x14ac:dyDescent="0.2">
      <c r="A146" s="28"/>
      <c r="B146" s="28"/>
      <c r="C146" s="28"/>
      <c r="D146" s="28"/>
      <c r="E146" s="28"/>
      <c r="F146" s="28"/>
      <c r="G146" s="28"/>
    </row>
    <row r="147" spans="1:7" x14ac:dyDescent="0.2">
      <c r="A147" s="28"/>
      <c r="B147" s="28"/>
      <c r="C147" s="28"/>
      <c r="D147" s="28"/>
      <c r="E147" s="28"/>
      <c r="F147" s="28"/>
      <c r="G147" s="28"/>
    </row>
    <row r="148" spans="1:7" x14ac:dyDescent="0.2">
      <c r="A148" s="28"/>
      <c r="B148" s="28"/>
      <c r="C148" s="28"/>
      <c r="D148" s="28"/>
      <c r="E148" s="28"/>
      <c r="F148" s="28"/>
      <c r="G148" s="28"/>
    </row>
    <row r="149" spans="1:7" x14ac:dyDescent="0.2">
      <c r="A149" s="28"/>
      <c r="B149" s="28"/>
      <c r="C149" s="28"/>
      <c r="D149" s="28"/>
      <c r="E149" s="28"/>
      <c r="F149" s="28"/>
      <c r="G149" s="28"/>
    </row>
    <row r="150" spans="1:7" x14ac:dyDescent="0.2">
      <c r="A150" s="28"/>
      <c r="B150" s="28"/>
      <c r="C150" s="28"/>
      <c r="D150" s="28"/>
      <c r="E150" s="28"/>
      <c r="F150" s="28"/>
      <c r="G150" s="28"/>
    </row>
    <row r="151" spans="1:7" x14ac:dyDescent="0.2">
      <c r="A151" s="28"/>
      <c r="B151" s="28"/>
      <c r="C151" s="28"/>
      <c r="D151" s="28"/>
      <c r="E151" s="28"/>
      <c r="F151" s="28"/>
      <c r="G151" s="28"/>
    </row>
    <row r="152" spans="1:7" x14ac:dyDescent="0.2">
      <c r="A152" s="28"/>
      <c r="B152" s="28"/>
      <c r="C152" s="28"/>
      <c r="D152" s="28"/>
      <c r="E152" s="28"/>
      <c r="F152" s="28"/>
      <c r="G152" s="28"/>
    </row>
    <row r="153" spans="1:7" x14ac:dyDescent="0.2">
      <c r="A153" s="28"/>
      <c r="B153" s="28"/>
      <c r="C153" s="28"/>
      <c r="D153" s="28"/>
      <c r="E153" s="28"/>
      <c r="F153" s="28"/>
      <c r="G153" s="28"/>
    </row>
    <row r="154" spans="1:7" x14ac:dyDescent="0.2">
      <c r="A154" s="28"/>
      <c r="B154" s="28"/>
      <c r="C154" s="28"/>
      <c r="D154" s="28"/>
      <c r="E154" s="28"/>
      <c r="F154" s="28"/>
      <c r="G154" s="28"/>
    </row>
    <row r="155" spans="1:7" x14ac:dyDescent="0.2">
      <c r="A155" s="28"/>
      <c r="B155" s="28"/>
      <c r="C155" s="28"/>
      <c r="D155" s="28"/>
      <c r="E155" s="28"/>
      <c r="F155" s="28"/>
      <c r="G155" s="28"/>
    </row>
    <row r="156" spans="1:7" x14ac:dyDescent="0.2">
      <c r="A156" s="28"/>
      <c r="B156" s="28"/>
      <c r="C156" s="28"/>
      <c r="D156" s="28"/>
      <c r="E156" s="28"/>
      <c r="F156" s="28"/>
      <c r="G156" s="28"/>
    </row>
    <row r="157" spans="1:7" x14ac:dyDescent="0.2">
      <c r="A157" s="28"/>
      <c r="B157" s="28"/>
      <c r="C157" s="28"/>
      <c r="D157" s="28"/>
      <c r="E157" s="28"/>
      <c r="F157" s="28"/>
      <c r="G157" s="28"/>
    </row>
    <row r="158" spans="1:7" x14ac:dyDescent="0.2">
      <c r="A158" s="28"/>
      <c r="B158" s="28"/>
      <c r="C158" s="28"/>
      <c r="D158" s="28"/>
      <c r="E158" s="28"/>
      <c r="F158" s="28"/>
      <c r="G158" s="28"/>
    </row>
    <row r="159" spans="1:7" x14ac:dyDescent="0.2">
      <c r="A159" s="28"/>
      <c r="B159" s="28"/>
      <c r="C159" s="28"/>
      <c r="D159" s="28"/>
      <c r="E159" s="28"/>
      <c r="F159" s="28"/>
      <c r="G159" s="28"/>
    </row>
    <row r="160" spans="1:7" x14ac:dyDescent="0.2">
      <c r="A160" s="28"/>
      <c r="B160" s="28"/>
      <c r="C160" s="28"/>
      <c r="D160" s="28"/>
      <c r="E160" s="28"/>
      <c r="F160" s="28"/>
      <c r="G160" s="28"/>
    </row>
    <row r="161" spans="1:7" x14ac:dyDescent="0.2">
      <c r="A161" s="28"/>
      <c r="B161" s="28"/>
      <c r="C161" s="28"/>
      <c r="D161" s="28"/>
      <c r="E161" s="28"/>
      <c r="F161" s="28"/>
      <c r="G161" s="28"/>
    </row>
    <row r="162" spans="1:7" x14ac:dyDescent="0.2">
      <c r="A162" s="28"/>
      <c r="B162" s="28"/>
      <c r="C162" s="28"/>
      <c r="D162" s="28"/>
      <c r="E162" s="28"/>
      <c r="F162" s="28"/>
      <c r="G162" s="28"/>
    </row>
    <row r="163" spans="1:7" x14ac:dyDescent="0.2">
      <c r="A163" s="28"/>
      <c r="B163" s="28"/>
      <c r="C163" s="28"/>
      <c r="D163" s="28"/>
      <c r="E163" s="28"/>
      <c r="F163" s="28"/>
      <c r="G163" s="28"/>
    </row>
    <row r="164" spans="1:7" x14ac:dyDescent="0.2">
      <c r="A164" s="28"/>
      <c r="B164" s="28"/>
      <c r="C164" s="28"/>
      <c r="D164" s="28"/>
      <c r="E164" s="28"/>
      <c r="F164" s="28"/>
      <c r="G164" s="28"/>
    </row>
    <row r="165" spans="1:7" x14ac:dyDescent="0.2">
      <c r="A165" s="28"/>
      <c r="B165" s="28"/>
      <c r="C165" s="28"/>
      <c r="D165" s="28"/>
      <c r="E165" s="28"/>
      <c r="F165" s="28"/>
      <c r="G165" s="28"/>
    </row>
    <row r="166" spans="1:7" x14ac:dyDescent="0.2">
      <c r="A166" s="28"/>
      <c r="B166" s="28"/>
      <c r="C166" s="28"/>
      <c r="D166" s="28"/>
      <c r="E166" s="28"/>
      <c r="F166" s="28"/>
      <c r="G166" s="28"/>
    </row>
    <row r="167" spans="1:7" x14ac:dyDescent="0.2">
      <c r="A167" s="28"/>
      <c r="B167" s="28"/>
      <c r="C167" s="28"/>
      <c r="D167" s="28"/>
      <c r="E167" s="28"/>
      <c r="F167" s="28"/>
      <c r="G167" s="28"/>
    </row>
    <row r="168" spans="1:7" x14ac:dyDescent="0.2">
      <c r="A168" s="28"/>
      <c r="B168" s="28"/>
      <c r="C168" s="28"/>
      <c r="D168" s="28"/>
      <c r="E168" s="28"/>
      <c r="F168" s="28"/>
      <c r="G168" s="28"/>
    </row>
    <row r="169" spans="1:7" x14ac:dyDescent="0.2">
      <c r="A169" s="28"/>
      <c r="B169" s="28"/>
      <c r="C169" s="28"/>
      <c r="D169" s="28"/>
      <c r="E169" s="28"/>
      <c r="F169" s="28"/>
      <c r="G169" s="28"/>
    </row>
    <row r="170" spans="1:7" x14ac:dyDescent="0.2">
      <c r="A170" s="28"/>
      <c r="B170" s="28"/>
      <c r="C170" s="28"/>
      <c r="D170" s="28"/>
      <c r="E170" s="28"/>
      <c r="F170" s="28"/>
      <c r="G170" s="28"/>
    </row>
    <row r="171" spans="1:7" x14ac:dyDescent="0.2">
      <c r="A171" s="28"/>
      <c r="B171" s="28"/>
      <c r="C171" s="28"/>
      <c r="D171" s="28"/>
      <c r="E171" s="28"/>
      <c r="F171" s="28"/>
      <c r="G171" s="28"/>
    </row>
    <row r="172" spans="1:7" x14ac:dyDescent="0.2">
      <c r="A172" s="28"/>
      <c r="B172" s="28"/>
      <c r="C172" s="28"/>
      <c r="D172" s="28"/>
      <c r="E172" s="28"/>
      <c r="F172" s="28"/>
      <c r="G172" s="28"/>
    </row>
    <row r="173" spans="1:7" x14ac:dyDescent="0.2">
      <c r="A173" s="28"/>
      <c r="B173" s="28"/>
      <c r="C173" s="28"/>
      <c r="D173" s="28"/>
      <c r="E173" s="28"/>
      <c r="F173" s="28"/>
      <c r="G173" s="28"/>
    </row>
    <row r="174" spans="1:7" x14ac:dyDescent="0.2">
      <c r="A174" s="28"/>
      <c r="B174" s="28"/>
      <c r="C174" s="28"/>
      <c r="D174" s="28"/>
      <c r="E174" s="28"/>
      <c r="F174" s="28"/>
      <c r="G174" s="28"/>
    </row>
    <row r="175" spans="1:7" x14ac:dyDescent="0.2">
      <c r="A175" s="28"/>
      <c r="B175" s="28"/>
      <c r="C175" s="28"/>
      <c r="D175" s="28"/>
      <c r="E175" s="28"/>
      <c r="F175" s="28"/>
      <c r="G175" s="28"/>
    </row>
  </sheetData>
  <mergeCells count="18">
    <mergeCell ref="A41:B41"/>
    <mergeCell ref="A9:G9"/>
    <mergeCell ref="A12:G12"/>
    <mergeCell ref="A15:C15"/>
    <mergeCell ref="A11:G11"/>
    <mergeCell ref="A30:G30"/>
    <mergeCell ref="A21:B21"/>
    <mergeCell ref="A1:G1"/>
    <mergeCell ref="A4:G4"/>
    <mergeCell ref="A5:G5"/>
    <mergeCell ref="A8:G8"/>
    <mergeCell ref="A29:G29"/>
    <mergeCell ref="B23:C23"/>
    <mergeCell ref="B24:C24"/>
    <mergeCell ref="B25:C25"/>
    <mergeCell ref="A17:G17"/>
    <mergeCell ref="A18:G18"/>
    <mergeCell ref="A19:G19"/>
  </mergeCells>
  <hyperlinks>
    <hyperlink ref="B26" r:id="rId1" display="www.statistik-nord.de"/>
    <hyperlink ref="B27"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A I 3 - j 19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99" t="s">
        <v>161</v>
      </c>
      <c r="B1" s="99"/>
      <c r="C1" s="100"/>
      <c r="D1" s="100"/>
      <c r="E1" s="100"/>
    </row>
    <row r="2" spans="1:8" s="10" customFormat="1" ht="14.1" customHeight="1" x14ac:dyDescent="0.2">
      <c r="A2" s="103" t="s">
        <v>163</v>
      </c>
      <c r="B2" s="103"/>
      <c r="C2" s="103"/>
      <c r="D2" s="103"/>
      <c r="E2" s="103"/>
    </row>
    <row r="3" spans="1:8" s="10" customFormat="1" ht="14.1" customHeight="1" x14ac:dyDescent="0.2">
      <c r="A3" s="99" t="s">
        <v>141</v>
      </c>
      <c r="B3" s="99"/>
      <c r="C3" s="99"/>
      <c r="D3" s="99"/>
      <c r="E3" s="99"/>
    </row>
    <row r="4" spans="1:8" s="10" customFormat="1" ht="14.1" customHeight="1" x14ac:dyDescent="0.2">
      <c r="A4" s="27"/>
      <c r="B4" s="27"/>
      <c r="C4" s="27"/>
      <c r="D4" s="27"/>
      <c r="E4" s="27"/>
    </row>
    <row r="5" spans="1:8" ht="28.35" customHeight="1" x14ac:dyDescent="0.2">
      <c r="A5" s="104" t="s">
        <v>160</v>
      </c>
      <c r="B5" s="106" t="s">
        <v>162</v>
      </c>
      <c r="C5" s="101" t="s">
        <v>30</v>
      </c>
      <c r="D5" s="101" t="s">
        <v>22</v>
      </c>
      <c r="E5" s="102" t="s">
        <v>23</v>
      </c>
    </row>
    <row r="6" spans="1:8" ht="28.35" customHeight="1" x14ac:dyDescent="0.2">
      <c r="A6" s="105"/>
      <c r="B6" s="107"/>
      <c r="C6" s="19" t="s">
        <v>157</v>
      </c>
      <c r="D6" s="19" t="s">
        <v>158</v>
      </c>
      <c r="E6" s="20" t="s">
        <v>159</v>
      </c>
    </row>
    <row r="7" spans="1:8" ht="14.1" customHeight="1" x14ac:dyDescent="0.2">
      <c r="A7" s="44"/>
      <c r="B7" s="50"/>
      <c r="C7" s="21"/>
      <c r="D7" s="21"/>
      <c r="E7" s="21"/>
    </row>
    <row r="8" spans="1:8" ht="14.1" customHeight="1" x14ac:dyDescent="0.2">
      <c r="A8" s="45" t="s">
        <v>31</v>
      </c>
      <c r="B8" s="62">
        <v>2019</v>
      </c>
      <c r="C8" s="63">
        <v>24767</v>
      </c>
      <c r="D8" s="63">
        <v>12707</v>
      </c>
      <c r="E8" s="63">
        <v>12060</v>
      </c>
    </row>
    <row r="9" spans="1:8" ht="14.1" customHeight="1" x14ac:dyDescent="0.2">
      <c r="A9" s="45" t="s">
        <v>32</v>
      </c>
      <c r="B9" s="62">
        <f>$B$8-1</f>
        <v>2018</v>
      </c>
      <c r="C9" s="63">
        <v>25787</v>
      </c>
      <c r="D9" s="63">
        <v>13175</v>
      </c>
      <c r="E9" s="63">
        <v>12612</v>
      </c>
    </row>
    <row r="10" spans="1:8" ht="14.1" customHeight="1" x14ac:dyDescent="0.2">
      <c r="A10" s="45" t="s">
        <v>33</v>
      </c>
      <c r="B10" s="62">
        <f>$B$8-2</f>
        <v>2017</v>
      </c>
      <c r="C10" s="63">
        <v>26152</v>
      </c>
      <c r="D10" s="63">
        <v>13439</v>
      </c>
      <c r="E10" s="63">
        <v>12713</v>
      </c>
    </row>
    <row r="11" spans="1:8" ht="14.1" customHeight="1" x14ac:dyDescent="0.2">
      <c r="A11" s="45" t="s">
        <v>34</v>
      </c>
      <c r="B11" s="62">
        <f>$B$8-3</f>
        <v>2016</v>
      </c>
      <c r="C11" s="63">
        <v>26634</v>
      </c>
      <c r="D11" s="63">
        <v>13574</v>
      </c>
      <c r="E11" s="63">
        <v>13060</v>
      </c>
      <c r="H11" s="24"/>
    </row>
    <row r="12" spans="1:8" ht="14.1" customHeight="1" x14ac:dyDescent="0.2">
      <c r="A12" s="45" t="s">
        <v>35</v>
      </c>
      <c r="B12" s="62">
        <f>$B$8-4</f>
        <v>2015</v>
      </c>
      <c r="C12" s="63">
        <v>25897</v>
      </c>
      <c r="D12" s="63">
        <v>13303</v>
      </c>
      <c r="E12" s="63">
        <v>12594</v>
      </c>
    </row>
    <row r="13" spans="1:8" ht="14.1" customHeight="1" x14ac:dyDescent="0.2">
      <c r="A13" s="52" t="s">
        <v>36</v>
      </c>
      <c r="B13" s="62"/>
      <c r="C13" s="63">
        <f>SUM(C8:C12)</f>
        <v>129237</v>
      </c>
      <c r="D13" s="63">
        <f>SUM(D8:D12)</f>
        <v>66198</v>
      </c>
      <c r="E13" s="63">
        <f>SUM(E8:E12)</f>
        <v>63039</v>
      </c>
    </row>
    <row r="14" spans="1:8" ht="14.1" customHeight="1" x14ac:dyDescent="0.2">
      <c r="A14" s="46" t="s">
        <v>37</v>
      </c>
      <c r="B14" s="62">
        <f>$B$8-5</f>
        <v>2014</v>
      </c>
      <c r="C14" s="63">
        <v>25815</v>
      </c>
      <c r="D14" s="63">
        <v>13123</v>
      </c>
      <c r="E14" s="63">
        <v>12692</v>
      </c>
    </row>
    <row r="15" spans="1:8" ht="14.1" customHeight="1" x14ac:dyDescent="0.2">
      <c r="A15" s="46" t="s">
        <v>38</v>
      </c>
      <c r="B15" s="62">
        <f>$B$8-6</f>
        <v>2013</v>
      </c>
      <c r="C15" s="63">
        <v>25169</v>
      </c>
      <c r="D15" s="63">
        <v>12909</v>
      </c>
      <c r="E15" s="63">
        <v>12260</v>
      </c>
    </row>
    <row r="16" spans="1:8" ht="14.1" customHeight="1" x14ac:dyDescent="0.2">
      <c r="A16" s="46" t="s">
        <v>39</v>
      </c>
      <c r="B16" s="62">
        <f>$B$8-7</f>
        <v>2012</v>
      </c>
      <c r="C16" s="63">
        <v>25554</v>
      </c>
      <c r="D16" s="63">
        <v>13146</v>
      </c>
      <c r="E16" s="63">
        <v>12408</v>
      </c>
    </row>
    <row r="17" spans="1:5" ht="14.1" customHeight="1" x14ac:dyDescent="0.2">
      <c r="A17" s="46" t="s">
        <v>40</v>
      </c>
      <c r="B17" s="62">
        <f>$B$8-8</f>
        <v>2011</v>
      </c>
      <c r="C17" s="63">
        <v>24912</v>
      </c>
      <c r="D17" s="63">
        <v>12715</v>
      </c>
      <c r="E17" s="63">
        <v>12197</v>
      </c>
    </row>
    <row r="18" spans="1:5" ht="14.1" customHeight="1" x14ac:dyDescent="0.2">
      <c r="A18" s="46" t="s">
        <v>41</v>
      </c>
      <c r="B18" s="62">
        <f>$B$8-9</f>
        <v>2010</v>
      </c>
      <c r="C18" s="63">
        <v>26035</v>
      </c>
      <c r="D18" s="63">
        <v>13375</v>
      </c>
      <c r="E18" s="63">
        <v>12660</v>
      </c>
    </row>
    <row r="19" spans="1:5" ht="14.1" customHeight="1" x14ac:dyDescent="0.2">
      <c r="A19" s="53" t="s">
        <v>36</v>
      </c>
      <c r="B19" s="64"/>
      <c r="C19" s="63">
        <f>SUM(C14:C18)</f>
        <v>127485</v>
      </c>
      <c r="D19" s="63">
        <f>SUM(D14:D18)</f>
        <v>65268</v>
      </c>
      <c r="E19" s="63">
        <f>SUM(E14:E18)</f>
        <v>62217</v>
      </c>
    </row>
    <row r="20" spans="1:5" ht="14.1" customHeight="1" x14ac:dyDescent="0.2">
      <c r="A20" s="46" t="s">
        <v>42</v>
      </c>
      <c r="B20" s="62">
        <f>$B$8-10</f>
        <v>2009</v>
      </c>
      <c r="C20" s="63">
        <v>25661</v>
      </c>
      <c r="D20" s="63">
        <v>13315</v>
      </c>
      <c r="E20" s="63">
        <v>12346</v>
      </c>
    </row>
    <row r="21" spans="1:5" ht="14.1" customHeight="1" x14ac:dyDescent="0.2">
      <c r="A21" s="46" t="s">
        <v>43</v>
      </c>
      <c r="B21" s="62">
        <f>$B$8-11</f>
        <v>2008</v>
      </c>
      <c r="C21" s="63">
        <v>26428</v>
      </c>
      <c r="D21" s="63">
        <v>13367</v>
      </c>
      <c r="E21" s="63">
        <v>13061</v>
      </c>
    </row>
    <row r="22" spans="1:5" ht="14.1" customHeight="1" x14ac:dyDescent="0.2">
      <c r="A22" s="46" t="s">
        <v>44</v>
      </c>
      <c r="B22" s="62">
        <f>$B$8-12</f>
        <v>2007</v>
      </c>
      <c r="C22" s="63">
        <v>26712</v>
      </c>
      <c r="D22" s="63">
        <v>13773</v>
      </c>
      <c r="E22" s="63">
        <v>12939</v>
      </c>
    </row>
    <row r="23" spans="1:5" ht="14.1" customHeight="1" x14ac:dyDescent="0.2">
      <c r="A23" s="46" t="s">
        <v>45</v>
      </c>
      <c r="B23" s="62">
        <f>$B$8-13</f>
        <v>2006</v>
      </c>
      <c r="C23" s="63">
        <v>26263</v>
      </c>
      <c r="D23" s="63">
        <v>13566</v>
      </c>
      <c r="E23" s="63">
        <v>12697</v>
      </c>
    </row>
    <row r="24" spans="1:5" ht="14.1" customHeight="1" x14ac:dyDescent="0.2">
      <c r="A24" s="46" t="s">
        <v>46</v>
      </c>
      <c r="B24" s="62">
        <f>$B$8-14</f>
        <v>2005</v>
      </c>
      <c r="C24" s="63">
        <v>26396</v>
      </c>
      <c r="D24" s="63">
        <v>13567</v>
      </c>
      <c r="E24" s="63">
        <v>12829</v>
      </c>
    </row>
    <row r="25" spans="1:5" ht="14.1" customHeight="1" x14ac:dyDescent="0.2">
      <c r="A25" s="53" t="s">
        <v>36</v>
      </c>
      <c r="B25" s="64"/>
      <c r="C25" s="63">
        <f>SUM(C20:C24)</f>
        <v>131460</v>
      </c>
      <c r="D25" s="63">
        <f>SUM(D20:D24)</f>
        <v>67588</v>
      </c>
      <c r="E25" s="63">
        <f>SUM(E20:E24)</f>
        <v>63872</v>
      </c>
    </row>
    <row r="26" spans="1:5" ht="14.1" customHeight="1" x14ac:dyDescent="0.2">
      <c r="A26" s="46" t="s">
        <v>47</v>
      </c>
      <c r="B26" s="62">
        <f>$B$8-15</f>
        <v>2004</v>
      </c>
      <c r="C26" s="63">
        <v>27519</v>
      </c>
      <c r="D26" s="63">
        <v>14162</v>
      </c>
      <c r="E26" s="63">
        <v>13357</v>
      </c>
    </row>
    <row r="27" spans="1:5" ht="14.1" customHeight="1" x14ac:dyDescent="0.2">
      <c r="A27" s="46" t="s">
        <v>48</v>
      </c>
      <c r="B27" s="62">
        <f>$B$8-16</f>
        <v>2003</v>
      </c>
      <c r="C27" s="63">
        <v>27763</v>
      </c>
      <c r="D27" s="63">
        <v>14221</v>
      </c>
      <c r="E27" s="63">
        <v>13542</v>
      </c>
    </row>
    <row r="28" spans="1:5" ht="14.1" customHeight="1" x14ac:dyDescent="0.2">
      <c r="A28" s="46" t="s">
        <v>49</v>
      </c>
      <c r="B28" s="62">
        <f>$B$8-17</f>
        <v>2002</v>
      </c>
      <c r="C28" s="63">
        <v>28446</v>
      </c>
      <c r="D28" s="63">
        <v>14686</v>
      </c>
      <c r="E28" s="63">
        <v>13760</v>
      </c>
    </row>
    <row r="29" spans="1:5" ht="14.1" customHeight="1" x14ac:dyDescent="0.2">
      <c r="A29" s="46" t="s">
        <v>50</v>
      </c>
      <c r="B29" s="62">
        <f>$B$8-18</f>
        <v>2001</v>
      </c>
      <c r="C29" s="63">
        <v>29475</v>
      </c>
      <c r="D29" s="63">
        <v>15187</v>
      </c>
      <c r="E29" s="63">
        <v>14288</v>
      </c>
    </row>
    <row r="30" spans="1:5" ht="14.1" customHeight="1" x14ac:dyDescent="0.2">
      <c r="A30" s="45" t="s">
        <v>51</v>
      </c>
      <c r="B30" s="62">
        <f>$B$8-19</f>
        <v>2000</v>
      </c>
      <c r="C30" s="63">
        <v>31344</v>
      </c>
      <c r="D30" s="63">
        <v>16223</v>
      </c>
      <c r="E30" s="63">
        <v>15121</v>
      </c>
    </row>
    <row r="31" spans="1:5" ht="14.1" customHeight="1" x14ac:dyDescent="0.2">
      <c r="A31" s="53" t="s">
        <v>36</v>
      </c>
      <c r="B31" s="64"/>
      <c r="C31" s="63">
        <f>SUM(C26:C30)</f>
        <v>144547</v>
      </c>
      <c r="D31" s="63">
        <f>SUM(D26:D30)</f>
        <v>74479</v>
      </c>
      <c r="E31" s="63">
        <f>SUM(E26:E30)</f>
        <v>70068</v>
      </c>
    </row>
    <row r="32" spans="1:5" ht="14.1" customHeight="1" x14ac:dyDescent="0.2">
      <c r="A32" s="46" t="s">
        <v>52</v>
      </c>
      <c r="B32" s="62">
        <f>$B$8-20</f>
        <v>1999</v>
      </c>
      <c r="C32" s="63">
        <v>31922</v>
      </c>
      <c r="D32" s="63">
        <v>16903</v>
      </c>
      <c r="E32" s="63">
        <v>15019</v>
      </c>
    </row>
    <row r="33" spans="1:5" ht="14.1" customHeight="1" x14ac:dyDescent="0.2">
      <c r="A33" s="46" t="s">
        <v>53</v>
      </c>
      <c r="B33" s="62">
        <f>$B$8-21</f>
        <v>1998</v>
      </c>
      <c r="C33" s="63">
        <v>31463</v>
      </c>
      <c r="D33" s="63">
        <v>16405</v>
      </c>
      <c r="E33" s="63">
        <v>15058</v>
      </c>
    </row>
    <row r="34" spans="1:5" ht="14.1" customHeight="1" x14ac:dyDescent="0.2">
      <c r="A34" s="46" t="s">
        <v>54</v>
      </c>
      <c r="B34" s="62">
        <f>$B$8-22</f>
        <v>1997</v>
      </c>
      <c r="C34" s="63">
        <v>32156</v>
      </c>
      <c r="D34" s="63">
        <v>17105</v>
      </c>
      <c r="E34" s="63">
        <v>15051</v>
      </c>
    </row>
    <row r="35" spans="1:5" ht="14.1" customHeight="1" x14ac:dyDescent="0.2">
      <c r="A35" s="46" t="s">
        <v>55</v>
      </c>
      <c r="B35" s="62">
        <f>$B$8-23</f>
        <v>1996</v>
      </c>
      <c r="C35" s="63">
        <v>31750</v>
      </c>
      <c r="D35" s="63">
        <v>16524</v>
      </c>
      <c r="E35" s="63">
        <v>15226</v>
      </c>
    </row>
    <row r="36" spans="1:5" ht="14.1" customHeight="1" x14ac:dyDescent="0.2">
      <c r="A36" s="46" t="s">
        <v>56</v>
      </c>
      <c r="B36" s="62">
        <f>$B$8-24</f>
        <v>1995</v>
      </c>
      <c r="C36" s="63">
        <v>30751</v>
      </c>
      <c r="D36" s="63">
        <v>16099</v>
      </c>
      <c r="E36" s="63">
        <v>14652</v>
      </c>
    </row>
    <row r="37" spans="1:5" ht="14.1" customHeight="1" x14ac:dyDescent="0.2">
      <c r="A37" s="53" t="s">
        <v>36</v>
      </c>
      <c r="B37" s="64"/>
      <c r="C37" s="63">
        <f>SUM(C32:C36)</f>
        <v>158042</v>
      </c>
      <c r="D37" s="63">
        <f>SUM(D32:D36)</f>
        <v>83036</v>
      </c>
      <c r="E37" s="63">
        <f>SUM(E32:E36)</f>
        <v>75006</v>
      </c>
    </row>
    <row r="38" spans="1:5" ht="14.1" customHeight="1" x14ac:dyDescent="0.2">
      <c r="A38" s="46" t="s">
        <v>57</v>
      </c>
      <c r="B38" s="62">
        <f>$B$8-25</f>
        <v>1994</v>
      </c>
      <c r="C38" s="63">
        <v>31284</v>
      </c>
      <c r="D38" s="63">
        <v>16483</v>
      </c>
      <c r="E38" s="63">
        <v>14801</v>
      </c>
    </row>
    <row r="39" spans="1:5" ht="14.1" customHeight="1" x14ac:dyDescent="0.2">
      <c r="A39" s="46" t="s">
        <v>58</v>
      </c>
      <c r="B39" s="62">
        <f>$B$8-26</f>
        <v>1993</v>
      </c>
      <c r="C39" s="63">
        <v>31639</v>
      </c>
      <c r="D39" s="63">
        <v>16543</v>
      </c>
      <c r="E39" s="63">
        <v>15096</v>
      </c>
    </row>
    <row r="40" spans="1:5" ht="14.1" customHeight="1" x14ac:dyDescent="0.2">
      <c r="A40" s="46" t="s">
        <v>59</v>
      </c>
      <c r="B40" s="62">
        <f>$B$8-27</f>
        <v>1992</v>
      </c>
      <c r="C40" s="63">
        <v>31940</v>
      </c>
      <c r="D40" s="63">
        <v>16644</v>
      </c>
      <c r="E40" s="63">
        <v>15296</v>
      </c>
    </row>
    <row r="41" spans="1:5" ht="14.1" customHeight="1" x14ac:dyDescent="0.2">
      <c r="A41" s="46" t="s">
        <v>60</v>
      </c>
      <c r="B41" s="62">
        <f>$B$8-28</f>
        <v>1991</v>
      </c>
      <c r="C41" s="63">
        <v>32636</v>
      </c>
      <c r="D41" s="63">
        <v>16978</v>
      </c>
      <c r="E41" s="63">
        <v>15658</v>
      </c>
    </row>
    <row r="42" spans="1:5" ht="14.1" customHeight="1" x14ac:dyDescent="0.2">
      <c r="A42" s="46" t="s">
        <v>61</v>
      </c>
      <c r="B42" s="62">
        <f>$B$8-29</f>
        <v>1990</v>
      </c>
      <c r="C42" s="63">
        <v>34421</v>
      </c>
      <c r="D42" s="63">
        <v>17908</v>
      </c>
      <c r="E42" s="63">
        <v>16513</v>
      </c>
    </row>
    <row r="43" spans="1:5" ht="14.1" customHeight="1" x14ac:dyDescent="0.2">
      <c r="A43" s="53" t="s">
        <v>36</v>
      </c>
      <c r="B43" s="64"/>
      <c r="C43" s="63">
        <f>SUM(C38:C42)</f>
        <v>161920</v>
      </c>
      <c r="D43" s="63">
        <f>SUM(D38:D42)</f>
        <v>84556</v>
      </c>
      <c r="E43" s="63">
        <f>SUM(E38:E42)</f>
        <v>77364</v>
      </c>
    </row>
    <row r="44" spans="1:5" ht="14.1" customHeight="1" x14ac:dyDescent="0.2">
      <c r="A44" s="46" t="s">
        <v>62</v>
      </c>
      <c r="B44" s="62">
        <f>$B$8-30</f>
        <v>1989</v>
      </c>
      <c r="C44" s="63">
        <v>33638</v>
      </c>
      <c r="D44" s="63">
        <v>17390</v>
      </c>
      <c r="E44" s="63">
        <v>16248</v>
      </c>
    </row>
    <row r="45" spans="1:5" ht="14.1" customHeight="1" x14ac:dyDescent="0.2">
      <c r="A45" s="46" t="s">
        <v>63</v>
      </c>
      <c r="B45" s="62">
        <f>$B$8-31</f>
        <v>1988</v>
      </c>
      <c r="C45" s="63">
        <v>34701</v>
      </c>
      <c r="D45" s="63">
        <v>18054</v>
      </c>
      <c r="E45" s="63">
        <v>16647</v>
      </c>
    </row>
    <row r="46" spans="1:5" ht="14.1" customHeight="1" x14ac:dyDescent="0.2">
      <c r="A46" s="46" t="s">
        <v>64</v>
      </c>
      <c r="B46" s="62">
        <f>$B$8-32</f>
        <v>1987</v>
      </c>
      <c r="C46" s="63">
        <v>34065</v>
      </c>
      <c r="D46" s="63">
        <v>17609</v>
      </c>
      <c r="E46" s="63">
        <v>16456</v>
      </c>
    </row>
    <row r="47" spans="1:5" ht="14.1" customHeight="1" x14ac:dyDescent="0.2">
      <c r="A47" s="46" t="s">
        <v>65</v>
      </c>
      <c r="B47" s="62">
        <f>$B$8-33</f>
        <v>1986</v>
      </c>
      <c r="C47" s="63">
        <v>33237</v>
      </c>
      <c r="D47" s="63">
        <v>16866</v>
      </c>
      <c r="E47" s="63">
        <v>16371</v>
      </c>
    </row>
    <row r="48" spans="1:5" ht="14.1" customHeight="1" x14ac:dyDescent="0.2">
      <c r="A48" s="46" t="s">
        <v>66</v>
      </c>
      <c r="B48" s="62">
        <f>$B$8-34</f>
        <v>1985</v>
      </c>
      <c r="C48" s="63">
        <v>32227</v>
      </c>
      <c r="D48" s="63">
        <v>16195</v>
      </c>
      <c r="E48" s="63">
        <v>16032</v>
      </c>
    </row>
    <row r="49" spans="1:5" ht="14.1" customHeight="1" x14ac:dyDescent="0.2">
      <c r="A49" s="53" t="s">
        <v>36</v>
      </c>
      <c r="B49" s="64"/>
      <c r="C49" s="63">
        <f>SUM(C44:C48)</f>
        <v>167868</v>
      </c>
      <c r="D49" s="63">
        <f>SUM(D44:D48)</f>
        <v>86114</v>
      </c>
      <c r="E49" s="63">
        <f>SUM(E44:E48)</f>
        <v>81754</v>
      </c>
    </row>
    <row r="50" spans="1:5" ht="14.1" customHeight="1" x14ac:dyDescent="0.2">
      <c r="A50" s="46" t="s">
        <v>67</v>
      </c>
      <c r="B50" s="62">
        <f>$B$8-35</f>
        <v>1984</v>
      </c>
      <c r="C50" s="63">
        <v>32258</v>
      </c>
      <c r="D50" s="63">
        <v>16131</v>
      </c>
      <c r="E50" s="63">
        <v>16127</v>
      </c>
    </row>
    <row r="51" spans="1:5" ht="14.1" customHeight="1" x14ac:dyDescent="0.2">
      <c r="A51" s="46" t="s">
        <v>68</v>
      </c>
      <c r="B51" s="62">
        <f>$B$8-36</f>
        <v>1983</v>
      </c>
      <c r="C51" s="63">
        <v>32931</v>
      </c>
      <c r="D51" s="63">
        <v>16442</v>
      </c>
      <c r="E51" s="63">
        <v>16489</v>
      </c>
    </row>
    <row r="52" spans="1:5" ht="14.1" customHeight="1" x14ac:dyDescent="0.2">
      <c r="A52" s="46" t="s">
        <v>69</v>
      </c>
      <c r="B52" s="62">
        <f>$B$8-37</f>
        <v>1982</v>
      </c>
      <c r="C52" s="63">
        <v>34130</v>
      </c>
      <c r="D52" s="63">
        <v>16790</v>
      </c>
      <c r="E52" s="63">
        <v>17340</v>
      </c>
    </row>
    <row r="53" spans="1:5" ht="14.1" customHeight="1" x14ac:dyDescent="0.2">
      <c r="A53" s="46" t="s">
        <v>70</v>
      </c>
      <c r="B53" s="62">
        <f>$B$8-38</f>
        <v>1981</v>
      </c>
      <c r="C53" s="63">
        <v>34086</v>
      </c>
      <c r="D53" s="63">
        <v>16727</v>
      </c>
      <c r="E53" s="63">
        <v>17359</v>
      </c>
    </row>
    <row r="54" spans="1:5" ht="14.1" customHeight="1" x14ac:dyDescent="0.2">
      <c r="A54" s="45" t="s">
        <v>71</v>
      </c>
      <c r="B54" s="62">
        <f>$B$8-39</f>
        <v>1980</v>
      </c>
      <c r="C54" s="63">
        <v>34816</v>
      </c>
      <c r="D54" s="63">
        <v>16979</v>
      </c>
      <c r="E54" s="63">
        <v>17837</v>
      </c>
    </row>
    <row r="55" spans="1:5" ht="14.1" customHeight="1" x14ac:dyDescent="0.2">
      <c r="A55" s="52" t="s">
        <v>36</v>
      </c>
      <c r="B55" s="64"/>
      <c r="C55" s="63">
        <f>SUM(C50:C54)</f>
        <v>168221</v>
      </c>
      <c r="D55" s="63">
        <f>SUM(D50:D54)</f>
        <v>83069</v>
      </c>
      <c r="E55" s="63">
        <f>SUM(E50:E54)</f>
        <v>85152</v>
      </c>
    </row>
    <row r="56" spans="1:5" ht="14.1" customHeight="1" x14ac:dyDescent="0.2">
      <c r="A56" s="45" t="s">
        <v>72</v>
      </c>
      <c r="B56" s="62">
        <f>$B$8-40</f>
        <v>1979</v>
      </c>
      <c r="C56" s="63">
        <v>33132</v>
      </c>
      <c r="D56" s="63">
        <v>16204</v>
      </c>
      <c r="E56" s="63">
        <v>16928</v>
      </c>
    </row>
    <row r="57" spans="1:5" ht="14.1" customHeight="1" x14ac:dyDescent="0.2">
      <c r="A57" s="45" t="s">
        <v>73</v>
      </c>
      <c r="B57" s="62">
        <f>$B$8-41</f>
        <v>1978</v>
      </c>
      <c r="C57" s="63">
        <v>33287</v>
      </c>
      <c r="D57" s="63">
        <v>16499</v>
      </c>
      <c r="E57" s="63">
        <v>16788</v>
      </c>
    </row>
    <row r="58" spans="1:5" ht="14.1" customHeight="1" x14ac:dyDescent="0.2">
      <c r="A58" s="45" t="s">
        <v>74</v>
      </c>
      <c r="B58" s="62">
        <f>$B$8-42</f>
        <v>1977</v>
      </c>
      <c r="C58" s="63">
        <v>33040</v>
      </c>
      <c r="D58" s="63">
        <v>16167</v>
      </c>
      <c r="E58" s="63">
        <v>16873</v>
      </c>
    </row>
    <row r="59" spans="1:5" ht="14.1" customHeight="1" x14ac:dyDescent="0.2">
      <c r="A59" s="45" t="s">
        <v>75</v>
      </c>
      <c r="B59" s="62">
        <f>$B$8-43</f>
        <v>1976</v>
      </c>
      <c r="C59" s="63">
        <v>33381</v>
      </c>
      <c r="D59" s="63">
        <v>16317</v>
      </c>
      <c r="E59" s="63">
        <v>17064</v>
      </c>
    </row>
    <row r="60" spans="1:5" ht="14.1" customHeight="1" x14ac:dyDescent="0.2">
      <c r="A60" s="45" t="s">
        <v>76</v>
      </c>
      <c r="B60" s="62">
        <f>$B$8-44</f>
        <v>1975</v>
      </c>
      <c r="C60" s="63">
        <v>32645</v>
      </c>
      <c r="D60" s="63">
        <v>16083</v>
      </c>
      <c r="E60" s="63">
        <v>16562</v>
      </c>
    </row>
    <row r="61" spans="1:5" ht="14.1" customHeight="1" x14ac:dyDescent="0.2">
      <c r="A61" s="53" t="s">
        <v>36</v>
      </c>
      <c r="B61" s="64"/>
      <c r="C61" s="63">
        <f>SUM(C56:C60)</f>
        <v>165485</v>
      </c>
      <c r="D61" s="63">
        <f>SUM(D56:D60)</f>
        <v>81270</v>
      </c>
      <c r="E61" s="63">
        <f>SUM(E56:E60)</f>
        <v>84215</v>
      </c>
    </row>
    <row r="62" spans="1:5" ht="14.1" customHeight="1" x14ac:dyDescent="0.2">
      <c r="A62" s="46" t="s">
        <v>77</v>
      </c>
      <c r="B62" s="62">
        <f>$B$8-45</f>
        <v>1974</v>
      </c>
      <c r="C62" s="63">
        <v>32610</v>
      </c>
      <c r="D62" s="63">
        <v>16064</v>
      </c>
      <c r="E62" s="63">
        <v>16546</v>
      </c>
    </row>
    <row r="63" spans="1:5" ht="14.1" customHeight="1" x14ac:dyDescent="0.2">
      <c r="A63" s="46" t="s">
        <v>78</v>
      </c>
      <c r="B63" s="62">
        <f>$B$8-46</f>
        <v>1973</v>
      </c>
      <c r="C63" s="63">
        <v>33749</v>
      </c>
      <c r="D63" s="63">
        <v>16607</v>
      </c>
      <c r="E63" s="63">
        <v>17142</v>
      </c>
    </row>
    <row r="64" spans="1:5" ht="14.1" customHeight="1" x14ac:dyDescent="0.2">
      <c r="A64" s="46" t="s">
        <v>79</v>
      </c>
      <c r="B64" s="62">
        <f>$B$8-47</f>
        <v>1972</v>
      </c>
      <c r="C64" s="63">
        <v>36665</v>
      </c>
      <c r="D64" s="63">
        <v>18010</v>
      </c>
      <c r="E64" s="63">
        <v>18655</v>
      </c>
    </row>
    <row r="65" spans="1:5" ht="14.1" customHeight="1" x14ac:dyDescent="0.2">
      <c r="A65" s="46" t="s">
        <v>80</v>
      </c>
      <c r="B65" s="62">
        <f>$B$8-48</f>
        <v>1971</v>
      </c>
      <c r="C65" s="63">
        <v>41097</v>
      </c>
      <c r="D65" s="63">
        <v>20256</v>
      </c>
      <c r="E65" s="63">
        <v>20841</v>
      </c>
    </row>
    <row r="66" spans="1:5" ht="14.1" customHeight="1" x14ac:dyDescent="0.2">
      <c r="A66" s="46" t="s">
        <v>81</v>
      </c>
      <c r="B66" s="62">
        <f>$B$8-49</f>
        <v>1970</v>
      </c>
      <c r="C66" s="63">
        <v>42867</v>
      </c>
      <c r="D66" s="63">
        <v>21306</v>
      </c>
      <c r="E66" s="63">
        <v>21561</v>
      </c>
    </row>
    <row r="67" spans="1:5" ht="14.1" customHeight="1" x14ac:dyDescent="0.2">
      <c r="A67" s="53" t="s">
        <v>36</v>
      </c>
      <c r="B67" s="64"/>
      <c r="C67" s="63">
        <f>SUM(C62:C66)</f>
        <v>186988</v>
      </c>
      <c r="D67" s="63">
        <f>SUM(D62:D66)</f>
        <v>92243</v>
      </c>
      <c r="E67" s="63">
        <f>SUM(E62:E66)</f>
        <v>94745</v>
      </c>
    </row>
    <row r="68" spans="1:5" ht="14.1" customHeight="1" x14ac:dyDescent="0.2">
      <c r="A68" s="46" t="s">
        <v>82</v>
      </c>
      <c r="B68" s="62">
        <f>$B$8-50</f>
        <v>1969</v>
      </c>
      <c r="C68" s="63">
        <v>47543</v>
      </c>
      <c r="D68" s="63">
        <v>23598</v>
      </c>
      <c r="E68" s="63">
        <v>23945</v>
      </c>
    </row>
    <row r="69" spans="1:5" ht="14.1" customHeight="1" x14ac:dyDescent="0.2">
      <c r="A69" s="46" t="s">
        <v>83</v>
      </c>
      <c r="B69" s="62">
        <f>$B$8-51</f>
        <v>1968</v>
      </c>
      <c r="C69" s="63">
        <v>50424</v>
      </c>
      <c r="D69" s="63">
        <v>24957</v>
      </c>
      <c r="E69" s="63">
        <v>25467</v>
      </c>
    </row>
    <row r="70" spans="1:5" ht="14.1" customHeight="1" x14ac:dyDescent="0.2">
      <c r="A70" s="46" t="s">
        <v>84</v>
      </c>
      <c r="B70" s="62">
        <f>$B$8-52</f>
        <v>1967</v>
      </c>
      <c r="C70" s="63">
        <v>52252</v>
      </c>
      <c r="D70" s="63">
        <v>25998</v>
      </c>
      <c r="E70" s="63">
        <v>26254</v>
      </c>
    </row>
    <row r="71" spans="1:5" ht="14.1" customHeight="1" x14ac:dyDescent="0.2">
      <c r="A71" s="46" t="s">
        <v>85</v>
      </c>
      <c r="B71" s="62">
        <f>$B$8-53</f>
        <v>1966</v>
      </c>
      <c r="C71" s="63">
        <v>52463</v>
      </c>
      <c r="D71" s="63">
        <v>26018</v>
      </c>
      <c r="E71" s="63">
        <v>26445</v>
      </c>
    </row>
    <row r="72" spans="1:5" ht="14.1" customHeight="1" x14ac:dyDescent="0.2">
      <c r="A72" s="46" t="s">
        <v>86</v>
      </c>
      <c r="B72" s="62">
        <f>$B$8-54</f>
        <v>1965</v>
      </c>
      <c r="C72" s="63">
        <v>51589</v>
      </c>
      <c r="D72" s="63">
        <v>25383</v>
      </c>
      <c r="E72" s="63">
        <v>26206</v>
      </c>
    </row>
    <row r="73" spans="1:5" ht="14.1" customHeight="1" x14ac:dyDescent="0.2">
      <c r="A73" s="53" t="s">
        <v>36</v>
      </c>
      <c r="B73" s="64"/>
      <c r="C73" s="63">
        <f>SUM(C68:C72)</f>
        <v>254271</v>
      </c>
      <c r="D73" s="63">
        <f>SUM(D68:D72)</f>
        <v>125954</v>
      </c>
      <c r="E73" s="63">
        <f>SUM(E68:E72)</f>
        <v>128317</v>
      </c>
    </row>
    <row r="74" spans="1:5" ht="14.1" customHeight="1" x14ac:dyDescent="0.2">
      <c r="A74" s="46" t="s">
        <v>87</v>
      </c>
      <c r="B74" s="62">
        <f>$B$8-55</f>
        <v>1964</v>
      </c>
      <c r="C74" s="63">
        <v>52016</v>
      </c>
      <c r="D74" s="63">
        <v>25998</v>
      </c>
      <c r="E74" s="63">
        <v>26018</v>
      </c>
    </row>
    <row r="75" spans="1:5" ht="14.1" customHeight="1" x14ac:dyDescent="0.2">
      <c r="A75" s="46" t="s">
        <v>88</v>
      </c>
      <c r="B75" s="62">
        <f>$B$8-56</f>
        <v>1963</v>
      </c>
      <c r="C75" s="63">
        <v>50406</v>
      </c>
      <c r="D75" s="63">
        <v>24852</v>
      </c>
      <c r="E75" s="63">
        <v>25554</v>
      </c>
    </row>
    <row r="76" spans="1:5" ht="13.15" customHeight="1" x14ac:dyDescent="0.2">
      <c r="A76" s="46" t="s">
        <v>89</v>
      </c>
      <c r="B76" s="62">
        <f>$B$8-57</f>
        <v>1962</v>
      </c>
      <c r="C76" s="63">
        <v>47851</v>
      </c>
      <c r="D76" s="63">
        <v>23642</v>
      </c>
      <c r="E76" s="63">
        <v>24209</v>
      </c>
    </row>
    <row r="77" spans="1:5" ht="14.1" customHeight="1" x14ac:dyDescent="0.2">
      <c r="A77" s="45" t="s">
        <v>90</v>
      </c>
      <c r="B77" s="62">
        <f>$B$8-58</f>
        <v>1961</v>
      </c>
      <c r="C77" s="63">
        <v>46572</v>
      </c>
      <c r="D77" s="63">
        <v>22897</v>
      </c>
      <c r="E77" s="63">
        <v>23675</v>
      </c>
    </row>
    <row r="78" spans="1:5" x14ac:dyDescent="0.2">
      <c r="A78" s="46" t="s">
        <v>91</v>
      </c>
      <c r="B78" s="62">
        <f>$B$8-59</f>
        <v>1960</v>
      </c>
      <c r="C78" s="63">
        <v>44285</v>
      </c>
      <c r="D78" s="63">
        <v>21742</v>
      </c>
      <c r="E78" s="63">
        <v>22543</v>
      </c>
    </row>
    <row r="79" spans="1:5" x14ac:dyDescent="0.2">
      <c r="A79" s="53" t="s">
        <v>36</v>
      </c>
      <c r="B79" s="64"/>
      <c r="C79" s="63">
        <f>SUM(C74:C78)</f>
        <v>241130</v>
      </c>
      <c r="D79" s="63">
        <f>SUM(D74:D78)</f>
        <v>119131</v>
      </c>
      <c r="E79" s="63">
        <f>SUM(E74:E78)</f>
        <v>121999</v>
      </c>
    </row>
    <row r="80" spans="1:5" x14ac:dyDescent="0.2">
      <c r="A80" s="46" t="s">
        <v>92</v>
      </c>
      <c r="B80" s="62">
        <f>$B$8-60</f>
        <v>1959</v>
      </c>
      <c r="C80" s="63">
        <v>42909</v>
      </c>
      <c r="D80" s="63">
        <v>21029</v>
      </c>
      <c r="E80" s="63">
        <v>21880</v>
      </c>
    </row>
    <row r="81" spans="1:5" x14ac:dyDescent="0.2">
      <c r="A81" s="46" t="s">
        <v>93</v>
      </c>
      <c r="B81" s="62">
        <f>$B$8-61</f>
        <v>1958</v>
      </c>
      <c r="C81" s="63">
        <v>40194</v>
      </c>
      <c r="D81" s="63">
        <v>19779</v>
      </c>
      <c r="E81" s="63">
        <v>20415</v>
      </c>
    </row>
    <row r="82" spans="1:5" x14ac:dyDescent="0.2">
      <c r="A82" s="46" t="s">
        <v>94</v>
      </c>
      <c r="B82" s="62">
        <f>$B$8-62</f>
        <v>1957</v>
      </c>
      <c r="C82" s="63">
        <v>39029</v>
      </c>
      <c r="D82" s="63">
        <v>18793</v>
      </c>
      <c r="E82" s="63">
        <v>20236</v>
      </c>
    </row>
    <row r="83" spans="1:5" x14ac:dyDescent="0.2">
      <c r="A83" s="46" t="s">
        <v>95</v>
      </c>
      <c r="B83" s="62">
        <f>$B$8-63</f>
        <v>1956</v>
      </c>
      <c r="C83" s="63">
        <v>36719</v>
      </c>
      <c r="D83" s="63">
        <v>17776</v>
      </c>
      <c r="E83" s="63">
        <v>18943</v>
      </c>
    </row>
    <row r="84" spans="1:5" x14ac:dyDescent="0.2">
      <c r="A84" s="46" t="s">
        <v>96</v>
      </c>
      <c r="B84" s="62">
        <f>$B$8-64</f>
        <v>1955</v>
      </c>
      <c r="C84" s="63">
        <v>35715</v>
      </c>
      <c r="D84" s="63">
        <v>17184</v>
      </c>
      <c r="E84" s="63">
        <v>18531</v>
      </c>
    </row>
    <row r="85" spans="1:5" x14ac:dyDescent="0.2">
      <c r="A85" s="53" t="s">
        <v>36</v>
      </c>
      <c r="B85" s="64"/>
      <c r="C85" s="63">
        <f>SUM(C80:C84)</f>
        <v>194566</v>
      </c>
      <c r="D85" s="63">
        <f>SUM(D80:D84)</f>
        <v>94561</v>
      </c>
      <c r="E85" s="63">
        <f>SUM(E80:E84)</f>
        <v>100005</v>
      </c>
    </row>
    <row r="86" spans="1:5" x14ac:dyDescent="0.2">
      <c r="A86" s="46" t="s">
        <v>97</v>
      </c>
      <c r="B86" s="62">
        <f>$B$8-65</f>
        <v>1954</v>
      </c>
      <c r="C86" s="63">
        <v>35351</v>
      </c>
      <c r="D86" s="63">
        <v>16817</v>
      </c>
      <c r="E86" s="63">
        <v>18534</v>
      </c>
    </row>
    <row r="87" spans="1:5" x14ac:dyDescent="0.2">
      <c r="A87" s="46" t="s">
        <v>98</v>
      </c>
      <c r="B87" s="62">
        <f>$B$8-66</f>
        <v>1953</v>
      </c>
      <c r="C87" s="63">
        <v>33647</v>
      </c>
      <c r="D87" s="63">
        <v>16220</v>
      </c>
      <c r="E87" s="63">
        <v>17427</v>
      </c>
    </row>
    <row r="88" spans="1:5" x14ac:dyDescent="0.2">
      <c r="A88" s="46" t="s">
        <v>99</v>
      </c>
      <c r="B88" s="62">
        <f>$B$8-67</f>
        <v>1952</v>
      </c>
      <c r="C88" s="63">
        <v>33359</v>
      </c>
      <c r="D88" s="63">
        <v>15949</v>
      </c>
      <c r="E88" s="63">
        <v>17410</v>
      </c>
    </row>
    <row r="89" spans="1:5" x14ac:dyDescent="0.2">
      <c r="A89" s="46" t="s">
        <v>100</v>
      </c>
      <c r="B89" s="62">
        <f>$B$8-68</f>
        <v>1951</v>
      </c>
      <c r="C89" s="63">
        <v>33247</v>
      </c>
      <c r="D89" s="63">
        <v>15935</v>
      </c>
      <c r="E89" s="63">
        <v>17312</v>
      </c>
    </row>
    <row r="90" spans="1:5" x14ac:dyDescent="0.2">
      <c r="A90" s="46" t="s">
        <v>101</v>
      </c>
      <c r="B90" s="62">
        <f>$B$8-69</f>
        <v>1950</v>
      </c>
      <c r="C90" s="63">
        <v>33360</v>
      </c>
      <c r="D90" s="63">
        <v>15834</v>
      </c>
      <c r="E90" s="63">
        <v>17526</v>
      </c>
    </row>
    <row r="91" spans="1:5" x14ac:dyDescent="0.2">
      <c r="A91" s="53" t="s">
        <v>36</v>
      </c>
      <c r="B91" s="64"/>
      <c r="C91" s="63">
        <f>SUM(C86:C90)</f>
        <v>168964</v>
      </c>
      <c r="D91" s="63">
        <f>SUM(D86:D90)</f>
        <v>80755</v>
      </c>
      <c r="E91" s="63">
        <f>SUM(E86:E90)</f>
        <v>88209</v>
      </c>
    </row>
    <row r="92" spans="1:5" x14ac:dyDescent="0.2">
      <c r="A92" s="46" t="s">
        <v>102</v>
      </c>
      <c r="B92" s="62">
        <f>$B$8-70</f>
        <v>1949</v>
      </c>
      <c r="C92" s="63">
        <v>32907</v>
      </c>
      <c r="D92" s="63">
        <v>15743</v>
      </c>
      <c r="E92" s="63">
        <v>17164</v>
      </c>
    </row>
    <row r="93" spans="1:5" x14ac:dyDescent="0.2">
      <c r="A93" s="46" t="s">
        <v>103</v>
      </c>
      <c r="B93" s="62">
        <f>$B$8-71</f>
        <v>1948</v>
      </c>
      <c r="C93" s="63">
        <v>31946</v>
      </c>
      <c r="D93" s="63">
        <v>15099</v>
      </c>
      <c r="E93" s="63">
        <v>16847</v>
      </c>
    </row>
    <row r="94" spans="1:5" x14ac:dyDescent="0.2">
      <c r="A94" s="46" t="s">
        <v>104</v>
      </c>
      <c r="B94" s="62">
        <f>$B$8-72</f>
        <v>1947</v>
      </c>
      <c r="C94" s="63">
        <v>29335</v>
      </c>
      <c r="D94" s="63">
        <v>13858</v>
      </c>
      <c r="E94" s="63">
        <v>15477</v>
      </c>
    </row>
    <row r="95" spans="1:5" x14ac:dyDescent="0.2">
      <c r="A95" s="46" t="s">
        <v>105</v>
      </c>
      <c r="B95" s="62">
        <f>$B$8-73</f>
        <v>1946</v>
      </c>
      <c r="C95" s="63">
        <v>27276</v>
      </c>
      <c r="D95" s="63">
        <v>12715</v>
      </c>
      <c r="E95" s="63">
        <v>14561</v>
      </c>
    </row>
    <row r="96" spans="1:5" x14ac:dyDescent="0.2">
      <c r="A96" s="46" t="s">
        <v>106</v>
      </c>
      <c r="B96" s="62">
        <f>$B$8-74</f>
        <v>1945</v>
      </c>
      <c r="C96" s="63">
        <v>22150</v>
      </c>
      <c r="D96" s="63">
        <v>10099</v>
      </c>
      <c r="E96" s="63">
        <v>12051</v>
      </c>
    </row>
    <row r="97" spans="1:5" x14ac:dyDescent="0.2">
      <c r="A97" s="53" t="s">
        <v>36</v>
      </c>
      <c r="B97" s="64"/>
      <c r="C97" s="63">
        <f>SUM(C92:C96)</f>
        <v>143614</v>
      </c>
      <c r="D97" s="63">
        <f>SUM(D92:D96)</f>
        <v>67514</v>
      </c>
      <c r="E97" s="63">
        <f>SUM(E92:E96)</f>
        <v>76100</v>
      </c>
    </row>
    <row r="98" spans="1:5" x14ac:dyDescent="0.2">
      <c r="A98" s="46" t="s">
        <v>107</v>
      </c>
      <c r="B98" s="62">
        <f>$B$8-75</f>
        <v>1944</v>
      </c>
      <c r="C98" s="63">
        <v>29006</v>
      </c>
      <c r="D98" s="63">
        <v>13395</v>
      </c>
      <c r="E98" s="63">
        <v>15611</v>
      </c>
    </row>
    <row r="99" spans="1:5" x14ac:dyDescent="0.2">
      <c r="A99" s="46" t="s">
        <v>108</v>
      </c>
      <c r="B99" s="62">
        <f>$B$8-76</f>
        <v>1943</v>
      </c>
      <c r="C99" s="63">
        <v>29653</v>
      </c>
      <c r="D99" s="63">
        <v>13675</v>
      </c>
      <c r="E99" s="63">
        <v>15978</v>
      </c>
    </row>
    <row r="100" spans="1:5" x14ac:dyDescent="0.2">
      <c r="A100" s="46" t="s">
        <v>109</v>
      </c>
      <c r="B100" s="62">
        <f>$B$8-77</f>
        <v>1942</v>
      </c>
      <c r="C100" s="63">
        <v>27996</v>
      </c>
      <c r="D100" s="63">
        <v>12786</v>
      </c>
      <c r="E100" s="63">
        <v>15210</v>
      </c>
    </row>
    <row r="101" spans="1:5" x14ac:dyDescent="0.2">
      <c r="A101" s="46" t="s">
        <v>110</v>
      </c>
      <c r="B101" s="62">
        <f>$B$8-78</f>
        <v>1941</v>
      </c>
      <c r="C101" s="63">
        <v>33097</v>
      </c>
      <c r="D101" s="63">
        <v>15080</v>
      </c>
      <c r="E101" s="63">
        <v>18017</v>
      </c>
    </row>
    <row r="102" spans="1:5" x14ac:dyDescent="0.2">
      <c r="A102" s="47" t="s">
        <v>111</v>
      </c>
      <c r="B102" s="62">
        <f>$B$8-79</f>
        <v>1940</v>
      </c>
      <c r="C102" s="63">
        <v>32565</v>
      </c>
      <c r="D102" s="63">
        <v>14658</v>
      </c>
      <c r="E102" s="63">
        <v>17907</v>
      </c>
    </row>
    <row r="103" spans="1:5" x14ac:dyDescent="0.2">
      <c r="A103" s="54" t="s">
        <v>36</v>
      </c>
      <c r="B103" s="65"/>
      <c r="C103" s="63">
        <f>SUM(C98:C102)</f>
        <v>152317</v>
      </c>
      <c r="D103" s="63">
        <f>SUM(D98:D102)</f>
        <v>69594</v>
      </c>
      <c r="E103" s="63">
        <f>SUM(E98:E102)</f>
        <v>82723</v>
      </c>
    </row>
    <row r="104" spans="1:5" x14ac:dyDescent="0.2">
      <c r="A104" s="47" t="s">
        <v>112</v>
      </c>
      <c r="B104" s="62">
        <f>$B$8-80</f>
        <v>1939</v>
      </c>
      <c r="C104" s="63">
        <v>31194</v>
      </c>
      <c r="D104" s="63">
        <v>13834</v>
      </c>
      <c r="E104" s="63">
        <v>17360</v>
      </c>
    </row>
    <row r="105" spans="1:5" x14ac:dyDescent="0.2">
      <c r="A105" s="47" t="s">
        <v>123</v>
      </c>
      <c r="B105" s="62">
        <f>$B$8-81</f>
        <v>1938</v>
      </c>
      <c r="C105" s="63">
        <v>28107</v>
      </c>
      <c r="D105" s="63">
        <v>12181</v>
      </c>
      <c r="E105" s="63">
        <v>15926</v>
      </c>
    </row>
    <row r="106" spans="1:5" s="25" customFormat="1" x14ac:dyDescent="0.2">
      <c r="A106" s="47" t="s">
        <v>121</v>
      </c>
      <c r="B106" s="62">
        <f>$B$8-82</f>
        <v>1937</v>
      </c>
      <c r="C106" s="63">
        <v>24704</v>
      </c>
      <c r="D106" s="63">
        <v>10668</v>
      </c>
      <c r="E106" s="63">
        <v>14036</v>
      </c>
    </row>
    <row r="107" spans="1:5" x14ac:dyDescent="0.2">
      <c r="A107" s="47" t="s">
        <v>124</v>
      </c>
      <c r="B107" s="62">
        <f>$B$8-83</f>
        <v>1936</v>
      </c>
      <c r="C107" s="63">
        <v>22023</v>
      </c>
      <c r="D107" s="63">
        <v>9287</v>
      </c>
      <c r="E107" s="63">
        <v>12736</v>
      </c>
    </row>
    <row r="108" spans="1:5" x14ac:dyDescent="0.2">
      <c r="A108" s="47" t="s">
        <v>122</v>
      </c>
      <c r="B108" s="62">
        <f>$B$8-84</f>
        <v>1935</v>
      </c>
      <c r="C108" s="63">
        <v>19490</v>
      </c>
      <c r="D108" s="63">
        <v>7906</v>
      </c>
      <c r="E108" s="63">
        <v>11584</v>
      </c>
    </row>
    <row r="109" spans="1:5" x14ac:dyDescent="0.2">
      <c r="A109" s="54" t="s">
        <v>36</v>
      </c>
      <c r="B109" s="65"/>
      <c r="C109" s="63">
        <f>SUM(C104:C108)</f>
        <v>125518</v>
      </c>
      <c r="D109" s="63">
        <f>SUM(D104:D108)</f>
        <v>53876</v>
      </c>
      <c r="E109" s="63">
        <f>SUM(E104:E108)</f>
        <v>71642</v>
      </c>
    </row>
    <row r="110" spans="1:5" x14ac:dyDescent="0.2">
      <c r="A110" s="47" t="s">
        <v>113</v>
      </c>
      <c r="B110" s="62">
        <f>$B$8-85</f>
        <v>1934</v>
      </c>
      <c r="C110" s="63">
        <v>16217</v>
      </c>
      <c r="D110" s="63">
        <v>6515</v>
      </c>
      <c r="E110" s="63">
        <v>9702</v>
      </c>
    </row>
    <row r="111" spans="1:5" x14ac:dyDescent="0.2">
      <c r="A111" s="47" t="s">
        <v>114</v>
      </c>
      <c r="B111" s="62">
        <f>$B$8-86</f>
        <v>1933</v>
      </c>
      <c r="C111" s="63">
        <v>10985</v>
      </c>
      <c r="D111" s="63">
        <v>4145</v>
      </c>
      <c r="E111" s="63">
        <v>6840</v>
      </c>
    </row>
    <row r="112" spans="1:5" x14ac:dyDescent="0.2">
      <c r="A112" s="47" t="s">
        <v>115</v>
      </c>
      <c r="B112" s="62">
        <f>$B$8-87</f>
        <v>1932</v>
      </c>
      <c r="C112" s="63">
        <v>9511</v>
      </c>
      <c r="D112" s="63">
        <v>3470</v>
      </c>
      <c r="E112" s="63">
        <v>6041</v>
      </c>
    </row>
    <row r="113" spans="1:5" x14ac:dyDescent="0.2">
      <c r="A113" s="47" t="s">
        <v>116</v>
      </c>
      <c r="B113" s="62">
        <f>$B$8-88</f>
        <v>1931</v>
      </c>
      <c r="C113" s="63">
        <v>8816</v>
      </c>
      <c r="D113" s="63">
        <v>3039</v>
      </c>
      <c r="E113" s="63">
        <v>5777</v>
      </c>
    </row>
    <row r="114" spans="1:5" x14ac:dyDescent="0.2">
      <c r="A114" s="47" t="s">
        <v>117</v>
      </c>
      <c r="B114" s="62">
        <f>$B$8-89</f>
        <v>1930</v>
      </c>
      <c r="C114" s="63">
        <v>7795</v>
      </c>
      <c r="D114" s="63">
        <v>2629</v>
      </c>
      <c r="E114" s="63">
        <v>5166</v>
      </c>
    </row>
    <row r="115" spans="1:5" x14ac:dyDescent="0.2">
      <c r="A115" s="54" t="s">
        <v>36</v>
      </c>
      <c r="B115" s="66"/>
      <c r="C115" s="63">
        <f>SUM(C110:C114)</f>
        <v>53324</v>
      </c>
      <c r="D115" s="63">
        <f>SUM(D110:D114)</f>
        <v>19798</v>
      </c>
      <c r="E115" s="63">
        <f>SUM(E110:E114)</f>
        <v>33526</v>
      </c>
    </row>
    <row r="116" spans="1:5" x14ac:dyDescent="0.2">
      <c r="A116" s="47" t="s">
        <v>118</v>
      </c>
      <c r="B116" s="62">
        <f>$B$8-90</f>
        <v>1929</v>
      </c>
      <c r="C116" s="63">
        <v>28816</v>
      </c>
      <c r="D116" s="63">
        <v>7879</v>
      </c>
      <c r="E116" s="63">
        <v>20937</v>
      </c>
    </row>
    <row r="117" spans="1:5" x14ac:dyDescent="0.2">
      <c r="A117" s="48"/>
      <c r="B117" s="51" t="s">
        <v>119</v>
      </c>
      <c r="C117" s="56"/>
      <c r="D117" s="56"/>
      <c r="E117" s="56"/>
    </row>
    <row r="118" spans="1:5" x14ac:dyDescent="0.2">
      <c r="A118" s="49" t="s">
        <v>120</v>
      </c>
      <c r="B118" s="67"/>
      <c r="C118" s="70">
        <v>2903773</v>
      </c>
      <c r="D118" s="68">
        <v>1422883</v>
      </c>
      <c r="E118" s="68">
        <v>1480890</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C102:E111 C7:E97 A7:B109">
    <cfRule type="expression" dxfId="6" priority="9">
      <formula>MOD(ROW(),2)=1</formula>
    </cfRule>
  </conditionalFormatting>
  <conditionalFormatting sqref="C98:E101">
    <cfRule type="expression" dxfId="5" priority="8">
      <formula>MOD(ROW(),2)=1</formula>
    </cfRule>
  </conditionalFormatting>
  <conditionalFormatting sqref="A115:B115 A116 A118:B118 A110:A114">
    <cfRule type="expression" dxfId="4" priority="5">
      <formula>MOD(ROW(),2)=1</formula>
    </cfRule>
  </conditionalFormatting>
  <conditionalFormatting sqref="B110:B114">
    <cfRule type="expression" dxfId="3" priority="4">
      <formula>MOD(ROW(),2)=1</formula>
    </cfRule>
  </conditionalFormatting>
  <conditionalFormatting sqref="B116">
    <cfRule type="expression" dxfId="2" priority="3">
      <formula>MOD(ROW(),2)=1</formula>
    </cfRule>
  </conditionalFormatting>
  <conditionalFormatting sqref="C112:E116 C118:E118">
    <cfRule type="expression" dxfId="1" priority="2">
      <formula>MOD(ROW(),2)=1</formula>
    </cfRule>
  </conditionalFormatting>
  <conditionalFormatting sqref="A117:E11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19 SH</oddFooter>
  </headerFooter>
  <rowBreaks count="2" manualBreakCount="2">
    <brk id="49" max="16383" man="1"/>
    <brk id="7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Normal="100" workbookViewId="0"/>
  </sheetViews>
  <sheetFormatPr baseColWidth="10" defaultRowHeight="12.75" x14ac:dyDescent="0.2"/>
  <cols>
    <col min="1" max="1" width="83.7109375" style="11" customWidth="1"/>
    <col min="2" max="6" width="11.42578125" style="11"/>
    <col min="7" max="7" width="19.5703125" style="11" customWidth="1"/>
    <col min="8" max="16384" width="11.42578125" style="11"/>
  </cols>
  <sheetData>
    <row r="1" spans="1:7" ht="15.75" x14ac:dyDescent="0.25">
      <c r="A1" s="36"/>
      <c r="B1" s="36"/>
      <c r="C1" s="36"/>
      <c r="D1" s="36"/>
      <c r="E1" s="36"/>
      <c r="F1" s="36"/>
      <c r="G1" s="36"/>
    </row>
    <row r="2" spans="1:7" x14ac:dyDescent="0.2">
      <c r="B2" s="28"/>
      <c r="C2" s="28"/>
      <c r="D2" s="28"/>
      <c r="E2" s="28"/>
      <c r="F2" s="28"/>
      <c r="G2" s="28"/>
    </row>
    <row r="3" spans="1:7" x14ac:dyDescent="0.2">
      <c r="A3" s="37"/>
      <c r="B3" s="28"/>
      <c r="C3" s="28"/>
      <c r="D3" s="28"/>
      <c r="E3" s="28"/>
      <c r="F3" s="28"/>
      <c r="G3" s="28"/>
    </row>
    <row r="4" spans="1:7" x14ac:dyDescent="0.2">
      <c r="A4" s="28"/>
      <c r="B4" s="28"/>
      <c r="C4" s="28"/>
      <c r="D4" s="28"/>
      <c r="E4" s="28"/>
      <c r="F4" s="28"/>
      <c r="G4" s="28"/>
    </row>
    <row r="5" spans="1:7" x14ac:dyDescent="0.2">
      <c r="A5" s="38"/>
      <c r="B5" s="39"/>
      <c r="C5" s="39"/>
      <c r="D5" s="39"/>
      <c r="E5" s="39"/>
      <c r="F5" s="39"/>
      <c r="G5" s="39"/>
    </row>
    <row r="6" spans="1:7" x14ac:dyDescent="0.2">
      <c r="A6" s="40"/>
      <c r="B6" s="39"/>
      <c r="C6" s="39"/>
      <c r="D6" s="39"/>
      <c r="E6" s="39"/>
      <c r="F6" s="39"/>
      <c r="G6" s="39"/>
    </row>
    <row r="7" spans="1:7" x14ac:dyDescent="0.2">
      <c r="A7" s="39"/>
      <c r="B7" s="39"/>
      <c r="C7" s="39"/>
      <c r="D7" s="39"/>
      <c r="E7" s="39"/>
      <c r="F7" s="39"/>
      <c r="G7" s="39"/>
    </row>
    <row r="8" spans="1:7" x14ac:dyDescent="0.2">
      <c r="A8" s="28"/>
      <c r="B8" s="28"/>
      <c r="C8" s="28"/>
      <c r="D8" s="28"/>
      <c r="E8" s="28"/>
      <c r="F8" s="28"/>
      <c r="G8" s="28"/>
    </row>
    <row r="17" spans="1:1" ht="15.75" x14ac:dyDescent="0.25">
      <c r="A17" s="36"/>
    </row>
    <row r="18" spans="1:1" x14ac:dyDescent="0.2">
      <c r="A18" s="37"/>
    </row>
  </sheetData>
  <pageMargins left="0.7" right="0.7" top="0.78740157499999996" bottom="0.78740157499999996" header="0.3" footer="0.3"/>
  <pageSetup paperSize="9" orientation="portrait" r:id="rId1"/>
  <headerFooter>
    <oddFooter>&amp;L&amp;"Arial,Standard"&amp;8Statistikamt Nord&amp;C&amp;"Arial,Standard"&amp;8&amp;P&amp;R&amp;"Arial,Standard"&amp;8Statistischer Bericht A I 3 - j 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32"/>
  <sheetViews>
    <sheetView zoomScaleNormal="100" workbookViewId="0">
      <selection sqref="A1:E1"/>
    </sheetView>
  </sheetViews>
  <sheetFormatPr baseColWidth="10" defaultColWidth="10.42578125" defaultRowHeight="12.75" x14ac:dyDescent="0.2"/>
  <cols>
    <col min="1" max="1" width="23.7109375" style="4" customWidth="1"/>
    <col min="2" max="5" width="16.28515625" customWidth="1"/>
    <col min="6" max="6" width="10.7109375" customWidth="1"/>
    <col min="7" max="7" width="10.7109375" style="11" customWidth="1"/>
    <col min="8" max="24" width="10.7109375" customWidth="1"/>
  </cols>
  <sheetData>
    <row r="1" spans="1:5" ht="14.1" customHeight="1" x14ac:dyDescent="0.2">
      <c r="A1" s="89" t="s">
        <v>172</v>
      </c>
      <c r="B1" s="89"/>
      <c r="C1" s="89"/>
      <c r="D1" s="89"/>
      <c r="E1" s="89"/>
    </row>
    <row r="2" spans="1:5" ht="14.1" customHeight="1" x14ac:dyDescent="0.2"/>
    <row r="3" spans="1:5" s="8" customFormat="1" ht="28.35" customHeight="1" x14ac:dyDescent="0.2">
      <c r="A3" s="97" t="s">
        <v>155</v>
      </c>
      <c r="B3" s="90" t="s">
        <v>173</v>
      </c>
      <c r="C3" s="91"/>
      <c r="D3" s="92"/>
      <c r="E3" s="95" t="s">
        <v>174</v>
      </c>
    </row>
    <row r="4" spans="1:5" s="8" customFormat="1" ht="28.35" customHeight="1" x14ac:dyDescent="0.2">
      <c r="A4" s="98"/>
      <c r="B4" s="13" t="s">
        <v>157</v>
      </c>
      <c r="C4" s="13" t="s">
        <v>158</v>
      </c>
      <c r="D4" s="13" t="s">
        <v>159</v>
      </c>
      <c r="E4" s="96"/>
    </row>
    <row r="5" spans="1:5" s="11" customFormat="1" ht="14.1" customHeight="1" x14ac:dyDescent="0.2">
      <c r="A5" s="26"/>
      <c r="B5" s="17"/>
      <c r="C5" s="17"/>
      <c r="D5" s="17"/>
      <c r="E5" s="16"/>
    </row>
    <row r="6" spans="1:5" s="11" customFormat="1" ht="14.1" customHeight="1" x14ac:dyDescent="0.2">
      <c r="A6" s="14" t="s">
        <v>125</v>
      </c>
      <c r="B6" s="59">
        <v>90164</v>
      </c>
      <c r="C6" s="59">
        <v>44904</v>
      </c>
      <c r="D6" s="59">
        <v>45260</v>
      </c>
      <c r="E6" s="55">
        <v>89834</v>
      </c>
    </row>
    <row r="7" spans="1:5" s="11" customFormat="1" ht="14.1" customHeight="1" x14ac:dyDescent="0.2">
      <c r="A7" s="14" t="s">
        <v>126</v>
      </c>
      <c r="B7" s="59">
        <v>246794</v>
      </c>
      <c r="C7" s="59">
        <v>120198</v>
      </c>
      <c r="D7" s="59">
        <v>126596</v>
      </c>
      <c r="E7" s="55">
        <v>247171</v>
      </c>
    </row>
    <row r="8" spans="1:5" s="8" customFormat="1" ht="14.25" customHeight="1" x14ac:dyDescent="0.2">
      <c r="A8" s="14" t="s">
        <v>127</v>
      </c>
      <c r="B8" s="59">
        <v>216530</v>
      </c>
      <c r="C8" s="59">
        <v>104032</v>
      </c>
      <c r="D8" s="59">
        <v>112498</v>
      </c>
      <c r="E8" s="55">
        <v>216864</v>
      </c>
    </row>
    <row r="9" spans="1:5" s="8" customFormat="1" ht="14.25" customHeight="1" x14ac:dyDescent="0.2">
      <c r="A9" s="14" t="s">
        <v>128</v>
      </c>
      <c r="B9" s="59">
        <v>80196</v>
      </c>
      <c r="C9" s="59">
        <v>39723</v>
      </c>
      <c r="D9" s="59">
        <v>40473</v>
      </c>
      <c r="E9" s="55">
        <v>79841.5</v>
      </c>
    </row>
    <row r="10" spans="1:5" s="8" customFormat="1" ht="14.25" customHeight="1" x14ac:dyDescent="0.2">
      <c r="A10" s="14" t="s">
        <v>129</v>
      </c>
      <c r="B10" s="59">
        <v>133193</v>
      </c>
      <c r="C10" s="59">
        <v>65718</v>
      </c>
      <c r="D10" s="59">
        <v>67475</v>
      </c>
      <c r="E10" s="55">
        <v>133201.5</v>
      </c>
    </row>
    <row r="11" spans="1:5" s="8" customFormat="1" ht="14.25" customHeight="1" x14ac:dyDescent="0.2">
      <c r="A11" s="14" t="s">
        <v>130</v>
      </c>
      <c r="B11" s="59">
        <v>198019</v>
      </c>
      <c r="C11" s="59">
        <v>97165</v>
      </c>
      <c r="D11" s="59">
        <v>100854</v>
      </c>
      <c r="E11" s="55">
        <v>197641.5</v>
      </c>
    </row>
    <row r="12" spans="1:5" s="8" customFormat="1" ht="14.25" customHeight="1" x14ac:dyDescent="0.2">
      <c r="A12" s="14" t="s">
        <v>131</v>
      </c>
      <c r="B12" s="59">
        <v>165951</v>
      </c>
      <c r="C12" s="59">
        <v>81286</v>
      </c>
      <c r="D12" s="59">
        <v>84665</v>
      </c>
      <c r="E12" s="55">
        <v>165729</v>
      </c>
    </row>
    <row r="13" spans="1:5" s="8" customFormat="1" ht="14.25" customHeight="1" x14ac:dyDescent="0.2">
      <c r="A13" s="14" t="s">
        <v>132</v>
      </c>
      <c r="B13" s="59">
        <v>200539</v>
      </c>
      <c r="C13" s="59">
        <v>96689</v>
      </c>
      <c r="D13" s="59">
        <v>103850</v>
      </c>
      <c r="E13" s="55">
        <v>200560</v>
      </c>
    </row>
    <row r="14" spans="1:5" s="8" customFormat="1" ht="14.25" customHeight="1" x14ac:dyDescent="0.2">
      <c r="A14" s="14" t="s">
        <v>133</v>
      </c>
      <c r="B14" s="59">
        <v>316103</v>
      </c>
      <c r="C14" s="59">
        <v>155123</v>
      </c>
      <c r="D14" s="59">
        <v>160980</v>
      </c>
      <c r="E14" s="55">
        <v>315247</v>
      </c>
    </row>
    <row r="15" spans="1:5" s="8" customFormat="1" ht="14.25" customHeight="1" x14ac:dyDescent="0.2">
      <c r="A15" s="14" t="s">
        <v>134</v>
      </c>
      <c r="B15" s="59">
        <v>128686</v>
      </c>
      <c r="C15" s="59">
        <v>62487</v>
      </c>
      <c r="D15" s="59">
        <v>66199</v>
      </c>
      <c r="E15" s="55">
        <v>128666.5</v>
      </c>
    </row>
    <row r="16" spans="1:5" s="8" customFormat="1" ht="14.25" customHeight="1" x14ac:dyDescent="0.2">
      <c r="A16" s="14" t="s">
        <v>135</v>
      </c>
      <c r="B16" s="59">
        <v>274098</v>
      </c>
      <c r="C16" s="59">
        <v>134970</v>
      </c>
      <c r="D16" s="59">
        <v>139128</v>
      </c>
      <c r="E16" s="55">
        <v>273436.5</v>
      </c>
    </row>
    <row r="17" spans="1:8" x14ac:dyDescent="0.2">
      <c r="A17" s="14" t="s">
        <v>136</v>
      </c>
      <c r="B17" s="59">
        <v>201156</v>
      </c>
      <c r="C17" s="59">
        <v>99557</v>
      </c>
      <c r="D17" s="59">
        <v>101599</v>
      </c>
      <c r="E17" s="55">
        <v>200590.5</v>
      </c>
      <c r="F17" s="15"/>
      <c r="G17" s="15"/>
      <c r="H17" s="15"/>
    </row>
    <row r="18" spans="1:8" x14ac:dyDescent="0.2">
      <c r="A18" s="14" t="s">
        <v>137</v>
      </c>
      <c r="B18" s="59">
        <v>277175</v>
      </c>
      <c r="C18" s="59">
        <v>137054</v>
      </c>
      <c r="D18" s="59">
        <v>140121</v>
      </c>
      <c r="E18" s="55">
        <v>276603.5</v>
      </c>
      <c r="F18" s="15"/>
      <c r="G18" s="15"/>
      <c r="H18" s="15"/>
    </row>
    <row r="19" spans="1:8" x14ac:dyDescent="0.2">
      <c r="A19" s="14" t="s">
        <v>138</v>
      </c>
      <c r="B19" s="59">
        <v>131013</v>
      </c>
      <c r="C19" s="59">
        <v>64747</v>
      </c>
      <c r="D19" s="59">
        <v>66266</v>
      </c>
      <c r="E19" s="55">
        <v>131180</v>
      </c>
      <c r="F19" s="9"/>
      <c r="G19" s="9"/>
      <c r="H19" s="9"/>
    </row>
    <row r="20" spans="1:8" x14ac:dyDescent="0.2">
      <c r="A20" s="14" t="s">
        <v>139</v>
      </c>
      <c r="B20" s="59">
        <v>244156</v>
      </c>
      <c r="C20" s="59">
        <v>119230</v>
      </c>
      <c r="D20" s="59">
        <v>124926</v>
      </c>
      <c r="E20" s="55">
        <v>243676</v>
      </c>
    </row>
    <row r="21" spans="1:8" x14ac:dyDescent="0.2">
      <c r="A21" s="18" t="s">
        <v>140</v>
      </c>
      <c r="B21" s="60">
        <v>2903773</v>
      </c>
      <c r="C21" s="60">
        <v>1422883</v>
      </c>
      <c r="D21" s="60">
        <v>1480890</v>
      </c>
      <c r="E21" s="61">
        <v>2900242.5</v>
      </c>
    </row>
    <row r="23" spans="1:8" x14ac:dyDescent="0.2">
      <c r="A23" s="93" t="s">
        <v>156</v>
      </c>
      <c r="B23" s="94"/>
    </row>
    <row r="26" spans="1:8" s="11" customFormat="1" x14ac:dyDescent="0.2">
      <c r="A26" s="4"/>
    </row>
    <row r="27" spans="1:8" s="11" customFormat="1" x14ac:dyDescent="0.2">
      <c r="A27" s="4"/>
    </row>
    <row r="28" spans="1:8" s="11" customFormat="1" x14ac:dyDescent="0.2">
      <c r="A28" s="4"/>
    </row>
    <row r="29" spans="1:8" s="11" customFormat="1" x14ac:dyDescent="0.2">
      <c r="A29" s="4"/>
    </row>
    <row r="30" spans="1:8" s="11" customFormat="1" x14ac:dyDescent="0.2">
      <c r="A30" s="4"/>
    </row>
    <row r="32" spans="1:8" x14ac:dyDescent="0.2">
      <c r="A32" s="11"/>
      <c r="B32" s="11"/>
      <c r="C32" s="11"/>
      <c r="D32" s="11"/>
      <c r="E32" s="11"/>
    </row>
  </sheetData>
  <mergeCells count="5">
    <mergeCell ref="A1:E1"/>
    <mergeCell ref="B3:D3"/>
    <mergeCell ref="A23:B23"/>
    <mergeCell ref="E3:E4"/>
    <mergeCell ref="A3:A4"/>
  </mergeCells>
  <conditionalFormatting sqref="A5:C5 E5">
    <cfRule type="expression" dxfId="70" priority="41">
      <formula>MOD(ROW(),2)=0</formula>
    </cfRule>
  </conditionalFormatting>
  <conditionalFormatting sqref="D5">
    <cfRule type="expression" dxfId="69" priority="32">
      <formula>MOD(ROW(),2)=0</formula>
    </cfRule>
  </conditionalFormatting>
  <conditionalFormatting sqref="A6:C7">
    <cfRule type="expression" dxfId="68" priority="31">
      <formula>MOD(ROW(),2)=0</formula>
    </cfRule>
  </conditionalFormatting>
  <conditionalFormatting sqref="D6:D7">
    <cfRule type="expression" dxfId="67" priority="30">
      <formula>MOD(ROW(),2)=0</formula>
    </cfRule>
  </conditionalFormatting>
  <conditionalFormatting sqref="A8:C9">
    <cfRule type="expression" dxfId="66" priority="29">
      <formula>MOD(ROW(),2)=0</formula>
    </cfRule>
  </conditionalFormatting>
  <conditionalFormatting sqref="D8:D9">
    <cfRule type="expression" dxfId="65" priority="28">
      <formula>MOD(ROW(),2)=0</formula>
    </cfRule>
  </conditionalFormatting>
  <conditionalFormatting sqref="A10:C11">
    <cfRule type="expression" dxfId="64" priority="27">
      <formula>MOD(ROW(),2)=0</formula>
    </cfRule>
  </conditionalFormatting>
  <conditionalFormatting sqref="D10:D11">
    <cfRule type="expression" dxfId="63" priority="26">
      <formula>MOD(ROW(),2)=0</formula>
    </cfRule>
  </conditionalFormatting>
  <conditionalFormatting sqref="A12:C13">
    <cfRule type="expression" dxfId="62" priority="25">
      <formula>MOD(ROW(),2)=0</formula>
    </cfRule>
  </conditionalFormatting>
  <conditionalFormatting sqref="D12:D13">
    <cfRule type="expression" dxfId="61" priority="24">
      <formula>MOD(ROW(),2)=0</formula>
    </cfRule>
  </conditionalFormatting>
  <conditionalFormatting sqref="A14:C15">
    <cfRule type="expression" dxfId="60" priority="23">
      <formula>MOD(ROW(),2)=0</formula>
    </cfRule>
  </conditionalFormatting>
  <conditionalFormatting sqref="D14:D15">
    <cfRule type="expression" dxfId="59" priority="22">
      <formula>MOD(ROW(),2)=0</formula>
    </cfRule>
  </conditionalFormatting>
  <conditionalFormatting sqref="A16:C16">
    <cfRule type="expression" dxfId="58" priority="21">
      <formula>MOD(ROW(),2)=0</formula>
    </cfRule>
  </conditionalFormatting>
  <conditionalFormatting sqref="D16">
    <cfRule type="expression" dxfId="57" priority="20">
      <formula>MOD(ROW(),2)=0</formula>
    </cfRule>
  </conditionalFormatting>
  <conditionalFormatting sqref="A17:C18">
    <cfRule type="expression" dxfId="56" priority="19">
      <formula>MOD(ROW(),2)=0</formula>
    </cfRule>
  </conditionalFormatting>
  <conditionalFormatting sqref="D17:D18">
    <cfRule type="expression" dxfId="55" priority="18">
      <formula>MOD(ROW(),2)=0</formula>
    </cfRule>
  </conditionalFormatting>
  <conditionalFormatting sqref="A19:C19">
    <cfRule type="expression" dxfId="54" priority="17">
      <formula>MOD(ROW(),2)=0</formula>
    </cfRule>
  </conditionalFormatting>
  <conditionalFormatting sqref="D19">
    <cfRule type="expression" dxfId="53" priority="16">
      <formula>MOD(ROW(),2)=0</formula>
    </cfRule>
  </conditionalFormatting>
  <conditionalFormatting sqref="A21:C21 E21">
    <cfRule type="expression" dxfId="52" priority="13">
      <formula>MOD(ROW(),2)=0</formula>
    </cfRule>
  </conditionalFormatting>
  <conditionalFormatting sqref="D21">
    <cfRule type="expression" dxfId="51" priority="12">
      <formula>MOD(ROW(),2)=0</formula>
    </cfRule>
  </conditionalFormatting>
  <conditionalFormatting sqref="A20:C20">
    <cfRule type="expression" dxfId="50" priority="11">
      <formula>MOD(ROW(),2)=0</formula>
    </cfRule>
  </conditionalFormatting>
  <conditionalFormatting sqref="D20">
    <cfRule type="expression" dxfId="49" priority="10">
      <formula>MOD(ROW(),2)=0</formula>
    </cfRule>
  </conditionalFormatting>
  <conditionalFormatting sqref="E6:E7">
    <cfRule type="expression" dxfId="48" priority="9">
      <formula>MOD(ROW(),2)=0</formula>
    </cfRule>
  </conditionalFormatting>
  <conditionalFormatting sqref="E8:E9">
    <cfRule type="expression" dxfId="47" priority="8">
      <formula>MOD(ROW(),2)=0</formula>
    </cfRule>
  </conditionalFormatting>
  <conditionalFormatting sqref="E10:E11">
    <cfRule type="expression" dxfId="46" priority="7">
      <formula>MOD(ROW(),2)=0</formula>
    </cfRule>
  </conditionalFormatting>
  <conditionalFormatting sqref="E12:E13">
    <cfRule type="expression" dxfId="45" priority="6">
      <formula>MOD(ROW(),2)=0</formula>
    </cfRule>
  </conditionalFormatting>
  <conditionalFormatting sqref="E14:E15">
    <cfRule type="expression" dxfId="44" priority="5">
      <formula>MOD(ROW(),2)=0</formula>
    </cfRule>
  </conditionalFormatting>
  <conditionalFormatting sqref="E16">
    <cfRule type="expression" dxfId="43" priority="4">
      <formula>MOD(ROW(),2)=0</formula>
    </cfRule>
  </conditionalFormatting>
  <conditionalFormatting sqref="E17:E18">
    <cfRule type="expression" dxfId="42" priority="3">
      <formula>MOD(ROW(),2)=0</formula>
    </cfRule>
  </conditionalFormatting>
  <conditionalFormatting sqref="E19">
    <cfRule type="expression" dxfId="41" priority="2">
      <formula>MOD(ROW(),2)=0</formula>
    </cfRule>
  </conditionalFormatting>
  <conditionalFormatting sqref="E20">
    <cfRule type="expression" dxfId="4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&amp;L&amp;"Arial,Standard"&amp;8Statistikamt Nord&amp;C&amp;"Arial,Standard"&amp;8&amp;P&amp;R&amp;"Arial,Standard"&amp;8Statistischer Bericht A I 3 - j 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H152"/>
  <sheetViews>
    <sheetView zoomScaleNormal="100" workbookViewId="0">
      <selection sqref="A1:E1"/>
    </sheetView>
  </sheetViews>
  <sheetFormatPr baseColWidth="10" defaultColWidth="11.28515625" defaultRowHeight="12.75" x14ac:dyDescent="0.2"/>
  <cols>
    <col min="1" max="1" width="23.28515625" customWidth="1"/>
    <col min="2" max="2" width="14.7109375" style="11" customWidth="1"/>
    <col min="3" max="5" width="16.7109375" customWidth="1"/>
    <col min="6" max="26" width="11.28515625" customWidth="1"/>
  </cols>
  <sheetData>
    <row r="1" spans="1:8" s="10" customFormat="1" ht="14.1" customHeight="1" x14ac:dyDescent="0.2">
      <c r="A1" s="99" t="s">
        <v>161</v>
      </c>
      <c r="B1" s="99"/>
      <c r="C1" s="100"/>
      <c r="D1" s="100"/>
      <c r="E1" s="100"/>
    </row>
    <row r="2" spans="1:8" s="10" customFormat="1" ht="14.1" customHeight="1" x14ac:dyDescent="0.2">
      <c r="A2" s="103" t="s">
        <v>163</v>
      </c>
      <c r="B2" s="103"/>
      <c r="C2" s="103"/>
      <c r="D2" s="103"/>
      <c r="E2" s="103"/>
    </row>
    <row r="3" spans="1:8" s="10" customFormat="1" ht="14.1" customHeight="1" x14ac:dyDescent="0.2">
      <c r="A3" s="99" t="s">
        <v>125</v>
      </c>
      <c r="B3" s="99"/>
      <c r="C3" s="99"/>
      <c r="D3" s="99"/>
      <c r="E3" s="99"/>
    </row>
    <row r="4" spans="1:8" s="10" customFormat="1" ht="14.1" customHeight="1" x14ac:dyDescent="0.2">
      <c r="A4" s="27"/>
      <c r="B4" s="27"/>
      <c r="C4" s="27"/>
      <c r="D4" s="27"/>
      <c r="E4" s="27"/>
    </row>
    <row r="5" spans="1:8" ht="28.35" customHeight="1" x14ac:dyDescent="0.2">
      <c r="A5" s="104" t="s">
        <v>160</v>
      </c>
      <c r="B5" s="106" t="s">
        <v>162</v>
      </c>
      <c r="C5" s="101" t="s">
        <v>30</v>
      </c>
      <c r="D5" s="101" t="s">
        <v>22</v>
      </c>
      <c r="E5" s="102" t="s">
        <v>23</v>
      </c>
    </row>
    <row r="6" spans="1:8" ht="28.35" customHeight="1" x14ac:dyDescent="0.2">
      <c r="A6" s="105"/>
      <c r="B6" s="107"/>
      <c r="C6" s="19" t="s">
        <v>157</v>
      </c>
      <c r="D6" s="19" t="s">
        <v>158</v>
      </c>
      <c r="E6" s="20" t="s">
        <v>159</v>
      </c>
    </row>
    <row r="7" spans="1:8" s="11" customFormat="1" ht="14.1" customHeight="1" x14ac:dyDescent="0.2">
      <c r="A7" s="44"/>
      <c r="B7" s="50"/>
      <c r="C7" s="21"/>
      <c r="D7" s="21"/>
      <c r="E7" s="21"/>
    </row>
    <row r="8" spans="1:8" s="11" customFormat="1" ht="14.1" customHeight="1" x14ac:dyDescent="0.2">
      <c r="A8" s="45" t="s">
        <v>31</v>
      </c>
      <c r="B8" s="62">
        <v>2019</v>
      </c>
      <c r="C8" s="63">
        <v>960</v>
      </c>
      <c r="D8" s="63">
        <v>521</v>
      </c>
      <c r="E8" s="63">
        <v>439</v>
      </c>
    </row>
    <row r="9" spans="1:8" ht="14.1" customHeight="1" x14ac:dyDescent="0.2">
      <c r="A9" s="45" t="s">
        <v>32</v>
      </c>
      <c r="B9" s="62">
        <f>$B$8-1</f>
        <v>2018</v>
      </c>
      <c r="C9" s="63">
        <v>906</v>
      </c>
      <c r="D9" s="63">
        <v>456</v>
      </c>
      <c r="E9" s="63">
        <v>450</v>
      </c>
    </row>
    <row r="10" spans="1:8" ht="14.1" customHeight="1" x14ac:dyDescent="0.2">
      <c r="A10" s="45" t="s">
        <v>33</v>
      </c>
      <c r="B10" s="62">
        <f>$B$8-2</f>
        <v>2017</v>
      </c>
      <c r="C10" s="63">
        <v>834</v>
      </c>
      <c r="D10" s="63">
        <v>428</v>
      </c>
      <c r="E10" s="63">
        <v>406</v>
      </c>
    </row>
    <row r="11" spans="1:8" ht="14.1" customHeight="1" x14ac:dyDescent="0.2">
      <c r="A11" s="45" t="s">
        <v>34</v>
      </c>
      <c r="B11" s="62">
        <f>$B$8-3</f>
        <v>2016</v>
      </c>
      <c r="C11" s="63">
        <v>881</v>
      </c>
      <c r="D11" s="63">
        <v>460</v>
      </c>
      <c r="E11" s="63">
        <v>421</v>
      </c>
      <c r="H11" s="24"/>
    </row>
    <row r="12" spans="1:8" ht="14.1" customHeight="1" x14ac:dyDescent="0.2">
      <c r="A12" s="45" t="s">
        <v>35</v>
      </c>
      <c r="B12" s="62">
        <f>$B$8-4</f>
        <v>2015</v>
      </c>
      <c r="C12" s="63">
        <v>818</v>
      </c>
      <c r="D12" s="63">
        <v>429</v>
      </c>
      <c r="E12" s="63">
        <v>389</v>
      </c>
    </row>
    <row r="13" spans="1:8" ht="14.1" customHeight="1" x14ac:dyDescent="0.2">
      <c r="A13" s="52" t="s">
        <v>36</v>
      </c>
      <c r="B13" s="62"/>
      <c r="C13" s="63">
        <f>SUM(C8:C12)</f>
        <v>4399</v>
      </c>
      <c r="D13" s="63">
        <f>SUM(D8:D12)</f>
        <v>2294</v>
      </c>
      <c r="E13" s="63">
        <f>SUM(E8:E12)</f>
        <v>2105</v>
      </c>
    </row>
    <row r="14" spans="1:8" ht="14.1" customHeight="1" x14ac:dyDescent="0.2">
      <c r="A14" s="46" t="s">
        <v>37</v>
      </c>
      <c r="B14" s="62">
        <f>$B$8-5</f>
        <v>2014</v>
      </c>
      <c r="C14" s="63">
        <v>751</v>
      </c>
      <c r="D14" s="63">
        <v>372</v>
      </c>
      <c r="E14" s="63">
        <v>379</v>
      </c>
    </row>
    <row r="15" spans="1:8" ht="14.1" customHeight="1" x14ac:dyDescent="0.2">
      <c r="A15" s="46" t="s">
        <v>38</v>
      </c>
      <c r="B15" s="62">
        <f>$B$8-6</f>
        <v>2013</v>
      </c>
      <c r="C15" s="63">
        <v>753</v>
      </c>
      <c r="D15" s="63">
        <v>369</v>
      </c>
      <c r="E15" s="63">
        <v>384</v>
      </c>
    </row>
    <row r="16" spans="1:8" ht="14.1" customHeight="1" x14ac:dyDescent="0.2">
      <c r="A16" s="46" t="s">
        <v>39</v>
      </c>
      <c r="B16" s="62">
        <f>$B$8-7</f>
        <v>2012</v>
      </c>
      <c r="C16" s="63">
        <v>848</v>
      </c>
      <c r="D16" s="63">
        <v>418</v>
      </c>
      <c r="E16" s="63">
        <v>430</v>
      </c>
    </row>
    <row r="17" spans="1:5" ht="14.1" customHeight="1" x14ac:dyDescent="0.2">
      <c r="A17" s="46" t="s">
        <v>40</v>
      </c>
      <c r="B17" s="62">
        <f>$B$8-8</f>
        <v>2011</v>
      </c>
      <c r="C17" s="63">
        <v>726</v>
      </c>
      <c r="D17" s="63">
        <v>368</v>
      </c>
      <c r="E17" s="63">
        <v>358</v>
      </c>
    </row>
    <row r="18" spans="1:5" ht="14.1" customHeight="1" x14ac:dyDescent="0.2">
      <c r="A18" s="46" t="s">
        <v>41</v>
      </c>
      <c r="B18" s="62">
        <f>$B$8-9</f>
        <v>2010</v>
      </c>
      <c r="C18" s="63">
        <v>804</v>
      </c>
      <c r="D18" s="63">
        <v>428</v>
      </c>
      <c r="E18" s="63">
        <v>376</v>
      </c>
    </row>
    <row r="19" spans="1:5" ht="14.1" customHeight="1" x14ac:dyDescent="0.2">
      <c r="A19" s="53" t="s">
        <v>36</v>
      </c>
      <c r="B19" s="64"/>
      <c r="C19" s="63">
        <f>SUM(C14:C18)</f>
        <v>3882</v>
      </c>
      <c r="D19" s="63">
        <f>SUM(D14:D18)</f>
        <v>1955</v>
      </c>
      <c r="E19" s="63">
        <f>SUM(E14:E18)</f>
        <v>1927</v>
      </c>
    </row>
    <row r="20" spans="1:5" ht="14.1" customHeight="1" x14ac:dyDescent="0.2">
      <c r="A20" s="46" t="s">
        <v>42</v>
      </c>
      <c r="B20" s="62">
        <f>$B$8-10</f>
        <v>2009</v>
      </c>
      <c r="C20" s="63">
        <v>749</v>
      </c>
      <c r="D20" s="63">
        <v>372</v>
      </c>
      <c r="E20" s="63">
        <v>377</v>
      </c>
    </row>
    <row r="21" spans="1:5" ht="14.1" customHeight="1" x14ac:dyDescent="0.2">
      <c r="A21" s="46" t="s">
        <v>43</v>
      </c>
      <c r="B21" s="62">
        <f>$B$8-11</f>
        <v>2008</v>
      </c>
      <c r="C21" s="63">
        <v>706</v>
      </c>
      <c r="D21" s="63">
        <v>380</v>
      </c>
      <c r="E21" s="63">
        <v>326</v>
      </c>
    </row>
    <row r="22" spans="1:5" ht="14.1" customHeight="1" x14ac:dyDescent="0.2">
      <c r="A22" s="46" t="s">
        <v>44</v>
      </c>
      <c r="B22" s="62">
        <f>$B$8-12</f>
        <v>2007</v>
      </c>
      <c r="C22" s="63">
        <v>789</v>
      </c>
      <c r="D22" s="63">
        <v>430</v>
      </c>
      <c r="E22" s="63">
        <v>359</v>
      </c>
    </row>
    <row r="23" spans="1:5" ht="14.1" customHeight="1" x14ac:dyDescent="0.2">
      <c r="A23" s="46" t="s">
        <v>45</v>
      </c>
      <c r="B23" s="62">
        <f>$B$8-13</f>
        <v>2006</v>
      </c>
      <c r="C23" s="63">
        <v>720</v>
      </c>
      <c r="D23" s="63">
        <v>359</v>
      </c>
      <c r="E23" s="63">
        <v>361</v>
      </c>
    </row>
    <row r="24" spans="1:5" ht="14.1" customHeight="1" x14ac:dyDescent="0.2">
      <c r="A24" s="46" t="s">
        <v>46</v>
      </c>
      <c r="B24" s="62">
        <f>$B$8-14</f>
        <v>2005</v>
      </c>
      <c r="C24" s="63">
        <v>727</v>
      </c>
      <c r="D24" s="63">
        <v>364</v>
      </c>
      <c r="E24" s="63">
        <v>363</v>
      </c>
    </row>
    <row r="25" spans="1:5" ht="14.1" customHeight="1" x14ac:dyDescent="0.2">
      <c r="A25" s="53" t="s">
        <v>36</v>
      </c>
      <c r="B25" s="64"/>
      <c r="C25" s="63">
        <f>SUM(C20:C24)</f>
        <v>3691</v>
      </c>
      <c r="D25" s="63">
        <f>SUM(D20:D24)</f>
        <v>1905</v>
      </c>
      <c r="E25" s="63">
        <f>SUM(E20:E24)</f>
        <v>1786</v>
      </c>
    </row>
    <row r="26" spans="1:5" ht="14.1" customHeight="1" x14ac:dyDescent="0.2">
      <c r="A26" s="46" t="s">
        <v>47</v>
      </c>
      <c r="B26" s="62">
        <f>$B$8-15</f>
        <v>2004</v>
      </c>
      <c r="C26" s="63">
        <v>731</v>
      </c>
      <c r="D26" s="63">
        <v>380</v>
      </c>
      <c r="E26" s="63">
        <v>351</v>
      </c>
    </row>
    <row r="27" spans="1:5" ht="14.1" customHeight="1" x14ac:dyDescent="0.2">
      <c r="A27" s="46" t="s">
        <v>48</v>
      </c>
      <c r="B27" s="62">
        <f>$B$8-16</f>
        <v>2003</v>
      </c>
      <c r="C27" s="63">
        <v>689</v>
      </c>
      <c r="D27" s="63">
        <v>358</v>
      </c>
      <c r="E27" s="63">
        <v>331</v>
      </c>
    </row>
    <row r="28" spans="1:5" ht="14.1" customHeight="1" x14ac:dyDescent="0.2">
      <c r="A28" s="46" t="s">
        <v>49</v>
      </c>
      <c r="B28" s="62">
        <f>$B$8-17</f>
        <v>2002</v>
      </c>
      <c r="C28" s="63">
        <v>793</v>
      </c>
      <c r="D28" s="63">
        <v>430</v>
      </c>
      <c r="E28" s="63">
        <v>363</v>
      </c>
    </row>
    <row r="29" spans="1:5" ht="14.1" customHeight="1" x14ac:dyDescent="0.2">
      <c r="A29" s="46" t="s">
        <v>50</v>
      </c>
      <c r="B29" s="62">
        <f>$B$8-18</f>
        <v>2001</v>
      </c>
      <c r="C29" s="63">
        <v>914</v>
      </c>
      <c r="D29" s="63">
        <v>496</v>
      </c>
      <c r="E29" s="63">
        <v>418</v>
      </c>
    </row>
    <row r="30" spans="1:5" ht="14.1" customHeight="1" x14ac:dyDescent="0.2">
      <c r="A30" s="45" t="s">
        <v>51</v>
      </c>
      <c r="B30" s="62">
        <f>$B$8-19</f>
        <v>2000</v>
      </c>
      <c r="C30" s="63">
        <v>1223</v>
      </c>
      <c r="D30" s="63">
        <v>600</v>
      </c>
      <c r="E30" s="63">
        <v>623</v>
      </c>
    </row>
    <row r="31" spans="1:5" ht="14.1" customHeight="1" x14ac:dyDescent="0.2">
      <c r="A31" s="53" t="s">
        <v>36</v>
      </c>
      <c r="B31" s="64"/>
      <c r="C31" s="63">
        <f>SUM(C26:C30)</f>
        <v>4350</v>
      </c>
      <c r="D31" s="63">
        <f>SUM(D26:D30)</f>
        <v>2264</v>
      </c>
      <c r="E31" s="63">
        <f>SUM(E26:E30)</f>
        <v>2086</v>
      </c>
    </row>
    <row r="32" spans="1:5" ht="14.1" customHeight="1" x14ac:dyDescent="0.2">
      <c r="A32" s="46" t="s">
        <v>52</v>
      </c>
      <c r="B32" s="62">
        <f>$B$8-20</f>
        <v>1999</v>
      </c>
      <c r="C32" s="63">
        <v>1529</v>
      </c>
      <c r="D32" s="63">
        <v>724</v>
      </c>
      <c r="E32" s="63">
        <v>805</v>
      </c>
    </row>
    <row r="33" spans="1:5" ht="14.1" customHeight="1" x14ac:dyDescent="0.2">
      <c r="A33" s="46" t="s">
        <v>53</v>
      </c>
      <c r="B33" s="62">
        <f>$B$8-21</f>
        <v>1998</v>
      </c>
      <c r="C33" s="63">
        <v>1678</v>
      </c>
      <c r="D33" s="63">
        <v>749</v>
      </c>
      <c r="E33" s="63">
        <v>929</v>
      </c>
    </row>
    <row r="34" spans="1:5" ht="14.1" customHeight="1" x14ac:dyDescent="0.2">
      <c r="A34" s="46" t="s">
        <v>54</v>
      </c>
      <c r="B34" s="62">
        <f>$B$8-22</f>
        <v>1997</v>
      </c>
      <c r="C34" s="63">
        <v>1742</v>
      </c>
      <c r="D34" s="63">
        <v>818</v>
      </c>
      <c r="E34" s="63">
        <v>924</v>
      </c>
    </row>
    <row r="35" spans="1:5" ht="14.1" customHeight="1" x14ac:dyDescent="0.2">
      <c r="A35" s="46" t="s">
        <v>55</v>
      </c>
      <c r="B35" s="62">
        <f>$B$8-23</f>
        <v>1996</v>
      </c>
      <c r="C35" s="63">
        <v>1858</v>
      </c>
      <c r="D35" s="63">
        <v>902</v>
      </c>
      <c r="E35" s="63">
        <v>956</v>
      </c>
    </row>
    <row r="36" spans="1:5" ht="14.1" customHeight="1" x14ac:dyDescent="0.2">
      <c r="A36" s="46" t="s">
        <v>56</v>
      </c>
      <c r="B36" s="62">
        <f>$B$8-24</f>
        <v>1995</v>
      </c>
      <c r="C36" s="63">
        <v>1823</v>
      </c>
      <c r="D36" s="63">
        <v>896</v>
      </c>
      <c r="E36" s="63">
        <v>927</v>
      </c>
    </row>
    <row r="37" spans="1:5" ht="14.1" customHeight="1" x14ac:dyDescent="0.2">
      <c r="A37" s="53" t="s">
        <v>36</v>
      </c>
      <c r="B37" s="64"/>
      <c r="C37" s="63">
        <f>SUM(C32:C36)</f>
        <v>8630</v>
      </c>
      <c r="D37" s="63">
        <f>SUM(D32:D36)</f>
        <v>4089</v>
      </c>
      <c r="E37" s="63">
        <f>SUM(E32:E36)</f>
        <v>4541</v>
      </c>
    </row>
    <row r="38" spans="1:5" ht="14.1" customHeight="1" x14ac:dyDescent="0.2">
      <c r="A38" s="46" t="s">
        <v>57</v>
      </c>
      <c r="B38" s="62">
        <f>$B$8-25</f>
        <v>1994</v>
      </c>
      <c r="C38" s="63">
        <v>1742</v>
      </c>
      <c r="D38" s="63">
        <v>900</v>
      </c>
      <c r="E38" s="63">
        <v>842</v>
      </c>
    </row>
    <row r="39" spans="1:5" ht="14.1" customHeight="1" x14ac:dyDescent="0.2">
      <c r="A39" s="46" t="s">
        <v>58</v>
      </c>
      <c r="B39" s="62">
        <f>$B$8-26</f>
        <v>1993</v>
      </c>
      <c r="C39" s="63">
        <v>1692</v>
      </c>
      <c r="D39" s="63">
        <v>891</v>
      </c>
      <c r="E39" s="63">
        <v>801</v>
      </c>
    </row>
    <row r="40" spans="1:5" ht="14.1" customHeight="1" x14ac:dyDescent="0.2">
      <c r="A40" s="46" t="s">
        <v>59</v>
      </c>
      <c r="B40" s="62">
        <f>$B$8-27</f>
        <v>1992</v>
      </c>
      <c r="C40" s="63">
        <v>1644</v>
      </c>
      <c r="D40" s="63">
        <v>910</v>
      </c>
      <c r="E40" s="63">
        <v>734</v>
      </c>
    </row>
    <row r="41" spans="1:5" ht="14.1" customHeight="1" x14ac:dyDescent="0.2">
      <c r="A41" s="46" t="s">
        <v>60</v>
      </c>
      <c r="B41" s="62">
        <f>$B$8-28</f>
        <v>1991</v>
      </c>
      <c r="C41" s="63">
        <v>1503</v>
      </c>
      <c r="D41" s="63">
        <v>853</v>
      </c>
      <c r="E41" s="63">
        <v>650</v>
      </c>
    </row>
    <row r="42" spans="1:5" ht="14.1" customHeight="1" x14ac:dyDescent="0.2">
      <c r="A42" s="46" t="s">
        <v>61</v>
      </c>
      <c r="B42" s="62">
        <f>$B$8-29</f>
        <v>1990</v>
      </c>
      <c r="C42" s="63">
        <v>1500</v>
      </c>
      <c r="D42" s="63">
        <v>857</v>
      </c>
      <c r="E42" s="63">
        <v>643</v>
      </c>
    </row>
    <row r="43" spans="1:5" ht="14.1" customHeight="1" x14ac:dyDescent="0.2">
      <c r="A43" s="53" t="s">
        <v>36</v>
      </c>
      <c r="B43" s="64"/>
      <c r="C43" s="63">
        <f>SUM(C38:C42)</f>
        <v>8081</v>
      </c>
      <c r="D43" s="63">
        <f>SUM(D38:D42)</f>
        <v>4411</v>
      </c>
      <c r="E43" s="63">
        <f>SUM(E38:E42)</f>
        <v>3670</v>
      </c>
    </row>
    <row r="44" spans="1:5" ht="14.1" customHeight="1" x14ac:dyDescent="0.2">
      <c r="A44" s="46" t="s">
        <v>62</v>
      </c>
      <c r="B44" s="62">
        <f>$B$8-30</f>
        <v>1989</v>
      </c>
      <c r="C44" s="63">
        <v>1348</v>
      </c>
      <c r="D44" s="63">
        <v>760</v>
      </c>
      <c r="E44" s="63">
        <v>588</v>
      </c>
    </row>
    <row r="45" spans="1:5" ht="14.1" customHeight="1" x14ac:dyDescent="0.2">
      <c r="A45" s="46" t="s">
        <v>63</v>
      </c>
      <c r="B45" s="62">
        <f>$B$8-31</f>
        <v>1988</v>
      </c>
      <c r="C45" s="63">
        <v>1296</v>
      </c>
      <c r="D45" s="63">
        <v>736</v>
      </c>
      <c r="E45" s="63">
        <v>560</v>
      </c>
    </row>
    <row r="46" spans="1:5" ht="14.1" customHeight="1" x14ac:dyDescent="0.2">
      <c r="A46" s="46" t="s">
        <v>64</v>
      </c>
      <c r="B46" s="62">
        <f>$B$8-32</f>
        <v>1987</v>
      </c>
      <c r="C46" s="63">
        <v>1195</v>
      </c>
      <c r="D46" s="63">
        <v>691</v>
      </c>
      <c r="E46" s="63">
        <v>504</v>
      </c>
    </row>
    <row r="47" spans="1:5" ht="14.1" customHeight="1" x14ac:dyDescent="0.2">
      <c r="A47" s="46" t="s">
        <v>65</v>
      </c>
      <c r="B47" s="62">
        <f>$B$8-33</f>
        <v>1986</v>
      </c>
      <c r="C47" s="63">
        <v>1113</v>
      </c>
      <c r="D47" s="63">
        <v>622</v>
      </c>
      <c r="E47" s="63">
        <v>491</v>
      </c>
    </row>
    <row r="48" spans="1:5" ht="14.1" customHeight="1" x14ac:dyDescent="0.2">
      <c r="A48" s="46" t="s">
        <v>66</v>
      </c>
      <c r="B48" s="62">
        <f>$B$8-34</f>
        <v>1985</v>
      </c>
      <c r="C48" s="63">
        <v>1023</v>
      </c>
      <c r="D48" s="63">
        <v>564</v>
      </c>
      <c r="E48" s="63">
        <v>459</v>
      </c>
    </row>
    <row r="49" spans="1:5" ht="14.1" customHeight="1" x14ac:dyDescent="0.2">
      <c r="A49" s="53" t="s">
        <v>36</v>
      </c>
      <c r="B49" s="64"/>
      <c r="C49" s="63">
        <f>SUM(C44:C48)</f>
        <v>5975</v>
      </c>
      <c r="D49" s="63">
        <f>SUM(D44:D48)</f>
        <v>3373</v>
      </c>
      <c r="E49" s="63">
        <f>SUM(E44:E48)</f>
        <v>2602</v>
      </c>
    </row>
    <row r="50" spans="1:5" ht="14.1" customHeight="1" x14ac:dyDescent="0.2">
      <c r="A50" s="46" t="s">
        <v>67</v>
      </c>
      <c r="B50" s="62">
        <f>$B$8-35</f>
        <v>1984</v>
      </c>
      <c r="C50" s="63">
        <v>1029</v>
      </c>
      <c r="D50" s="63">
        <v>572</v>
      </c>
      <c r="E50" s="63">
        <v>457</v>
      </c>
    </row>
    <row r="51" spans="1:5" ht="14.1" customHeight="1" x14ac:dyDescent="0.2">
      <c r="A51" s="46" t="s">
        <v>68</v>
      </c>
      <c r="B51" s="62">
        <f>$B$8-36</f>
        <v>1983</v>
      </c>
      <c r="C51" s="63">
        <v>978</v>
      </c>
      <c r="D51" s="63">
        <v>514</v>
      </c>
      <c r="E51" s="63">
        <v>464</v>
      </c>
    </row>
    <row r="52" spans="1:5" ht="14.1" customHeight="1" x14ac:dyDescent="0.2">
      <c r="A52" s="46" t="s">
        <v>69</v>
      </c>
      <c r="B52" s="62">
        <f>$B$8-37</f>
        <v>1982</v>
      </c>
      <c r="C52" s="63">
        <v>998</v>
      </c>
      <c r="D52" s="63">
        <v>528</v>
      </c>
      <c r="E52" s="63">
        <v>470</v>
      </c>
    </row>
    <row r="53" spans="1:5" ht="14.1" customHeight="1" x14ac:dyDescent="0.2">
      <c r="A53" s="46" t="s">
        <v>70</v>
      </c>
      <c r="B53" s="62">
        <f>$B$8-38</f>
        <v>1981</v>
      </c>
      <c r="C53" s="63">
        <v>1036</v>
      </c>
      <c r="D53" s="63">
        <v>536</v>
      </c>
      <c r="E53" s="63">
        <v>500</v>
      </c>
    </row>
    <row r="54" spans="1:5" s="11" customFormat="1" ht="14.1" customHeight="1" x14ac:dyDescent="0.2">
      <c r="A54" s="45" t="s">
        <v>71</v>
      </c>
      <c r="B54" s="62">
        <f>$B$8-39</f>
        <v>1980</v>
      </c>
      <c r="C54" s="63">
        <v>989</v>
      </c>
      <c r="D54" s="63">
        <v>504</v>
      </c>
      <c r="E54" s="63">
        <v>485</v>
      </c>
    </row>
    <row r="55" spans="1:5" s="11" customFormat="1" ht="14.1" customHeight="1" x14ac:dyDescent="0.2">
      <c r="A55" s="52" t="s">
        <v>36</v>
      </c>
      <c r="B55" s="64"/>
      <c r="C55" s="63">
        <f>SUM(C50:C54)</f>
        <v>5030</v>
      </c>
      <c r="D55" s="63">
        <f>SUM(D50:D54)</f>
        <v>2654</v>
      </c>
      <c r="E55" s="63">
        <f>SUM(E50:E54)</f>
        <v>2376</v>
      </c>
    </row>
    <row r="56" spans="1:5" s="11" customFormat="1" ht="14.1" customHeight="1" x14ac:dyDescent="0.2">
      <c r="A56" s="45" t="s">
        <v>72</v>
      </c>
      <c r="B56" s="62">
        <f>$B$8-40</f>
        <v>1979</v>
      </c>
      <c r="C56" s="63">
        <v>930</v>
      </c>
      <c r="D56" s="63">
        <v>489</v>
      </c>
      <c r="E56" s="63">
        <v>441</v>
      </c>
    </row>
    <row r="57" spans="1:5" ht="14.1" customHeight="1" x14ac:dyDescent="0.2">
      <c r="A57" s="45" t="s">
        <v>73</v>
      </c>
      <c r="B57" s="62">
        <f>$B$8-41</f>
        <v>1978</v>
      </c>
      <c r="C57" s="63">
        <v>984</v>
      </c>
      <c r="D57" s="63">
        <v>531</v>
      </c>
      <c r="E57" s="63">
        <v>453</v>
      </c>
    </row>
    <row r="58" spans="1:5" ht="14.1" customHeight="1" x14ac:dyDescent="0.2">
      <c r="A58" s="45" t="s">
        <v>74</v>
      </c>
      <c r="B58" s="62">
        <f>$B$8-42</f>
        <v>1977</v>
      </c>
      <c r="C58" s="63">
        <v>978</v>
      </c>
      <c r="D58" s="63">
        <v>528</v>
      </c>
      <c r="E58" s="63">
        <v>450</v>
      </c>
    </row>
    <row r="59" spans="1:5" ht="14.1" customHeight="1" x14ac:dyDescent="0.2">
      <c r="A59" s="45" t="s">
        <v>75</v>
      </c>
      <c r="B59" s="62">
        <f>$B$8-43</f>
        <v>1976</v>
      </c>
      <c r="C59" s="63">
        <v>983</v>
      </c>
      <c r="D59" s="63">
        <v>495</v>
      </c>
      <c r="E59" s="63">
        <v>488</v>
      </c>
    </row>
    <row r="60" spans="1:5" ht="14.1" customHeight="1" x14ac:dyDescent="0.2">
      <c r="A60" s="45" t="s">
        <v>76</v>
      </c>
      <c r="B60" s="62">
        <f>$B$8-44</f>
        <v>1975</v>
      </c>
      <c r="C60" s="63">
        <v>948</v>
      </c>
      <c r="D60" s="63">
        <v>469</v>
      </c>
      <c r="E60" s="63">
        <v>479</v>
      </c>
    </row>
    <row r="61" spans="1:5" ht="14.1" customHeight="1" x14ac:dyDescent="0.2">
      <c r="A61" s="53" t="s">
        <v>36</v>
      </c>
      <c r="B61" s="64"/>
      <c r="C61" s="63">
        <f>SUM(C56:C60)</f>
        <v>4823</v>
      </c>
      <c r="D61" s="63">
        <f>SUM(D56:D60)</f>
        <v>2512</v>
      </c>
      <c r="E61" s="63">
        <f>SUM(E56:E60)</f>
        <v>2311</v>
      </c>
    </row>
    <row r="62" spans="1:5" ht="14.1" customHeight="1" x14ac:dyDescent="0.2">
      <c r="A62" s="46" t="s">
        <v>77</v>
      </c>
      <c r="B62" s="62">
        <f>$B$8-45</f>
        <v>1974</v>
      </c>
      <c r="C62" s="63">
        <v>896</v>
      </c>
      <c r="D62" s="63">
        <v>440</v>
      </c>
      <c r="E62" s="63">
        <v>456</v>
      </c>
    </row>
    <row r="63" spans="1:5" ht="14.1" customHeight="1" x14ac:dyDescent="0.2">
      <c r="A63" s="46" t="s">
        <v>78</v>
      </c>
      <c r="B63" s="62">
        <f>$B$8-46</f>
        <v>1973</v>
      </c>
      <c r="C63" s="63">
        <v>936</v>
      </c>
      <c r="D63" s="63">
        <v>442</v>
      </c>
      <c r="E63" s="63">
        <v>494</v>
      </c>
    </row>
    <row r="64" spans="1:5" ht="14.1" customHeight="1" x14ac:dyDescent="0.2">
      <c r="A64" s="46" t="s">
        <v>79</v>
      </c>
      <c r="B64" s="62">
        <f>$B$8-47</f>
        <v>1972</v>
      </c>
      <c r="C64" s="63">
        <v>1003</v>
      </c>
      <c r="D64" s="63">
        <v>508</v>
      </c>
      <c r="E64" s="63">
        <v>495</v>
      </c>
    </row>
    <row r="65" spans="1:5" ht="14.1" customHeight="1" x14ac:dyDescent="0.2">
      <c r="A65" s="46" t="s">
        <v>80</v>
      </c>
      <c r="B65" s="62">
        <f>$B$8-48</f>
        <v>1971</v>
      </c>
      <c r="C65" s="63">
        <v>1147</v>
      </c>
      <c r="D65" s="63">
        <v>575</v>
      </c>
      <c r="E65" s="63">
        <v>572</v>
      </c>
    </row>
    <row r="66" spans="1:5" ht="14.1" customHeight="1" x14ac:dyDescent="0.2">
      <c r="A66" s="46" t="s">
        <v>81</v>
      </c>
      <c r="B66" s="62">
        <f>$B$8-49</f>
        <v>1970</v>
      </c>
      <c r="C66" s="63">
        <v>1150</v>
      </c>
      <c r="D66" s="63">
        <v>583</v>
      </c>
      <c r="E66" s="63">
        <v>567</v>
      </c>
    </row>
    <row r="67" spans="1:5" ht="14.1" customHeight="1" x14ac:dyDescent="0.2">
      <c r="A67" s="53" t="s">
        <v>36</v>
      </c>
      <c r="B67" s="64"/>
      <c r="C67" s="63">
        <f>SUM(C62:C66)</f>
        <v>5132</v>
      </c>
      <c r="D67" s="63">
        <f>SUM(D62:D66)</f>
        <v>2548</v>
      </c>
      <c r="E67" s="63">
        <f>SUM(E62:E66)</f>
        <v>2584</v>
      </c>
    </row>
    <row r="68" spans="1:5" ht="14.1" customHeight="1" x14ac:dyDescent="0.2">
      <c r="A68" s="46" t="s">
        <v>82</v>
      </c>
      <c r="B68" s="62">
        <f>$B$8-50</f>
        <v>1969</v>
      </c>
      <c r="C68" s="63">
        <v>1264</v>
      </c>
      <c r="D68" s="63">
        <v>649</v>
      </c>
      <c r="E68" s="63">
        <v>615</v>
      </c>
    </row>
    <row r="69" spans="1:5" ht="14.1" customHeight="1" x14ac:dyDescent="0.2">
      <c r="A69" s="46" t="s">
        <v>83</v>
      </c>
      <c r="B69" s="62">
        <f>$B$8-51</f>
        <v>1968</v>
      </c>
      <c r="C69" s="63">
        <v>1347</v>
      </c>
      <c r="D69" s="63">
        <v>683</v>
      </c>
      <c r="E69" s="63">
        <v>664</v>
      </c>
    </row>
    <row r="70" spans="1:5" ht="14.1" customHeight="1" x14ac:dyDescent="0.2">
      <c r="A70" s="46" t="s">
        <v>84</v>
      </c>
      <c r="B70" s="62">
        <f>$B$8-52</f>
        <v>1967</v>
      </c>
      <c r="C70" s="63">
        <v>1350</v>
      </c>
      <c r="D70" s="63">
        <v>700</v>
      </c>
      <c r="E70" s="63">
        <v>650</v>
      </c>
    </row>
    <row r="71" spans="1:5" ht="14.1" customHeight="1" x14ac:dyDescent="0.2">
      <c r="A71" s="46" t="s">
        <v>85</v>
      </c>
      <c r="B71" s="62">
        <f>$B$8-53</f>
        <v>1966</v>
      </c>
      <c r="C71" s="63">
        <v>1327</v>
      </c>
      <c r="D71" s="63">
        <v>663</v>
      </c>
      <c r="E71" s="63">
        <v>664</v>
      </c>
    </row>
    <row r="72" spans="1:5" ht="14.1" customHeight="1" x14ac:dyDescent="0.2">
      <c r="A72" s="46" t="s">
        <v>86</v>
      </c>
      <c r="B72" s="62">
        <f>$B$8-54</f>
        <v>1965</v>
      </c>
      <c r="C72" s="63">
        <v>1316</v>
      </c>
      <c r="D72" s="63">
        <v>655</v>
      </c>
      <c r="E72" s="63">
        <v>661</v>
      </c>
    </row>
    <row r="73" spans="1:5" ht="14.1" customHeight="1" x14ac:dyDescent="0.2">
      <c r="A73" s="53" t="s">
        <v>36</v>
      </c>
      <c r="B73" s="64"/>
      <c r="C73" s="63">
        <f>SUM(C68:C72)</f>
        <v>6604</v>
      </c>
      <c r="D73" s="63">
        <f>SUM(D68:D72)</f>
        <v>3350</v>
      </c>
      <c r="E73" s="63">
        <f>SUM(E68:E72)</f>
        <v>3254</v>
      </c>
    </row>
    <row r="74" spans="1:5" ht="14.1" customHeight="1" x14ac:dyDescent="0.2">
      <c r="A74" s="46" t="s">
        <v>87</v>
      </c>
      <c r="B74" s="62">
        <f>$B$8-55</f>
        <v>1964</v>
      </c>
      <c r="C74" s="63">
        <v>1303</v>
      </c>
      <c r="D74" s="63">
        <v>674</v>
      </c>
      <c r="E74" s="63">
        <v>629</v>
      </c>
    </row>
    <row r="75" spans="1:5" ht="14.1" customHeight="1" x14ac:dyDescent="0.2">
      <c r="A75" s="46" t="s">
        <v>88</v>
      </c>
      <c r="B75" s="62">
        <f>$B$8-56</f>
        <v>1963</v>
      </c>
      <c r="C75" s="63">
        <v>1249</v>
      </c>
      <c r="D75" s="63">
        <v>634</v>
      </c>
      <c r="E75" s="63">
        <v>615</v>
      </c>
    </row>
    <row r="76" spans="1:5" ht="13.15" customHeight="1" x14ac:dyDescent="0.2">
      <c r="A76" s="46" t="s">
        <v>89</v>
      </c>
      <c r="B76" s="62">
        <f>$B$8-57</f>
        <v>1962</v>
      </c>
      <c r="C76" s="63">
        <v>1218</v>
      </c>
      <c r="D76" s="63">
        <v>614</v>
      </c>
      <c r="E76" s="63">
        <v>604</v>
      </c>
    </row>
    <row r="77" spans="1:5" s="11" customFormat="1" ht="14.1" customHeight="1" x14ac:dyDescent="0.2">
      <c r="A77" s="45" t="s">
        <v>90</v>
      </c>
      <c r="B77" s="62">
        <f>$B$8-58</f>
        <v>1961</v>
      </c>
      <c r="C77" s="63">
        <v>1214</v>
      </c>
      <c r="D77" s="63">
        <v>620</v>
      </c>
      <c r="E77" s="63">
        <v>594</v>
      </c>
    </row>
    <row r="78" spans="1:5" x14ac:dyDescent="0.2">
      <c r="A78" s="46" t="s">
        <v>91</v>
      </c>
      <c r="B78" s="62">
        <f>$B$8-59</f>
        <v>1960</v>
      </c>
      <c r="C78" s="63">
        <v>1210</v>
      </c>
      <c r="D78" s="63">
        <v>571</v>
      </c>
      <c r="E78" s="63">
        <v>639</v>
      </c>
    </row>
    <row r="79" spans="1:5" x14ac:dyDescent="0.2">
      <c r="A79" s="53" t="s">
        <v>36</v>
      </c>
      <c r="B79" s="64"/>
      <c r="C79" s="63">
        <f>SUM(C74:C78)</f>
        <v>6194</v>
      </c>
      <c r="D79" s="63">
        <f>SUM(D74:D78)</f>
        <v>3113</v>
      </c>
      <c r="E79" s="63">
        <f>SUM(E74:E78)</f>
        <v>3081</v>
      </c>
    </row>
    <row r="80" spans="1:5" x14ac:dyDescent="0.2">
      <c r="A80" s="46" t="s">
        <v>92</v>
      </c>
      <c r="B80" s="62">
        <f>$B$8-60</f>
        <v>1959</v>
      </c>
      <c r="C80" s="63">
        <v>1173</v>
      </c>
      <c r="D80" s="63">
        <v>596</v>
      </c>
      <c r="E80" s="63">
        <v>577</v>
      </c>
    </row>
    <row r="81" spans="1:5" x14ac:dyDescent="0.2">
      <c r="A81" s="46" t="s">
        <v>93</v>
      </c>
      <c r="B81" s="62">
        <f>$B$8-61</f>
        <v>1958</v>
      </c>
      <c r="C81" s="63">
        <v>1107</v>
      </c>
      <c r="D81" s="63">
        <v>526</v>
      </c>
      <c r="E81" s="63">
        <v>581</v>
      </c>
    </row>
    <row r="82" spans="1:5" x14ac:dyDescent="0.2">
      <c r="A82" s="46" t="s">
        <v>94</v>
      </c>
      <c r="B82" s="62">
        <f>$B$8-62</f>
        <v>1957</v>
      </c>
      <c r="C82" s="63">
        <v>960</v>
      </c>
      <c r="D82" s="63">
        <v>446</v>
      </c>
      <c r="E82" s="63">
        <v>514</v>
      </c>
    </row>
    <row r="83" spans="1:5" x14ac:dyDescent="0.2">
      <c r="A83" s="46" t="s">
        <v>95</v>
      </c>
      <c r="B83" s="62">
        <f>$B$8-63</f>
        <v>1956</v>
      </c>
      <c r="C83" s="63">
        <v>1046</v>
      </c>
      <c r="D83" s="63">
        <v>512</v>
      </c>
      <c r="E83" s="63">
        <v>534</v>
      </c>
    </row>
    <row r="84" spans="1:5" x14ac:dyDescent="0.2">
      <c r="A84" s="46" t="s">
        <v>96</v>
      </c>
      <c r="B84" s="62">
        <f>$B$8-64</f>
        <v>1955</v>
      </c>
      <c r="C84" s="63">
        <v>926</v>
      </c>
      <c r="D84" s="63">
        <v>438</v>
      </c>
      <c r="E84" s="63">
        <v>488</v>
      </c>
    </row>
    <row r="85" spans="1:5" x14ac:dyDescent="0.2">
      <c r="A85" s="53" t="s">
        <v>36</v>
      </c>
      <c r="B85" s="64"/>
      <c r="C85" s="63">
        <f>SUM(C80:C84)</f>
        <v>5212</v>
      </c>
      <c r="D85" s="63">
        <f>SUM(D80:D84)</f>
        <v>2518</v>
      </c>
      <c r="E85" s="63">
        <f>SUM(E80:E84)</f>
        <v>2694</v>
      </c>
    </row>
    <row r="86" spans="1:5" x14ac:dyDescent="0.2">
      <c r="A86" s="46" t="s">
        <v>97</v>
      </c>
      <c r="B86" s="62">
        <f>$B$8-65</f>
        <v>1954</v>
      </c>
      <c r="C86" s="63">
        <v>1017</v>
      </c>
      <c r="D86" s="63">
        <v>483</v>
      </c>
      <c r="E86" s="63">
        <v>534</v>
      </c>
    </row>
    <row r="87" spans="1:5" x14ac:dyDescent="0.2">
      <c r="A87" s="46" t="s">
        <v>98</v>
      </c>
      <c r="B87" s="62">
        <f>$B$8-66</f>
        <v>1953</v>
      </c>
      <c r="C87" s="63">
        <v>894</v>
      </c>
      <c r="D87" s="63">
        <v>409</v>
      </c>
      <c r="E87" s="63">
        <v>485</v>
      </c>
    </row>
    <row r="88" spans="1:5" x14ac:dyDescent="0.2">
      <c r="A88" s="46" t="s">
        <v>99</v>
      </c>
      <c r="B88" s="62">
        <f>$B$8-67</f>
        <v>1952</v>
      </c>
      <c r="C88" s="63">
        <v>930</v>
      </c>
      <c r="D88" s="63">
        <v>430</v>
      </c>
      <c r="E88" s="63">
        <v>500</v>
      </c>
    </row>
    <row r="89" spans="1:5" x14ac:dyDescent="0.2">
      <c r="A89" s="46" t="s">
        <v>100</v>
      </c>
      <c r="B89" s="62">
        <f>$B$8-68</f>
        <v>1951</v>
      </c>
      <c r="C89" s="63">
        <v>902</v>
      </c>
      <c r="D89" s="63">
        <v>417</v>
      </c>
      <c r="E89" s="63">
        <v>485</v>
      </c>
    </row>
    <row r="90" spans="1:5" x14ac:dyDescent="0.2">
      <c r="A90" s="46" t="s">
        <v>101</v>
      </c>
      <c r="B90" s="62">
        <f>$B$8-69</f>
        <v>1950</v>
      </c>
      <c r="C90" s="63">
        <v>923</v>
      </c>
      <c r="D90" s="63">
        <v>424</v>
      </c>
      <c r="E90" s="63">
        <v>499</v>
      </c>
    </row>
    <row r="91" spans="1:5" x14ac:dyDescent="0.2">
      <c r="A91" s="53" t="s">
        <v>36</v>
      </c>
      <c r="B91" s="64"/>
      <c r="C91" s="63">
        <f>SUM(C86:C90)</f>
        <v>4666</v>
      </c>
      <c r="D91" s="63">
        <f>SUM(D86:D90)</f>
        <v>2163</v>
      </c>
      <c r="E91" s="63">
        <f>SUM(E86:E90)</f>
        <v>2503</v>
      </c>
    </row>
    <row r="92" spans="1:5" x14ac:dyDescent="0.2">
      <c r="A92" s="46" t="s">
        <v>102</v>
      </c>
      <c r="B92" s="62">
        <f>$B$8-70</f>
        <v>1949</v>
      </c>
      <c r="C92" s="63">
        <v>854</v>
      </c>
      <c r="D92" s="63">
        <v>429</v>
      </c>
      <c r="E92" s="63">
        <v>425</v>
      </c>
    </row>
    <row r="93" spans="1:5" x14ac:dyDescent="0.2">
      <c r="A93" s="46" t="s">
        <v>103</v>
      </c>
      <c r="B93" s="62">
        <f>$B$8-71</f>
        <v>1948</v>
      </c>
      <c r="C93" s="63">
        <v>852</v>
      </c>
      <c r="D93" s="63">
        <v>379</v>
      </c>
      <c r="E93" s="63">
        <v>473</v>
      </c>
    </row>
    <row r="94" spans="1:5" x14ac:dyDescent="0.2">
      <c r="A94" s="46" t="s">
        <v>104</v>
      </c>
      <c r="B94" s="62">
        <f>$B$8-72</f>
        <v>1947</v>
      </c>
      <c r="C94" s="63">
        <v>796</v>
      </c>
      <c r="D94" s="63">
        <v>366</v>
      </c>
      <c r="E94" s="63">
        <v>430</v>
      </c>
    </row>
    <row r="95" spans="1:5" x14ac:dyDescent="0.2">
      <c r="A95" s="46" t="s">
        <v>105</v>
      </c>
      <c r="B95" s="62">
        <f>$B$8-73</f>
        <v>1946</v>
      </c>
      <c r="C95" s="63">
        <v>769</v>
      </c>
      <c r="D95" s="63">
        <v>360</v>
      </c>
      <c r="E95" s="63">
        <v>409</v>
      </c>
    </row>
    <row r="96" spans="1:5" x14ac:dyDescent="0.2">
      <c r="A96" s="46" t="s">
        <v>106</v>
      </c>
      <c r="B96" s="62">
        <f>$B$8-74</f>
        <v>1945</v>
      </c>
      <c r="C96" s="63">
        <v>659</v>
      </c>
      <c r="D96" s="63">
        <v>303</v>
      </c>
      <c r="E96" s="63">
        <v>356</v>
      </c>
    </row>
    <row r="97" spans="1:5" x14ac:dyDescent="0.2">
      <c r="A97" s="53" t="s">
        <v>36</v>
      </c>
      <c r="B97" s="64"/>
      <c r="C97" s="63">
        <f>SUM(C92:C96)</f>
        <v>3930</v>
      </c>
      <c r="D97" s="63">
        <f>SUM(D92:D96)</f>
        <v>1837</v>
      </c>
      <c r="E97" s="63">
        <f>SUM(E92:E96)</f>
        <v>2093</v>
      </c>
    </row>
    <row r="98" spans="1:5" x14ac:dyDescent="0.2">
      <c r="A98" s="46" t="s">
        <v>107</v>
      </c>
      <c r="B98" s="62">
        <f>$B$8-75</f>
        <v>1944</v>
      </c>
      <c r="C98" s="63">
        <v>774</v>
      </c>
      <c r="D98" s="63">
        <v>370</v>
      </c>
      <c r="E98" s="63">
        <v>404</v>
      </c>
    </row>
    <row r="99" spans="1:5" x14ac:dyDescent="0.2">
      <c r="A99" s="46" t="s">
        <v>108</v>
      </c>
      <c r="B99" s="62">
        <f>$B$8-76</f>
        <v>1943</v>
      </c>
      <c r="C99" s="63">
        <v>766</v>
      </c>
      <c r="D99" s="63">
        <v>334</v>
      </c>
      <c r="E99" s="63">
        <v>432</v>
      </c>
    </row>
    <row r="100" spans="1:5" x14ac:dyDescent="0.2">
      <c r="A100" s="46" t="s">
        <v>109</v>
      </c>
      <c r="B100" s="62">
        <f>$B$8-77</f>
        <v>1942</v>
      </c>
      <c r="C100" s="63">
        <v>737</v>
      </c>
      <c r="D100" s="63">
        <v>308</v>
      </c>
      <c r="E100" s="63">
        <v>429</v>
      </c>
    </row>
    <row r="101" spans="1:5" x14ac:dyDescent="0.2">
      <c r="A101" s="46" t="s">
        <v>110</v>
      </c>
      <c r="B101" s="62">
        <f>$B$8-78</f>
        <v>1941</v>
      </c>
      <c r="C101" s="63">
        <v>864</v>
      </c>
      <c r="D101" s="63">
        <v>391</v>
      </c>
      <c r="E101" s="63">
        <v>473</v>
      </c>
    </row>
    <row r="102" spans="1:5" x14ac:dyDescent="0.2">
      <c r="A102" s="47" t="s">
        <v>111</v>
      </c>
      <c r="B102" s="62">
        <f>$B$8-79</f>
        <v>1940</v>
      </c>
      <c r="C102" s="63">
        <v>861</v>
      </c>
      <c r="D102" s="63">
        <v>368</v>
      </c>
      <c r="E102" s="63">
        <v>493</v>
      </c>
    </row>
    <row r="103" spans="1:5" x14ac:dyDescent="0.2">
      <c r="A103" s="54" t="s">
        <v>36</v>
      </c>
      <c r="B103" s="65"/>
      <c r="C103" s="63">
        <f>SUM(C98:C102)</f>
        <v>4002</v>
      </c>
      <c r="D103" s="63">
        <f>SUM(D98:D102)</f>
        <v>1771</v>
      </c>
      <c r="E103" s="63">
        <f>SUM(E98:E102)</f>
        <v>2231</v>
      </c>
    </row>
    <row r="104" spans="1:5" x14ac:dyDescent="0.2">
      <c r="A104" s="47" t="s">
        <v>112</v>
      </c>
      <c r="B104" s="62">
        <f>$B$8-80</f>
        <v>1939</v>
      </c>
      <c r="C104" s="63">
        <v>865</v>
      </c>
      <c r="D104" s="63">
        <v>369</v>
      </c>
      <c r="E104" s="63">
        <v>496</v>
      </c>
    </row>
    <row r="105" spans="1:5" x14ac:dyDescent="0.2">
      <c r="A105" s="47" t="s">
        <v>123</v>
      </c>
      <c r="B105" s="62">
        <f>$B$8-81</f>
        <v>1938</v>
      </c>
      <c r="C105" s="63">
        <v>763</v>
      </c>
      <c r="D105" s="63">
        <v>332</v>
      </c>
      <c r="E105" s="63">
        <v>431</v>
      </c>
    </row>
    <row r="106" spans="1:5" s="25" customFormat="1" x14ac:dyDescent="0.2">
      <c r="A106" s="47" t="s">
        <v>121</v>
      </c>
      <c r="B106" s="62">
        <f>$B$8-82</f>
        <v>1937</v>
      </c>
      <c r="C106" s="63">
        <v>705</v>
      </c>
      <c r="D106" s="63">
        <v>310</v>
      </c>
      <c r="E106" s="63">
        <v>395</v>
      </c>
    </row>
    <row r="107" spans="1:5" x14ac:dyDescent="0.2">
      <c r="A107" s="47" t="s">
        <v>124</v>
      </c>
      <c r="B107" s="62">
        <f>$B$8-83</f>
        <v>1936</v>
      </c>
      <c r="C107" s="63">
        <v>608</v>
      </c>
      <c r="D107" s="63">
        <v>245</v>
      </c>
      <c r="E107" s="63">
        <v>363</v>
      </c>
    </row>
    <row r="108" spans="1:5" x14ac:dyDescent="0.2">
      <c r="A108" s="47" t="s">
        <v>122</v>
      </c>
      <c r="B108" s="62">
        <f>$B$8-84</f>
        <v>1935</v>
      </c>
      <c r="C108" s="63">
        <v>505</v>
      </c>
      <c r="D108" s="63">
        <v>199</v>
      </c>
      <c r="E108" s="63">
        <v>306</v>
      </c>
    </row>
    <row r="109" spans="1:5" s="11" customFormat="1" x14ac:dyDescent="0.2">
      <c r="A109" s="54" t="s">
        <v>36</v>
      </c>
      <c r="B109" s="65"/>
      <c r="C109" s="63">
        <f>SUM(C104:C108)</f>
        <v>3446</v>
      </c>
      <c r="D109" s="63">
        <f>SUM(D104:D108)</f>
        <v>1455</v>
      </c>
      <c r="E109" s="63">
        <f>SUM(E104:E108)</f>
        <v>1991</v>
      </c>
    </row>
    <row r="110" spans="1:5" x14ac:dyDescent="0.2">
      <c r="A110" s="47" t="s">
        <v>113</v>
      </c>
      <c r="B110" s="62">
        <f>$B$8-85</f>
        <v>1934</v>
      </c>
      <c r="C110" s="63">
        <v>406</v>
      </c>
      <c r="D110" s="63">
        <v>159</v>
      </c>
      <c r="E110" s="63">
        <v>247</v>
      </c>
    </row>
    <row r="111" spans="1:5" x14ac:dyDescent="0.2">
      <c r="A111" s="47" t="s">
        <v>114</v>
      </c>
      <c r="B111" s="62">
        <f>$B$8-86</f>
        <v>1933</v>
      </c>
      <c r="C111" s="63">
        <v>291</v>
      </c>
      <c r="D111" s="63">
        <v>105</v>
      </c>
      <c r="E111" s="63">
        <v>186</v>
      </c>
    </row>
    <row r="112" spans="1:5" s="11" customFormat="1" x14ac:dyDescent="0.2">
      <c r="A112" s="47" t="s">
        <v>115</v>
      </c>
      <c r="B112" s="62">
        <f>$B$8-87</f>
        <v>1932</v>
      </c>
      <c r="C112" s="63">
        <v>245</v>
      </c>
      <c r="D112" s="63">
        <v>89</v>
      </c>
      <c r="E112" s="63">
        <v>156</v>
      </c>
    </row>
    <row r="113" spans="1:5" s="11" customFormat="1" x14ac:dyDescent="0.2">
      <c r="A113" s="47" t="s">
        <v>116</v>
      </c>
      <c r="B113" s="62">
        <f>$B$8-88</f>
        <v>1931</v>
      </c>
      <c r="C113" s="63">
        <v>264</v>
      </c>
      <c r="D113" s="63">
        <v>84</v>
      </c>
      <c r="E113" s="63">
        <v>180</v>
      </c>
    </row>
    <row r="114" spans="1:5" s="11" customFormat="1" x14ac:dyDescent="0.2">
      <c r="A114" s="47" t="s">
        <v>117</v>
      </c>
      <c r="B114" s="62">
        <f>$B$8-89</f>
        <v>1930</v>
      </c>
      <c r="C114" s="63">
        <v>188</v>
      </c>
      <c r="D114" s="63">
        <v>81</v>
      </c>
      <c r="E114" s="63">
        <v>107</v>
      </c>
    </row>
    <row r="115" spans="1:5" x14ac:dyDescent="0.2">
      <c r="A115" s="54" t="s">
        <v>36</v>
      </c>
      <c r="B115" s="66"/>
      <c r="C115" s="63">
        <f>SUM(C110:C114)</f>
        <v>1394</v>
      </c>
      <c r="D115" s="63">
        <f>SUM(D110:D114)</f>
        <v>518</v>
      </c>
      <c r="E115" s="63">
        <f>SUM(E110:E114)</f>
        <v>876</v>
      </c>
    </row>
    <row r="116" spans="1:5" x14ac:dyDescent="0.2">
      <c r="A116" s="47" t="s">
        <v>118</v>
      </c>
      <c r="B116" s="62">
        <f>$B$8-90</f>
        <v>1929</v>
      </c>
      <c r="C116" s="63">
        <v>723</v>
      </c>
      <c r="D116" s="63">
        <v>174</v>
      </c>
      <c r="E116" s="63">
        <v>549</v>
      </c>
    </row>
    <row r="117" spans="1:5" x14ac:dyDescent="0.2">
      <c r="A117" s="48"/>
      <c r="B117" s="51" t="s">
        <v>119</v>
      </c>
      <c r="C117" s="56"/>
      <c r="D117" s="56"/>
      <c r="E117" s="56"/>
    </row>
    <row r="118" spans="1:5" x14ac:dyDescent="0.2">
      <c r="A118" s="49" t="s">
        <v>120</v>
      </c>
      <c r="B118" s="67"/>
      <c r="C118" s="68">
        <v>90164</v>
      </c>
      <c r="D118" s="68">
        <v>44904</v>
      </c>
      <c r="E118" s="68">
        <v>45260</v>
      </c>
    </row>
    <row r="119" spans="1:5" x14ac:dyDescent="0.2">
      <c r="A119" s="22"/>
      <c r="C119" s="23"/>
      <c r="D119" s="23"/>
      <c r="E119" s="23"/>
    </row>
    <row r="120" spans="1:5" s="11" customFormat="1"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c r="C147" s="11"/>
      <c r="D147" s="11"/>
      <c r="E147" s="11"/>
    </row>
    <row r="148" spans="1:5" x14ac:dyDescent="0.2">
      <c r="A148" s="22"/>
      <c r="B148" s="22"/>
    </row>
    <row r="149" spans="1:5" x14ac:dyDescent="0.2">
      <c r="A149" s="22"/>
      <c r="B149" s="22"/>
    </row>
    <row r="150" spans="1:5" x14ac:dyDescent="0.2">
      <c r="A150" s="22"/>
    </row>
    <row r="152" spans="1:5" x14ac:dyDescent="0.2">
      <c r="A152" s="11"/>
    </row>
  </sheetData>
  <mergeCells count="6">
    <mergeCell ref="A1:E1"/>
    <mergeCell ref="C5:E5"/>
    <mergeCell ref="A2:E2"/>
    <mergeCell ref="A3:E3"/>
    <mergeCell ref="A5:A6"/>
    <mergeCell ref="B5:B6"/>
  </mergeCells>
  <conditionalFormatting sqref="A7:E118">
    <cfRule type="expression" dxfId="3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19 SH</oddFooter>
  </headerFooter>
  <rowBreaks count="2" manualBreakCount="2">
    <brk id="49" max="16383" man="1"/>
    <brk id="7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showWhiteSpace="0"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99" t="s">
        <v>161</v>
      </c>
      <c r="B1" s="99"/>
      <c r="C1" s="100"/>
      <c r="D1" s="100"/>
      <c r="E1" s="100"/>
    </row>
    <row r="2" spans="1:8" s="10" customFormat="1" ht="14.1" customHeight="1" x14ac:dyDescent="0.2">
      <c r="A2" s="103" t="s">
        <v>163</v>
      </c>
      <c r="B2" s="103"/>
      <c r="C2" s="103"/>
      <c r="D2" s="103"/>
      <c r="E2" s="103"/>
    </row>
    <row r="3" spans="1:8" s="10" customFormat="1" ht="14.1" customHeight="1" x14ac:dyDescent="0.2">
      <c r="A3" s="99" t="s">
        <v>126</v>
      </c>
      <c r="B3" s="99"/>
      <c r="C3" s="99"/>
      <c r="D3" s="99"/>
      <c r="E3" s="99"/>
    </row>
    <row r="4" spans="1:8" s="10" customFormat="1" ht="14.1" customHeight="1" x14ac:dyDescent="0.2">
      <c r="A4" s="27"/>
      <c r="B4" s="27"/>
      <c r="C4" s="27"/>
      <c r="D4" s="27"/>
      <c r="E4" s="27"/>
    </row>
    <row r="5" spans="1:8" ht="28.35" customHeight="1" x14ac:dyDescent="0.2">
      <c r="A5" s="104" t="s">
        <v>160</v>
      </c>
      <c r="B5" s="106" t="s">
        <v>162</v>
      </c>
      <c r="C5" s="101" t="s">
        <v>30</v>
      </c>
      <c r="D5" s="101" t="s">
        <v>22</v>
      </c>
      <c r="E5" s="102" t="s">
        <v>23</v>
      </c>
    </row>
    <row r="6" spans="1:8" ht="28.35" customHeight="1" x14ac:dyDescent="0.2">
      <c r="A6" s="105"/>
      <c r="B6" s="107"/>
      <c r="C6" s="19" t="s">
        <v>157</v>
      </c>
      <c r="D6" s="19" t="s">
        <v>158</v>
      </c>
      <c r="E6" s="20" t="s">
        <v>159</v>
      </c>
    </row>
    <row r="7" spans="1:8" ht="14.1" customHeight="1" x14ac:dyDescent="0.2">
      <c r="A7" s="44"/>
      <c r="B7" s="50"/>
      <c r="C7" s="21"/>
      <c r="D7" s="21"/>
      <c r="E7" s="21"/>
    </row>
    <row r="8" spans="1:8" ht="14.1" customHeight="1" x14ac:dyDescent="0.2">
      <c r="A8" s="45" t="s">
        <v>31</v>
      </c>
      <c r="B8" s="62">
        <v>2019</v>
      </c>
      <c r="C8" s="63">
        <v>2364</v>
      </c>
      <c r="D8" s="63">
        <v>1214</v>
      </c>
      <c r="E8" s="63">
        <v>1150</v>
      </c>
    </row>
    <row r="9" spans="1:8" ht="14.1" customHeight="1" x14ac:dyDescent="0.2">
      <c r="A9" s="45" t="s">
        <v>32</v>
      </c>
      <c r="B9" s="62">
        <f>$B$8-1</f>
        <v>2018</v>
      </c>
      <c r="C9" s="63">
        <v>2309</v>
      </c>
      <c r="D9" s="63">
        <v>1173</v>
      </c>
      <c r="E9" s="63">
        <v>1136</v>
      </c>
    </row>
    <row r="10" spans="1:8" ht="14.1" customHeight="1" x14ac:dyDescent="0.2">
      <c r="A10" s="45" t="s">
        <v>33</v>
      </c>
      <c r="B10" s="62">
        <f>$B$8-2</f>
        <v>2017</v>
      </c>
      <c r="C10" s="63">
        <v>2249</v>
      </c>
      <c r="D10" s="63">
        <v>1139</v>
      </c>
      <c r="E10" s="63">
        <v>1110</v>
      </c>
    </row>
    <row r="11" spans="1:8" ht="14.1" customHeight="1" x14ac:dyDescent="0.2">
      <c r="A11" s="45" t="s">
        <v>34</v>
      </c>
      <c r="B11" s="62">
        <f>$B$8-3</f>
        <v>2016</v>
      </c>
      <c r="C11" s="63">
        <v>2253</v>
      </c>
      <c r="D11" s="63">
        <v>1159</v>
      </c>
      <c r="E11" s="63">
        <v>1094</v>
      </c>
      <c r="H11" s="24"/>
    </row>
    <row r="12" spans="1:8" ht="14.1" customHeight="1" x14ac:dyDescent="0.2">
      <c r="A12" s="45" t="s">
        <v>35</v>
      </c>
      <c r="B12" s="62">
        <f>$B$8-4</f>
        <v>2015</v>
      </c>
      <c r="C12" s="63">
        <v>2158</v>
      </c>
      <c r="D12" s="63">
        <v>1094</v>
      </c>
      <c r="E12" s="63">
        <v>1064</v>
      </c>
    </row>
    <row r="13" spans="1:8" ht="14.1" customHeight="1" x14ac:dyDescent="0.2">
      <c r="A13" s="52" t="s">
        <v>36</v>
      </c>
      <c r="B13" s="62"/>
      <c r="C13" s="63">
        <f>SUM(C8:C12)</f>
        <v>11333</v>
      </c>
      <c r="D13" s="63">
        <f>SUM(D8:D12)</f>
        <v>5779</v>
      </c>
      <c r="E13" s="63">
        <f>SUM(E8:E12)</f>
        <v>5554</v>
      </c>
    </row>
    <row r="14" spans="1:8" ht="14.1" customHeight="1" x14ac:dyDescent="0.2">
      <c r="A14" s="46" t="s">
        <v>37</v>
      </c>
      <c r="B14" s="62">
        <f>$B$8-5</f>
        <v>2014</v>
      </c>
      <c r="C14" s="63">
        <v>2056</v>
      </c>
      <c r="D14" s="63">
        <v>1028</v>
      </c>
      <c r="E14" s="63">
        <v>1028</v>
      </c>
    </row>
    <row r="15" spans="1:8" ht="14.1" customHeight="1" x14ac:dyDescent="0.2">
      <c r="A15" s="46" t="s">
        <v>38</v>
      </c>
      <c r="B15" s="62">
        <f>$B$8-6</f>
        <v>2013</v>
      </c>
      <c r="C15" s="63">
        <v>1984</v>
      </c>
      <c r="D15" s="63">
        <v>1008</v>
      </c>
      <c r="E15" s="63">
        <v>976</v>
      </c>
    </row>
    <row r="16" spans="1:8" ht="14.1" customHeight="1" x14ac:dyDescent="0.2">
      <c r="A16" s="46" t="s">
        <v>39</v>
      </c>
      <c r="B16" s="62">
        <f>$B$8-7</f>
        <v>2012</v>
      </c>
      <c r="C16" s="63">
        <v>1924</v>
      </c>
      <c r="D16" s="63">
        <v>1014</v>
      </c>
      <c r="E16" s="63">
        <v>910</v>
      </c>
    </row>
    <row r="17" spans="1:5" ht="14.1" customHeight="1" x14ac:dyDescent="0.2">
      <c r="A17" s="46" t="s">
        <v>40</v>
      </c>
      <c r="B17" s="62">
        <f>$B$8-8</f>
        <v>2011</v>
      </c>
      <c r="C17" s="63">
        <v>1911</v>
      </c>
      <c r="D17" s="63">
        <v>993</v>
      </c>
      <c r="E17" s="63">
        <v>918</v>
      </c>
    </row>
    <row r="18" spans="1:5" ht="14.1" customHeight="1" x14ac:dyDescent="0.2">
      <c r="A18" s="46" t="s">
        <v>41</v>
      </c>
      <c r="B18" s="62">
        <f>$B$8-9</f>
        <v>2010</v>
      </c>
      <c r="C18" s="63">
        <v>1967</v>
      </c>
      <c r="D18" s="63">
        <v>969</v>
      </c>
      <c r="E18" s="63">
        <v>998</v>
      </c>
    </row>
    <row r="19" spans="1:5" ht="14.1" customHeight="1" x14ac:dyDescent="0.2">
      <c r="A19" s="53" t="s">
        <v>36</v>
      </c>
      <c r="B19" s="64"/>
      <c r="C19" s="63">
        <f>SUM(C14:C18)</f>
        <v>9842</v>
      </c>
      <c r="D19" s="63">
        <f>SUM(D14:D18)</f>
        <v>5012</v>
      </c>
      <c r="E19" s="63">
        <f>SUM(E14:E18)</f>
        <v>4830</v>
      </c>
    </row>
    <row r="20" spans="1:5" ht="14.1" customHeight="1" x14ac:dyDescent="0.2">
      <c r="A20" s="46" t="s">
        <v>42</v>
      </c>
      <c r="B20" s="62">
        <f>$B$8-10</f>
        <v>2009</v>
      </c>
      <c r="C20" s="63">
        <v>1939</v>
      </c>
      <c r="D20" s="63">
        <v>1030</v>
      </c>
      <c r="E20" s="63">
        <v>909</v>
      </c>
    </row>
    <row r="21" spans="1:5" ht="14.1" customHeight="1" x14ac:dyDescent="0.2">
      <c r="A21" s="46" t="s">
        <v>43</v>
      </c>
      <c r="B21" s="62">
        <f>$B$8-11</f>
        <v>2008</v>
      </c>
      <c r="C21" s="63">
        <v>1942</v>
      </c>
      <c r="D21" s="63">
        <v>953</v>
      </c>
      <c r="E21" s="63">
        <v>989</v>
      </c>
    </row>
    <row r="22" spans="1:5" ht="14.1" customHeight="1" x14ac:dyDescent="0.2">
      <c r="A22" s="46" t="s">
        <v>44</v>
      </c>
      <c r="B22" s="62">
        <f>$B$8-12</f>
        <v>2007</v>
      </c>
      <c r="C22" s="63">
        <v>1917</v>
      </c>
      <c r="D22" s="63">
        <v>968</v>
      </c>
      <c r="E22" s="63">
        <v>949</v>
      </c>
    </row>
    <row r="23" spans="1:5" ht="14.1" customHeight="1" x14ac:dyDescent="0.2">
      <c r="A23" s="46" t="s">
        <v>45</v>
      </c>
      <c r="B23" s="62">
        <f>$B$8-13</f>
        <v>2006</v>
      </c>
      <c r="C23" s="63">
        <v>1909</v>
      </c>
      <c r="D23" s="63">
        <v>1009</v>
      </c>
      <c r="E23" s="63">
        <v>900</v>
      </c>
    </row>
    <row r="24" spans="1:5" ht="14.1" customHeight="1" x14ac:dyDescent="0.2">
      <c r="A24" s="46" t="s">
        <v>46</v>
      </c>
      <c r="B24" s="62">
        <f>$B$8-14</f>
        <v>2005</v>
      </c>
      <c r="C24" s="63">
        <v>1875</v>
      </c>
      <c r="D24" s="63">
        <v>960</v>
      </c>
      <c r="E24" s="63">
        <v>915</v>
      </c>
    </row>
    <row r="25" spans="1:5" ht="14.1" customHeight="1" x14ac:dyDescent="0.2">
      <c r="A25" s="53" t="s">
        <v>36</v>
      </c>
      <c r="B25" s="64"/>
      <c r="C25" s="63">
        <f>SUM(C20:C24)</f>
        <v>9582</v>
      </c>
      <c r="D25" s="63">
        <f>SUM(D20:D24)</f>
        <v>4920</v>
      </c>
      <c r="E25" s="63">
        <f>SUM(E20:E24)</f>
        <v>4662</v>
      </c>
    </row>
    <row r="26" spans="1:5" ht="14.1" customHeight="1" x14ac:dyDescent="0.2">
      <c r="A26" s="46" t="s">
        <v>47</v>
      </c>
      <c r="B26" s="62">
        <f>$B$8-15</f>
        <v>2004</v>
      </c>
      <c r="C26" s="63">
        <v>1878</v>
      </c>
      <c r="D26" s="63">
        <v>987</v>
      </c>
      <c r="E26" s="63">
        <v>891</v>
      </c>
    </row>
    <row r="27" spans="1:5" ht="14.1" customHeight="1" x14ac:dyDescent="0.2">
      <c r="A27" s="46" t="s">
        <v>48</v>
      </c>
      <c r="B27" s="62">
        <f>$B$8-16</f>
        <v>2003</v>
      </c>
      <c r="C27" s="63">
        <v>1888</v>
      </c>
      <c r="D27" s="63">
        <v>983</v>
      </c>
      <c r="E27" s="63">
        <v>905</v>
      </c>
    </row>
    <row r="28" spans="1:5" ht="14.1" customHeight="1" x14ac:dyDescent="0.2">
      <c r="A28" s="46" t="s">
        <v>49</v>
      </c>
      <c r="B28" s="62">
        <f>$B$8-17</f>
        <v>2002</v>
      </c>
      <c r="C28" s="63">
        <v>2022</v>
      </c>
      <c r="D28" s="63">
        <v>1087</v>
      </c>
      <c r="E28" s="63">
        <v>935</v>
      </c>
    </row>
    <row r="29" spans="1:5" ht="14.1" customHeight="1" x14ac:dyDescent="0.2">
      <c r="A29" s="46" t="s">
        <v>50</v>
      </c>
      <c r="B29" s="62">
        <f>$B$8-18</f>
        <v>2001</v>
      </c>
      <c r="C29" s="63">
        <v>2198</v>
      </c>
      <c r="D29" s="63">
        <v>1139</v>
      </c>
      <c r="E29" s="63">
        <v>1059</v>
      </c>
    </row>
    <row r="30" spans="1:5" ht="14.1" customHeight="1" x14ac:dyDescent="0.2">
      <c r="A30" s="45" t="s">
        <v>51</v>
      </c>
      <c r="B30" s="62">
        <f>$B$8-19</f>
        <v>2000</v>
      </c>
      <c r="C30" s="63">
        <v>2868</v>
      </c>
      <c r="D30" s="63">
        <v>1338</v>
      </c>
      <c r="E30" s="69">
        <v>1530</v>
      </c>
    </row>
    <row r="31" spans="1:5" ht="14.1" customHeight="1" x14ac:dyDescent="0.2">
      <c r="A31" s="53" t="s">
        <v>36</v>
      </c>
      <c r="B31" s="64"/>
      <c r="C31" s="63">
        <f>SUM(C26:C30)</f>
        <v>10854</v>
      </c>
      <c r="D31" s="63">
        <f>SUM(D26:D30)</f>
        <v>5534</v>
      </c>
      <c r="E31" s="63">
        <f>SUM(E26:E30)</f>
        <v>5320</v>
      </c>
    </row>
    <row r="32" spans="1:5" ht="14.1" customHeight="1" x14ac:dyDescent="0.2">
      <c r="A32" s="46" t="s">
        <v>52</v>
      </c>
      <c r="B32" s="62">
        <f>$B$8-20</f>
        <v>1999</v>
      </c>
      <c r="C32" s="63">
        <v>3695</v>
      </c>
      <c r="D32" s="63">
        <v>1749</v>
      </c>
      <c r="E32" s="63">
        <v>1946</v>
      </c>
    </row>
    <row r="33" spans="1:5" ht="14.1" customHeight="1" x14ac:dyDescent="0.2">
      <c r="A33" s="46" t="s">
        <v>53</v>
      </c>
      <c r="B33" s="62">
        <f>$B$8-21</f>
        <v>1998</v>
      </c>
      <c r="C33" s="63">
        <v>4245</v>
      </c>
      <c r="D33" s="63">
        <v>1987</v>
      </c>
      <c r="E33" s="63">
        <v>2258</v>
      </c>
    </row>
    <row r="34" spans="1:5" ht="14.1" customHeight="1" x14ac:dyDescent="0.2">
      <c r="A34" s="46" t="s">
        <v>54</v>
      </c>
      <c r="B34" s="62">
        <f>$B$8-22</f>
        <v>1997</v>
      </c>
      <c r="C34" s="63">
        <v>4457</v>
      </c>
      <c r="D34" s="63">
        <v>2095</v>
      </c>
      <c r="E34" s="63">
        <v>2362</v>
      </c>
    </row>
    <row r="35" spans="1:5" ht="14.1" customHeight="1" x14ac:dyDescent="0.2">
      <c r="A35" s="46" t="s">
        <v>55</v>
      </c>
      <c r="B35" s="62">
        <f>$B$8-23</f>
        <v>1996</v>
      </c>
      <c r="C35" s="63">
        <v>4786</v>
      </c>
      <c r="D35" s="63">
        <v>2290</v>
      </c>
      <c r="E35" s="63">
        <v>2496</v>
      </c>
    </row>
    <row r="36" spans="1:5" ht="14.1" customHeight="1" x14ac:dyDescent="0.2">
      <c r="A36" s="46" t="s">
        <v>56</v>
      </c>
      <c r="B36" s="62">
        <f>$B$8-24</f>
        <v>1995</v>
      </c>
      <c r="C36" s="63">
        <v>4590</v>
      </c>
      <c r="D36" s="63">
        <v>2260</v>
      </c>
      <c r="E36" s="63">
        <v>2330</v>
      </c>
    </row>
    <row r="37" spans="1:5" ht="14.1" customHeight="1" x14ac:dyDescent="0.2">
      <c r="A37" s="53" t="s">
        <v>36</v>
      </c>
      <c r="B37" s="64"/>
      <c r="C37" s="63">
        <f>SUM(C32:C36)</f>
        <v>21773</v>
      </c>
      <c r="D37" s="63">
        <f>SUM(D32:D36)</f>
        <v>10381</v>
      </c>
      <c r="E37" s="63">
        <f>SUM(E32:E36)</f>
        <v>11392</v>
      </c>
    </row>
    <row r="38" spans="1:5" ht="14.1" customHeight="1" x14ac:dyDescent="0.2">
      <c r="A38" s="46" t="s">
        <v>57</v>
      </c>
      <c r="B38" s="62">
        <f>$B$8-25</f>
        <v>1994</v>
      </c>
      <c r="C38" s="63">
        <v>4914</v>
      </c>
      <c r="D38" s="63">
        <v>2470</v>
      </c>
      <c r="E38" s="63">
        <v>2444</v>
      </c>
    </row>
    <row r="39" spans="1:5" ht="14.1" customHeight="1" x14ac:dyDescent="0.2">
      <c r="A39" s="46" t="s">
        <v>58</v>
      </c>
      <c r="B39" s="62">
        <f>$B$8-26</f>
        <v>1993</v>
      </c>
      <c r="C39" s="63">
        <v>4737</v>
      </c>
      <c r="D39" s="63">
        <v>2373</v>
      </c>
      <c r="E39" s="63">
        <v>2364</v>
      </c>
    </row>
    <row r="40" spans="1:5" ht="14.1" customHeight="1" x14ac:dyDescent="0.2">
      <c r="A40" s="46" t="s">
        <v>59</v>
      </c>
      <c r="B40" s="62">
        <f>$B$8-27</f>
        <v>1992</v>
      </c>
      <c r="C40" s="63">
        <v>4852</v>
      </c>
      <c r="D40" s="63">
        <v>2481</v>
      </c>
      <c r="E40" s="63">
        <v>2371</v>
      </c>
    </row>
    <row r="41" spans="1:5" ht="14.1" customHeight="1" x14ac:dyDescent="0.2">
      <c r="A41" s="46" t="s">
        <v>60</v>
      </c>
      <c r="B41" s="62">
        <f>$B$8-28</f>
        <v>1991</v>
      </c>
      <c r="C41" s="63">
        <v>4700</v>
      </c>
      <c r="D41" s="63">
        <v>2352</v>
      </c>
      <c r="E41" s="63">
        <v>2348</v>
      </c>
    </row>
    <row r="42" spans="1:5" ht="14.1" customHeight="1" x14ac:dyDescent="0.2">
      <c r="A42" s="46" t="s">
        <v>61</v>
      </c>
      <c r="B42" s="62">
        <f>$B$8-29</f>
        <v>1990</v>
      </c>
      <c r="C42" s="63">
        <v>4866</v>
      </c>
      <c r="D42" s="63">
        <v>2521</v>
      </c>
      <c r="E42" s="63">
        <v>2345</v>
      </c>
    </row>
    <row r="43" spans="1:5" ht="14.1" customHeight="1" x14ac:dyDescent="0.2">
      <c r="A43" s="53" t="s">
        <v>36</v>
      </c>
      <c r="B43" s="64"/>
      <c r="C43" s="63">
        <f>SUM(C38:C42)</f>
        <v>24069</v>
      </c>
      <c r="D43" s="63">
        <f>SUM(D38:D42)</f>
        <v>12197</v>
      </c>
      <c r="E43" s="63">
        <f>SUM(E38:E42)</f>
        <v>11872</v>
      </c>
    </row>
    <row r="44" spans="1:5" ht="14.1" customHeight="1" x14ac:dyDescent="0.2">
      <c r="A44" s="46" t="s">
        <v>62</v>
      </c>
      <c r="B44" s="62">
        <f>$B$8-30</f>
        <v>1989</v>
      </c>
      <c r="C44" s="63">
        <v>4556</v>
      </c>
      <c r="D44" s="63">
        <v>2368</v>
      </c>
      <c r="E44" s="63">
        <v>2188</v>
      </c>
    </row>
    <row r="45" spans="1:5" ht="14.1" customHeight="1" x14ac:dyDescent="0.2">
      <c r="A45" s="46" t="s">
        <v>63</v>
      </c>
      <c r="B45" s="62">
        <f>$B$8-31</f>
        <v>1988</v>
      </c>
      <c r="C45" s="63">
        <v>4319</v>
      </c>
      <c r="D45" s="63">
        <v>2189</v>
      </c>
      <c r="E45" s="63">
        <v>2130</v>
      </c>
    </row>
    <row r="46" spans="1:5" ht="14.1" customHeight="1" x14ac:dyDescent="0.2">
      <c r="A46" s="46" t="s">
        <v>64</v>
      </c>
      <c r="B46" s="62">
        <f>$B$8-32</f>
        <v>1987</v>
      </c>
      <c r="C46" s="63">
        <v>4024</v>
      </c>
      <c r="D46" s="63">
        <v>2086</v>
      </c>
      <c r="E46" s="63">
        <v>1938</v>
      </c>
    </row>
    <row r="47" spans="1:5" ht="14.1" customHeight="1" x14ac:dyDescent="0.2">
      <c r="A47" s="46" t="s">
        <v>65</v>
      </c>
      <c r="B47" s="62">
        <f>$B$8-33</f>
        <v>1986</v>
      </c>
      <c r="C47" s="63">
        <v>3768</v>
      </c>
      <c r="D47" s="63">
        <v>1963</v>
      </c>
      <c r="E47" s="63">
        <v>1805</v>
      </c>
    </row>
    <row r="48" spans="1:5" ht="14.1" customHeight="1" x14ac:dyDescent="0.2">
      <c r="A48" s="46" t="s">
        <v>66</v>
      </c>
      <c r="B48" s="62">
        <f>$B$8-34</f>
        <v>1985</v>
      </c>
      <c r="C48" s="63">
        <v>3491</v>
      </c>
      <c r="D48" s="63">
        <v>1819</v>
      </c>
      <c r="E48" s="63">
        <v>1672</v>
      </c>
    </row>
    <row r="49" spans="1:5" ht="14.1" customHeight="1" x14ac:dyDescent="0.2">
      <c r="A49" s="53" t="s">
        <v>36</v>
      </c>
      <c r="B49" s="64"/>
      <c r="C49" s="63">
        <f>SUM(C44:C48)</f>
        <v>20158</v>
      </c>
      <c r="D49" s="63">
        <f>SUM(D44:D48)</f>
        <v>10425</v>
      </c>
      <c r="E49" s="63">
        <f>SUM(E44:E48)</f>
        <v>9733</v>
      </c>
    </row>
    <row r="50" spans="1:5" ht="14.1" customHeight="1" x14ac:dyDescent="0.2">
      <c r="A50" s="46" t="s">
        <v>67</v>
      </c>
      <c r="B50" s="62">
        <f>$B$8-35</f>
        <v>1984</v>
      </c>
      <c r="C50" s="63">
        <v>3376</v>
      </c>
      <c r="D50" s="63">
        <v>1665</v>
      </c>
      <c r="E50" s="63">
        <v>1711</v>
      </c>
    </row>
    <row r="51" spans="1:5" ht="14.1" customHeight="1" x14ac:dyDescent="0.2">
      <c r="A51" s="46" t="s">
        <v>68</v>
      </c>
      <c r="B51" s="62">
        <f>$B$8-36</f>
        <v>1983</v>
      </c>
      <c r="C51" s="63">
        <v>3353</v>
      </c>
      <c r="D51" s="63">
        <v>1662</v>
      </c>
      <c r="E51" s="63">
        <v>1691</v>
      </c>
    </row>
    <row r="52" spans="1:5" ht="14.1" customHeight="1" x14ac:dyDescent="0.2">
      <c r="A52" s="46" t="s">
        <v>69</v>
      </c>
      <c r="B52" s="62">
        <f>$B$8-37</f>
        <v>1982</v>
      </c>
      <c r="C52" s="63">
        <v>3252</v>
      </c>
      <c r="D52" s="63">
        <v>1599</v>
      </c>
      <c r="E52" s="63">
        <v>1653</v>
      </c>
    </row>
    <row r="53" spans="1:5" ht="14.1" customHeight="1" x14ac:dyDescent="0.2">
      <c r="A53" s="46" t="s">
        <v>70</v>
      </c>
      <c r="B53" s="62">
        <f>$B$8-38</f>
        <v>1981</v>
      </c>
      <c r="C53" s="63">
        <v>3127</v>
      </c>
      <c r="D53" s="63">
        <v>1528</v>
      </c>
      <c r="E53" s="63">
        <v>1599</v>
      </c>
    </row>
    <row r="54" spans="1:5" ht="14.1" customHeight="1" x14ac:dyDescent="0.2">
      <c r="A54" s="45" t="s">
        <v>71</v>
      </c>
      <c r="B54" s="62">
        <f>$B$8-39</f>
        <v>1980</v>
      </c>
      <c r="C54" s="63">
        <v>3072</v>
      </c>
      <c r="D54" s="63">
        <v>1535</v>
      </c>
      <c r="E54" s="63">
        <v>1537</v>
      </c>
    </row>
    <row r="55" spans="1:5" ht="14.1" customHeight="1" x14ac:dyDescent="0.2">
      <c r="A55" s="52" t="s">
        <v>36</v>
      </c>
      <c r="B55" s="64"/>
      <c r="C55" s="63">
        <f>SUM(C50:C54)</f>
        <v>16180</v>
      </c>
      <c r="D55" s="63">
        <f>SUM(D50:D54)</f>
        <v>7989</v>
      </c>
      <c r="E55" s="63">
        <f>SUM(E50:E54)</f>
        <v>8191</v>
      </c>
    </row>
    <row r="56" spans="1:5" ht="14.1" customHeight="1" x14ac:dyDescent="0.2">
      <c r="A56" s="45" t="s">
        <v>72</v>
      </c>
      <c r="B56" s="62">
        <f>$B$8-40</f>
        <v>1979</v>
      </c>
      <c r="C56" s="63">
        <v>2785</v>
      </c>
      <c r="D56" s="63">
        <v>1394</v>
      </c>
      <c r="E56" s="63">
        <v>1391</v>
      </c>
    </row>
    <row r="57" spans="1:5" ht="14.1" customHeight="1" x14ac:dyDescent="0.2">
      <c r="A57" s="45" t="s">
        <v>73</v>
      </c>
      <c r="B57" s="62">
        <f>$B$8-41</f>
        <v>1978</v>
      </c>
      <c r="C57" s="63">
        <v>2797</v>
      </c>
      <c r="D57" s="63">
        <v>1414</v>
      </c>
      <c r="E57" s="63">
        <v>1383</v>
      </c>
    </row>
    <row r="58" spans="1:5" ht="14.1" customHeight="1" x14ac:dyDescent="0.2">
      <c r="A58" s="45" t="s">
        <v>74</v>
      </c>
      <c r="B58" s="62">
        <f>$B$8-42</f>
        <v>1977</v>
      </c>
      <c r="C58" s="63">
        <v>2715</v>
      </c>
      <c r="D58" s="63">
        <v>1341</v>
      </c>
      <c r="E58" s="63">
        <v>1374</v>
      </c>
    </row>
    <row r="59" spans="1:5" ht="14.1" customHeight="1" x14ac:dyDescent="0.2">
      <c r="A59" s="45" t="s">
        <v>75</v>
      </c>
      <c r="B59" s="62">
        <f>$B$8-43</f>
        <v>1976</v>
      </c>
      <c r="C59" s="63">
        <v>2729</v>
      </c>
      <c r="D59" s="63">
        <v>1326</v>
      </c>
      <c r="E59" s="63">
        <v>1403</v>
      </c>
    </row>
    <row r="60" spans="1:5" ht="14.1" customHeight="1" x14ac:dyDescent="0.2">
      <c r="A60" s="45" t="s">
        <v>76</v>
      </c>
      <c r="B60" s="62">
        <f>$B$8-44</f>
        <v>1975</v>
      </c>
      <c r="C60" s="63">
        <v>2722</v>
      </c>
      <c r="D60" s="63">
        <v>1377</v>
      </c>
      <c r="E60" s="63">
        <v>1345</v>
      </c>
    </row>
    <row r="61" spans="1:5" ht="14.1" customHeight="1" x14ac:dyDescent="0.2">
      <c r="A61" s="53" t="s">
        <v>36</v>
      </c>
      <c r="B61" s="64"/>
      <c r="C61" s="63">
        <f>SUM(C56:C60)</f>
        <v>13748</v>
      </c>
      <c r="D61" s="63">
        <f>SUM(D56:D60)</f>
        <v>6852</v>
      </c>
      <c r="E61" s="63">
        <f>SUM(E56:E60)</f>
        <v>6896</v>
      </c>
    </row>
    <row r="62" spans="1:5" ht="14.1" customHeight="1" x14ac:dyDescent="0.2">
      <c r="A62" s="46" t="s">
        <v>77</v>
      </c>
      <c r="B62" s="62">
        <f>$B$8-45</f>
        <v>1974</v>
      </c>
      <c r="C62" s="63">
        <v>2565</v>
      </c>
      <c r="D62" s="63">
        <v>1275</v>
      </c>
      <c r="E62" s="63">
        <v>1290</v>
      </c>
    </row>
    <row r="63" spans="1:5" ht="14.1" customHeight="1" x14ac:dyDescent="0.2">
      <c r="A63" s="46" t="s">
        <v>78</v>
      </c>
      <c r="B63" s="62">
        <f>$B$8-46</f>
        <v>1973</v>
      </c>
      <c r="C63" s="63">
        <v>2654</v>
      </c>
      <c r="D63" s="63">
        <v>1316</v>
      </c>
      <c r="E63" s="63">
        <v>1338</v>
      </c>
    </row>
    <row r="64" spans="1:5" ht="14.1" customHeight="1" x14ac:dyDescent="0.2">
      <c r="A64" s="46" t="s">
        <v>79</v>
      </c>
      <c r="B64" s="62">
        <f>$B$8-47</f>
        <v>1972</v>
      </c>
      <c r="C64" s="63">
        <v>2835</v>
      </c>
      <c r="D64" s="63">
        <v>1416</v>
      </c>
      <c r="E64" s="63">
        <v>1419</v>
      </c>
    </row>
    <row r="65" spans="1:5" ht="14.1" customHeight="1" x14ac:dyDescent="0.2">
      <c r="A65" s="46" t="s">
        <v>80</v>
      </c>
      <c r="B65" s="62">
        <f>$B$8-48</f>
        <v>1971</v>
      </c>
      <c r="C65" s="63">
        <v>3012</v>
      </c>
      <c r="D65" s="63">
        <v>1513</v>
      </c>
      <c r="E65" s="63">
        <v>1499</v>
      </c>
    </row>
    <row r="66" spans="1:5" ht="14.1" customHeight="1" x14ac:dyDescent="0.2">
      <c r="A66" s="46" t="s">
        <v>81</v>
      </c>
      <c r="B66" s="62">
        <f>$B$8-49</f>
        <v>1970</v>
      </c>
      <c r="C66" s="63">
        <v>3199</v>
      </c>
      <c r="D66" s="63">
        <v>1641</v>
      </c>
      <c r="E66" s="63">
        <v>1558</v>
      </c>
    </row>
    <row r="67" spans="1:5" ht="14.1" customHeight="1" x14ac:dyDescent="0.2">
      <c r="A67" s="53" t="s">
        <v>36</v>
      </c>
      <c r="B67" s="64"/>
      <c r="C67" s="63">
        <f>SUM(C62:C66)</f>
        <v>14265</v>
      </c>
      <c r="D67" s="63">
        <f>SUM(D62:D66)</f>
        <v>7161</v>
      </c>
      <c r="E67" s="63">
        <f>SUM(E62:E66)</f>
        <v>7104</v>
      </c>
    </row>
    <row r="68" spans="1:5" ht="14.1" customHeight="1" x14ac:dyDescent="0.2">
      <c r="A68" s="46" t="s">
        <v>82</v>
      </c>
      <c r="B68" s="62">
        <f>$B$8-50</f>
        <v>1969</v>
      </c>
      <c r="C68" s="63">
        <v>3444</v>
      </c>
      <c r="D68" s="63">
        <v>1766</v>
      </c>
      <c r="E68" s="63">
        <v>1678</v>
      </c>
    </row>
    <row r="69" spans="1:5" ht="14.1" customHeight="1" x14ac:dyDescent="0.2">
      <c r="A69" s="46" t="s">
        <v>83</v>
      </c>
      <c r="B69" s="62">
        <f>$B$8-51</f>
        <v>1968</v>
      </c>
      <c r="C69" s="63">
        <v>3673</v>
      </c>
      <c r="D69" s="63">
        <v>1879</v>
      </c>
      <c r="E69" s="63">
        <v>1794</v>
      </c>
    </row>
    <row r="70" spans="1:5" ht="14.1" customHeight="1" x14ac:dyDescent="0.2">
      <c r="A70" s="46" t="s">
        <v>84</v>
      </c>
      <c r="B70" s="62">
        <f>$B$8-52</f>
        <v>1967</v>
      </c>
      <c r="C70" s="63">
        <v>3634</v>
      </c>
      <c r="D70" s="63">
        <v>1838</v>
      </c>
      <c r="E70" s="63">
        <v>1796</v>
      </c>
    </row>
    <row r="71" spans="1:5" ht="14.1" customHeight="1" x14ac:dyDescent="0.2">
      <c r="A71" s="46" t="s">
        <v>85</v>
      </c>
      <c r="B71" s="62">
        <f>$B$8-53</f>
        <v>1966</v>
      </c>
      <c r="C71" s="63">
        <v>3724</v>
      </c>
      <c r="D71" s="63">
        <v>1874</v>
      </c>
      <c r="E71" s="63">
        <v>1850</v>
      </c>
    </row>
    <row r="72" spans="1:5" ht="14.1" customHeight="1" x14ac:dyDescent="0.2">
      <c r="A72" s="46" t="s">
        <v>86</v>
      </c>
      <c r="B72" s="62">
        <f>$B$8-54</f>
        <v>1965</v>
      </c>
      <c r="C72" s="63">
        <v>3573</v>
      </c>
      <c r="D72" s="63">
        <v>1760</v>
      </c>
      <c r="E72" s="63">
        <v>1813</v>
      </c>
    </row>
    <row r="73" spans="1:5" ht="14.1" customHeight="1" x14ac:dyDescent="0.2">
      <c r="A73" s="53" t="s">
        <v>36</v>
      </c>
      <c r="B73" s="64"/>
      <c r="C73" s="63">
        <f>SUM(C68:C72)</f>
        <v>18048</v>
      </c>
      <c r="D73" s="63">
        <f>SUM(D68:D72)</f>
        <v>9117</v>
      </c>
      <c r="E73" s="63">
        <f>SUM(E68:E72)</f>
        <v>8931</v>
      </c>
    </row>
    <row r="74" spans="1:5" ht="14.1" customHeight="1" x14ac:dyDescent="0.2">
      <c r="A74" s="46" t="s">
        <v>87</v>
      </c>
      <c r="B74" s="62">
        <f>$B$8-55</f>
        <v>1964</v>
      </c>
      <c r="C74" s="63">
        <v>3594</v>
      </c>
      <c r="D74" s="63">
        <v>1780</v>
      </c>
      <c r="E74" s="63">
        <v>1814</v>
      </c>
    </row>
    <row r="75" spans="1:5" ht="14.1" customHeight="1" x14ac:dyDescent="0.2">
      <c r="A75" s="46" t="s">
        <v>88</v>
      </c>
      <c r="B75" s="62">
        <f>$B$8-56</f>
        <v>1963</v>
      </c>
      <c r="C75" s="63">
        <v>3548</v>
      </c>
      <c r="D75" s="63">
        <v>1733</v>
      </c>
      <c r="E75" s="63">
        <v>1815</v>
      </c>
    </row>
    <row r="76" spans="1:5" ht="13.15" customHeight="1" x14ac:dyDescent="0.2">
      <c r="A76" s="46" t="s">
        <v>89</v>
      </c>
      <c r="B76" s="62">
        <f>$B$8-57</f>
        <v>1962</v>
      </c>
      <c r="C76" s="63">
        <v>3397</v>
      </c>
      <c r="D76" s="63">
        <v>1657</v>
      </c>
      <c r="E76" s="63">
        <v>1740</v>
      </c>
    </row>
    <row r="77" spans="1:5" ht="14.1" customHeight="1" x14ac:dyDescent="0.2">
      <c r="A77" s="45" t="s">
        <v>90</v>
      </c>
      <c r="B77" s="62">
        <f>$B$8-58</f>
        <v>1961</v>
      </c>
      <c r="C77" s="63">
        <v>3127</v>
      </c>
      <c r="D77" s="63">
        <v>1522</v>
      </c>
      <c r="E77" s="63">
        <v>1605</v>
      </c>
    </row>
    <row r="78" spans="1:5" x14ac:dyDescent="0.2">
      <c r="A78" s="46" t="s">
        <v>91</v>
      </c>
      <c r="B78" s="62">
        <f>$B$8-59</f>
        <v>1960</v>
      </c>
      <c r="C78" s="63">
        <v>3155</v>
      </c>
      <c r="D78" s="63">
        <v>1513</v>
      </c>
      <c r="E78" s="63">
        <v>1642</v>
      </c>
    </row>
    <row r="79" spans="1:5" x14ac:dyDescent="0.2">
      <c r="A79" s="53" t="s">
        <v>36</v>
      </c>
      <c r="B79" s="64"/>
      <c r="C79" s="63">
        <f>SUM(C74:C78)</f>
        <v>16821</v>
      </c>
      <c r="D79" s="63">
        <f>SUM(D74:D78)</f>
        <v>8205</v>
      </c>
      <c r="E79" s="63">
        <f>SUM(E74:E78)</f>
        <v>8616</v>
      </c>
    </row>
    <row r="80" spans="1:5" x14ac:dyDescent="0.2">
      <c r="A80" s="46" t="s">
        <v>92</v>
      </c>
      <c r="B80" s="62">
        <f>$B$8-60</f>
        <v>1959</v>
      </c>
      <c r="C80" s="63">
        <v>3004</v>
      </c>
      <c r="D80" s="63">
        <v>1483</v>
      </c>
      <c r="E80" s="63">
        <v>1521</v>
      </c>
    </row>
    <row r="81" spans="1:5" x14ac:dyDescent="0.2">
      <c r="A81" s="46" t="s">
        <v>93</v>
      </c>
      <c r="B81" s="62">
        <f>$B$8-61</f>
        <v>1958</v>
      </c>
      <c r="C81" s="63">
        <v>2916</v>
      </c>
      <c r="D81" s="63">
        <v>1434</v>
      </c>
      <c r="E81" s="63">
        <v>1482</v>
      </c>
    </row>
    <row r="82" spans="1:5" x14ac:dyDescent="0.2">
      <c r="A82" s="46" t="s">
        <v>94</v>
      </c>
      <c r="B82" s="62">
        <f>$B$8-62</f>
        <v>1957</v>
      </c>
      <c r="C82" s="63">
        <v>2705</v>
      </c>
      <c r="D82" s="63">
        <v>1272</v>
      </c>
      <c r="E82" s="63">
        <v>1433</v>
      </c>
    </row>
    <row r="83" spans="1:5" x14ac:dyDescent="0.2">
      <c r="A83" s="46" t="s">
        <v>95</v>
      </c>
      <c r="B83" s="62">
        <f>$B$8-63</f>
        <v>1956</v>
      </c>
      <c r="C83" s="63">
        <v>2679</v>
      </c>
      <c r="D83" s="63">
        <v>1279</v>
      </c>
      <c r="E83" s="63">
        <v>1400</v>
      </c>
    </row>
    <row r="84" spans="1:5" x14ac:dyDescent="0.2">
      <c r="A84" s="46" t="s">
        <v>96</v>
      </c>
      <c r="B84" s="62">
        <f>$B$8-64</f>
        <v>1955</v>
      </c>
      <c r="C84" s="63">
        <v>2540</v>
      </c>
      <c r="D84" s="63">
        <v>1212</v>
      </c>
      <c r="E84" s="63">
        <v>1328</v>
      </c>
    </row>
    <row r="85" spans="1:5" x14ac:dyDescent="0.2">
      <c r="A85" s="53" t="s">
        <v>36</v>
      </c>
      <c r="B85" s="64"/>
      <c r="C85" s="63">
        <f>SUM(C80:C84)</f>
        <v>13844</v>
      </c>
      <c r="D85" s="63">
        <f>SUM(D80:D84)</f>
        <v>6680</v>
      </c>
      <c r="E85" s="63">
        <f>SUM(E80:E84)</f>
        <v>7164</v>
      </c>
    </row>
    <row r="86" spans="1:5" x14ac:dyDescent="0.2">
      <c r="A86" s="46" t="s">
        <v>97</v>
      </c>
      <c r="B86" s="62">
        <f>$B$8-65</f>
        <v>1954</v>
      </c>
      <c r="C86" s="63">
        <v>2523</v>
      </c>
      <c r="D86" s="63">
        <v>1172</v>
      </c>
      <c r="E86" s="63">
        <v>1351</v>
      </c>
    </row>
    <row r="87" spans="1:5" x14ac:dyDescent="0.2">
      <c r="A87" s="46" t="s">
        <v>98</v>
      </c>
      <c r="B87" s="62">
        <f>$B$8-66</f>
        <v>1953</v>
      </c>
      <c r="C87" s="63">
        <v>2288</v>
      </c>
      <c r="D87" s="63">
        <v>1086</v>
      </c>
      <c r="E87" s="63">
        <v>1202</v>
      </c>
    </row>
    <row r="88" spans="1:5" x14ac:dyDescent="0.2">
      <c r="A88" s="46" t="s">
        <v>99</v>
      </c>
      <c r="B88" s="62">
        <f>$B$8-67</f>
        <v>1952</v>
      </c>
      <c r="C88" s="63">
        <v>2337</v>
      </c>
      <c r="D88" s="63">
        <v>1110</v>
      </c>
      <c r="E88" s="63">
        <v>1227</v>
      </c>
    </row>
    <row r="89" spans="1:5" x14ac:dyDescent="0.2">
      <c r="A89" s="46" t="s">
        <v>100</v>
      </c>
      <c r="B89" s="62">
        <f>$B$8-68</f>
        <v>1951</v>
      </c>
      <c r="C89" s="63">
        <v>2278</v>
      </c>
      <c r="D89" s="63">
        <v>1053</v>
      </c>
      <c r="E89" s="63">
        <v>1225</v>
      </c>
    </row>
    <row r="90" spans="1:5" x14ac:dyDescent="0.2">
      <c r="A90" s="46" t="s">
        <v>101</v>
      </c>
      <c r="B90" s="62">
        <f>$B$8-69</f>
        <v>1950</v>
      </c>
      <c r="C90" s="63">
        <v>2359</v>
      </c>
      <c r="D90" s="63">
        <v>1103</v>
      </c>
      <c r="E90" s="63">
        <v>1256</v>
      </c>
    </row>
    <row r="91" spans="1:5" x14ac:dyDescent="0.2">
      <c r="A91" s="53" t="s">
        <v>36</v>
      </c>
      <c r="B91" s="64"/>
      <c r="C91" s="63">
        <f>SUM(C86:C90)</f>
        <v>11785</v>
      </c>
      <c r="D91" s="63">
        <f>SUM(D86:D90)</f>
        <v>5524</v>
      </c>
      <c r="E91" s="63">
        <f>SUM(E86:E90)</f>
        <v>6261</v>
      </c>
    </row>
    <row r="92" spans="1:5" x14ac:dyDescent="0.2">
      <c r="A92" s="46" t="s">
        <v>102</v>
      </c>
      <c r="B92" s="62">
        <f>$B$8-70</f>
        <v>1949</v>
      </c>
      <c r="C92" s="63">
        <v>2134</v>
      </c>
      <c r="D92" s="63">
        <v>1015</v>
      </c>
      <c r="E92" s="63">
        <v>1119</v>
      </c>
    </row>
    <row r="93" spans="1:5" x14ac:dyDescent="0.2">
      <c r="A93" s="46" t="s">
        <v>103</v>
      </c>
      <c r="B93" s="62">
        <f>$B$8-71</f>
        <v>1948</v>
      </c>
      <c r="C93" s="63">
        <v>2239</v>
      </c>
      <c r="D93" s="63">
        <v>1033</v>
      </c>
      <c r="E93" s="63">
        <v>1206</v>
      </c>
    </row>
    <row r="94" spans="1:5" x14ac:dyDescent="0.2">
      <c r="A94" s="46" t="s">
        <v>104</v>
      </c>
      <c r="B94" s="62">
        <f>$B$8-72</f>
        <v>1947</v>
      </c>
      <c r="C94" s="63">
        <v>1983</v>
      </c>
      <c r="D94" s="63">
        <v>965</v>
      </c>
      <c r="E94" s="63">
        <v>1018</v>
      </c>
    </row>
    <row r="95" spans="1:5" x14ac:dyDescent="0.2">
      <c r="A95" s="46" t="s">
        <v>105</v>
      </c>
      <c r="B95" s="62">
        <f>$B$8-73</f>
        <v>1946</v>
      </c>
      <c r="C95" s="63">
        <v>1901</v>
      </c>
      <c r="D95" s="63">
        <v>841</v>
      </c>
      <c r="E95" s="63">
        <v>1060</v>
      </c>
    </row>
    <row r="96" spans="1:5" x14ac:dyDescent="0.2">
      <c r="A96" s="46" t="s">
        <v>106</v>
      </c>
      <c r="B96" s="62">
        <f>$B$8-74</f>
        <v>1945</v>
      </c>
      <c r="C96" s="63">
        <v>1582</v>
      </c>
      <c r="D96" s="63">
        <v>695</v>
      </c>
      <c r="E96" s="63">
        <v>887</v>
      </c>
    </row>
    <row r="97" spans="1:5" x14ac:dyDescent="0.2">
      <c r="A97" s="53" t="s">
        <v>36</v>
      </c>
      <c r="B97" s="64"/>
      <c r="C97" s="63">
        <f>SUM(C92:C96)</f>
        <v>9839</v>
      </c>
      <c r="D97" s="63">
        <f>SUM(D92:D96)</f>
        <v>4549</v>
      </c>
      <c r="E97" s="63">
        <f>SUM(E92:E96)</f>
        <v>5290</v>
      </c>
    </row>
    <row r="98" spans="1:5" x14ac:dyDescent="0.2">
      <c r="A98" s="46" t="s">
        <v>107</v>
      </c>
      <c r="B98" s="62">
        <f>$B$8-75</f>
        <v>1944</v>
      </c>
      <c r="C98" s="63">
        <v>1983</v>
      </c>
      <c r="D98" s="63">
        <v>877</v>
      </c>
      <c r="E98" s="63">
        <v>1106</v>
      </c>
    </row>
    <row r="99" spans="1:5" x14ac:dyDescent="0.2">
      <c r="A99" s="46" t="s">
        <v>108</v>
      </c>
      <c r="B99" s="62">
        <f>$B$8-76</f>
        <v>1943</v>
      </c>
      <c r="C99" s="63">
        <v>1985</v>
      </c>
      <c r="D99" s="63">
        <v>928</v>
      </c>
      <c r="E99" s="63">
        <v>1057</v>
      </c>
    </row>
    <row r="100" spans="1:5" x14ac:dyDescent="0.2">
      <c r="A100" s="46" t="s">
        <v>109</v>
      </c>
      <c r="B100" s="62">
        <f>$B$8-77</f>
        <v>1942</v>
      </c>
      <c r="C100" s="63">
        <v>2047</v>
      </c>
      <c r="D100" s="63">
        <v>910</v>
      </c>
      <c r="E100" s="63">
        <v>1137</v>
      </c>
    </row>
    <row r="101" spans="1:5" x14ac:dyDescent="0.2">
      <c r="A101" s="46" t="s">
        <v>110</v>
      </c>
      <c r="B101" s="62">
        <f>$B$8-78</f>
        <v>1941</v>
      </c>
      <c r="C101" s="63">
        <v>2297</v>
      </c>
      <c r="D101" s="63">
        <v>1026</v>
      </c>
      <c r="E101" s="63">
        <v>1271</v>
      </c>
    </row>
    <row r="102" spans="1:5" x14ac:dyDescent="0.2">
      <c r="A102" s="47" t="s">
        <v>111</v>
      </c>
      <c r="B102" s="62">
        <f>$B$8-79</f>
        <v>1940</v>
      </c>
      <c r="C102" s="63">
        <v>2190</v>
      </c>
      <c r="D102" s="63">
        <v>966</v>
      </c>
      <c r="E102" s="63">
        <v>1224</v>
      </c>
    </row>
    <row r="103" spans="1:5" x14ac:dyDescent="0.2">
      <c r="A103" s="54" t="s">
        <v>36</v>
      </c>
      <c r="B103" s="65"/>
      <c r="C103" s="63">
        <f>SUM(C98:C102)</f>
        <v>10502</v>
      </c>
      <c r="D103" s="63">
        <f>SUM(D98:D102)</f>
        <v>4707</v>
      </c>
      <c r="E103" s="63">
        <f>SUM(E98:E102)</f>
        <v>5795</v>
      </c>
    </row>
    <row r="104" spans="1:5" x14ac:dyDescent="0.2">
      <c r="A104" s="47" t="s">
        <v>112</v>
      </c>
      <c r="B104" s="62">
        <f>$B$8-80</f>
        <v>1939</v>
      </c>
      <c r="C104" s="63">
        <v>1987</v>
      </c>
      <c r="D104" s="63">
        <v>845</v>
      </c>
      <c r="E104" s="63">
        <v>1142</v>
      </c>
    </row>
    <row r="105" spans="1:5" x14ac:dyDescent="0.2">
      <c r="A105" s="47" t="s">
        <v>123</v>
      </c>
      <c r="B105" s="62">
        <f>$B$8-81</f>
        <v>1938</v>
      </c>
      <c r="C105" s="63">
        <v>1912</v>
      </c>
      <c r="D105" s="63">
        <v>767</v>
      </c>
      <c r="E105" s="63">
        <v>1145</v>
      </c>
    </row>
    <row r="106" spans="1:5" s="25" customFormat="1" x14ac:dyDescent="0.2">
      <c r="A106" s="47" t="s">
        <v>121</v>
      </c>
      <c r="B106" s="62">
        <f>$B$8-82</f>
        <v>1937</v>
      </c>
      <c r="C106" s="63">
        <v>1712</v>
      </c>
      <c r="D106" s="63">
        <v>706</v>
      </c>
      <c r="E106" s="63">
        <v>1006</v>
      </c>
    </row>
    <row r="107" spans="1:5" x14ac:dyDescent="0.2">
      <c r="A107" s="47" t="s">
        <v>124</v>
      </c>
      <c r="B107" s="62">
        <f>$B$8-83</f>
        <v>1936</v>
      </c>
      <c r="C107" s="63">
        <v>1451</v>
      </c>
      <c r="D107" s="63">
        <v>598</v>
      </c>
      <c r="E107" s="63">
        <v>853</v>
      </c>
    </row>
    <row r="108" spans="1:5" x14ac:dyDescent="0.2">
      <c r="A108" s="47" t="s">
        <v>122</v>
      </c>
      <c r="B108" s="62">
        <f>$B$8-84</f>
        <v>1935</v>
      </c>
      <c r="C108" s="63">
        <v>1299</v>
      </c>
      <c r="D108" s="63">
        <v>477</v>
      </c>
      <c r="E108" s="63">
        <v>822</v>
      </c>
    </row>
    <row r="109" spans="1:5" x14ac:dyDescent="0.2">
      <c r="A109" s="54" t="s">
        <v>36</v>
      </c>
      <c r="B109" s="65"/>
      <c r="C109" s="63">
        <f>SUM(C104:C108)</f>
        <v>8361</v>
      </c>
      <c r="D109" s="63">
        <f>SUM(D104:D108)</f>
        <v>3393</v>
      </c>
      <c r="E109" s="63">
        <f>SUM(E104:E108)</f>
        <v>4968</v>
      </c>
    </row>
    <row r="110" spans="1:5" x14ac:dyDescent="0.2">
      <c r="A110" s="47" t="s">
        <v>113</v>
      </c>
      <c r="B110" s="62">
        <f>$B$8-85</f>
        <v>1934</v>
      </c>
      <c r="C110" s="63">
        <v>1141</v>
      </c>
      <c r="D110" s="63">
        <v>427</v>
      </c>
      <c r="E110" s="63">
        <v>714</v>
      </c>
    </row>
    <row r="111" spans="1:5" x14ac:dyDescent="0.2">
      <c r="A111" s="47" t="s">
        <v>114</v>
      </c>
      <c r="B111" s="62">
        <f>$B$8-86</f>
        <v>1933</v>
      </c>
      <c r="C111" s="63">
        <v>736</v>
      </c>
      <c r="D111" s="63">
        <v>263</v>
      </c>
      <c r="E111" s="63">
        <v>473</v>
      </c>
    </row>
    <row r="112" spans="1:5" x14ac:dyDescent="0.2">
      <c r="A112" s="47" t="s">
        <v>115</v>
      </c>
      <c r="B112" s="62">
        <f>$B$8-87</f>
        <v>1932</v>
      </c>
      <c r="C112" s="63">
        <v>602</v>
      </c>
      <c r="D112" s="63">
        <v>186</v>
      </c>
      <c r="E112" s="63">
        <v>416</v>
      </c>
    </row>
    <row r="113" spans="1:5" x14ac:dyDescent="0.2">
      <c r="A113" s="47" t="s">
        <v>116</v>
      </c>
      <c r="B113" s="62">
        <f>$B$8-88</f>
        <v>1931</v>
      </c>
      <c r="C113" s="63">
        <v>610</v>
      </c>
      <c r="D113" s="63">
        <v>208</v>
      </c>
      <c r="E113" s="63">
        <v>402</v>
      </c>
    </row>
    <row r="114" spans="1:5" x14ac:dyDescent="0.2">
      <c r="A114" s="47" t="s">
        <v>117</v>
      </c>
      <c r="B114" s="62">
        <f>$B$8-89</f>
        <v>1930</v>
      </c>
      <c r="C114" s="63">
        <v>559</v>
      </c>
      <c r="D114" s="63">
        <v>175</v>
      </c>
      <c r="E114" s="63">
        <v>384</v>
      </c>
    </row>
    <row r="115" spans="1:5" x14ac:dyDescent="0.2">
      <c r="A115" s="54" t="s">
        <v>36</v>
      </c>
      <c r="B115" s="66"/>
      <c r="C115" s="63">
        <f>SUM(C110:C114)</f>
        <v>3648</v>
      </c>
      <c r="D115" s="63">
        <f>SUM(D110:D114)</f>
        <v>1259</v>
      </c>
      <c r="E115" s="63">
        <f>SUM(E110:E114)</f>
        <v>2389</v>
      </c>
    </row>
    <row r="116" spans="1:5" x14ac:dyDescent="0.2">
      <c r="A116" s="47" t="s">
        <v>118</v>
      </c>
      <c r="B116" s="62">
        <f>$B$8-90</f>
        <v>1929</v>
      </c>
      <c r="C116" s="63">
        <v>2142</v>
      </c>
      <c r="D116" s="63">
        <v>514</v>
      </c>
      <c r="E116" s="63">
        <v>1628</v>
      </c>
    </row>
    <row r="117" spans="1:5" x14ac:dyDescent="0.2">
      <c r="A117" s="48"/>
      <c r="B117" s="51" t="s">
        <v>119</v>
      </c>
      <c r="C117" s="56"/>
      <c r="D117" s="56"/>
      <c r="E117" s="56"/>
    </row>
    <row r="118" spans="1:5" x14ac:dyDescent="0.2">
      <c r="A118" s="49" t="s">
        <v>120</v>
      </c>
      <c r="B118" s="67"/>
      <c r="C118" s="68">
        <v>246794</v>
      </c>
      <c r="D118" s="68">
        <v>120198</v>
      </c>
      <c r="E118" s="68">
        <v>126596</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3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19 SH</oddFooter>
  </headerFooter>
  <rowBreaks count="2" manualBreakCount="2">
    <brk id="49" max="16383" man="1"/>
    <brk id="7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99" t="s">
        <v>161</v>
      </c>
      <c r="B1" s="99"/>
      <c r="C1" s="100"/>
      <c r="D1" s="100"/>
      <c r="E1" s="100"/>
    </row>
    <row r="2" spans="1:8" s="10" customFormat="1" ht="14.1" customHeight="1" x14ac:dyDescent="0.2">
      <c r="A2" s="103" t="s">
        <v>163</v>
      </c>
      <c r="B2" s="103"/>
      <c r="C2" s="103"/>
      <c r="D2" s="103"/>
      <c r="E2" s="103"/>
    </row>
    <row r="3" spans="1:8" s="10" customFormat="1" ht="14.1" customHeight="1" x14ac:dyDescent="0.2">
      <c r="A3" s="99" t="s">
        <v>127</v>
      </c>
      <c r="B3" s="99"/>
      <c r="C3" s="99"/>
      <c r="D3" s="99"/>
      <c r="E3" s="99"/>
    </row>
    <row r="4" spans="1:8" s="10" customFormat="1" ht="14.1" customHeight="1" x14ac:dyDescent="0.2">
      <c r="A4" s="27"/>
      <c r="B4" s="27"/>
      <c r="C4" s="27"/>
      <c r="D4" s="27"/>
      <c r="E4" s="27"/>
    </row>
    <row r="5" spans="1:8" ht="28.35" customHeight="1" x14ac:dyDescent="0.2">
      <c r="A5" s="104" t="s">
        <v>160</v>
      </c>
      <c r="B5" s="106" t="s">
        <v>162</v>
      </c>
      <c r="C5" s="101" t="s">
        <v>30</v>
      </c>
      <c r="D5" s="101" t="s">
        <v>22</v>
      </c>
      <c r="E5" s="102" t="s">
        <v>23</v>
      </c>
    </row>
    <row r="6" spans="1:8" ht="28.35" customHeight="1" x14ac:dyDescent="0.2">
      <c r="A6" s="105"/>
      <c r="B6" s="107"/>
      <c r="C6" s="19" t="s">
        <v>157</v>
      </c>
      <c r="D6" s="19" t="s">
        <v>158</v>
      </c>
      <c r="E6" s="20" t="s">
        <v>159</v>
      </c>
    </row>
    <row r="7" spans="1:8" ht="14.1" customHeight="1" x14ac:dyDescent="0.2">
      <c r="A7" s="44"/>
      <c r="B7" s="50"/>
      <c r="C7" s="21"/>
      <c r="D7" s="21"/>
      <c r="E7" s="21"/>
    </row>
    <row r="8" spans="1:8" ht="14.1" customHeight="1" x14ac:dyDescent="0.2">
      <c r="A8" s="45" t="s">
        <v>31</v>
      </c>
      <c r="B8" s="62">
        <v>2019</v>
      </c>
      <c r="C8" s="63">
        <v>1860</v>
      </c>
      <c r="D8" s="63">
        <v>939</v>
      </c>
      <c r="E8" s="63">
        <v>921</v>
      </c>
    </row>
    <row r="9" spans="1:8" ht="14.1" customHeight="1" x14ac:dyDescent="0.2">
      <c r="A9" s="45" t="s">
        <v>32</v>
      </c>
      <c r="B9" s="62">
        <f>$B$8-1</f>
        <v>2018</v>
      </c>
      <c r="C9" s="63">
        <v>1901</v>
      </c>
      <c r="D9" s="63">
        <v>966</v>
      </c>
      <c r="E9" s="63">
        <v>935</v>
      </c>
    </row>
    <row r="10" spans="1:8" ht="14.1" customHeight="1" x14ac:dyDescent="0.2">
      <c r="A10" s="45" t="s">
        <v>33</v>
      </c>
      <c r="B10" s="62">
        <f>$B$8-2</f>
        <v>2017</v>
      </c>
      <c r="C10" s="63">
        <v>1919</v>
      </c>
      <c r="D10" s="63">
        <v>973</v>
      </c>
      <c r="E10" s="63">
        <v>946</v>
      </c>
    </row>
    <row r="11" spans="1:8" ht="14.1" customHeight="1" x14ac:dyDescent="0.2">
      <c r="A11" s="45" t="s">
        <v>34</v>
      </c>
      <c r="B11" s="62">
        <f>$B$8-3</f>
        <v>2016</v>
      </c>
      <c r="C11" s="63">
        <v>1935</v>
      </c>
      <c r="D11" s="63">
        <v>1023</v>
      </c>
      <c r="E11" s="63">
        <v>912</v>
      </c>
      <c r="H11" s="24"/>
    </row>
    <row r="12" spans="1:8" ht="14.1" customHeight="1" x14ac:dyDescent="0.2">
      <c r="A12" s="45" t="s">
        <v>35</v>
      </c>
      <c r="B12" s="62">
        <f>$B$8-4</f>
        <v>2015</v>
      </c>
      <c r="C12" s="63">
        <v>1804</v>
      </c>
      <c r="D12" s="63">
        <v>965</v>
      </c>
      <c r="E12" s="63">
        <v>839</v>
      </c>
    </row>
    <row r="13" spans="1:8" ht="14.1" customHeight="1" x14ac:dyDescent="0.2">
      <c r="A13" s="52" t="s">
        <v>36</v>
      </c>
      <c r="B13" s="62"/>
      <c r="C13" s="63">
        <f>SUM(C8:C12)</f>
        <v>9419</v>
      </c>
      <c r="D13" s="63">
        <f>SUM(D8:D12)</f>
        <v>4866</v>
      </c>
      <c r="E13" s="63">
        <f>SUM(E8:E12)</f>
        <v>4553</v>
      </c>
    </row>
    <row r="14" spans="1:8" ht="14.1" customHeight="1" x14ac:dyDescent="0.2">
      <c r="A14" s="46" t="s">
        <v>37</v>
      </c>
      <c r="B14" s="62">
        <f>$B$8-5</f>
        <v>2014</v>
      </c>
      <c r="C14" s="63">
        <v>1819</v>
      </c>
      <c r="D14" s="63">
        <v>968</v>
      </c>
      <c r="E14" s="63">
        <v>851</v>
      </c>
    </row>
    <row r="15" spans="1:8" ht="14.1" customHeight="1" x14ac:dyDescent="0.2">
      <c r="A15" s="46" t="s">
        <v>38</v>
      </c>
      <c r="B15" s="62">
        <f>$B$8-6</f>
        <v>2013</v>
      </c>
      <c r="C15" s="63">
        <v>1757</v>
      </c>
      <c r="D15" s="63">
        <v>895</v>
      </c>
      <c r="E15" s="63">
        <v>862</v>
      </c>
    </row>
    <row r="16" spans="1:8" ht="14.1" customHeight="1" x14ac:dyDescent="0.2">
      <c r="A16" s="46" t="s">
        <v>39</v>
      </c>
      <c r="B16" s="62">
        <f>$B$8-7</f>
        <v>2012</v>
      </c>
      <c r="C16" s="63">
        <v>1769</v>
      </c>
      <c r="D16" s="63">
        <v>916</v>
      </c>
      <c r="E16" s="63">
        <v>853</v>
      </c>
    </row>
    <row r="17" spans="1:5" ht="14.1" customHeight="1" x14ac:dyDescent="0.2">
      <c r="A17" s="46" t="s">
        <v>40</v>
      </c>
      <c r="B17" s="62">
        <f>$B$8-8</f>
        <v>2011</v>
      </c>
      <c r="C17" s="63">
        <v>1748</v>
      </c>
      <c r="D17" s="63">
        <v>858</v>
      </c>
      <c r="E17" s="63">
        <v>890</v>
      </c>
    </row>
    <row r="18" spans="1:5" ht="14.1" customHeight="1" x14ac:dyDescent="0.2">
      <c r="A18" s="46" t="s">
        <v>41</v>
      </c>
      <c r="B18" s="62">
        <f>$B$8-9</f>
        <v>2010</v>
      </c>
      <c r="C18" s="63">
        <v>1735</v>
      </c>
      <c r="D18" s="63">
        <v>891</v>
      </c>
      <c r="E18" s="63">
        <v>844</v>
      </c>
    </row>
    <row r="19" spans="1:5" ht="14.1" customHeight="1" x14ac:dyDescent="0.2">
      <c r="A19" s="53" t="s">
        <v>36</v>
      </c>
      <c r="B19" s="64"/>
      <c r="C19" s="63">
        <f>SUM(C14:C18)</f>
        <v>8828</v>
      </c>
      <c r="D19" s="63">
        <f>SUM(D14:D18)</f>
        <v>4528</v>
      </c>
      <c r="E19" s="63">
        <f>SUM(E14:E18)</f>
        <v>4300</v>
      </c>
    </row>
    <row r="20" spans="1:5" ht="14.1" customHeight="1" x14ac:dyDescent="0.2">
      <c r="A20" s="46" t="s">
        <v>42</v>
      </c>
      <c r="B20" s="62">
        <f>$B$8-10</f>
        <v>2009</v>
      </c>
      <c r="C20" s="63">
        <v>1750</v>
      </c>
      <c r="D20" s="63">
        <v>895</v>
      </c>
      <c r="E20" s="63">
        <v>855</v>
      </c>
    </row>
    <row r="21" spans="1:5" ht="14.1" customHeight="1" x14ac:dyDescent="0.2">
      <c r="A21" s="46" t="s">
        <v>43</v>
      </c>
      <c r="B21" s="62">
        <f>$B$8-11</f>
        <v>2008</v>
      </c>
      <c r="C21" s="63">
        <v>1803</v>
      </c>
      <c r="D21" s="63">
        <v>912</v>
      </c>
      <c r="E21" s="63">
        <v>891</v>
      </c>
    </row>
    <row r="22" spans="1:5" ht="14.1" customHeight="1" x14ac:dyDescent="0.2">
      <c r="A22" s="46" t="s">
        <v>44</v>
      </c>
      <c r="B22" s="62">
        <f>$B$8-12</f>
        <v>2007</v>
      </c>
      <c r="C22" s="63">
        <v>1841</v>
      </c>
      <c r="D22" s="63">
        <v>926</v>
      </c>
      <c r="E22" s="63">
        <v>915</v>
      </c>
    </row>
    <row r="23" spans="1:5" ht="14.1" customHeight="1" x14ac:dyDescent="0.2">
      <c r="A23" s="46" t="s">
        <v>45</v>
      </c>
      <c r="B23" s="62">
        <f>$B$8-13</f>
        <v>2006</v>
      </c>
      <c r="C23" s="63">
        <v>1829</v>
      </c>
      <c r="D23" s="63">
        <v>925</v>
      </c>
      <c r="E23" s="63">
        <v>904</v>
      </c>
    </row>
    <row r="24" spans="1:5" ht="14.1" customHeight="1" x14ac:dyDescent="0.2">
      <c r="A24" s="46" t="s">
        <v>46</v>
      </c>
      <c r="B24" s="62">
        <f>$B$8-14</f>
        <v>2005</v>
      </c>
      <c r="C24" s="63">
        <v>1767</v>
      </c>
      <c r="D24" s="63">
        <v>940</v>
      </c>
      <c r="E24" s="63">
        <v>827</v>
      </c>
    </row>
    <row r="25" spans="1:5" ht="14.1" customHeight="1" x14ac:dyDescent="0.2">
      <c r="A25" s="53" t="s">
        <v>36</v>
      </c>
      <c r="B25" s="64"/>
      <c r="C25" s="63">
        <f>SUM(C20:C24)</f>
        <v>8990</v>
      </c>
      <c r="D25" s="63">
        <f>SUM(D20:D24)</f>
        <v>4598</v>
      </c>
      <c r="E25" s="63">
        <f>SUM(E20:E24)</f>
        <v>4392</v>
      </c>
    </row>
    <row r="26" spans="1:5" ht="14.1" customHeight="1" x14ac:dyDescent="0.2">
      <c r="A26" s="46" t="s">
        <v>47</v>
      </c>
      <c r="B26" s="62">
        <f>$B$8-15</f>
        <v>2004</v>
      </c>
      <c r="C26" s="63">
        <v>1830</v>
      </c>
      <c r="D26" s="63">
        <v>919</v>
      </c>
      <c r="E26" s="63">
        <v>911</v>
      </c>
    </row>
    <row r="27" spans="1:5" ht="14.1" customHeight="1" x14ac:dyDescent="0.2">
      <c r="A27" s="46" t="s">
        <v>48</v>
      </c>
      <c r="B27" s="62">
        <f>$B$8-16</f>
        <v>2003</v>
      </c>
      <c r="C27" s="63">
        <v>1783</v>
      </c>
      <c r="D27" s="63">
        <v>945</v>
      </c>
      <c r="E27" s="63">
        <v>838</v>
      </c>
    </row>
    <row r="28" spans="1:5" ht="14.1" customHeight="1" x14ac:dyDescent="0.2">
      <c r="A28" s="46" t="s">
        <v>49</v>
      </c>
      <c r="B28" s="62">
        <f>$B$8-17</f>
        <v>2002</v>
      </c>
      <c r="C28" s="63">
        <v>1823</v>
      </c>
      <c r="D28" s="63">
        <v>904</v>
      </c>
      <c r="E28" s="63">
        <v>919</v>
      </c>
    </row>
    <row r="29" spans="1:5" ht="14.1" customHeight="1" x14ac:dyDescent="0.2">
      <c r="A29" s="46" t="s">
        <v>50</v>
      </c>
      <c r="B29" s="62">
        <f>$B$8-18</f>
        <v>2001</v>
      </c>
      <c r="C29" s="63">
        <v>1959</v>
      </c>
      <c r="D29" s="63">
        <v>978</v>
      </c>
      <c r="E29" s="63">
        <v>981</v>
      </c>
    </row>
    <row r="30" spans="1:5" ht="14.1" customHeight="1" x14ac:dyDescent="0.2">
      <c r="A30" s="45" t="s">
        <v>51</v>
      </c>
      <c r="B30" s="62">
        <f>$B$8-19</f>
        <v>2000</v>
      </c>
      <c r="C30" s="63">
        <v>2303</v>
      </c>
      <c r="D30" s="63">
        <v>1160</v>
      </c>
      <c r="E30" s="63">
        <v>1143</v>
      </c>
    </row>
    <row r="31" spans="1:5" ht="14.1" customHeight="1" x14ac:dyDescent="0.2">
      <c r="A31" s="53" t="s">
        <v>36</v>
      </c>
      <c r="B31" s="64"/>
      <c r="C31" s="63">
        <f>SUM(C26:C30)</f>
        <v>9698</v>
      </c>
      <c r="D31" s="63">
        <f>SUM(D26:D30)</f>
        <v>4906</v>
      </c>
      <c r="E31" s="63">
        <f>SUM(E26:E30)</f>
        <v>4792</v>
      </c>
    </row>
    <row r="32" spans="1:5" ht="14.1" customHeight="1" x14ac:dyDescent="0.2">
      <c r="A32" s="46" t="s">
        <v>52</v>
      </c>
      <c r="B32" s="62">
        <f>$B$8-20</f>
        <v>1999</v>
      </c>
      <c r="C32" s="63">
        <v>2450</v>
      </c>
      <c r="D32" s="63">
        <v>1246</v>
      </c>
      <c r="E32" s="63">
        <v>1204</v>
      </c>
    </row>
    <row r="33" spans="1:5" ht="14.1" customHeight="1" x14ac:dyDescent="0.2">
      <c r="A33" s="46" t="s">
        <v>53</v>
      </c>
      <c r="B33" s="62">
        <f>$B$8-21</f>
        <v>1998</v>
      </c>
      <c r="C33" s="63">
        <v>2630</v>
      </c>
      <c r="D33" s="63">
        <v>1266</v>
      </c>
      <c r="E33" s="63">
        <v>1364</v>
      </c>
    </row>
    <row r="34" spans="1:5" ht="14.1" customHeight="1" x14ac:dyDescent="0.2">
      <c r="A34" s="46" t="s">
        <v>54</v>
      </c>
      <c r="B34" s="62">
        <f>$B$8-22</f>
        <v>1997</v>
      </c>
      <c r="C34" s="63">
        <v>2836</v>
      </c>
      <c r="D34" s="63">
        <v>1379</v>
      </c>
      <c r="E34" s="63">
        <v>1457</v>
      </c>
    </row>
    <row r="35" spans="1:5" ht="14.1" customHeight="1" x14ac:dyDescent="0.2">
      <c r="A35" s="46" t="s">
        <v>55</v>
      </c>
      <c r="B35" s="62">
        <f>$B$8-23</f>
        <v>1996</v>
      </c>
      <c r="C35" s="63">
        <v>2891</v>
      </c>
      <c r="D35" s="63">
        <v>1474</v>
      </c>
      <c r="E35" s="63">
        <v>1417</v>
      </c>
    </row>
    <row r="36" spans="1:5" ht="14.1" customHeight="1" x14ac:dyDescent="0.2">
      <c r="A36" s="46" t="s">
        <v>56</v>
      </c>
      <c r="B36" s="62">
        <f>$B$8-24</f>
        <v>1995</v>
      </c>
      <c r="C36" s="63">
        <v>2802</v>
      </c>
      <c r="D36" s="63">
        <v>1402</v>
      </c>
      <c r="E36" s="63">
        <v>1400</v>
      </c>
    </row>
    <row r="37" spans="1:5" ht="14.1" customHeight="1" x14ac:dyDescent="0.2">
      <c r="A37" s="53" t="s">
        <v>36</v>
      </c>
      <c r="B37" s="64"/>
      <c r="C37" s="63">
        <f>SUM(C32:C36)</f>
        <v>13609</v>
      </c>
      <c r="D37" s="63">
        <f>SUM(D32:D36)</f>
        <v>6767</v>
      </c>
      <c r="E37" s="63">
        <f>SUM(E32:E36)</f>
        <v>6842</v>
      </c>
    </row>
    <row r="38" spans="1:5" ht="14.1" customHeight="1" x14ac:dyDescent="0.2">
      <c r="A38" s="46" t="s">
        <v>57</v>
      </c>
      <c r="B38" s="62">
        <f>$B$8-25</f>
        <v>1994</v>
      </c>
      <c r="C38" s="63">
        <v>3030</v>
      </c>
      <c r="D38" s="63">
        <v>1571</v>
      </c>
      <c r="E38" s="63">
        <v>1459</v>
      </c>
    </row>
    <row r="39" spans="1:5" ht="14.1" customHeight="1" x14ac:dyDescent="0.2">
      <c r="A39" s="46" t="s">
        <v>58</v>
      </c>
      <c r="B39" s="62">
        <f>$B$8-26</f>
        <v>1993</v>
      </c>
      <c r="C39" s="63">
        <v>2903</v>
      </c>
      <c r="D39" s="63">
        <v>1502</v>
      </c>
      <c r="E39" s="63">
        <v>1401</v>
      </c>
    </row>
    <row r="40" spans="1:5" ht="14.1" customHeight="1" x14ac:dyDescent="0.2">
      <c r="A40" s="46" t="s">
        <v>59</v>
      </c>
      <c r="B40" s="62">
        <f>$B$8-27</f>
        <v>1992</v>
      </c>
      <c r="C40" s="63">
        <v>3017</v>
      </c>
      <c r="D40" s="63">
        <v>1505</v>
      </c>
      <c r="E40" s="63">
        <v>1512</v>
      </c>
    </row>
    <row r="41" spans="1:5" ht="14.1" customHeight="1" x14ac:dyDescent="0.2">
      <c r="A41" s="46" t="s">
        <v>60</v>
      </c>
      <c r="B41" s="62">
        <f>$B$8-28</f>
        <v>1991</v>
      </c>
      <c r="C41" s="63">
        <v>2943</v>
      </c>
      <c r="D41" s="63">
        <v>1514</v>
      </c>
      <c r="E41" s="63">
        <v>1429</v>
      </c>
    </row>
    <row r="42" spans="1:5" ht="14.1" customHeight="1" x14ac:dyDescent="0.2">
      <c r="A42" s="46" t="s">
        <v>61</v>
      </c>
      <c r="B42" s="62">
        <f>$B$8-29</f>
        <v>1990</v>
      </c>
      <c r="C42" s="63">
        <v>3097</v>
      </c>
      <c r="D42" s="63">
        <v>1597</v>
      </c>
      <c r="E42" s="63">
        <v>1500</v>
      </c>
    </row>
    <row r="43" spans="1:5" ht="14.1" customHeight="1" x14ac:dyDescent="0.2">
      <c r="A43" s="53" t="s">
        <v>36</v>
      </c>
      <c r="B43" s="64"/>
      <c r="C43" s="63">
        <f>SUM(C38:C42)</f>
        <v>14990</v>
      </c>
      <c r="D43" s="63">
        <f>SUM(D38:D42)</f>
        <v>7689</v>
      </c>
      <c r="E43" s="63">
        <f>SUM(E38:E42)</f>
        <v>7301</v>
      </c>
    </row>
    <row r="44" spans="1:5" ht="14.1" customHeight="1" x14ac:dyDescent="0.2">
      <c r="A44" s="46" t="s">
        <v>62</v>
      </c>
      <c r="B44" s="62">
        <f>$B$8-30</f>
        <v>1989</v>
      </c>
      <c r="C44" s="63">
        <v>3054</v>
      </c>
      <c r="D44" s="63">
        <v>1566</v>
      </c>
      <c r="E44" s="63">
        <v>1488</v>
      </c>
    </row>
    <row r="45" spans="1:5" ht="14.1" customHeight="1" x14ac:dyDescent="0.2">
      <c r="A45" s="46" t="s">
        <v>63</v>
      </c>
      <c r="B45" s="62">
        <f>$B$8-31</f>
        <v>1988</v>
      </c>
      <c r="C45" s="63">
        <v>2975</v>
      </c>
      <c r="D45" s="63">
        <v>1581</v>
      </c>
      <c r="E45" s="63">
        <v>1394</v>
      </c>
    </row>
    <row r="46" spans="1:5" ht="14.1" customHeight="1" x14ac:dyDescent="0.2">
      <c r="A46" s="46" t="s">
        <v>64</v>
      </c>
      <c r="B46" s="62">
        <f>$B$8-32</f>
        <v>1987</v>
      </c>
      <c r="C46" s="63">
        <v>2878</v>
      </c>
      <c r="D46" s="63">
        <v>1499</v>
      </c>
      <c r="E46" s="63">
        <v>1379</v>
      </c>
    </row>
    <row r="47" spans="1:5" ht="14.1" customHeight="1" x14ac:dyDescent="0.2">
      <c r="A47" s="46" t="s">
        <v>65</v>
      </c>
      <c r="B47" s="62">
        <f>$B$8-33</f>
        <v>1986</v>
      </c>
      <c r="C47" s="63">
        <v>2794</v>
      </c>
      <c r="D47" s="63">
        <v>1461</v>
      </c>
      <c r="E47" s="63">
        <v>1333</v>
      </c>
    </row>
    <row r="48" spans="1:5" ht="14.1" customHeight="1" x14ac:dyDescent="0.2">
      <c r="A48" s="46" t="s">
        <v>66</v>
      </c>
      <c r="B48" s="62">
        <f>$B$8-34</f>
        <v>1985</v>
      </c>
      <c r="C48" s="63">
        <v>2655</v>
      </c>
      <c r="D48" s="63">
        <v>1370</v>
      </c>
      <c r="E48" s="63">
        <v>1285</v>
      </c>
    </row>
    <row r="49" spans="1:5" ht="14.1" customHeight="1" x14ac:dyDescent="0.2">
      <c r="A49" s="53" t="s">
        <v>36</v>
      </c>
      <c r="B49" s="64"/>
      <c r="C49" s="63">
        <f>SUM(C44:C48)</f>
        <v>14356</v>
      </c>
      <c r="D49" s="63">
        <f>SUM(D44:D48)</f>
        <v>7477</v>
      </c>
      <c r="E49" s="63">
        <f>SUM(E44:E48)</f>
        <v>6879</v>
      </c>
    </row>
    <row r="50" spans="1:5" ht="14.1" customHeight="1" x14ac:dyDescent="0.2">
      <c r="A50" s="46" t="s">
        <v>67</v>
      </c>
      <c r="B50" s="62">
        <f>$B$8-35</f>
        <v>1984</v>
      </c>
      <c r="C50" s="63">
        <v>2526</v>
      </c>
      <c r="D50" s="63">
        <v>1316</v>
      </c>
      <c r="E50" s="63">
        <v>1210</v>
      </c>
    </row>
    <row r="51" spans="1:5" ht="14.1" customHeight="1" x14ac:dyDescent="0.2">
      <c r="A51" s="46" t="s">
        <v>68</v>
      </c>
      <c r="B51" s="62">
        <f>$B$8-36</f>
        <v>1983</v>
      </c>
      <c r="C51" s="63">
        <v>2548</v>
      </c>
      <c r="D51" s="63">
        <v>1304</v>
      </c>
      <c r="E51" s="63">
        <v>1244</v>
      </c>
    </row>
    <row r="52" spans="1:5" ht="14.1" customHeight="1" x14ac:dyDescent="0.2">
      <c r="A52" s="46" t="s">
        <v>69</v>
      </c>
      <c r="B52" s="62">
        <f>$B$8-37</f>
        <v>1982</v>
      </c>
      <c r="C52" s="63">
        <v>2667</v>
      </c>
      <c r="D52" s="63">
        <v>1347</v>
      </c>
      <c r="E52" s="63">
        <v>1320</v>
      </c>
    </row>
    <row r="53" spans="1:5" ht="14.1" customHeight="1" x14ac:dyDescent="0.2">
      <c r="A53" s="46" t="s">
        <v>70</v>
      </c>
      <c r="B53" s="62">
        <f>$B$8-38</f>
        <v>1981</v>
      </c>
      <c r="C53" s="63">
        <v>2638</v>
      </c>
      <c r="D53" s="63">
        <v>1309</v>
      </c>
      <c r="E53" s="63">
        <v>1329</v>
      </c>
    </row>
    <row r="54" spans="1:5" ht="14.1" customHeight="1" x14ac:dyDescent="0.2">
      <c r="A54" s="45" t="s">
        <v>71</v>
      </c>
      <c r="B54" s="62">
        <f>$B$8-39</f>
        <v>1980</v>
      </c>
      <c r="C54" s="63">
        <v>2658</v>
      </c>
      <c r="D54" s="63">
        <v>1295</v>
      </c>
      <c r="E54" s="63">
        <v>1363</v>
      </c>
    </row>
    <row r="55" spans="1:5" ht="14.1" customHeight="1" x14ac:dyDescent="0.2">
      <c r="A55" s="52" t="s">
        <v>36</v>
      </c>
      <c r="B55" s="64"/>
      <c r="C55" s="63">
        <f>SUM(C50:C54)</f>
        <v>13037</v>
      </c>
      <c r="D55" s="63">
        <f>SUM(D50:D54)</f>
        <v>6571</v>
      </c>
      <c r="E55" s="63">
        <f>SUM(E50:E54)</f>
        <v>6466</v>
      </c>
    </row>
    <row r="56" spans="1:5" ht="14.1" customHeight="1" x14ac:dyDescent="0.2">
      <c r="A56" s="45" t="s">
        <v>72</v>
      </c>
      <c r="B56" s="62">
        <f>$B$8-40</f>
        <v>1979</v>
      </c>
      <c r="C56" s="63">
        <v>2428</v>
      </c>
      <c r="D56" s="63">
        <v>1139</v>
      </c>
      <c r="E56" s="63">
        <v>1289</v>
      </c>
    </row>
    <row r="57" spans="1:5" ht="14.1" customHeight="1" x14ac:dyDescent="0.2">
      <c r="A57" s="45" t="s">
        <v>73</v>
      </c>
      <c r="B57" s="62">
        <f>$B$8-41</f>
        <v>1978</v>
      </c>
      <c r="C57" s="63">
        <v>2390</v>
      </c>
      <c r="D57" s="63">
        <v>1170</v>
      </c>
      <c r="E57" s="63">
        <v>1220</v>
      </c>
    </row>
    <row r="58" spans="1:5" ht="14.1" customHeight="1" x14ac:dyDescent="0.2">
      <c r="A58" s="45" t="s">
        <v>74</v>
      </c>
      <c r="B58" s="62">
        <f>$B$8-42</f>
        <v>1977</v>
      </c>
      <c r="C58" s="63">
        <v>2402</v>
      </c>
      <c r="D58" s="63">
        <v>1118</v>
      </c>
      <c r="E58" s="63">
        <v>1284</v>
      </c>
    </row>
    <row r="59" spans="1:5" ht="14.1" customHeight="1" x14ac:dyDescent="0.2">
      <c r="A59" s="45" t="s">
        <v>75</v>
      </c>
      <c r="B59" s="62">
        <f>$B$8-43</f>
        <v>1976</v>
      </c>
      <c r="C59" s="63">
        <v>2401</v>
      </c>
      <c r="D59" s="63">
        <v>1193</v>
      </c>
      <c r="E59" s="63">
        <v>1208</v>
      </c>
    </row>
    <row r="60" spans="1:5" ht="14.1" customHeight="1" x14ac:dyDescent="0.2">
      <c r="A60" s="45" t="s">
        <v>76</v>
      </c>
      <c r="B60" s="62">
        <f>$B$8-44</f>
        <v>1975</v>
      </c>
      <c r="C60" s="63">
        <v>2434</v>
      </c>
      <c r="D60" s="63">
        <v>1190</v>
      </c>
      <c r="E60" s="63">
        <v>1244</v>
      </c>
    </row>
    <row r="61" spans="1:5" ht="14.1" customHeight="1" x14ac:dyDescent="0.2">
      <c r="A61" s="53" t="s">
        <v>36</v>
      </c>
      <c r="B61" s="64"/>
      <c r="C61" s="63">
        <f>SUM(C56:C60)</f>
        <v>12055</v>
      </c>
      <c r="D61" s="63">
        <f>SUM(D56:D60)</f>
        <v>5810</v>
      </c>
      <c r="E61" s="63">
        <f>SUM(E56:E60)</f>
        <v>6245</v>
      </c>
    </row>
    <row r="62" spans="1:5" ht="14.1" customHeight="1" x14ac:dyDescent="0.2">
      <c r="A62" s="46" t="s">
        <v>77</v>
      </c>
      <c r="B62" s="62">
        <f>$B$8-45</f>
        <v>1974</v>
      </c>
      <c r="C62" s="63">
        <v>2365</v>
      </c>
      <c r="D62" s="63">
        <v>1159</v>
      </c>
      <c r="E62" s="63">
        <v>1206</v>
      </c>
    </row>
    <row r="63" spans="1:5" ht="14.1" customHeight="1" x14ac:dyDescent="0.2">
      <c r="A63" s="46" t="s">
        <v>78</v>
      </c>
      <c r="B63" s="62">
        <f>$B$8-46</f>
        <v>1973</v>
      </c>
      <c r="C63" s="63">
        <v>2423</v>
      </c>
      <c r="D63" s="63">
        <v>1183</v>
      </c>
      <c r="E63" s="63">
        <v>1240</v>
      </c>
    </row>
    <row r="64" spans="1:5" ht="14.1" customHeight="1" x14ac:dyDescent="0.2">
      <c r="A64" s="46" t="s">
        <v>79</v>
      </c>
      <c r="B64" s="62">
        <f>$B$8-47</f>
        <v>1972</v>
      </c>
      <c r="C64" s="63">
        <v>2611</v>
      </c>
      <c r="D64" s="63">
        <v>1305</v>
      </c>
      <c r="E64" s="63">
        <v>1306</v>
      </c>
    </row>
    <row r="65" spans="1:5" ht="14.1" customHeight="1" x14ac:dyDescent="0.2">
      <c r="A65" s="46" t="s">
        <v>80</v>
      </c>
      <c r="B65" s="62">
        <f>$B$8-48</f>
        <v>1971</v>
      </c>
      <c r="C65" s="63">
        <v>2957</v>
      </c>
      <c r="D65" s="63">
        <v>1461</v>
      </c>
      <c r="E65" s="63">
        <v>1496</v>
      </c>
    </row>
    <row r="66" spans="1:5" ht="14.1" customHeight="1" x14ac:dyDescent="0.2">
      <c r="A66" s="46" t="s">
        <v>81</v>
      </c>
      <c r="B66" s="62">
        <f>$B$8-49</f>
        <v>1970</v>
      </c>
      <c r="C66" s="63">
        <v>3034</v>
      </c>
      <c r="D66" s="63">
        <v>1519</v>
      </c>
      <c r="E66" s="63">
        <v>1515</v>
      </c>
    </row>
    <row r="67" spans="1:5" ht="14.1" customHeight="1" x14ac:dyDescent="0.2">
      <c r="A67" s="53" t="s">
        <v>36</v>
      </c>
      <c r="B67" s="64"/>
      <c r="C67" s="63">
        <f>SUM(C62:C66)</f>
        <v>13390</v>
      </c>
      <c r="D67" s="63">
        <f>SUM(D62:D66)</f>
        <v>6627</v>
      </c>
      <c r="E67" s="63">
        <f>SUM(E62:E66)</f>
        <v>6763</v>
      </c>
    </row>
    <row r="68" spans="1:5" ht="14.1" customHeight="1" x14ac:dyDescent="0.2">
      <c r="A68" s="46" t="s">
        <v>82</v>
      </c>
      <c r="B68" s="62">
        <f>$B$8-50</f>
        <v>1969</v>
      </c>
      <c r="C68" s="63">
        <v>3310</v>
      </c>
      <c r="D68" s="63">
        <v>1624</v>
      </c>
      <c r="E68" s="63">
        <v>1686</v>
      </c>
    </row>
    <row r="69" spans="1:5" ht="14.1" customHeight="1" x14ac:dyDescent="0.2">
      <c r="A69" s="46" t="s">
        <v>83</v>
      </c>
      <c r="B69" s="62">
        <f>$B$8-51</f>
        <v>1968</v>
      </c>
      <c r="C69" s="63">
        <v>3344</v>
      </c>
      <c r="D69" s="63">
        <v>1602</v>
      </c>
      <c r="E69" s="63">
        <v>1742</v>
      </c>
    </row>
    <row r="70" spans="1:5" ht="14.1" customHeight="1" x14ac:dyDescent="0.2">
      <c r="A70" s="46" t="s">
        <v>84</v>
      </c>
      <c r="B70" s="62">
        <f>$B$8-52</f>
        <v>1967</v>
      </c>
      <c r="C70" s="63">
        <v>3538</v>
      </c>
      <c r="D70" s="63">
        <v>1762</v>
      </c>
      <c r="E70" s="63">
        <v>1776</v>
      </c>
    </row>
    <row r="71" spans="1:5" ht="14.1" customHeight="1" x14ac:dyDescent="0.2">
      <c r="A71" s="46" t="s">
        <v>85</v>
      </c>
      <c r="B71" s="62">
        <f>$B$8-53</f>
        <v>1966</v>
      </c>
      <c r="C71" s="63">
        <v>3514</v>
      </c>
      <c r="D71" s="63">
        <v>1726</v>
      </c>
      <c r="E71" s="63">
        <v>1788</v>
      </c>
    </row>
    <row r="72" spans="1:5" ht="14.1" customHeight="1" x14ac:dyDescent="0.2">
      <c r="A72" s="46" t="s">
        <v>86</v>
      </c>
      <c r="B72" s="62">
        <f>$B$8-54</f>
        <v>1965</v>
      </c>
      <c r="C72" s="63">
        <v>3641</v>
      </c>
      <c r="D72" s="63">
        <v>1754</v>
      </c>
      <c r="E72" s="63">
        <v>1887</v>
      </c>
    </row>
    <row r="73" spans="1:5" ht="14.1" customHeight="1" x14ac:dyDescent="0.2">
      <c r="A73" s="53" t="s">
        <v>36</v>
      </c>
      <c r="B73" s="64"/>
      <c r="C73" s="63">
        <f>SUM(C68:C72)</f>
        <v>17347</v>
      </c>
      <c r="D73" s="63">
        <f>SUM(D68:D72)</f>
        <v>8468</v>
      </c>
      <c r="E73" s="63">
        <f>SUM(E68:E72)</f>
        <v>8879</v>
      </c>
    </row>
    <row r="74" spans="1:5" ht="14.1" customHeight="1" x14ac:dyDescent="0.2">
      <c r="A74" s="46" t="s">
        <v>87</v>
      </c>
      <c r="B74" s="62">
        <f>$B$8-55</f>
        <v>1964</v>
      </c>
      <c r="C74" s="63">
        <v>3565</v>
      </c>
      <c r="D74" s="63">
        <v>1776</v>
      </c>
      <c r="E74" s="63">
        <v>1789</v>
      </c>
    </row>
    <row r="75" spans="1:5" ht="14.1" customHeight="1" x14ac:dyDescent="0.2">
      <c r="A75" s="46" t="s">
        <v>88</v>
      </c>
      <c r="B75" s="62">
        <f>$B$8-56</f>
        <v>1963</v>
      </c>
      <c r="C75" s="63">
        <v>3397</v>
      </c>
      <c r="D75" s="63">
        <v>1646</v>
      </c>
      <c r="E75" s="63">
        <v>1751</v>
      </c>
    </row>
    <row r="76" spans="1:5" ht="13.15" customHeight="1" x14ac:dyDescent="0.2">
      <c r="A76" s="46" t="s">
        <v>89</v>
      </c>
      <c r="B76" s="62">
        <f>$B$8-57</f>
        <v>1962</v>
      </c>
      <c r="C76" s="63">
        <v>3315</v>
      </c>
      <c r="D76" s="63">
        <v>1617</v>
      </c>
      <c r="E76" s="63">
        <v>1698</v>
      </c>
    </row>
    <row r="77" spans="1:5" ht="14.1" customHeight="1" x14ac:dyDescent="0.2">
      <c r="A77" s="45" t="s">
        <v>90</v>
      </c>
      <c r="B77" s="62">
        <f>$B$8-58</f>
        <v>1961</v>
      </c>
      <c r="C77" s="63">
        <v>3246</v>
      </c>
      <c r="D77" s="63">
        <v>1533</v>
      </c>
      <c r="E77" s="63">
        <v>1713</v>
      </c>
    </row>
    <row r="78" spans="1:5" x14ac:dyDescent="0.2">
      <c r="A78" s="46" t="s">
        <v>91</v>
      </c>
      <c r="B78" s="62">
        <f>$B$8-59</f>
        <v>1960</v>
      </c>
      <c r="C78" s="63">
        <v>3151</v>
      </c>
      <c r="D78" s="63">
        <v>1534</v>
      </c>
      <c r="E78" s="63">
        <v>1617</v>
      </c>
    </row>
    <row r="79" spans="1:5" x14ac:dyDescent="0.2">
      <c r="A79" s="53" t="s">
        <v>36</v>
      </c>
      <c r="B79" s="64"/>
      <c r="C79" s="63">
        <f>SUM(C74:C78)</f>
        <v>16674</v>
      </c>
      <c r="D79" s="63">
        <f>SUM(D74:D78)</f>
        <v>8106</v>
      </c>
      <c r="E79" s="63">
        <f>SUM(E74:E78)</f>
        <v>8568</v>
      </c>
    </row>
    <row r="80" spans="1:5" x14ac:dyDescent="0.2">
      <c r="A80" s="46" t="s">
        <v>92</v>
      </c>
      <c r="B80" s="62">
        <f>$B$8-60</f>
        <v>1959</v>
      </c>
      <c r="C80" s="63">
        <v>2981</v>
      </c>
      <c r="D80" s="63">
        <v>1371</v>
      </c>
      <c r="E80" s="63">
        <v>1610</v>
      </c>
    </row>
    <row r="81" spans="1:5" x14ac:dyDescent="0.2">
      <c r="A81" s="46" t="s">
        <v>93</v>
      </c>
      <c r="B81" s="62">
        <f>$B$8-61</f>
        <v>1958</v>
      </c>
      <c r="C81" s="63">
        <v>2790</v>
      </c>
      <c r="D81" s="63">
        <v>1378</v>
      </c>
      <c r="E81" s="63">
        <v>1412</v>
      </c>
    </row>
    <row r="82" spans="1:5" x14ac:dyDescent="0.2">
      <c r="A82" s="46" t="s">
        <v>94</v>
      </c>
      <c r="B82" s="62">
        <f>$B$8-62</f>
        <v>1957</v>
      </c>
      <c r="C82" s="63">
        <v>2661</v>
      </c>
      <c r="D82" s="63">
        <v>1239</v>
      </c>
      <c r="E82" s="63">
        <v>1422</v>
      </c>
    </row>
    <row r="83" spans="1:5" x14ac:dyDescent="0.2">
      <c r="A83" s="46" t="s">
        <v>95</v>
      </c>
      <c r="B83" s="62">
        <f>$B$8-63</f>
        <v>1956</v>
      </c>
      <c r="C83" s="63">
        <v>2649</v>
      </c>
      <c r="D83" s="63">
        <v>1221</v>
      </c>
      <c r="E83" s="63">
        <v>1428</v>
      </c>
    </row>
    <row r="84" spans="1:5" x14ac:dyDescent="0.2">
      <c r="A84" s="46" t="s">
        <v>96</v>
      </c>
      <c r="B84" s="62">
        <f>$B$8-64</f>
        <v>1955</v>
      </c>
      <c r="C84" s="63">
        <v>2521</v>
      </c>
      <c r="D84" s="63">
        <v>1170</v>
      </c>
      <c r="E84" s="63">
        <v>1351</v>
      </c>
    </row>
    <row r="85" spans="1:5" x14ac:dyDescent="0.2">
      <c r="A85" s="53" t="s">
        <v>36</v>
      </c>
      <c r="B85" s="64"/>
      <c r="C85" s="63">
        <f>SUM(C80:C84)</f>
        <v>13602</v>
      </c>
      <c r="D85" s="63">
        <f>SUM(D80:D84)</f>
        <v>6379</v>
      </c>
      <c r="E85" s="63">
        <f>SUM(E80:E84)</f>
        <v>7223</v>
      </c>
    </row>
    <row r="86" spans="1:5" x14ac:dyDescent="0.2">
      <c r="A86" s="46" t="s">
        <v>97</v>
      </c>
      <c r="B86" s="62">
        <f>$B$8-65</f>
        <v>1954</v>
      </c>
      <c r="C86" s="63">
        <v>2579</v>
      </c>
      <c r="D86" s="63">
        <v>1174</v>
      </c>
      <c r="E86" s="63">
        <v>1405</v>
      </c>
    </row>
    <row r="87" spans="1:5" x14ac:dyDescent="0.2">
      <c r="A87" s="46" t="s">
        <v>98</v>
      </c>
      <c r="B87" s="62">
        <f>$B$8-66</f>
        <v>1953</v>
      </c>
      <c r="C87" s="63">
        <v>2421</v>
      </c>
      <c r="D87" s="63">
        <v>1138</v>
      </c>
      <c r="E87" s="63">
        <v>1283</v>
      </c>
    </row>
    <row r="88" spans="1:5" x14ac:dyDescent="0.2">
      <c r="A88" s="46" t="s">
        <v>99</v>
      </c>
      <c r="B88" s="62">
        <f>$B$8-67</f>
        <v>1952</v>
      </c>
      <c r="C88" s="63">
        <v>2297</v>
      </c>
      <c r="D88" s="63">
        <v>1074</v>
      </c>
      <c r="E88" s="63">
        <v>1223</v>
      </c>
    </row>
    <row r="89" spans="1:5" x14ac:dyDescent="0.2">
      <c r="A89" s="46" t="s">
        <v>100</v>
      </c>
      <c r="B89" s="62">
        <f>$B$8-68</f>
        <v>1951</v>
      </c>
      <c r="C89" s="63">
        <v>2341</v>
      </c>
      <c r="D89" s="63">
        <v>1030</v>
      </c>
      <c r="E89" s="63">
        <v>1311</v>
      </c>
    </row>
    <row r="90" spans="1:5" x14ac:dyDescent="0.2">
      <c r="A90" s="46" t="s">
        <v>101</v>
      </c>
      <c r="B90" s="62">
        <f>$B$8-69</f>
        <v>1950</v>
      </c>
      <c r="C90" s="63">
        <v>2407</v>
      </c>
      <c r="D90" s="63">
        <v>1103</v>
      </c>
      <c r="E90" s="63">
        <v>1304</v>
      </c>
    </row>
    <row r="91" spans="1:5" x14ac:dyDescent="0.2">
      <c r="A91" s="53" t="s">
        <v>36</v>
      </c>
      <c r="B91" s="64"/>
      <c r="C91" s="63">
        <f>SUM(C86:C90)</f>
        <v>12045</v>
      </c>
      <c r="D91" s="63">
        <f>SUM(D86:D90)</f>
        <v>5519</v>
      </c>
      <c r="E91" s="63">
        <f>SUM(E86:E90)</f>
        <v>6526</v>
      </c>
    </row>
    <row r="92" spans="1:5" x14ac:dyDescent="0.2">
      <c r="A92" s="46" t="s">
        <v>102</v>
      </c>
      <c r="B92" s="62">
        <f>$B$8-70</f>
        <v>1949</v>
      </c>
      <c r="C92" s="63">
        <v>2466</v>
      </c>
      <c r="D92" s="63">
        <v>1139</v>
      </c>
      <c r="E92" s="63">
        <v>1327</v>
      </c>
    </row>
    <row r="93" spans="1:5" x14ac:dyDescent="0.2">
      <c r="A93" s="46" t="s">
        <v>103</v>
      </c>
      <c r="B93" s="62">
        <f>$B$8-71</f>
        <v>1948</v>
      </c>
      <c r="C93" s="63">
        <v>2264</v>
      </c>
      <c r="D93" s="63">
        <v>1036</v>
      </c>
      <c r="E93" s="63">
        <v>1228</v>
      </c>
    </row>
    <row r="94" spans="1:5" x14ac:dyDescent="0.2">
      <c r="A94" s="46" t="s">
        <v>104</v>
      </c>
      <c r="B94" s="62">
        <f>$B$8-72</f>
        <v>1947</v>
      </c>
      <c r="C94" s="63">
        <v>2126</v>
      </c>
      <c r="D94" s="63">
        <v>971</v>
      </c>
      <c r="E94" s="63">
        <v>1155</v>
      </c>
    </row>
    <row r="95" spans="1:5" x14ac:dyDescent="0.2">
      <c r="A95" s="46" t="s">
        <v>105</v>
      </c>
      <c r="B95" s="62">
        <f>$B$8-73</f>
        <v>1946</v>
      </c>
      <c r="C95" s="63">
        <v>2048</v>
      </c>
      <c r="D95" s="63">
        <v>901</v>
      </c>
      <c r="E95" s="63">
        <v>1147</v>
      </c>
    </row>
    <row r="96" spans="1:5" x14ac:dyDescent="0.2">
      <c r="A96" s="46" t="s">
        <v>106</v>
      </c>
      <c r="B96" s="62">
        <f>$B$8-74</f>
        <v>1945</v>
      </c>
      <c r="C96" s="63">
        <v>1671</v>
      </c>
      <c r="D96" s="63">
        <v>722</v>
      </c>
      <c r="E96" s="63">
        <v>949</v>
      </c>
    </row>
    <row r="97" spans="1:5" x14ac:dyDescent="0.2">
      <c r="A97" s="53" t="s">
        <v>36</v>
      </c>
      <c r="B97" s="64"/>
      <c r="C97" s="63">
        <f>SUM(C92:C96)</f>
        <v>10575</v>
      </c>
      <c r="D97" s="63">
        <f>SUM(D92:D96)</f>
        <v>4769</v>
      </c>
      <c r="E97" s="63">
        <f>SUM(E92:E96)</f>
        <v>5806</v>
      </c>
    </row>
    <row r="98" spans="1:5" x14ac:dyDescent="0.2">
      <c r="A98" s="46" t="s">
        <v>107</v>
      </c>
      <c r="B98" s="62">
        <f>$B$8-75</f>
        <v>1944</v>
      </c>
      <c r="C98" s="63">
        <v>2140</v>
      </c>
      <c r="D98" s="63">
        <v>938</v>
      </c>
      <c r="E98" s="63">
        <v>1202</v>
      </c>
    </row>
    <row r="99" spans="1:5" x14ac:dyDescent="0.2">
      <c r="A99" s="46" t="s">
        <v>108</v>
      </c>
      <c r="B99" s="62">
        <f>$B$8-76</f>
        <v>1943</v>
      </c>
      <c r="C99" s="63">
        <v>2188</v>
      </c>
      <c r="D99" s="63">
        <v>951</v>
      </c>
      <c r="E99" s="63">
        <v>1237</v>
      </c>
    </row>
    <row r="100" spans="1:5" x14ac:dyDescent="0.2">
      <c r="A100" s="46" t="s">
        <v>109</v>
      </c>
      <c r="B100" s="62">
        <f>$B$8-77</f>
        <v>1942</v>
      </c>
      <c r="C100" s="63">
        <v>2144</v>
      </c>
      <c r="D100" s="63">
        <v>919</v>
      </c>
      <c r="E100" s="63">
        <v>1225</v>
      </c>
    </row>
    <row r="101" spans="1:5" x14ac:dyDescent="0.2">
      <c r="A101" s="46" t="s">
        <v>110</v>
      </c>
      <c r="B101" s="62">
        <f>$B$8-78</f>
        <v>1941</v>
      </c>
      <c r="C101" s="63">
        <v>2449</v>
      </c>
      <c r="D101" s="63">
        <v>1049</v>
      </c>
      <c r="E101" s="63">
        <v>1400</v>
      </c>
    </row>
    <row r="102" spans="1:5" x14ac:dyDescent="0.2">
      <c r="A102" s="47" t="s">
        <v>111</v>
      </c>
      <c r="B102" s="62">
        <f>$B$8-79</f>
        <v>1940</v>
      </c>
      <c r="C102" s="63">
        <v>2494</v>
      </c>
      <c r="D102" s="63">
        <v>1050</v>
      </c>
      <c r="E102" s="63">
        <v>1444</v>
      </c>
    </row>
    <row r="103" spans="1:5" x14ac:dyDescent="0.2">
      <c r="A103" s="54" t="s">
        <v>36</v>
      </c>
      <c r="B103" s="65"/>
      <c r="C103" s="63">
        <f>SUM(C98:C102)</f>
        <v>11415</v>
      </c>
      <c r="D103" s="63">
        <f>SUM(D98:D102)</f>
        <v>4907</v>
      </c>
      <c r="E103" s="63">
        <f>SUM(E98:E102)</f>
        <v>6508</v>
      </c>
    </row>
    <row r="104" spans="1:5" x14ac:dyDescent="0.2">
      <c r="A104" s="47" t="s">
        <v>112</v>
      </c>
      <c r="B104" s="62">
        <f>$B$8-80</f>
        <v>1939</v>
      </c>
      <c r="C104" s="63">
        <v>2323</v>
      </c>
      <c r="D104" s="63">
        <v>961</v>
      </c>
      <c r="E104" s="63">
        <v>1362</v>
      </c>
    </row>
    <row r="105" spans="1:5" x14ac:dyDescent="0.2">
      <c r="A105" s="47" t="s">
        <v>123</v>
      </c>
      <c r="B105" s="62">
        <f>$B$8-81</f>
        <v>1938</v>
      </c>
      <c r="C105" s="63">
        <v>2125</v>
      </c>
      <c r="D105" s="63">
        <v>903</v>
      </c>
      <c r="E105" s="63">
        <v>1222</v>
      </c>
    </row>
    <row r="106" spans="1:5" s="25" customFormat="1" x14ac:dyDescent="0.2">
      <c r="A106" s="47" t="s">
        <v>121</v>
      </c>
      <c r="B106" s="62">
        <f>$B$8-82</f>
        <v>1937</v>
      </c>
      <c r="C106" s="63">
        <v>1881</v>
      </c>
      <c r="D106" s="63">
        <v>737</v>
      </c>
      <c r="E106" s="63">
        <v>1144</v>
      </c>
    </row>
    <row r="107" spans="1:5" x14ac:dyDescent="0.2">
      <c r="A107" s="47" t="s">
        <v>124</v>
      </c>
      <c r="B107" s="62">
        <f>$B$8-83</f>
        <v>1936</v>
      </c>
      <c r="C107" s="63">
        <v>1700</v>
      </c>
      <c r="D107" s="63">
        <v>660</v>
      </c>
      <c r="E107" s="63">
        <v>1040</v>
      </c>
    </row>
    <row r="108" spans="1:5" x14ac:dyDescent="0.2">
      <c r="A108" s="47" t="s">
        <v>122</v>
      </c>
      <c r="B108" s="62">
        <f>$B$8-84</f>
        <v>1935</v>
      </c>
      <c r="C108" s="63">
        <v>1553</v>
      </c>
      <c r="D108" s="63">
        <v>631</v>
      </c>
      <c r="E108" s="63">
        <v>922</v>
      </c>
    </row>
    <row r="109" spans="1:5" x14ac:dyDescent="0.2">
      <c r="A109" s="54" t="s">
        <v>36</v>
      </c>
      <c r="B109" s="65"/>
      <c r="C109" s="63">
        <f>SUM(C104:C108)</f>
        <v>9582</v>
      </c>
      <c r="D109" s="63">
        <f>SUM(D104:D108)</f>
        <v>3892</v>
      </c>
      <c r="E109" s="63">
        <f>SUM(E104:E108)</f>
        <v>5690</v>
      </c>
    </row>
    <row r="110" spans="1:5" x14ac:dyDescent="0.2">
      <c r="A110" s="47" t="s">
        <v>113</v>
      </c>
      <c r="B110" s="62">
        <f>$B$8-85</f>
        <v>1934</v>
      </c>
      <c r="C110" s="63">
        <v>1289</v>
      </c>
      <c r="D110" s="63">
        <v>505</v>
      </c>
      <c r="E110" s="63">
        <v>784</v>
      </c>
    </row>
    <row r="111" spans="1:5" x14ac:dyDescent="0.2">
      <c r="A111" s="47" t="s">
        <v>114</v>
      </c>
      <c r="B111" s="62">
        <f>$B$8-86</f>
        <v>1933</v>
      </c>
      <c r="C111" s="63">
        <v>889</v>
      </c>
      <c r="D111" s="63">
        <v>322</v>
      </c>
      <c r="E111" s="63">
        <v>567</v>
      </c>
    </row>
    <row r="112" spans="1:5" x14ac:dyDescent="0.2">
      <c r="A112" s="47" t="s">
        <v>115</v>
      </c>
      <c r="B112" s="62">
        <f>$B$8-87</f>
        <v>1932</v>
      </c>
      <c r="C112" s="63">
        <v>745</v>
      </c>
      <c r="D112" s="63">
        <v>248</v>
      </c>
      <c r="E112" s="63">
        <v>497</v>
      </c>
    </row>
    <row r="113" spans="1:5" x14ac:dyDescent="0.2">
      <c r="A113" s="47" t="s">
        <v>116</v>
      </c>
      <c r="B113" s="62">
        <f>$B$8-88</f>
        <v>1931</v>
      </c>
      <c r="C113" s="63">
        <v>739</v>
      </c>
      <c r="D113" s="63">
        <v>243</v>
      </c>
      <c r="E113" s="63">
        <v>496</v>
      </c>
    </row>
    <row r="114" spans="1:5" x14ac:dyDescent="0.2">
      <c r="A114" s="47" t="s">
        <v>117</v>
      </c>
      <c r="B114" s="62">
        <f>$B$8-89</f>
        <v>1930</v>
      </c>
      <c r="C114" s="63">
        <v>635</v>
      </c>
      <c r="D114" s="63">
        <v>196</v>
      </c>
      <c r="E114" s="63">
        <v>439</v>
      </c>
    </row>
    <row r="115" spans="1:5" x14ac:dyDescent="0.2">
      <c r="A115" s="54" t="s">
        <v>36</v>
      </c>
      <c r="B115" s="66"/>
      <c r="C115" s="63">
        <f>SUM(C110:C114)</f>
        <v>4297</v>
      </c>
      <c r="D115" s="63">
        <f>SUM(D110:D114)</f>
        <v>1514</v>
      </c>
      <c r="E115" s="63">
        <f>SUM(E110:E114)</f>
        <v>2783</v>
      </c>
    </row>
    <row r="116" spans="1:5" x14ac:dyDescent="0.2">
      <c r="A116" s="47" t="s">
        <v>118</v>
      </c>
      <c r="B116" s="62">
        <f>$B$8-90</f>
        <v>1929</v>
      </c>
      <c r="C116" s="63">
        <v>2621</v>
      </c>
      <c r="D116" s="63">
        <v>639</v>
      </c>
      <c r="E116" s="63">
        <v>1982</v>
      </c>
    </row>
    <row r="117" spans="1:5" x14ac:dyDescent="0.2">
      <c r="A117" s="48"/>
      <c r="B117" s="51" t="s">
        <v>119</v>
      </c>
      <c r="C117" s="56"/>
      <c r="D117" s="56"/>
      <c r="E117" s="56"/>
    </row>
    <row r="118" spans="1:5" x14ac:dyDescent="0.2">
      <c r="A118" s="49" t="s">
        <v>120</v>
      </c>
      <c r="B118" s="67"/>
      <c r="C118" s="68">
        <v>216530</v>
      </c>
      <c r="D118" s="68">
        <v>104032</v>
      </c>
      <c r="E118" s="68">
        <v>112498</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3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19 SH</oddFooter>
  </headerFooter>
  <rowBreaks count="2" manualBreakCount="2">
    <brk id="49" max="16383" man="1"/>
    <brk id="7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99" t="s">
        <v>161</v>
      </c>
      <c r="B1" s="99"/>
      <c r="C1" s="100"/>
      <c r="D1" s="100"/>
      <c r="E1" s="100"/>
    </row>
    <row r="2" spans="1:8" s="10" customFormat="1" ht="14.1" customHeight="1" x14ac:dyDescent="0.2">
      <c r="A2" s="103" t="s">
        <v>163</v>
      </c>
      <c r="B2" s="103"/>
      <c r="C2" s="103"/>
      <c r="D2" s="103"/>
      <c r="E2" s="103"/>
    </row>
    <row r="3" spans="1:8" s="10" customFormat="1" ht="14.1" customHeight="1" x14ac:dyDescent="0.2">
      <c r="A3" s="99" t="s">
        <v>128</v>
      </c>
      <c r="B3" s="99"/>
      <c r="C3" s="99"/>
      <c r="D3" s="99"/>
      <c r="E3" s="99"/>
    </row>
    <row r="4" spans="1:8" s="10" customFormat="1" ht="14.1" customHeight="1" x14ac:dyDescent="0.2">
      <c r="A4" s="27"/>
      <c r="B4" s="27"/>
      <c r="C4" s="27"/>
      <c r="D4" s="27"/>
      <c r="E4" s="27"/>
    </row>
    <row r="5" spans="1:8" ht="28.35" customHeight="1" x14ac:dyDescent="0.2">
      <c r="A5" s="104" t="s">
        <v>160</v>
      </c>
      <c r="B5" s="106" t="s">
        <v>162</v>
      </c>
      <c r="C5" s="101" t="s">
        <v>30</v>
      </c>
      <c r="D5" s="101" t="s">
        <v>22</v>
      </c>
      <c r="E5" s="102" t="s">
        <v>23</v>
      </c>
    </row>
    <row r="6" spans="1:8" ht="28.35" customHeight="1" x14ac:dyDescent="0.2">
      <c r="A6" s="105"/>
      <c r="B6" s="107"/>
      <c r="C6" s="19" t="s">
        <v>157</v>
      </c>
      <c r="D6" s="19" t="s">
        <v>158</v>
      </c>
      <c r="E6" s="20" t="s">
        <v>159</v>
      </c>
    </row>
    <row r="7" spans="1:8" ht="14.1" customHeight="1" x14ac:dyDescent="0.2">
      <c r="A7" s="44"/>
      <c r="B7" s="50"/>
      <c r="C7" s="21"/>
      <c r="D7" s="21"/>
      <c r="E7" s="21"/>
    </row>
    <row r="8" spans="1:8" ht="14.1" customHeight="1" x14ac:dyDescent="0.2">
      <c r="A8" s="45" t="s">
        <v>31</v>
      </c>
      <c r="B8" s="62">
        <v>2019</v>
      </c>
      <c r="C8" s="63">
        <v>738</v>
      </c>
      <c r="D8" s="63">
        <v>388</v>
      </c>
      <c r="E8" s="63">
        <v>350</v>
      </c>
    </row>
    <row r="9" spans="1:8" ht="14.1" customHeight="1" x14ac:dyDescent="0.2">
      <c r="A9" s="45" t="s">
        <v>32</v>
      </c>
      <c r="B9" s="62">
        <f>$B$8-1</f>
        <v>2018</v>
      </c>
      <c r="C9" s="63">
        <v>686</v>
      </c>
      <c r="D9" s="63">
        <v>359</v>
      </c>
      <c r="E9" s="63">
        <v>327</v>
      </c>
    </row>
    <row r="10" spans="1:8" ht="14.1" customHeight="1" x14ac:dyDescent="0.2">
      <c r="A10" s="45" t="s">
        <v>33</v>
      </c>
      <c r="B10" s="62">
        <f>$B$8-2</f>
        <v>2017</v>
      </c>
      <c r="C10" s="63">
        <v>721</v>
      </c>
      <c r="D10" s="63">
        <v>395</v>
      </c>
      <c r="E10" s="63">
        <v>326</v>
      </c>
    </row>
    <row r="11" spans="1:8" ht="14.1" customHeight="1" x14ac:dyDescent="0.2">
      <c r="A11" s="45" t="s">
        <v>34</v>
      </c>
      <c r="B11" s="62">
        <f>$B$8-3</f>
        <v>2016</v>
      </c>
      <c r="C11" s="63">
        <v>735</v>
      </c>
      <c r="D11" s="63">
        <v>374</v>
      </c>
      <c r="E11" s="63">
        <v>361</v>
      </c>
      <c r="H11" s="24"/>
    </row>
    <row r="12" spans="1:8" ht="14.1" customHeight="1" x14ac:dyDescent="0.2">
      <c r="A12" s="45" t="s">
        <v>35</v>
      </c>
      <c r="B12" s="62">
        <f>$B$8-4</f>
        <v>2015</v>
      </c>
      <c r="C12" s="63">
        <v>733</v>
      </c>
      <c r="D12" s="63">
        <v>374</v>
      </c>
      <c r="E12" s="63">
        <v>359</v>
      </c>
    </row>
    <row r="13" spans="1:8" ht="14.1" customHeight="1" x14ac:dyDescent="0.2">
      <c r="A13" s="52" t="s">
        <v>36</v>
      </c>
      <c r="B13" s="62"/>
      <c r="C13" s="63">
        <f>SUM(C8:C12)</f>
        <v>3613</v>
      </c>
      <c r="D13" s="63">
        <f>SUM(D8:D12)</f>
        <v>1890</v>
      </c>
      <c r="E13" s="63">
        <f>SUM(E8:E12)</f>
        <v>1723</v>
      </c>
    </row>
    <row r="14" spans="1:8" ht="14.1" customHeight="1" x14ac:dyDescent="0.2">
      <c r="A14" s="46" t="s">
        <v>37</v>
      </c>
      <c r="B14" s="62">
        <f>$B$8-5</f>
        <v>2014</v>
      </c>
      <c r="C14" s="63">
        <v>699</v>
      </c>
      <c r="D14" s="63">
        <v>364</v>
      </c>
      <c r="E14" s="63">
        <v>335</v>
      </c>
    </row>
    <row r="15" spans="1:8" ht="14.1" customHeight="1" x14ac:dyDescent="0.2">
      <c r="A15" s="46" t="s">
        <v>38</v>
      </c>
      <c r="B15" s="62">
        <f>$B$8-6</f>
        <v>2013</v>
      </c>
      <c r="C15" s="63">
        <v>720</v>
      </c>
      <c r="D15" s="63">
        <v>369</v>
      </c>
      <c r="E15" s="63">
        <v>351</v>
      </c>
    </row>
    <row r="16" spans="1:8" ht="14.1" customHeight="1" x14ac:dyDescent="0.2">
      <c r="A16" s="46" t="s">
        <v>39</v>
      </c>
      <c r="B16" s="62">
        <f>$B$8-7</f>
        <v>2012</v>
      </c>
      <c r="C16" s="63">
        <v>669</v>
      </c>
      <c r="D16" s="63">
        <v>333</v>
      </c>
      <c r="E16" s="63">
        <v>336</v>
      </c>
    </row>
    <row r="17" spans="1:5" ht="14.1" customHeight="1" x14ac:dyDescent="0.2">
      <c r="A17" s="46" t="s">
        <v>40</v>
      </c>
      <c r="B17" s="62">
        <f>$B$8-8</f>
        <v>2011</v>
      </c>
      <c r="C17" s="63">
        <v>658</v>
      </c>
      <c r="D17" s="63">
        <v>340</v>
      </c>
      <c r="E17" s="63">
        <v>318</v>
      </c>
    </row>
    <row r="18" spans="1:5" ht="14.1" customHeight="1" x14ac:dyDescent="0.2">
      <c r="A18" s="46" t="s">
        <v>41</v>
      </c>
      <c r="B18" s="62">
        <f>$B$8-9</f>
        <v>2010</v>
      </c>
      <c r="C18" s="63">
        <v>767</v>
      </c>
      <c r="D18" s="63">
        <v>409</v>
      </c>
      <c r="E18" s="63">
        <v>358</v>
      </c>
    </row>
    <row r="19" spans="1:5" ht="14.1" customHeight="1" x14ac:dyDescent="0.2">
      <c r="A19" s="53" t="s">
        <v>36</v>
      </c>
      <c r="B19" s="64"/>
      <c r="C19" s="63">
        <f>SUM(C14:C18)</f>
        <v>3513</v>
      </c>
      <c r="D19" s="63">
        <f>SUM(D14:D18)</f>
        <v>1815</v>
      </c>
      <c r="E19" s="63">
        <f>SUM(E14:E18)</f>
        <v>1698</v>
      </c>
    </row>
    <row r="20" spans="1:5" ht="14.1" customHeight="1" x14ac:dyDescent="0.2">
      <c r="A20" s="46" t="s">
        <v>42</v>
      </c>
      <c r="B20" s="62">
        <f>$B$8-10</f>
        <v>2009</v>
      </c>
      <c r="C20" s="63">
        <v>728</v>
      </c>
      <c r="D20" s="63">
        <v>393</v>
      </c>
      <c r="E20" s="63">
        <v>335</v>
      </c>
    </row>
    <row r="21" spans="1:5" ht="14.1" customHeight="1" x14ac:dyDescent="0.2">
      <c r="A21" s="46" t="s">
        <v>43</v>
      </c>
      <c r="B21" s="62">
        <f>$B$8-11</f>
        <v>2008</v>
      </c>
      <c r="C21" s="63">
        <v>755</v>
      </c>
      <c r="D21" s="63">
        <v>375</v>
      </c>
      <c r="E21" s="63">
        <v>380</v>
      </c>
    </row>
    <row r="22" spans="1:5" ht="14.1" customHeight="1" x14ac:dyDescent="0.2">
      <c r="A22" s="46" t="s">
        <v>44</v>
      </c>
      <c r="B22" s="62">
        <f>$B$8-12</f>
        <v>2007</v>
      </c>
      <c r="C22" s="63">
        <v>756</v>
      </c>
      <c r="D22" s="63">
        <v>382</v>
      </c>
      <c r="E22" s="63">
        <v>374</v>
      </c>
    </row>
    <row r="23" spans="1:5" ht="14.1" customHeight="1" x14ac:dyDescent="0.2">
      <c r="A23" s="46" t="s">
        <v>45</v>
      </c>
      <c r="B23" s="62">
        <f>$B$8-13</f>
        <v>2006</v>
      </c>
      <c r="C23" s="63">
        <v>760</v>
      </c>
      <c r="D23" s="63">
        <v>410</v>
      </c>
      <c r="E23" s="63">
        <v>350</v>
      </c>
    </row>
    <row r="24" spans="1:5" ht="14.1" customHeight="1" x14ac:dyDescent="0.2">
      <c r="A24" s="46" t="s">
        <v>46</v>
      </c>
      <c r="B24" s="62">
        <f>$B$8-14</f>
        <v>2005</v>
      </c>
      <c r="C24" s="63">
        <v>727</v>
      </c>
      <c r="D24" s="63">
        <v>355</v>
      </c>
      <c r="E24" s="63">
        <v>372</v>
      </c>
    </row>
    <row r="25" spans="1:5" ht="14.1" customHeight="1" x14ac:dyDescent="0.2">
      <c r="A25" s="53" t="s">
        <v>36</v>
      </c>
      <c r="B25" s="64"/>
      <c r="C25" s="63">
        <f>SUM(C20:C24)</f>
        <v>3726</v>
      </c>
      <c r="D25" s="63">
        <f>SUM(D20:D24)</f>
        <v>1915</v>
      </c>
      <c r="E25" s="63">
        <f>SUM(E20:E24)</f>
        <v>1811</v>
      </c>
    </row>
    <row r="26" spans="1:5" ht="14.1" customHeight="1" x14ac:dyDescent="0.2">
      <c r="A26" s="46" t="s">
        <v>47</v>
      </c>
      <c r="B26" s="62">
        <f>$B$8-15</f>
        <v>2004</v>
      </c>
      <c r="C26" s="63">
        <v>772</v>
      </c>
      <c r="D26" s="63">
        <v>396</v>
      </c>
      <c r="E26" s="63">
        <v>376</v>
      </c>
    </row>
    <row r="27" spans="1:5" ht="14.1" customHeight="1" x14ac:dyDescent="0.2">
      <c r="A27" s="46" t="s">
        <v>48</v>
      </c>
      <c r="B27" s="62">
        <f>$B$8-16</f>
        <v>2003</v>
      </c>
      <c r="C27" s="63">
        <v>723</v>
      </c>
      <c r="D27" s="63">
        <v>375</v>
      </c>
      <c r="E27" s="63">
        <v>348</v>
      </c>
    </row>
    <row r="28" spans="1:5" ht="14.1" customHeight="1" x14ac:dyDescent="0.2">
      <c r="A28" s="46" t="s">
        <v>49</v>
      </c>
      <c r="B28" s="62">
        <f>$B$8-17</f>
        <v>2002</v>
      </c>
      <c r="C28" s="63">
        <v>773</v>
      </c>
      <c r="D28" s="63">
        <v>415</v>
      </c>
      <c r="E28" s="63">
        <v>358</v>
      </c>
    </row>
    <row r="29" spans="1:5" ht="14.1" customHeight="1" x14ac:dyDescent="0.2">
      <c r="A29" s="46" t="s">
        <v>50</v>
      </c>
      <c r="B29" s="62">
        <f>$B$8-18</f>
        <v>2001</v>
      </c>
      <c r="C29" s="63">
        <v>902</v>
      </c>
      <c r="D29" s="63">
        <v>466</v>
      </c>
      <c r="E29" s="63">
        <v>436</v>
      </c>
    </row>
    <row r="30" spans="1:5" ht="14.1" customHeight="1" x14ac:dyDescent="0.2">
      <c r="A30" s="45" t="s">
        <v>51</v>
      </c>
      <c r="B30" s="62">
        <f>$B$8-19</f>
        <v>2000</v>
      </c>
      <c r="C30" s="63">
        <v>991</v>
      </c>
      <c r="D30" s="63">
        <v>516</v>
      </c>
      <c r="E30" s="63">
        <v>475</v>
      </c>
    </row>
    <row r="31" spans="1:5" ht="14.1" customHeight="1" x14ac:dyDescent="0.2">
      <c r="A31" s="53" t="s">
        <v>36</v>
      </c>
      <c r="B31" s="64"/>
      <c r="C31" s="63">
        <f>SUM(C26:C30)</f>
        <v>4161</v>
      </c>
      <c r="D31" s="63">
        <f>SUM(D26:D30)</f>
        <v>2168</v>
      </c>
      <c r="E31" s="63">
        <f>SUM(E26:E30)</f>
        <v>1993</v>
      </c>
    </row>
    <row r="32" spans="1:5" ht="14.1" customHeight="1" x14ac:dyDescent="0.2">
      <c r="A32" s="46" t="s">
        <v>52</v>
      </c>
      <c r="B32" s="62">
        <f>$B$8-20</f>
        <v>1999</v>
      </c>
      <c r="C32" s="63">
        <v>1007</v>
      </c>
      <c r="D32" s="63">
        <v>521</v>
      </c>
      <c r="E32" s="63">
        <v>486</v>
      </c>
    </row>
    <row r="33" spans="1:5" ht="14.1" customHeight="1" x14ac:dyDescent="0.2">
      <c r="A33" s="46" t="s">
        <v>53</v>
      </c>
      <c r="B33" s="62">
        <f>$B$8-21</f>
        <v>1998</v>
      </c>
      <c r="C33" s="63">
        <v>970</v>
      </c>
      <c r="D33" s="63">
        <v>482</v>
      </c>
      <c r="E33" s="63">
        <v>488</v>
      </c>
    </row>
    <row r="34" spans="1:5" ht="14.1" customHeight="1" x14ac:dyDescent="0.2">
      <c r="A34" s="46" t="s">
        <v>54</v>
      </c>
      <c r="B34" s="62">
        <f>$B$8-22</f>
        <v>1997</v>
      </c>
      <c r="C34" s="63">
        <v>1010</v>
      </c>
      <c r="D34" s="63">
        <v>553</v>
      </c>
      <c r="E34" s="63">
        <v>457</v>
      </c>
    </row>
    <row r="35" spans="1:5" ht="14.1" customHeight="1" x14ac:dyDescent="0.2">
      <c r="A35" s="46" t="s">
        <v>55</v>
      </c>
      <c r="B35" s="62">
        <f>$B$8-23</f>
        <v>1996</v>
      </c>
      <c r="C35" s="63">
        <v>933</v>
      </c>
      <c r="D35" s="63">
        <v>494</v>
      </c>
      <c r="E35" s="63">
        <v>439</v>
      </c>
    </row>
    <row r="36" spans="1:5" ht="14.1" customHeight="1" x14ac:dyDescent="0.2">
      <c r="A36" s="46" t="s">
        <v>56</v>
      </c>
      <c r="B36" s="62">
        <f>$B$8-24</f>
        <v>1995</v>
      </c>
      <c r="C36" s="63">
        <v>906</v>
      </c>
      <c r="D36" s="63">
        <v>516</v>
      </c>
      <c r="E36" s="63">
        <v>390</v>
      </c>
    </row>
    <row r="37" spans="1:5" ht="14.1" customHeight="1" x14ac:dyDescent="0.2">
      <c r="A37" s="53" t="s">
        <v>36</v>
      </c>
      <c r="B37" s="64"/>
      <c r="C37" s="63">
        <f>SUM(C32:C36)</f>
        <v>4826</v>
      </c>
      <c r="D37" s="63">
        <f>SUM(D32:D36)</f>
        <v>2566</v>
      </c>
      <c r="E37" s="63">
        <f>SUM(E32:E36)</f>
        <v>2260</v>
      </c>
    </row>
    <row r="38" spans="1:5" ht="14.1" customHeight="1" x14ac:dyDescent="0.2">
      <c r="A38" s="46" t="s">
        <v>57</v>
      </c>
      <c r="B38" s="62">
        <f>$B$8-25</f>
        <v>1994</v>
      </c>
      <c r="C38" s="63">
        <v>953</v>
      </c>
      <c r="D38" s="63">
        <v>510</v>
      </c>
      <c r="E38" s="63">
        <v>443</v>
      </c>
    </row>
    <row r="39" spans="1:5" ht="14.1" customHeight="1" x14ac:dyDescent="0.2">
      <c r="A39" s="46" t="s">
        <v>58</v>
      </c>
      <c r="B39" s="62">
        <f>$B$8-26</f>
        <v>1993</v>
      </c>
      <c r="C39" s="63">
        <v>982</v>
      </c>
      <c r="D39" s="63">
        <v>502</v>
      </c>
      <c r="E39" s="63">
        <v>480</v>
      </c>
    </row>
    <row r="40" spans="1:5" ht="14.1" customHeight="1" x14ac:dyDescent="0.2">
      <c r="A40" s="46" t="s">
        <v>59</v>
      </c>
      <c r="B40" s="62">
        <f>$B$8-27</f>
        <v>1992</v>
      </c>
      <c r="C40" s="63">
        <v>996</v>
      </c>
      <c r="D40" s="63">
        <v>541</v>
      </c>
      <c r="E40" s="63">
        <v>455</v>
      </c>
    </row>
    <row r="41" spans="1:5" ht="14.1" customHeight="1" x14ac:dyDescent="0.2">
      <c r="A41" s="46" t="s">
        <v>60</v>
      </c>
      <c r="B41" s="62">
        <f>$B$8-28</f>
        <v>1991</v>
      </c>
      <c r="C41" s="63">
        <v>1027</v>
      </c>
      <c r="D41" s="63">
        <v>557</v>
      </c>
      <c r="E41" s="63">
        <v>470</v>
      </c>
    </row>
    <row r="42" spans="1:5" ht="14.1" customHeight="1" x14ac:dyDescent="0.2">
      <c r="A42" s="46" t="s">
        <v>61</v>
      </c>
      <c r="B42" s="62">
        <f>$B$8-29</f>
        <v>1990</v>
      </c>
      <c r="C42" s="63">
        <v>1140</v>
      </c>
      <c r="D42" s="63">
        <v>590</v>
      </c>
      <c r="E42" s="63">
        <v>550</v>
      </c>
    </row>
    <row r="43" spans="1:5" ht="14.1" customHeight="1" x14ac:dyDescent="0.2">
      <c r="A43" s="53" t="s">
        <v>36</v>
      </c>
      <c r="B43" s="64"/>
      <c r="C43" s="63">
        <f>SUM(C38:C42)</f>
        <v>5098</v>
      </c>
      <c r="D43" s="63">
        <f>SUM(D38:D42)</f>
        <v>2700</v>
      </c>
      <c r="E43" s="63">
        <f>SUM(E38:E42)</f>
        <v>2398</v>
      </c>
    </row>
    <row r="44" spans="1:5" ht="14.1" customHeight="1" x14ac:dyDescent="0.2">
      <c r="A44" s="46" t="s">
        <v>62</v>
      </c>
      <c r="B44" s="62">
        <f>$B$8-30</f>
        <v>1989</v>
      </c>
      <c r="C44" s="63">
        <v>1123</v>
      </c>
      <c r="D44" s="63">
        <v>574</v>
      </c>
      <c r="E44" s="63">
        <v>549</v>
      </c>
    </row>
    <row r="45" spans="1:5" ht="14.1" customHeight="1" x14ac:dyDescent="0.2">
      <c r="A45" s="46" t="s">
        <v>63</v>
      </c>
      <c r="B45" s="62">
        <f>$B$8-31</f>
        <v>1988</v>
      </c>
      <c r="C45" s="63">
        <v>1107</v>
      </c>
      <c r="D45" s="63">
        <v>598</v>
      </c>
      <c r="E45" s="63">
        <v>509</v>
      </c>
    </row>
    <row r="46" spans="1:5" ht="14.1" customHeight="1" x14ac:dyDescent="0.2">
      <c r="A46" s="46" t="s">
        <v>64</v>
      </c>
      <c r="B46" s="62">
        <f>$B$8-32</f>
        <v>1987</v>
      </c>
      <c r="C46" s="63">
        <v>1004</v>
      </c>
      <c r="D46" s="63">
        <v>538</v>
      </c>
      <c r="E46" s="63">
        <v>466</v>
      </c>
    </row>
    <row r="47" spans="1:5" ht="14.1" customHeight="1" x14ac:dyDescent="0.2">
      <c r="A47" s="46" t="s">
        <v>65</v>
      </c>
      <c r="B47" s="62">
        <f>$B$8-33</f>
        <v>1986</v>
      </c>
      <c r="C47" s="63">
        <v>1002</v>
      </c>
      <c r="D47" s="63">
        <v>532</v>
      </c>
      <c r="E47" s="63">
        <v>470</v>
      </c>
    </row>
    <row r="48" spans="1:5" ht="14.1" customHeight="1" x14ac:dyDescent="0.2">
      <c r="A48" s="46" t="s">
        <v>66</v>
      </c>
      <c r="B48" s="62">
        <f>$B$8-34</f>
        <v>1985</v>
      </c>
      <c r="C48" s="63">
        <v>921</v>
      </c>
      <c r="D48" s="63">
        <v>461</v>
      </c>
      <c r="E48" s="63">
        <v>460</v>
      </c>
    </row>
    <row r="49" spans="1:5" ht="14.1" customHeight="1" x14ac:dyDescent="0.2">
      <c r="A49" s="53" t="s">
        <v>36</v>
      </c>
      <c r="B49" s="64"/>
      <c r="C49" s="63">
        <f>SUM(C44:C48)</f>
        <v>5157</v>
      </c>
      <c r="D49" s="63">
        <f>SUM(D44:D48)</f>
        <v>2703</v>
      </c>
      <c r="E49" s="63">
        <f>SUM(E44:E48)</f>
        <v>2454</v>
      </c>
    </row>
    <row r="50" spans="1:5" ht="14.1" customHeight="1" x14ac:dyDescent="0.2">
      <c r="A50" s="46" t="s">
        <v>67</v>
      </c>
      <c r="B50" s="62">
        <f>$B$8-35</f>
        <v>1984</v>
      </c>
      <c r="C50" s="63">
        <v>925</v>
      </c>
      <c r="D50" s="63">
        <v>476</v>
      </c>
      <c r="E50" s="63">
        <v>449</v>
      </c>
    </row>
    <row r="51" spans="1:5" ht="14.1" customHeight="1" x14ac:dyDescent="0.2">
      <c r="A51" s="46" t="s">
        <v>68</v>
      </c>
      <c r="B51" s="62">
        <f>$B$8-36</f>
        <v>1983</v>
      </c>
      <c r="C51" s="63">
        <v>920</v>
      </c>
      <c r="D51" s="63">
        <v>484</v>
      </c>
      <c r="E51" s="63">
        <v>436</v>
      </c>
    </row>
    <row r="52" spans="1:5" ht="14.1" customHeight="1" x14ac:dyDescent="0.2">
      <c r="A52" s="46" t="s">
        <v>69</v>
      </c>
      <c r="B52" s="62">
        <f>$B$8-37</f>
        <v>1982</v>
      </c>
      <c r="C52" s="63">
        <v>950</v>
      </c>
      <c r="D52" s="63">
        <v>494</v>
      </c>
      <c r="E52" s="63">
        <v>456</v>
      </c>
    </row>
    <row r="53" spans="1:5" ht="14.1" customHeight="1" x14ac:dyDescent="0.2">
      <c r="A53" s="46" t="s">
        <v>70</v>
      </c>
      <c r="B53" s="62">
        <f>$B$8-38</f>
        <v>1981</v>
      </c>
      <c r="C53" s="63">
        <v>905</v>
      </c>
      <c r="D53" s="63">
        <v>479</v>
      </c>
      <c r="E53" s="63">
        <v>426</v>
      </c>
    </row>
    <row r="54" spans="1:5" ht="14.1" customHeight="1" x14ac:dyDescent="0.2">
      <c r="A54" s="45" t="s">
        <v>71</v>
      </c>
      <c r="B54" s="62">
        <f>$B$8-39</f>
        <v>1980</v>
      </c>
      <c r="C54" s="63">
        <v>957</v>
      </c>
      <c r="D54" s="63">
        <v>474</v>
      </c>
      <c r="E54" s="63">
        <v>483</v>
      </c>
    </row>
    <row r="55" spans="1:5" ht="14.1" customHeight="1" x14ac:dyDescent="0.2">
      <c r="A55" s="52" t="s">
        <v>36</v>
      </c>
      <c r="B55" s="64"/>
      <c r="C55" s="63">
        <f>SUM(C50:C54)</f>
        <v>4657</v>
      </c>
      <c r="D55" s="63">
        <f>SUM(D50:D54)</f>
        <v>2407</v>
      </c>
      <c r="E55" s="63">
        <f>SUM(E50:E54)</f>
        <v>2250</v>
      </c>
    </row>
    <row r="56" spans="1:5" ht="14.1" customHeight="1" x14ac:dyDescent="0.2">
      <c r="A56" s="45" t="s">
        <v>72</v>
      </c>
      <c r="B56" s="62">
        <f>$B$8-40</f>
        <v>1979</v>
      </c>
      <c r="C56" s="63">
        <v>913</v>
      </c>
      <c r="D56" s="63">
        <v>483</v>
      </c>
      <c r="E56" s="63">
        <v>430</v>
      </c>
    </row>
    <row r="57" spans="1:5" ht="14.1" customHeight="1" x14ac:dyDescent="0.2">
      <c r="A57" s="45" t="s">
        <v>73</v>
      </c>
      <c r="B57" s="62">
        <f>$B$8-41</f>
        <v>1978</v>
      </c>
      <c r="C57" s="63">
        <v>890</v>
      </c>
      <c r="D57" s="63">
        <v>448</v>
      </c>
      <c r="E57" s="63">
        <v>442</v>
      </c>
    </row>
    <row r="58" spans="1:5" ht="14.1" customHeight="1" x14ac:dyDescent="0.2">
      <c r="A58" s="45" t="s">
        <v>74</v>
      </c>
      <c r="B58" s="62">
        <f>$B$8-42</f>
        <v>1977</v>
      </c>
      <c r="C58" s="63">
        <v>911</v>
      </c>
      <c r="D58" s="63">
        <v>450</v>
      </c>
      <c r="E58" s="63">
        <v>461</v>
      </c>
    </row>
    <row r="59" spans="1:5" ht="14.1" customHeight="1" x14ac:dyDescent="0.2">
      <c r="A59" s="45" t="s">
        <v>75</v>
      </c>
      <c r="B59" s="62">
        <f>$B$8-43</f>
        <v>1976</v>
      </c>
      <c r="C59" s="63">
        <v>908</v>
      </c>
      <c r="D59" s="63">
        <v>472</v>
      </c>
      <c r="E59" s="63">
        <v>436</v>
      </c>
    </row>
    <row r="60" spans="1:5" ht="14.1" customHeight="1" x14ac:dyDescent="0.2">
      <c r="A60" s="45" t="s">
        <v>76</v>
      </c>
      <c r="B60" s="62">
        <f>$B$8-44</f>
        <v>1975</v>
      </c>
      <c r="C60" s="63">
        <v>898</v>
      </c>
      <c r="D60" s="63">
        <v>454</v>
      </c>
      <c r="E60" s="63">
        <v>444</v>
      </c>
    </row>
    <row r="61" spans="1:5" ht="14.1" customHeight="1" x14ac:dyDescent="0.2">
      <c r="A61" s="53" t="s">
        <v>36</v>
      </c>
      <c r="B61" s="64"/>
      <c r="C61" s="63">
        <f>SUM(C56:C60)</f>
        <v>4520</v>
      </c>
      <c r="D61" s="63">
        <f>SUM(D56:D60)</f>
        <v>2307</v>
      </c>
      <c r="E61" s="63">
        <f>SUM(E56:E60)</f>
        <v>2213</v>
      </c>
    </row>
    <row r="62" spans="1:5" ht="14.1" customHeight="1" x14ac:dyDescent="0.2">
      <c r="A62" s="46" t="s">
        <v>77</v>
      </c>
      <c r="B62" s="62">
        <f>$B$8-45</f>
        <v>1974</v>
      </c>
      <c r="C62" s="63">
        <v>844</v>
      </c>
      <c r="D62" s="63">
        <v>430</v>
      </c>
      <c r="E62" s="63">
        <v>414</v>
      </c>
    </row>
    <row r="63" spans="1:5" ht="14.1" customHeight="1" x14ac:dyDescent="0.2">
      <c r="A63" s="46" t="s">
        <v>78</v>
      </c>
      <c r="B63" s="62">
        <f>$B$8-46</f>
        <v>1973</v>
      </c>
      <c r="C63" s="63">
        <v>940</v>
      </c>
      <c r="D63" s="63">
        <v>466</v>
      </c>
      <c r="E63" s="63">
        <v>474</v>
      </c>
    </row>
    <row r="64" spans="1:5" ht="14.1" customHeight="1" x14ac:dyDescent="0.2">
      <c r="A64" s="46" t="s">
        <v>79</v>
      </c>
      <c r="B64" s="62">
        <f>$B$8-47</f>
        <v>1972</v>
      </c>
      <c r="C64" s="63">
        <v>1017</v>
      </c>
      <c r="D64" s="63">
        <v>513</v>
      </c>
      <c r="E64" s="63">
        <v>504</v>
      </c>
    </row>
    <row r="65" spans="1:5" ht="14.1" customHeight="1" x14ac:dyDescent="0.2">
      <c r="A65" s="46" t="s">
        <v>80</v>
      </c>
      <c r="B65" s="62">
        <f>$B$8-48</f>
        <v>1971</v>
      </c>
      <c r="C65" s="63">
        <v>1058</v>
      </c>
      <c r="D65" s="63">
        <v>530</v>
      </c>
      <c r="E65" s="63">
        <v>528</v>
      </c>
    </row>
    <row r="66" spans="1:5" ht="14.1" customHeight="1" x14ac:dyDescent="0.2">
      <c r="A66" s="46" t="s">
        <v>81</v>
      </c>
      <c r="B66" s="62">
        <f>$B$8-49</f>
        <v>1970</v>
      </c>
      <c r="C66" s="63">
        <v>1084</v>
      </c>
      <c r="D66" s="63">
        <v>525</v>
      </c>
      <c r="E66" s="63">
        <v>559</v>
      </c>
    </row>
    <row r="67" spans="1:5" ht="14.1" customHeight="1" x14ac:dyDescent="0.2">
      <c r="A67" s="53" t="s">
        <v>36</v>
      </c>
      <c r="B67" s="64"/>
      <c r="C67" s="63">
        <f>SUM(C62:C66)</f>
        <v>4943</v>
      </c>
      <c r="D67" s="63">
        <f>SUM(D62:D66)</f>
        <v>2464</v>
      </c>
      <c r="E67" s="63">
        <f>SUM(E62:E66)</f>
        <v>2479</v>
      </c>
    </row>
    <row r="68" spans="1:5" ht="14.1" customHeight="1" x14ac:dyDescent="0.2">
      <c r="A68" s="46" t="s">
        <v>82</v>
      </c>
      <c r="B68" s="62">
        <f>$B$8-50</f>
        <v>1969</v>
      </c>
      <c r="C68" s="63">
        <v>1269</v>
      </c>
      <c r="D68" s="63">
        <v>647</v>
      </c>
      <c r="E68" s="63">
        <v>622</v>
      </c>
    </row>
    <row r="69" spans="1:5" ht="14.1" customHeight="1" x14ac:dyDescent="0.2">
      <c r="A69" s="46" t="s">
        <v>83</v>
      </c>
      <c r="B69" s="62">
        <f>$B$8-51</f>
        <v>1968</v>
      </c>
      <c r="C69" s="63">
        <v>1245</v>
      </c>
      <c r="D69" s="63">
        <v>640</v>
      </c>
      <c r="E69" s="63">
        <v>605</v>
      </c>
    </row>
    <row r="70" spans="1:5" ht="14.1" customHeight="1" x14ac:dyDescent="0.2">
      <c r="A70" s="46" t="s">
        <v>84</v>
      </c>
      <c r="B70" s="62">
        <f>$B$8-52</f>
        <v>1967</v>
      </c>
      <c r="C70" s="63">
        <v>1381</v>
      </c>
      <c r="D70" s="63">
        <v>708</v>
      </c>
      <c r="E70" s="63">
        <v>673</v>
      </c>
    </row>
    <row r="71" spans="1:5" ht="14.1" customHeight="1" x14ac:dyDescent="0.2">
      <c r="A71" s="46" t="s">
        <v>85</v>
      </c>
      <c r="B71" s="62">
        <f>$B$8-53</f>
        <v>1966</v>
      </c>
      <c r="C71" s="63">
        <v>1297</v>
      </c>
      <c r="D71" s="63">
        <v>669</v>
      </c>
      <c r="E71" s="63">
        <v>628</v>
      </c>
    </row>
    <row r="72" spans="1:5" ht="14.1" customHeight="1" x14ac:dyDescent="0.2">
      <c r="A72" s="46" t="s">
        <v>86</v>
      </c>
      <c r="B72" s="62">
        <f>$B$8-54</f>
        <v>1965</v>
      </c>
      <c r="C72" s="63">
        <v>1300</v>
      </c>
      <c r="D72" s="63">
        <v>678</v>
      </c>
      <c r="E72" s="63">
        <v>622</v>
      </c>
    </row>
    <row r="73" spans="1:5" ht="14.1" customHeight="1" x14ac:dyDescent="0.2">
      <c r="A73" s="53" t="s">
        <v>36</v>
      </c>
      <c r="B73" s="64"/>
      <c r="C73" s="63">
        <f>SUM(C68:C72)</f>
        <v>6492</v>
      </c>
      <c r="D73" s="63">
        <f>SUM(D68:D72)</f>
        <v>3342</v>
      </c>
      <c r="E73" s="63">
        <f>SUM(E68:E72)</f>
        <v>3150</v>
      </c>
    </row>
    <row r="74" spans="1:5" ht="14.1" customHeight="1" x14ac:dyDescent="0.2">
      <c r="A74" s="46" t="s">
        <v>87</v>
      </c>
      <c r="B74" s="62">
        <f>$B$8-55</f>
        <v>1964</v>
      </c>
      <c r="C74" s="63">
        <v>1331</v>
      </c>
      <c r="D74" s="63">
        <v>650</v>
      </c>
      <c r="E74" s="63">
        <v>681</v>
      </c>
    </row>
    <row r="75" spans="1:5" ht="14.1" customHeight="1" x14ac:dyDescent="0.2">
      <c r="A75" s="46" t="s">
        <v>88</v>
      </c>
      <c r="B75" s="62">
        <f>$B$8-56</f>
        <v>1963</v>
      </c>
      <c r="C75" s="63">
        <v>1261</v>
      </c>
      <c r="D75" s="63">
        <v>635</v>
      </c>
      <c r="E75" s="63">
        <v>626</v>
      </c>
    </row>
    <row r="76" spans="1:5" ht="13.15" customHeight="1" x14ac:dyDescent="0.2">
      <c r="A76" s="46" t="s">
        <v>89</v>
      </c>
      <c r="B76" s="62">
        <f>$B$8-57</f>
        <v>1962</v>
      </c>
      <c r="C76" s="63">
        <v>1188</v>
      </c>
      <c r="D76" s="63">
        <v>600</v>
      </c>
      <c r="E76" s="63">
        <v>588</v>
      </c>
    </row>
    <row r="77" spans="1:5" ht="14.1" customHeight="1" x14ac:dyDescent="0.2">
      <c r="A77" s="45" t="s">
        <v>90</v>
      </c>
      <c r="B77" s="62">
        <f>$B$8-58</f>
        <v>1961</v>
      </c>
      <c r="C77" s="63">
        <v>1277</v>
      </c>
      <c r="D77" s="63">
        <v>612</v>
      </c>
      <c r="E77" s="63">
        <v>665</v>
      </c>
    </row>
    <row r="78" spans="1:5" x14ac:dyDescent="0.2">
      <c r="A78" s="46" t="s">
        <v>91</v>
      </c>
      <c r="B78" s="62">
        <f>$B$8-59</f>
        <v>1960</v>
      </c>
      <c r="C78" s="63">
        <v>1170</v>
      </c>
      <c r="D78" s="63">
        <v>574</v>
      </c>
      <c r="E78" s="63">
        <v>596</v>
      </c>
    </row>
    <row r="79" spans="1:5" x14ac:dyDescent="0.2">
      <c r="A79" s="53" t="s">
        <v>36</v>
      </c>
      <c r="B79" s="64"/>
      <c r="C79" s="63">
        <f>SUM(C74:C78)</f>
        <v>6227</v>
      </c>
      <c r="D79" s="63">
        <f>SUM(D74:D78)</f>
        <v>3071</v>
      </c>
      <c r="E79" s="63">
        <f>SUM(E74:E78)</f>
        <v>3156</v>
      </c>
    </row>
    <row r="80" spans="1:5" x14ac:dyDescent="0.2">
      <c r="A80" s="46" t="s">
        <v>92</v>
      </c>
      <c r="B80" s="62">
        <f>$B$8-60</f>
        <v>1959</v>
      </c>
      <c r="C80" s="63">
        <v>1160</v>
      </c>
      <c r="D80" s="63">
        <v>588</v>
      </c>
      <c r="E80" s="63">
        <v>572</v>
      </c>
    </row>
    <row r="81" spans="1:5" x14ac:dyDescent="0.2">
      <c r="A81" s="46" t="s">
        <v>93</v>
      </c>
      <c r="B81" s="62">
        <f>$B$8-61</f>
        <v>1958</v>
      </c>
      <c r="C81" s="63">
        <v>1051</v>
      </c>
      <c r="D81" s="63">
        <v>539</v>
      </c>
      <c r="E81" s="63">
        <v>512</v>
      </c>
    </row>
    <row r="82" spans="1:5" x14ac:dyDescent="0.2">
      <c r="A82" s="46" t="s">
        <v>94</v>
      </c>
      <c r="B82" s="62">
        <f>$B$8-62</f>
        <v>1957</v>
      </c>
      <c r="C82" s="63">
        <v>1003</v>
      </c>
      <c r="D82" s="63">
        <v>496</v>
      </c>
      <c r="E82" s="63">
        <v>507</v>
      </c>
    </row>
    <row r="83" spans="1:5" x14ac:dyDescent="0.2">
      <c r="A83" s="46" t="s">
        <v>95</v>
      </c>
      <c r="B83" s="62">
        <f>$B$8-63</f>
        <v>1956</v>
      </c>
      <c r="C83" s="63">
        <v>990</v>
      </c>
      <c r="D83" s="63">
        <v>486</v>
      </c>
      <c r="E83" s="63">
        <v>504</v>
      </c>
    </row>
    <row r="84" spans="1:5" x14ac:dyDescent="0.2">
      <c r="A84" s="46" t="s">
        <v>96</v>
      </c>
      <c r="B84" s="62">
        <f>$B$8-64</f>
        <v>1955</v>
      </c>
      <c r="C84" s="63">
        <v>935</v>
      </c>
      <c r="D84" s="63">
        <v>444</v>
      </c>
      <c r="E84" s="63">
        <v>491</v>
      </c>
    </row>
    <row r="85" spans="1:5" x14ac:dyDescent="0.2">
      <c r="A85" s="53" t="s">
        <v>36</v>
      </c>
      <c r="B85" s="64"/>
      <c r="C85" s="63">
        <f>SUM(C80:C84)</f>
        <v>5139</v>
      </c>
      <c r="D85" s="63">
        <f>SUM(D80:D84)</f>
        <v>2553</v>
      </c>
      <c r="E85" s="63">
        <f>SUM(E80:E84)</f>
        <v>2586</v>
      </c>
    </row>
    <row r="86" spans="1:5" x14ac:dyDescent="0.2">
      <c r="A86" s="46" t="s">
        <v>97</v>
      </c>
      <c r="B86" s="62">
        <f>$B$8-65</f>
        <v>1954</v>
      </c>
      <c r="C86" s="63">
        <v>913</v>
      </c>
      <c r="D86" s="63">
        <v>400</v>
      </c>
      <c r="E86" s="63">
        <v>513</v>
      </c>
    </row>
    <row r="87" spans="1:5" x14ac:dyDescent="0.2">
      <c r="A87" s="46" t="s">
        <v>98</v>
      </c>
      <c r="B87" s="62">
        <f>$B$8-66</f>
        <v>1953</v>
      </c>
      <c r="C87" s="63">
        <v>906</v>
      </c>
      <c r="D87" s="63">
        <v>419</v>
      </c>
      <c r="E87" s="63">
        <v>487</v>
      </c>
    </row>
    <row r="88" spans="1:5" x14ac:dyDescent="0.2">
      <c r="A88" s="46" t="s">
        <v>99</v>
      </c>
      <c r="B88" s="62">
        <f>$B$8-67</f>
        <v>1952</v>
      </c>
      <c r="C88" s="63">
        <v>862</v>
      </c>
      <c r="D88" s="63">
        <v>407</v>
      </c>
      <c r="E88" s="63">
        <v>455</v>
      </c>
    </row>
    <row r="89" spans="1:5" x14ac:dyDescent="0.2">
      <c r="A89" s="46" t="s">
        <v>100</v>
      </c>
      <c r="B89" s="62">
        <f>$B$8-68</f>
        <v>1951</v>
      </c>
      <c r="C89" s="63">
        <v>906</v>
      </c>
      <c r="D89" s="63">
        <v>438</v>
      </c>
      <c r="E89" s="63">
        <v>468</v>
      </c>
    </row>
    <row r="90" spans="1:5" x14ac:dyDescent="0.2">
      <c r="A90" s="46" t="s">
        <v>101</v>
      </c>
      <c r="B90" s="62">
        <f>$B$8-69</f>
        <v>1950</v>
      </c>
      <c r="C90" s="63">
        <v>902</v>
      </c>
      <c r="D90" s="63">
        <v>429</v>
      </c>
      <c r="E90" s="63">
        <v>473</v>
      </c>
    </row>
    <row r="91" spans="1:5" x14ac:dyDescent="0.2">
      <c r="A91" s="53" t="s">
        <v>36</v>
      </c>
      <c r="B91" s="64"/>
      <c r="C91" s="63">
        <f>SUM(C86:C90)</f>
        <v>4489</v>
      </c>
      <c r="D91" s="63">
        <f>SUM(D86:D90)</f>
        <v>2093</v>
      </c>
      <c r="E91" s="63">
        <f>SUM(E86:E90)</f>
        <v>2396</v>
      </c>
    </row>
    <row r="92" spans="1:5" x14ac:dyDescent="0.2">
      <c r="A92" s="46" t="s">
        <v>102</v>
      </c>
      <c r="B92" s="62">
        <f>$B$8-70</f>
        <v>1949</v>
      </c>
      <c r="C92" s="63">
        <v>916</v>
      </c>
      <c r="D92" s="63">
        <v>441</v>
      </c>
      <c r="E92" s="63">
        <v>475</v>
      </c>
    </row>
    <row r="93" spans="1:5" x14ac:dyDescent="0.2">
      <c r="A93" s="46" t="s">
        <v>103</v>
      </c>
      <c r="B93" s="62">
        <f>$B$8-71</f>
        <v>1948</v>
      </c>
      <c r="C93" s="63">
        <v>800</v>
      </c>
      <c r="D93" s="63">
        <v>359</v>
      </c>
      <c r="E93" s="63">
        <v>441</v>
      </c>
    </row>
    <row r="94" spans="1:5" x14ac:dyDescent="0.2">
      <c r="A94" s="46" t="s">
        <v>104</v>
      </c>
      <c r="B94" s="62">
        <f>$B$8-72</f>
        <v>1947</v>
      </c>
      <c r="C94" s="63">
        <v>713</v>
      </c>
      <c r="D94" s="63">
        <v>330</v>
      </c>
      <c r="E94" s="63">
        <v>383</v>
      </c>
    </row>
    <row r="95" spans="1:5" x14ac:dyDescent="0.2">
      <c r="A95" s="46" t="s">
        <v>105</v>
      </c>
      <c r="B95" s="62">
        <f>$B$8-73</f>
        <v>1946</v>
      </c>
      <c r="C95" s="63">
        <v>718</v>
      </c>
      <c r="D95" s="63">
        <v>345</v>
      </c>
      <c r="E95" s="63">
        <v>373</v>
      </c>
    </row>
    <row r="96" spans="1:5" x14ac:dyDescent="0.2">
      <c r="A96" s="46" t="s">
        <v>106</v>
      </c>
      <c r="B96" s="62">
        <f>$B$8-74</f>
        <v>1945</v>
      </c>
      <c r="C96" s="63">
        <v>604</v>
      </c>
      <c r="D96" s="63">
        <v>274</v>
      </c>
      <c r="E96" s="63">
        <v>330</v>
      </c>
    </row>
    <row r="97" spans="1:5" x14ac:dyDescent="0.2">
      <c r="A97" s="53" t="s">
        <v>36</v>
      </c>
      <c r="B97" s="64"/>
      <c r="C97" s="63">
        <f>SUM(C92:C96)</f>
        <v>3751</v>
      </c>
      <c r="D97" s="63">
        <f>SUM(D92:D96)</f>
        <v>1749</v>
      </c>
      <c r="E97" s="63">
        <f>SUM(E92:E96)</f>
        <v>2002</v>
      </c>
    </row>
    <row r="98" spans="1:5" x14ac:dyDescent="0.2">
      <c r="A98" s="46" t="s">
        <v>107</v>
      </c>
      <c r="B98" s="62">
        <f>$B$8-75</f>
        <v>1944</v>
      </c>
      <c r="C98" s="63">
        <v>738</v>
      </c>
      <c r="D98" s="63">
        <v>323</v>
      </c>
      <c r="E98" s="63">
        <v>415</v>
      </c>
    </row>
    <row r="99" spans="1:5" x14ac:dyDescent="0.2">
      <c r="A99" s="46" t="s">
        <v>108</v>
      </c>
      <c r="B99" s="62">
        <f>$B$8-76</f>
        <v>1943</v>
      </c>
      <c r="C99" s="63">
        <v>798</v>
      </c>
      <c r="D99" s="63">
        <v>365</v>
      </c>
      <c r="E99" s="63">
        <v>433</v>
      </c>
    </row>
    <row r="100" spans="1:5" x14ac:dyDescent="0.2">
      <c r="A100" s="46" t="s">
        <v>109</v>
      </c>
      <c r="B100" s="62">
        <f>$B$8-77</f>
        <v>1942</v>
      </c>
      <c r="C100" s="63">
        <v>728</v>
      </c>
      <c r="D100" s="63">
        <v>320</v>
      </c>
      <c r="E100" s="63">
        <v>408</v>
      </c>
    </row>
    <row r="101" spans="1:5" x14ac:dyDescent="0.2">
      <c r="A101" s="46" t="s">
        <v>110</v>
      </c>
      <c r="B101" s="62">
        <f>$B$8-78</f>
        <v>1941</v>
      </c>
      <c r="C101" s="63">
        <v>906</v>
      </c>
      <c r="D101" s="63">
        <v>397</v>
      </c>
      <c r="E101" s="63">
        <v>509</v>
      </c>
    </row>
    <row r="102" spans="1:5" x14ac:dyDescent="0.2">
      <c r="A102" s="47" t="s">
        <v>111</v>
      </c>
      <c r="B102" s="62">
        <f>$B$8-79</f>
        <v>1940</v>
      </c>
      <c r="C102" s="63">
        <v>903</v>
      </c>
      <c r="D102" s="63">
        <v>388</v>
      </c>
      <c r="E102" s="63">
        <v>515</v>
      </c>
    </row>
    <row r="103" spans="1:5" x14ac:dyDescent="0.2">
      <c r="A103" s="54" t="s">
        <v>36</v>
      </c>
      <c r="B103" s="65"/>
      <c r="C103" s="63">
        <f>SUM(C98:C102)</f>
        <v>4073</v>
      </c>
      <c r="D103" s="63">
        <f>SUM(D98:D102)</f>
        <v>1793</v>
      </c>
      <c r="E103" s="63">
        <f>SUM(E98:E102)</f>
        <v>2280</v>
      </c>
    </row>
    <row r="104" spans="1:5" x14ac:dyDescent="0.2">
      <c r="A104" s="47" t="s">
        <v>112</v>
      </c>
      <c r="B104" s="62">
        <f>$B$8-80</f>
        <v>1939</v>
      </c>
      <c r="C104" s="63">
        <v>847</v>
      </c>
      <c r="D104" s="63">
        <v>394</v>
      </c>
      <c r="E104" s="63">
        <v>453</v>
      </c>
    </row>
    <row r="105" spans="1:5" x14ac:dyDescent="0.2">
      <c r="A105" s="47" t="s">
        <v>123</v>
      </c>
      <c r="B105" s="62">
        <f>$B$8-81</f>
        <v>1938</v>
      </c>
      <c r="C105" s="63">
        <v>792</v>
      </c>
      <c r="D105" s="63">
        <v>346</v>
      </c>
      <c r="E105" s="63">
        <v>446</v>
      </c>
    </row>
    <row r="106" spans="1:5" s="25" customFormat="1" x14ac:dyDescent="0.2">
      <c r="A106" s="47" t="s">
        <v>121</v>
      </c>
      <c r="B106" s="62">
        <f>$B$8-82</f>
        <v>1937</v>
      </c>
      <c r="C106" s="63">
        <v>724</v>
      </c>
      <c r="D106" s="63">
        <v>291</v>
      </c>
      <c r="E106" s="63">
        <v>433</v>
      </c>
    </row>
    <row r="107" spans="1:5" x14ac:dyDescent="0.2">
      <c r="A107" s="47" t="s">
        <v>124</v>
      </c>
      <c r="B107" s="62">
        <f>$B$8-83</f>
        <v>1936</v>
      </c>
      <c r="C107" s="63">
        <v>578</v>
      </c>
      <c r="D107" s="63">
        <v>214</v>
      </c>
      <c r="E107" s="63">
        <v>364</v>
      </c>
    </row>
    <row r="108" spans="1:5" x14ac:dyDescent="0.2">
      <c r="A108" s="47" t="s">
        <v>122</v>
      </c>
      <c r="B108" s="62">
        <f>$B$8-84</f>
        <v>1935</v>
      </c>
      <c r="C108" s="63">
        <v>572</v>
      </c>
      <c r="D108" s="63">
        <v>225</v>
      </c>
      <c r="E108" s="63">
        <v>347</v>
      </c>
    </row>
    <row r="109" spans="1:5" x14ac:dyDescent="0.2">
      <c r="A109" s="54" t="s">
        <v>36</v>
      </c>
      <c r="B109" s="65"/>
      <c r="C109" s="63">
        <f>SUM(C104:C108)</f>
        <v>3513</v>
      </c>
      <c r="D109" s="63">
        <f>SUM(D104:D108)</f>
        <v>1470</v>
      </c>
      <c r="E109" s="63">
        <f>SUM(E104:E108)</f>
        <v>2043</v>
      </c>
    </row>
    <row r="110" spans="1:5" x14ac:dyDescent="0.2">
      <c r="A110" s="47" t="s">
        <v>113</v>
      </c>
      <c r="B110" s="62">
        <f>$B$8-85</f>
        <v>1934</v>
      </c>
      <c r="C110" s="63">
        <v>442</v>
      </c>
      <c r="D110" s="63">
        <v>156</v>
      </c>
      <c r="E110" s="63">
        <v>286</v>
      </c>
    </row>
    <row r="111" spans="1:5" x14ac:dyDescent="0.2">
      <c r="A111" s="47" t="s">
        <v>114</v>
      </c>
      <c r="B111" s="62">
        <f>$B$8-86</f>
        <v>1933</v>
      </c>
      <c r="C111" s="63">
        <v>293</v>
      </c>
      <c r="D111" s="63">
        <v>93</v>
      </c>
      <c r="E111" s="63">
        <v>200</v>
      </c>
    </row>
    <row r="112" spans="1:5" x14ac:dyDescent="0.2">
      <c r="A112" s="47" t="s">
        <v>115</v>
      </c>
      <c r="B112" s="62">
        <f>$B$8-87</f>
        <v>1932</v>
      </c>
      <c r="C112" s="63">
        <v>239</v>
      </c>
      <c r="D112" s="63">
        <v>78</v>
      </c>
      <c r="E112" s="63">
        <v>161</v>
      </c>
    </row>
    <row r="113" spans="1:5" x14ac:dyDescent="0.2">
      <c r="A113" s="47" t="s">
        <v>116</v>
      </c>
      <c r="B113" s="62">
        <f>$B$8-88</f>
        <v>1931</v>
      </c>
      <c r="C113" s="63">
        <v>282</v>
      </c>
      <c r="D113" s="63">
        <v>97</v>
      </c>
      <c r="E113" s="63">
        <v>185</v>
      </c>
    </row>
    <row r="114" spans="1:5" x14ac:dyDescent="0.2">
      <c r="A114" s="47" t="s">
        <v>117</v>
      </c>
      <c r="B114" s="62">
        <f>$B$8-89</f>
        <v>1930</v>
      </c>
      <c r="C114" s="63">
        <v>203</v>
      </c>
      <c r="D114" s="63">
        <v>57</v>
      </c>
      <c r="E114" s="63">
        <v>146</v>
      </c>
    </row>
    <row r="115" spans="1:5" x14ac:dyDescent="0.2">
      <c r="A115" s="54" t="s">
        <v>36</v>
      </c>
      <c r="B115" s="66"/>
      <c r="C115" s="63">
        <f>SUM(C110:C114)</f>
        <v>1459</v>
      </c>
      <c r="D115" s="63">
        <f>SUM(D110:D114)</f>
        <v>481</v>
      </c>
      <c r="E115" s="63">
        <f>SUM(E110:E114)</f>
        <v>978</v>
      </c>
    </row>
    <row r="116" spans="1:5" x14ac:dyDescent="0.2">
      <c r="A116" s="47" t="s">
        <v>118</v>
      </c>
      <c r="B116" s="62">
        <f>$B$8-90</f>
        <v>1929</v>
      </c>
      <c r="C116" s="63">
        <v>839</v>
      </c>
      <c r="D116" s="63">
        <v>236</v>
      </c>
      <c r="E116" s="63">
        <v>603</v>
      </c>
    </row>
    <row r="117" spans="1:5" x14ac:dyDescent="0.2">
      <c r="A117" s="48"/>
      <c r="B117" s="51" t="s">
        <v>119</v>
      </c>
      <c r="C117" s="56"/>
      <c r="D117" s="56"/>
      <c r="E117" s="56"/>
    </row>
    <row r="118" spans="1:5" x14ac:dyDescent="0.2">
      <c r="A118" s="49" t="s">
        <v>120</v>
      </c>
      <c r="B118" s="67"/>
      <c r="C118" s="68">
        <v>80196</v>
      </c>
      <c r="D118" s="68">
        <v>39723</v>
      </c>
      <c r="E118" s="68">
        <v>40473</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3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19 SH</oddFooter>
  </headerFooter>
  <rowBreaks count="2" manualBreakCount="2">
    <brk id="49" max="16383" man="1"/>
    <brk id="7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sqref="A1:E1"/>
    </sheetView>
  </sheetViews>
  <sheetFormatPr baseColWidth="10" defaultColWidth="11.28515625" defaultRowHeight="12.75" x14ac:dyDescent="0.2"/>
  <cols>
    <col min="1" max="1" width="23.28515625" style="11" customWidth="1"/>
    <col min="2" max="2" width="14.7109375" style="11" customWidth="1"/>
    <col min="3" max="5" width="16.7109375" style="11" customWidth="1"/>
    <col min="6" max="26" width="11.28515625" style="11" customWidth="1"/>
    <col min="27" max="16384" width="11.28515625" style="11"/>
  </cols>
  <sheetData>
    <row r="1" spans="1:8" s="10" customFormat="1" ht="14.1" customHeight="1" x14ac:dyDescent="0.2">
      <c r="A1" s="99" t="s">
        <v>161</v>
      </c>
      <c r="B1" s="99"/>
      <c r="C1" s="100"/>
      <c r="D1" s="100"/>
      <c r="E1" s="100"/>
    </row>
    <row r="2" spans="1:8" s="10" customFormat="1" ht="14.1" customHeight="1" x14ac:dyDescent="0.2">
      <c r="A2" s="103" t="s">
        <v>163</v>
      </c>
      <c r="B2" s="103"/>
      <c r="C2" s="103"/>
      <c r="D2" s="103"/>
      <c r="E2" s="103"/>
    </row>
    <row r="3" spans="1:8" s="10" customFormat="1" ht="14.1" customHeight="1" x14ac:dyDescent="0.2">
      <c r="A3" s="99" t="s">
        <v>129</v>
      </c>
      <c r="B3" s="99"/>
      <c r="C3" s="99"/>
      <c r="D3" s="99"/>
      <c r="E3" s="99"/>
    </row>
    <row r="4" spans="1:8" s="10" customFormat="1" ht="14.1" customHeight="1" x14ac:dyDescent="0.2">
      <c r="A4" s="27"/>
      <c r="B4" s="27"/>
      <c r="C4" s="27"/>
      <c r="D4" s="27"/>
      <c r="E4" s="27"/>
    </row>
    <row r="5" spans="1:8" ht="28.35" customHeight="1" x14ac:dyDescent="0.2">
      <c r="A5" s="104" t="s">
        <v>160</v>
      </c>
      <c r="B5" s="106" t="s">
        <v>162</v>
      </c>
      <c r="C5" s="101" t="s">
        <v>30</v>
      </c>
      <c r="D5" s="101" t="s">
        <v>22</v>
      </c>
      <c r="E5" s="102" t="s">
        <v>23</v>
      </c>
    </row>
    <row r="6" spans="1:8" ht="28.35" customHeight="1" x14ac:dyDescent="0.2">
      <c r="A6" s="105"/>
      <c r="B6" s="107"/>
      <c r="C6" s="19" t="s">
        <v>157</v>
      </c>
      <c r="D6" s="19" t="s">
        <v>158</v>
      </c>
      <c r="E6" s="20" t="s">
        <v>159</v>
      </c>
    </row>
    <row r="7" spans="1:8" ht="14.1" customHeight="1" x14ac:dyDescent="0.2">
      <c r="A7" s="44"/>
      <c r="B7" s="50"/>
      <c r="C7" s="21"/>
      <c r="D7" s="21"/>
      <c r="E7" s="21"/>
    </row>
    <row r="8" spans="1:8" ht="14.1" customHeight="1" x14ac:dyDescent="0.2">
      <c r="A8" s="45" t="s">
        <v>31</v>
      </c>
      <c r="B8" s="62">
        <v>2019</v>
      </c>
      <c r="C8" s="63">
        <v>1036</v>
      </c>
      <c r="D8" s="63">
        <v>538</v>
      </c>
      <c r="E8" s="63">
        <v>498</v>
      </c>
    </row>
    <row r="9" spans="1:8" ht="14.1" customHeight="1" x14ac:dyDescent="0.2">
      <c r="A9" s="45" t="s">
        <v>32</v>
      </c>
      <c r="B9" s="62">
        <f>$B$8-1</f>
        <v>2018</v>
      </c>
      <c r="C9" s="63">
        <v>1060</v>
      </c>
      <c r="D9" s="63">
        <v>510</v>
      </c>
      <c r="E9" s="63">
        <v>550</v>
      </c>
    </row>
    <row r="10" spans="1:8" ht="14.1" customHeight="1" x14ac:dyDescent="0.2">
      <c r="A10" s="45" t="s">
        <v>33</v>
      </c>
      <c r="B10" s="62">
        <f>$B$8-2</f>
        <v>2017</v>
      </c>
      <c r="C10" s="63">
        <v>1104</v>
      </c>
      <c r="D10" s="63">
        <v>575</v>
      </c>
      <c r="E10" s="63">
        <v>529</v>
      </c>
    </row>
    <row r="11" spans="1:8" ht="14.1" customHeight="1" x14ac:dyDescent="0.2">
      <c r="A11" s="45" t="s">
        <v>34</v>
      </c>
      <c r="B11" s="62">
        <f>$B$8-3</f>
        <v>2016</v>
      </c>
      <c r="C11" s="63">
        <v>1145</v>
      </c>
      <c r="D11" s="63">
        <v>581</v>
      </c>
      <c r="E11" s="63">
        <v>564</v>
      </c>
      <c r="H11" s="24"/>
    </row>
    <row r="12" spans="1:8" ht="14.1" customHeight="1" x14ac:dyDescent="0.2">
      <c r="A12" s="45" t="s">
        <v>35</v>
      </c>
      <c r="B12" s="62">
        <f>$B$8-4</f>
        <v>2015</v>
      </c>
      <c r="C12" s="63">
        <v>1026</v>
      </c>
      <c r="D12" s="63">
        <v>523</v>
      </c>
      <c r="E12" s="63">
        <v>503</v>
      </c>
    </row>
    <row r="13" spans="1:8" ht="14.1" customHeight="1" x14ac:dyDescent="0.2">
      <c r="A13" s="52" t="s">
        <v>36</v>
      </c>
      <c r="B13" s="62"/>
      <c r="C13" s="63">
        <f>SUM(C8:C12)</f>
        <v>5371</v>
      </c>
      <c r="D13" s="63">
        <f>SUM(D8:D12)</f>
        <v>2727</v>
      </c>
      <c r="E13" s="63">
        <f>SUM(E8:E12)</f>
        <v>2644</v>
      </c>
    </row>
    <row r="14" spans="1:8" ht="14.1" customHeight="1" x14ac:dyDescent="0.2">
      <c r="A14" s="46" t="s">
        <v>37</v>
      </c>
      <c r="B14" s="62">
        <f>$B$8-5</f>
        <v>2014</v>
      </c>
      <c r="C14" s="63">
        <v>1147</v>
      </c>
      <c r="D14" s="63">
        <v>566</v>
      </c>
      <c r="E14" s="63">
        <v>581</v>
      </c>
    </row>
    <row r="15" spans="1:8" ht="14.1" customHeight="1" x14ac:dyDescent="0.2">
      <c r="A15" s="46" t="s">
        <v>38</v>
      </c>
      <c r="B15" s="62">
        <f>$B$8-6</f>
        <v>2013</v>
      </c>
      <c r="C15" s="63">
        <v>1083</v>
      </c>
      <c r="D15" s="63">
        <v>557</v>
      </c>
      <c r="E15" s="63">
        <v>526</v>
      </c>
    </row>
    <row r="16" spans="1:8" ht="14.1" customHeight="1" x14ac:dyDescent="0.2">
      <c r="A16" s="46" t="s">
        <v>39</v>
      </c>
      <c r="B16" s="62">
        <f>$B$8-7</f>
        <v>2012</v>
      </c>
      <c r="C16" s="63">
        <v>1060</v>
      </c>
      <c r="D16" s="63">
        <v>553</v>
      </c>
      <c r="E16" s="63">
        <v>507</v>
      </c>
    </row>
    <row r="17" spans="1:5" ht="14.1" customHeight="1" x14ac:dyDescent="0.2">
      <c r="A17" s="46" t="s">
        <v>40</v>
      </c>
      <c r="B17" s="62">
        <f>$B$8-8</f>
        <v>2011</v>
      </c>
      <c r="C17" s="63">
        <v>1085</v>
      </c>
      <c r="D17" s="63">
        <v>565</v>
      </c>
      <c r="E17" s="63">
        <v>520</v>
      </c>
    </row>
    <row r="18" spans="1:5" ht="14.1" customHeight="1" x14ac:dyDescent="0.2">
      <c r="A18" s="46" t="s">
        <v>41</v>
      </c>
      <c r="B18" s="62">
        <f>$B$8-9</f>
        <v>2010</v>
      </c>
      <c r="C18" s="63">
        <v>1222</v>
      </c>
      <c r="D18" s="63">
        <v>613</v>
      </c>
      <c r="E18" s="63">
        <v>609</v>
      </c>
    </row>
    <row r="19" spans="1:5" ht="14.1" customHeight="1" x14ac:dyDescent="0.2">
      <c r="A19" s="53" t="s">
        <v>36</v>
      </c>
      <c r="B19" s="64"/>
      <c r="C19" s="63">
        <f>SUM(C14:C18)</f>
        <v>5597</v>
      </c>
      <c r="D19" s="63">
        <f>SUM(D14:D18)</f>
        <v>2854</v>
      </c>
      <c r="E19" s="63">
        <f>SUM(E14:E18)</f>
        <v>2743</v>
      </c>
    </row>
    <row r="20" spans="1:5" ht="14.1" customHeight="1" x14ac:dyDescent="0.2">
      <c r="A20" s="46" t="s">
        <v>42</v>
      </c>
      <c r="B20" s="62">
        <f>$B$8-10</f>
        <v>2009</v>
      </c>
      <c r="C20" s="63">
        <v>1170</v>
      </c>
      <c r="D20" s="63">
        <v>610</v>
      </c>
      <c r="E20" s="63">
        <v>560</v>
      </c>
    </row>
    <row r="21" spans="1:5" ht="14.1" customHeight="1" x14ac:dyDescent="0.2">
      <c r="A21" s="46" t="s">
        <v>43</v>
      </c>
      <c r="B21" s="62">
        <f>$B$8-11</f>
        <v>2008</v>
      </c>
      <c r="C21" s="63">
        <v>1185</v>
      </c>
      <c r="D21" s="63">
        <v>585</v>
      </c>
      <c r="E21" s="63">
        <v>600</v>
      </c>
    </row>
    <row r="22" spans="1:5" ht="14.1" customHeight="1" x14ac:dyDescent="0.2">
      <c r="A22" s="46" t="s">
        <v>44</v>
      </c>
      <c r="B22" s="62">
        <f>$B$8-12</f>
        <v>2007</v>
      </c>
      <c r="C22" s="63">
        <v>1217</v>
      </c>
      <c r="D22" s="63">
        <v>651</v>
      </c>
      <c r="E22" s="63">
        <v>566</v>
      </c>
    </row>
    <row r="23" spans="1:5" ht="14.1" customHeight="1" x14ac:dyDescent="0.2">
      <c r="A23" s="46" t="s">
        <v>45</v>
      </c>
      <c r="B23" s="62">
        <f>$B$8-13</f>
        <v>2006</v>
      </c>
      <c r="C23" s="63">
        <v>1203</v>
      </c>
      <c r="D23" s="63">
        <v>615</v>
      </c>
      <c r="E23" s="63">
        <v>588</v>
      </c>
    </row>
    <row r="24" spans="1:5" ht="14.1" customHeight="1" x14ac:dyDescent="0.2">
      <c r="A24" s="46" t="s">
        <v>46</v>
      </c>
      <c r="B24" s="62">
        <f>$B$8-14</f>
        <v>2005</v>
      </c>
      <c r="C24" s="63">
        <v>1221</v>
      </c>
      <c r="D24" s="63">
        <v>608</v>
      </c>
      <c r="E24" s="63">
        <v>613</v>
      </c>
    </row>
    <row r="25" spans="1:5" ht="14.1" customHeight="1" x14ac:dyDescent="0.2">
      <c r="A25" s="53" t="s">
        <v>36</v>
      </c>
      <c r="B25" s="64"/>
      <c r="C25" s="63">
        <f>SUM(C20:C24)</f>
        <v>5996</v>
      </c>
      <c r="D25" s="63">
        <f>SUM(D20:D24)</f>
        <v>3069</v>
      </c>
      <c r="E25" s="63">
        <f>SUM(E20:E24)</f>
        <v>2927</v>
      </c>
    </row>
    <row r="26" spans="1:5" ht="14.1" customHeight="1" x14ac:dyDescent="0.2">
      <c r="A26" s="46" t="s">
        <v>47</v>
      </c>
      <c r="B26" s="62">
        <f>$B$8-15</f>
        <v>2004</v>
      </c>
      <c r="C26" s="63">
        <v>1289</v>
      </c>
      <c r="D26" s="63">
        <v>659</v>
      </c>
      <c r="E26" s="63">
        <v>630</v>
      </c>
    </row>
    <row r="27" spans="1:5" ht="14.1" customHeight="1" x14ac:dyDescent="0.2">
      <c r="A27" s="46" t="s">
        <v>48</v>
      </c>
      <c r="B27" s="62">
        <f>$B$8-16</f>
        <v>2003</v>
      </c>
      <c r="C27" s="63">
        <v>1393</v>
      </c>
      <c r="D27" s="63">
        <v>709</v>
      </c>
      <c r="E27" s="63">
        <v>684</v>
      </c>
    </row>
    <row r="28" spans="1:5" ht="14.1" customHeight="1" x14ac:dyDescent="0.2">
      <c r="A28" s="46" t="s">
        <v>49</v>
      </c>
      <c r="B28" s="62">
        <f>$B$8-17</f>
        <v>2002</v>
      </c>
      <c r="C28" s="63">
        <v>1381</v>
      </c>
      <c r="D28" s="63">
        <v>694</v>
      </c>
      <c r="E28" s="63">
        <v>687</v>
      </c>
    </row>
    <row r="29" spans="1:5" ht="14.1" customHeight="1" x14ac:dyDescent="0.2">
      <c r="A29" s="46" t="s">
        <v>50</v>
      </c>
      <c r="B29" s="62">
        <f>$B$8-18</f>
        <v>2001</v>
      </c>
      <c r="C29" s="63">
        <v>1404</v>
      </c>
      <c r="D29" s="63">
        <v>734</v>
      </c>
      <c r="E29" s="63">
        <v>670</v>
      </c>
    </row>
    <row r="30" spans="1:5" ht="14.1" customHeight="1" x14ac:dyDescent="0.2">
      <c r="A30" s="45" t="s">
        <v>51</v>
      </c>
      <c r="B30" s="62">
        <f>$B$8-19</f>
        <v>2000</v>
      </c>
      <c r="C30" s="63">
        <v>1480</v>
      </c>
      <c r="D30" s="63">
        <v>775</v>
      </c>
      <c r="E30" s="63">
        <v>705</v>
      </c>
    </row>
    <row r="31" spans="1:5" ht="14.1" customHeight="1" x14ac:dyDescent="0.2">
      <c r="A31" s="53" t="s">
        <v>36</v>
      </c>
      <c r="B31" s="64"/>
      <c r="C31" s="63">
        <f>SUM(C26:C30)</f>
        <v>6947</v>
      </c>
      <c r="D31" s="63">
        <f>SUM(D26:D30)</f>
        <v>3571</v>
      </c>
      <c r="E31" s="63">
        <f>SUM(E26:E30)</f>
        <v>3376</v>
      </c>
    </row>
    <row r="32" spans="1:5" ht="14.1" customHeight="1" x14ac:dyDescent="0.2">
      <c r="A32" s="46" t="s">
        <v>52</v>
      </c>
      <c r="B32" s="62">
        <f>$B$8-20</f>
        <v>1999</v>
      </c>
      <c r="C32" s="63">
        <v>1453</v>
      </c>
      <c r="D32" s="63">
        <v>772</v>
      </c>
      <c r="E32" s="63">
        <v>681</v>
      </c>
    </row>
    <row r="33" spans="1:5" ht="14.1" customHeight="1" x14ac:dyDescent="0.2">
      <c r="A33" s="46" t="s">
        <v>53</v>
      </c>
      <c r="B33" s="62">
        <f>$B$8-21</f>
        <v>1998</v>
      </c>
      <c r="C33" s="63">
        <v>1485</v>
      </c>
      <c r="D33" s="63">
        <v>724</v>
      </c>
      <c r="E33" s="63">
        <v>761</v>
      </c>
    </row>
    <row r="34" spans="1:5" ht="14.1" customHeight="1" x14ac:dyDescent="0.2">
      <c r="A34" s="46" t="s">
        <v>54</v>
      </c>
      <c r="B34" s="62">
        <f>$B$8-22</f>
        <v>1997</v>
      </c>
      <c r="C34" s="63">
        <v>1544</v>
      </c>
      <c r="D34" s="63">
        <v>794</v>
      </c>
      <c r="E34" s="63">
        <v>750</v>
      </c>
    </row>
    <row r="35" spans="1:5" ht="14.1" customHeight="1" x14ac:dyDescent="0.2">
      <c r="A35" s="46" t="s">
        <v>55</v>
      </c>
      <c r="B35" s="62">
        <f>$B$8-23</f>
        <v>1996</v>
      </c>
      <c r="C35" s="63">
        <v>1469</v>
      </c>
      <c r="D35" s="63">
        <v>801</v>
      </c>
      <c r="E35" s="63">
        <v>668</v>
      </c>
    </row>
    <row r="36" spans="1:5" ht="14.1" customHeight="1" x14ac:dyDescent="0.2">
      <c r="A36" s="46" t="s">
        <v>56</v>
      </c>
      <c r="B36" s="62">
        <f>$B$8-24</f>
        <v>1995</v>
      </c>
      <c r="C36" s="63">
        <v>1386</v>
      </c>
      <c r="D36" s="63">
        <v>759</v>
      </c>
      <c r="E36" s="63">
        <v>627</v>
      </c>
    </row>
    <row r="37" spans="1:5" ht="14.1" customHeight="1" x14ac:dyDescent="0.2">
      <c r="A37" s="53" t="s">
        <v>36</v>
      </c>
      <c r="B37" s="64"/>
      <c r="C37" s="63">
        <f>SUM(C32:C36)</f>
        <v>7337</v>
      </c>
      <c r="D37" s="63">
        <f>SUM(D32:D36)</f>
        <v>3850</v>
      </c>
      <c r="E37" s="63">
        <f>SUM(E32:E36)</f>
        <v>3487</v>
      </c>
    </row>
    <row r="38" spans="1:5" ht="14.1" customHeight="1" x14ac:dyDescent="0.2">
      <c r="A38" s="46" t="s">
        <v>57</v>
      </c>
      <c r="B38" s="62">
        <f>$B$8-25</f>
        <v>1994</v>
      </c>
      <c r="C38" s="63">
        <v>1348</v>
      </c>
      <c r="D38" s="63">
        <v>724</v>
      </c>
      <c r="E38" s="63">
        <v>624</v>
      </c>
    </row>
    <row r="39" spans="1:5" ht="14.1" customHeight="1" x14ac:dyDescent="0.2">
      <c r="A39" s="46" t="s">
        <v>58</v>
      </c>
      <c r="B39" s="62">
        <f>$B$8-26</f>
        <v>1993</v>
      </c>
      <c r="C39" s="63">
        <v>1375</v>
      </c>
      <c r="D39" s="63">
        <v>760</v>
      </c>
      <c r="E39" s="63">
        <v>615</v>
      </c>
    </row>
    <row r="40" spans="1:5" ht="14.1" customHeight="1" x14ac:dyDescent="0.2">
      <c r="A40" s="46" t="s">
        <v>59</v>
      </c>
      <c r="B40" s="62">
        <f>$B$8-27</f>
        <v>1992</v>
      </c>
      <c r="C40" s="63">
        <v>1316</v>
      </c>
      <c r="D40" s="63">
        <v>686</v>
      </c>
      <c r="E40" s="63">
        <v>630</v>
      </c>
    </row>
    <row r="41" spans="1:5" ht="14.1" customHeight="1" x14ac:dyDescent="0.2">
      <c r="A41" s="46" t="s">
        <v>60</v>
      </c>
      <c r="B41" s="62">
        <f>$B$8-28</f>
        <v>1991</v>
      </c>
      <c r="C41" s="63">
        <v>1377</v>
      </c>
      <c r="D41" s="63">
        <v>750</v>
      </c>
      <c r="E41" s="63">
        <v>627</v>
      </c>
    </row>
    <row r="42" spans="1:5" ht="14.1" customHeight="1" x14ac:dyDescent="0.2">
      <c r="A42" s="46" t="s">
        <v>61</v>
      </c>
      <c r="B42" s="62">
        <f>$B$8-29</f>
        <v>1990</v>
      </c>
      <c r="C42" s="63">
        <v>1389</v>
      </c>
      <c r="D42" s="63">
        <v>715</v>
      </c>
      <c r="E42" s="63">
        <v>674</v>
      </c>
    </row>
    <row r="43" spans="1:5" ht="14.1" customHeight="1" x14ac:dyDescent="0.2">
      <c r="A43" s="53" t="s">
        <v>36</v>
      </c>
      <c r="B43" s="64"/>
      <c r="C43" s="63">
        <f>SUM(C38:C42)</f>
        <v>6805</v>
      </c>
      <c r="D43" s="63">
        <f>SUM(D38:D42)</f>
        <v>3635</v>
      </c>
      <c r="E43" s="63">
        <f>SUM(E38:E42)</f>
        <v>3170</v>
      </c>
    </row>
    <row r="44" spans="1:5" ht="14.1" customHeight="1" x14ac:dyDescent="0.2">
      <c r="A44" s="46" t="s">
        <v>62</v>
      </c>
      <c r="B44" s="62">
        <f>$B$8-30</f>
        <v>1989</v>
      </c>
      <c r="C44" s="63">
        <v>1395</v>
      </c>
      <c r="D44" s="63">
        <v>776</v>
      </c>
      <c r="E44" s="63">
        <v>619</v>
      </c>
    </row>
    <row r="45" spans="1:5" ht="14.1" customHeight="1" x14ac:dyDescent="0.2">
      <c r="A45" s="46" t="s">
        <v>63</v>
      </c>
      <c r="B45" s="62">
        <f>$B$8-31</f>
        <v>1988</v>
      </c>
      <c r="C45" s="63">
        <v>1415</v>
      </c>
      <c r="D45" s="63">
        <v>714</v>
      </c>
      <c r="E45" s="63">
        <v>701</v>
      </c>
    </row>
    <row r="46" spans="1:5" ht="14.1" customHeight="1" x14ac:dyDescent="0.2">
      <c r="A46" s="46" t="s">
        <v>64</v>
      </c>
      <c r="B46" s="62">
        <f>$B$8-32</f>
        <v>1987</v>
      </c>
      <c r="C46" s="63">
        <v>1419</v>
      </c>
      <c r="D46" s="63">
        <v>720</v>
      </c>
      <c r="E46" s="63">
        <v>699</v>
      </c>
    </row>
    <row r="47" spans="1:5" ht="14.1" customHeight="1" x14ac:dyDescent="0.2">
      <c r="A47" s="46" t="s">
        <v>65</v>
      </c>
      <c r="B47" s="62">
        <f>$B$8-33</f>
        <v>1986</v>
      </c>
      <c r="C47" s="63">
        <v>1350</v>
      </c>
      <c r="D47" s="63">
        <v>705</v>
      </c>
      <c r="E47" s="63">
        <v>645</v>
      </c>
    </row>
    <row r="48" spans="1:5" ht="14.1" customHeight="1" x14ac:dyDescent="0.2">
      <c r="A48" s="46" t="s">
        <v>66</v>
      </c>
      <c r="B48" s="62">
        <f>$B$8-34</f>
        <v>1985</v>
      </c>
      <c r="C48" s="63">
        <v>1296</v>
      </c>
      <c r="D48" s="63">
        <v>686</v>
      </c>
      <c r="E48" s="63">
        <v>610</v>
      </c>
    </row>
    <row r="49" spans="1:5" ht="14.1" customHeight="1" x14ac:dyDescent="0.2">
      <c r="A49" s="53" t="s">
        <v>36</v>
      </c>
      <c r="B49" s="64"/>
      <c r="C49" s="63">
        <f>SUM(C44:C48)</f>
        <v>6875</v>
      </c>
      <c r="D49" s="63">
        <f>SUM(D44:D48)</f>
        <v>3601</v>
      </c>
      <c r="E49" s="63">
        <f>SUM(E44:E48)</f>
        <v>3274</v>
      </c>
    </row>
    <row r="50" spans="1:5" ht="14.1" customHeight="1" x14ac:dyDescent="0.2">
      <c r="A50" s="46" t="s">
        <v>67</v>
      </c>
      <c r="B50" s="62">
        <f>$B$8-35</f>
        <v>1984</v>
      </c>
      <c r="C50" s="63">
        <v>1288</v>
      </c>
      <c r="D50" s="63">
        <v>622</v>
      </c>
      <c r="E50" s="63">
        <v>666</v>
      </c>
    </row>
    <row r="51" spans="1:5" ht="14.1" customHeight="1" x14ac:dyDescent="0.2">
      <c r="A51" s="46" t="s">
        <v>68</v>
      </c>
      <c r="B51" s="62">
        <f>$B$8-36</f>
        <v>1983</v>
      </c>
      <c r="C51" s="63">
        <v>1393</v>
      </c>
      <c r="D51" s="63">
        <v>737</v>
      </c>
      <c r="E51" s="63">
        <v>656</v>
      </c>
    </row>
    <row r="52" spans="1:5" ht="14.1" customHeight="1" x14ac:dyDescent="0.2">
      <c r="A52" s="46" t="s">
        <v>69</v>
      </c>
      <c r="B52" s="62">
        <f>$B$8-37</f>
        <v>1982</v>
      </c>
      <c r="C52" s="63">
        <v>1370</v>
      </c>
      <c r="D52" s="63">
        <v>679</v>
      </c>
      <c r="E52" s="63">
        <v>691</v>
      </c>
    </row>
    <row r="53" spans="1:5" ht="14.1" customHeight="1" x14ac:dyDescent="0.2">
      <c r="A53" s="46" t="s">
        <v>70</v>
      </c>
      <c r="B53" s="62">
        <f>$B$8-38</f>
        <v>1981</v>
      </c>
      <c r="C53" s="63">
        <v>1366</v>
      </c>
      <c r="D53" s="63">
        <v>683</v>
      </c>
      <c r="E53" s="63">
        <v>683</v>
      </c>
    </row>
    <row r="54" spans="1:5" ht="14.1" customHeight="1" x14ac:dyDescent="0.2">
      <c r="A54" s="45" t="s">
        <v>71</v>
      </c>
      <c r="B54" s="62">
        <f>$B$8-39</f>
        <v>1980</v>
      </c>
      <c r="C54" s="63">
        <v>1370</v>
      </c>
      <c r="D54" s="63">
        <v>664</v>
      </c>
      <c r="E54" s="63">
        <v>706</v>
      </c>
    </row>
    <row r="55" spans="1:5" ht="14.1" customHeight="1" x14ac:dyDescent="0.2">
      <c r="A55" s="52" t="s">
        <v>36</v>
      </c>
      <c r="B55" s="64"/>
      <c r="C55" s="63">
        <f>SUM(C50:C54)</f>
        <v>6787</v>
      </c>
      <c r="D55" s="63">
        <f>SUM(D50:D54)</f>
        <v>3385</v>
      </c>
      <c r="E55" s="63">
        <f>SUM(E50:E54)</f>
        <v>3402</v>
      </c>
    </row>
    <row r="56" spans="1:5" ht="14.1" customHeight="1" x14ac:dyDescent="0.2">
      <c r="A56" s="45" t="s">
        <v>72</v>
      </c>
      <c r="B56" s="62">
        <f>$B$8-40</f>
        <v>1979</v>
      </c>
      <c r="C56" s="63">
        <v>1333</v>
      </c>
      <c r="D56" s="63">
        <v>667</v>
      </c>
      <c r="E56" s="63">
        <v>666</v>
      </c>
    </row>
    <row r="57" spans="1:5" ht="14.1" customHeight="1" x14ac:dyDescent="0.2">
      <c r="A57" s="45" t="s">
        <v>73</v>
      </c>
      <c r="B57" s="62">
        <f>$B$8-41</f>
        <v>1978</v>
      </c>
      <c r="C57" s="63">
        <v>1387</v>
      </c>
      <c r="D57" s="63">
        <v>695</v>
      </c>
      <c r="E57" s="63">
        <v>692</v>
      </c>
    </row>
    <row r="58" spans="1:5" ht="14.1" customHeight="1" x14ac:dyDescent="0.2">
      <c r="A58" s="45" t="s">
        <v>74</v>
      </c>
      <c r="B58" s="62">
        <f>$B$8-42</f>
        <v>1977</v>
      </c>
      <c r="C58" s="63">
        <v>1394</v>
      </c>
      <c r="D58" s="63">
        <v>681</v>
      </c>
      <c r="E58" s="63">
        <v>713</v>
      </c>
    </row>
    <row r="59" spans="1:5" ht="14.1" customHeight="1" x14ac:dyDescent="0.2">
      <c r="A59" s="45" t="s">
        <v>75</v>
      </c>
      <c r="B59" s="62">
        <f>$B$8-43</f>
        <v>1976</v>
      </c>
      <c r="C59" s="63">
        <v>1428</v>
      </c>
      <c r="D59" s="63">
        <v>699</v>
      </c>
      <c r="E59" s="63">
        <v>729</v>
      </c>
    </row>
    <row r="60" spans="1:5" ht="14.1" customHeight="1" x14ac:dyDescent="0.2">
      <c r="A60" s="45" t="s">
        <v>76</v>
      </c>
      <c r="B60" s="62">
        <f>$B$8-44</f>
        <v>1975</v>
      </c>
      <c r="C60" s="63">
        <v>1378</v>
      </c>
      <c r="D60" s="63">
        <v>681</v>
      </c>
      <c r="E60" s="63">
        <v>697</v>
      </c>
    </row>
    <row r="61" spans="1:5" ht="14.1" customHeight="1" x14ac:dyDescent="0.2">
      <c r="A61" s="53" t="s">
        <v>36</v>
      </c>
      <c r="B61" s="64"/>
      <c r="C61" s="63">
        <f>SUM(C56:C60)</f>
        <v>6920</v>
      </c>
      <c r="D61" s="63">
        <f>SUM(D56:D60)</f>
        <v>3423</v>
      </c>
      <c r="E61" s="63">
        <f>SUM(E56:E60)</f>
        <v>3497</v>
      </c>
    </row>
    <row r="62" spans="1:5" ht="14.1" customHeight="1" x14ac:dyDescent="0.2">
      <c r="A62" s="46" t="s">
        <v>77</v>
      </c>
      <c r="B62" s="62">
        <f>$B$8-45</f>
        <v>1974</v>
      </c>
      <c r="C62" s="63">
        <v>1399</v>
      </c>
      <c r="D62" s="63">
        <v>729</v>
      </c>
      <c r="E62" s="63">
        <v>670</v>
      </c>
    </row>
    <row r="63" spans="1:5" ht="14.1" customHeight="1" x14ac:dyDescent="0.2">
      <c r="A63" s="46" t="s">
        <v>78</v>
      </c>
      <c r="B63" s="62">
        <f>$B$8-46</f>
        <v>1973</v>
      </c>
      <c r="C63" s="63">
        <v>1529</v>
      </c>
      <c r="D63" s="63">
        <v>777</v>
      </c>
      <c r="E63" s="63">
        <v>752</v>
      </c>
    </row>
    <row r="64" spans="1:5" ht="14.1" customHeight="1" x14ac:dyDescent="0.2">
      <c r="A64" s="46" t="s">
        <v>79</v>
      </c>
      <c r="B64" s="62">
        <f>$B$8-47</f>
        <v>1972</v>
      </c>
      <c r="C64" s="63">
        <v>1642</v>
      </c>
      <c r="D64" s="63">
        <v>812</v>
      </c>
      <c r="E64" s="63">
        <v>830</v>
      </c>
    </row>
    <row r="65" spans="1:5" ht="14.1" customHeight="1" x14ac:dyDescent="0.2">
      <c r="A65" s="46" t="s">
        <v>80</v>
      </c>
      <c r="B65" s="62">
        <f>$B$8-48</f>
        <v>1971</v>
      </c>
      <c r="C65" s="63">
        <v>1841</v>
      </c>
      <c r="D65" s="63">
        <v>937</v>
      </c>
      <c r="E65" s="63">
        <v>904</v>
      </c>
    </row>
    <row r="66" spans="1:5" ht="14.1" customHeight="1" x14ac:dyDescent="0.2">
      <c r="A66" s="46" t="s">
        <v>81</v>
      </c>
      <c r="B66" s="62">
        <f>$B$8-49</f>
        <v>1970</v>
      </c>
      <c r="C66" s="63">
        <v>2020</v>
      </c>
      <c r="D66" s="63">
        <v>998</v>
      </c>
      <c r="E66" s="63">
        <v>1022</v>
      </c>
    </row>
    <row r="67" spans="1:5" ht="14.1" customHeight="1" x14ac:dyDescent="0.2">
      <c r="A67" s="53" t="s">
        <v>36</v>
      </c>
      <c r="B67" s="64"/>
      <c r="C67" s="63">
        <f>SUM(C62:C66)</f>
        <v>8431</v>
      </c>
      <c r="D67" s="63">
        <f>SUM(D62:D66)</f>
        <v>4253</v>
      </c>
      <c r="E67" s="63">
        <f>SUM(E62:E66)</f>
        <v>4178</v>
      </c>
    </row>
    <row r="68" spans="1:5" ht="14.1" customHeight="1" x14ac:dyDescent="0.2">
      <c r="A68" s="46" t="s">
        <v>82</v>
      </c>
      <c r="B68" s="62">
        <f>$B$8-50</f>
        <v>1969</v>
      </c>
      <c r="C68" s="63">
        <v>2245</v>
      </c>
      <c r="D68" s="63">
        <v>1097</v>
      </c>
      <c r="E68" s="63">
        <v>1148</v>
      </c>
    </row>
    <row r="69" spans="1:5" ht="14.1" customHeight="1" x14ac:dyDescent="0.2">
      <c r="A69" s="46" t="s">
        <v>83</v>
      </c>
      <c r="B69" s="62">
        <f>$B$8-51</f>
        <v>1968</v>
      </c>
      <c r="C69" s="63">
        <v>2289</v>
      </c>
      <c r="D69" s="63">
        <v>1139</v>
      </c>
      <c r="E69" s="63">
        <v>1150</v>
      </c>
    </row>
    <row r="70" spans="1:5" ht="14.1" customHeight="1" x14ac:dyDescent="0.2">
      <c r="A70" s="46" t="s">
        <v>84</v>
      </c>
      <c r="B70" s="62">
        <f>$B$8-52</f>
        <v>1967</v>
      </c>
      <c r="C70" s="63">
        <v>2357</v>
      </c>
      <c r="D70" s="63">
        <v>1163</v>
      </c>
      <c r="E70" s="63">
        <v>1194</v>
      </c>
    </row>
    <row r="71" spans="1:5" ht="14.1" customHeight="1" x14ac:dyDescent="0.2">
      <c r="A71" s="46" t="s">
        <v>85</v>
      </c>
      <c r="B71" s="62">
        <f>$B$8-53</f>
        <v>1966</v>
      </c>
      <c r="C71" s="63">
        <v>2357</v>
      </c>
      <c r="D71" s="63">
        <v>1163</v>
      </c>
      <c r="E71" s="63">
        <v>1194</v>
      </c>
    </row>
    <row r="72" spans="1:5" ht="14.1" customHeight="1" x14ac:dyDescent="0.2">
      <c r="A72" s="46" t="s">
        <v>86</v>
      </c>
      <c r="B72" s="62">
        <f>$B$8-54</f>
        <v>1965</v>
      </c>
      <c r="C72" s="63">
        <v>2359</v>
      </c>
      <c r="D72" s="63">
        <v>1163</v>
      </c>
      <c r="E72" s="63">
        <v>1196</v>
      </c>
    </row>
    <row r="73" spans="1:5" ht="14.1" customHeight="1" x14ac:dyDescent="0.2">
      <c r="A73" s="53" t="s">
        <v>36</v>
      </c>
      <c r="B73" s="64"/>
      <c r="C73" s="63">
        <f>SUM(C68:C72)</f>
        <v>11607</v>
      </c>
      <c r="D73" s="63">
        <f>SUM(D68:D72)</f>
        <v>5725</v>
      </c>
      <c r="E73" s="63">
        <f>SUM(E68:E72)</f>
        <v>5882</v>
      </c>
    </row>
    <row r="74" spans="1:5" ht="14.1" customHeight="1" x14ac:dyDescent="0.2">
      <c r="A74" s="46" t="s">
        <v>87</v>
      </c>
      <c r="B74" s="62">
        <f>$B$8-55</f>
        <v>1964</v>
      </c>
      <c r="C74" s="63">
        <v>2384</v>
      </c>
      <c r="D74" s="63">
        <v>1184</v>
      </c>
      <c r="E74" s="63">
        <v>1200</v>
      </c>
    </row>
    <row r="75" spans="1:5" ht="14.1" customHeight="1" x14ac:dyDescent="0.2">
      <c r="A75" s="46" t="s">
        <v>88</v>
      </c>
      <c r="B75" s="62">
        <f>$B$8-56</f>
        <v>1963</v>
      </c>
      <c r="C75" s="63">
        <v>2381</v>
      </c>
      <c r="D75" s="63">
        <v>1197</v>
      </c>
      <c r="E75" s="63">
        <v>1184</v>
      </c>
    </row>
    <row r="76" spans="1:5" ht="13.15" customHeight="1" x14ac:dyDescent="0.2">
      <c r="A76" s="46" t="s">
        <v>89</v>
      </c>
      <c r="B76" s="62">
        <f>$B$8-57</f>
        <v>1962</v>
      </c>
      <c r="C76" s="63">
        <v>2246</v>
      </c>
      <c r="D76" s="63">
        <v>1085</v>
      </c>
      <c r="E76" s="63">
        <v>1161</v>
      </c>
    </row>
    <row r="77" spans="1:5" ht="14.1" customHeight="1" x14ac:dyDescent="0.2">
      <c r="A77" s="45" t="s">
        <v>90</v>
      </c>
      <c r="B77" s="62">
        <f>$B$8-58</f>
        <v>1961</v>
      </c>
      <c r="C77" s="63">
        <v>2226</v>
      </c>
      <c r="D77" s="63">
        <v>1088</v>
      </c>
      <c r="E77" s="63">
        <v>1138</v>
      </c>
    </row>
    <row r="78" spans="1:5" x14ac:dyDescent="0.2">
      <c r="A78" s="46" t="s">
        <v>91</v>
      </c>
      <c r="B78" s="62">
        <f>$B$8-59</f>
        <v>1960</v>
      </c>
      <c r="C78" s="63">
        <v>2188</v>
      </c>
      <c r="D78" s="63">
        <v>1069</v>
      </c>
      <c r="E78" s="63">
        <v>1119</v>
      </c>
    </row>
    <row r="79" spans="1:5" x14ac:dyDescent="0.2">
      <c r="A79" s="53" t="s">
        <v>36</v>
      </c>
      <c r="B79" s="64"/>
      <c r="C79" s="63">
        <f>SUM(C74:C78)</f>
        <v>11425</v>
      </c>
      <c r="D79" s="63">
        <f>SUM(D74:D78)</f>
        <v>5623</v>
      </c>
      <c r="E79" s="63">
        <f>SUM(E74:E78)</f>
        <v>5802</v>
      </c>
    </row>
    <row r="80" spans="1:5" x14ac:dyDescent="0.2">
      <c r="A80" s="46" t="s">
        <v>92</v>
      </c>
      <c r="B80" s="62">
        <f>$B$8-60</f>
        <v>1959</v>
      </c>
      <c r="C80" s="63">
        <v>2155</v>
      </c>
      <c r="D80" s="63">
        <v>1055</v>
      </c>
      <c r="E80" s="63">
        <v>1100</v>
      </c>
    </row>
    <row r="81" spans="1:5" x14ac:dyDescent="0.2">
      <c r="A81" s="46" t="s">
        <v>93</v>
      </c>
      <c r="B81" s="62">
        <f>$B$8-61</f>
        <v>1958</v>
      </c>
      <c r="C81" s="63">
        <v>2015</v>
      </c>
      <c r="D81" s="63">
        <v>985</v>
      </c>
      <c r="E81" s="63">
        <v>1030</v>
      </c>
    </row>
    <row r="82" spans="1:5" x14ac:dyDescent="0.2">
      <c r="A82" s="46" t="s">
        <v>94</v>
      </c>
      <c r="B82" s="62">
        <f>$B$8-62</f>
        <v>1957</v>
      </c>
      <c r="C82" s="63">
        <v>1957</v>
      </c>
      <c r="D82" s="63">
        <v>942</v>
      </c>
      <c r="E82" s="63">
        <v>1015</v>
      </c>
    </row>
    <row r="83" spans="1:5" x14ac:dyDescent="0.2">
      <c r="A83" s="46" t="s">
        <v>95</v>
      </c>
      <c r="B83" s="62">
        <f>$B$8-63</f>
        <v>1956</v>
      </c>
      <c r="C83" s="63">
        <v>1843</v>
      </c>
      <c r="D83" s="63">
        <v>891</v>
      </c>
      <c r="E83" s="63">
        <v>952</v>
      </c>
    </row>
    <row r="84" spans="1:5" x14ac:dyDescent="0.2">
      <c r="A84" s="46" t="s">
        <v>96</v>
      </c>
      <c r="B84" s="62">
        <f>$B$8-64</f>
        <v>1955</v>
      </c>
      <c r="C84" s="63">
        <v>1825</v>
      </c>
      <c r="D84" s="63">
        <v>890</v>
      </c>
      <c r="E84" s="63">
        <v>935</v>
      </c>
    </row>
    <row r="85" spans="1:5" x14ac:dyDescent="0.2">
      <c r="A85" s="53" t="s">
        <v>36</v>
      </c>
      <c r="B85" s="64"/>
      <c r="C85" s="63">
        <f>SUM(C80:C84)</f>
        <v>9795</v>
      </c>
      <c r="D85" s="63">
        <f>SUM(D80:D84)</f>
        <v>4763</v>
      </c>
      <c r="E85" s="63">
        <f>SUM(E80:E84)</f>
        <v>5032</v>
      </c>
    </row>
    <row r="86" spans="1:5" x14ac:dyDescent="0.2">
      <c r="A86" s="46" t="s">
        <v>97</v>
      </c>
      <c r="B86" s="62">
        <f>$B$8-65</f>
        <v>1954</v>
      </c>
      <c r="C86" s="63">
        <v>1857</v>
      </c>
      <c r="D86" s="63">
        <v>884</v>
      </c>
      <c r="E86" s="63">
        <v>973</v>
      </c>
    </row>
    <row r="87" spans="1:5" x14ac:dyDescent="0.2">
      <c r="A87" s="46" t="s">
        <v>98</v>
      </c>
      <c r="B87" s="62">
        <f>$B$8-66</f>
        <v>1953</v>
      </c>
      <c r="C87" s="63">
        <v>1730</v>
      </c>
      <c r="D87" s="63">
        <v>863</v>
      </c>
      <c r="E87" s="63">
        <v>867</v>
      </c>
    </row>
    <row r="88" spans="1:5" x14ac:dyDescent="0.2">
      <c r="A88" s="46" t="s">
        <v>99</v>
      </c>
      <c r="B88" s="62">
        <f>$B$8-67</f>
        <v>1952</v>
      </c>
      <c r="C88" s="63">
        <v>1819</v>
      </c>
      <c r="D88" s="63">
        <v>907</v>
      </c>
      <c r="E88" s="63">
        <v>912</v>
      </c>
    </row>
    <row r="89" spans="1:5" x14ac:dyDescent="0.2">
      <c r="A89" s="46" t="s">
        <v>100</v>
      </c>
      <c r="B89" s="62">
        <f>$B$8-68</f>
        <v>1951</v>
      </c>
      <c r="C89" s="63">
        <v>1765</v>
      </c>
      <c r="D89" s="63">
        <v>859</v>
      </c>
      <c r="E89" s="63">
        <v>906</v>
      </c>
    </row>
    <row r="90" spans="1:5" x14ac:dyDescent="0.2">
      <c r="A90" s="46" t="s">
        <v>101</v>
      </c>
      <c r="B90" s="62">
        <f>$B$8-69</f>
        <v>1950</v>
      </c>
      <c r="C90" s="63">
        <v>1711</v>
      </c>
      <c r="D90" s="63">
        <v>847</v>
      </c>
      <c r="E90" s="63">
        <v>864</v>
      </c>
    </row>
    <row r="91" spans="1:5" x14ac:dyDescent="0.2">
      <c r="A91" s="53" t="s">
        <v>36</v>
      </c>
      <c r="B91" s="64"/>
      <c r="C91" s="63">
        <f>SUM(C86:C90)</f>
        <v>8882</v>
      </c>
      <c r="D91" s="63">
        <f>SUM(D86:D90)</f>
        <v>4360</v>
      </c>
      <c r="E91" s="63">
        <f>SUM(E86:E90)</f>
        <v>4522</v>
      </c>
    </row>
    <row r="92" spans="1:5" x14ac:dyDescent="0.2">
      <c r="A92" s="46" t="s">
        <v>102</v>
      </c>
      <c r="B92" s="62">
        <f>$B$8-70</f>
        <v>1949</v>
      </c>
      <c r="C92" s="63">
        <v>1742</v>
      </c>
      <c r="D92" s="63">
        <v>852</v>
      </c>
      <c r="E92" s="63">
        <v>890</v>
      </c>
    </row>
    <row r="93" spans="1:5" x14ac:dyDescent="0.2">
      <c r="A93" s="46" t="s">
        <v>103</v>
      </c>
      <c r="B93" s="62">
        <f>$B$8-71</f>
        <v>1948</v>
      </c>
      <c r="C93" s="63">
        <v>1612</v>
      </c>
      <c r="D93" s="63">
        <v>780</v>
      </c>
      <c r="E93" s="63">
        <v>832</v>
      </c>
    </row>
    <row r="94" spans="1:5" x14ac:dyDescent="0.2">
      <c r="A94" s="46" t="s">
        <v>104</v>
      </c>
      <c r="B94" s="62">
        <f>$B$8-72</f>
        <v>1947</v>
      </c>
      <c r="C94" s="63">
        <v>1436</v>
      </c>
      <c r="D94" s="63">
        <v>697</v>
      </c>
      <c r="E94" s="63">
        <v>739</v>
      </c>
    </row>
    <row r="95" spans="1:5" x14ac:dyDescent="0.2">
      <c r="A95" s="46" t="s">
        <v>105</v>
      </c>
      <c r="B95" s="62">
        <f>$B$8-73</f>
        <v>1946</v>
      </c>
      <c r="C95" s="63">
        <v>1403</v>
      </c>
      <c r="D95" s="63">
        <v>680</v>
      </c>
      <c r="E95" s="63">
        <v>723</v>
      </c>
    </row>
    <row r="96" spans="1:5" x14ac:dyDescent="0.2">
      <c r="A96" s="46" t="s">
        <v>106</v>
      </c>
      <c r="B96" s="62">
        <f>$B$8-74</f>
        <v>1945</v>
      </c>
      <c r="C96" s="63">
        <v>1054</v>
      </c>
      <c r="D96" s="63">
        <v>534</v>
      </c>
      <c r="E96" s="63">
        <v>520</v>
      </c>
    </row>
    <row r="97" spans="1:5" x14ac:dyDescent="0.2">
      <c r="A97" s="53" t="s">
        <v>36</v>
      </c>
      <c r="B97" s="64"/>
      <c r="C97" s="63">
        <f>SUM(C92:C96)</f>
        <v>7247</v>
      </c>
      <c r="D97" s="63">
        <f>SUM(D92:D96)</f>
        <v>3543</v>
      </c>
      <c r="E97" s="63">
        <f>SUM(E92:E96)</f>
        <v>3704</v>
      </c>
    </row>
    <row r="98" spans="1:5" x14ac:dyDescent="0.2">
      <c r="A98" s="46" t="s">
        <v>107</v>
      </c>
      <c r="B98" s="62">
        <f>$B$8-75</f>
        <v>1944</v>
      </c>
      <c r="C98" s="63">
        <v>1383</v>
      </c>
      <c r="D98" s="63">
        <v>671</v>
      </c>
      <c r="E98" s="63">
        <v>712</v>
      </c>
    </row>
    <row r="99" spans="1:5" x14ac:dyDescent="0.2">
      <c r="A99" s="46" t="s">
        <v>108</v>
      </c>
      <c r="B99" s="62">
        <f>$B$8-76</f>
        <v>1943</v>
      </c>
      <c r="C99" s="63">
        <v>1397</v>
      </c>
      <c r="D99" s="63">
        <v>660</v>
      </c>
      <c r="E99" s="63">
        <v>737</v>
      </c>
    </row>
    <row r="100" spans="1:5" x14ac:dyDescent="0.2">
      <c r="A100" s="46" t="s">
        <v>109</v>
      </c>
      <c r="B100" s="62">
        <f>$B$8-77</f>
        <v>1942</v>
      </c>
      <c r="C100" s="63">
        <v>1333</v>
      </c>
      <c r="D100" s="63">
        <v>623</v>
      </c>
      <c r="E100" s="63">
        <v>710</v>
      </c>
    </row>
    <row r="101" spans="1:5" x14ac:dyDescent="0.2">
      <c r="A101" s="46" t="s">
        <v>110</v>
      </c>
      <c r="B101" s="62">
        <f>$B$8-78</f>
        <v>1941</v>
      </c>
      <c r="C101" s="63">
        <v>1536</v>
      </c>
      <c r="D101" s="63">
        <v>682</v>
      </c>
      <c r="E101" s="63">
        <v>854</v>
      </c>
    </row>
    <row r="102" spans="1:5" x14ac:dyDescent="0.2">
      <c r="A102" s="47" t="s">
        <v>111</v>
      </c>
      <c r="B102" s="62">
        <f>$B$8-79</f>
        <v>1940</v>
      </c>
      <c r="C102" s="63">
        <v>1621</v>
      </c>
      <c r="D102" s="63">
        <v>747</v>
      </c>
      <c r="E102" s="63">
        <v>874</v>
      </c>
    </row>
    <row r="103" spans="1:5" x14ac:dyDescent="0.2">
      <c r="A103" s="54" t="s">
        <v>36</v>
      </c>
      <c r="B103" s="65"/>
      <c r="C103" s="63">
        <f>SUM(C98:C102)</f>
        <v>7270</v>
      </c>
      <c r="D103" s="63">
        <f>SUM(D98:D102)</f>
        <v>3383</v>
      </c>
      <c r="E103" s="63">
        <f>SUM(E98:E102)</f>
        <v>3887</v>
      </c>
    </row>
    <row r="104" spans="1:5" x14ac:dyDescent="0.2">
      <c r="A104" s="47" t="s">
        <v>112</v>
      </c>
      <c r="B104" s="62">
        <f>$B$8-80</f>
        <v>1939</v>
      </c>
      <c r="C104" s="63">
        <v>1605</v>
      </c>
      <c r="D104" s="63">
        <v>737</v>
      </c>
      <c r="E104" s="63">
        <v>868</v>
      </c>
    </row>
    <row r="105" spans="1:5" x14ac:dyDescent="0.2">
      <c r="A105" s="47" t="s">
        <v>123</v>
      </c>
      <c r="B105" s="62">
        <f>$B$8-81</f>
        <v>1938</v>
      </c>
      <c r="C105" s="63">
        <v>1293</v>
      </c>
      <c r="D105" s="63">
        <v>572</v>
      </c>
      <c r="E105" s="63">
        <v>721</v>
      </c>
    </row>
    <row r="106" spans="1:5" s="25" customFormat="1" x14ac:dyDescent="0.2">
      <c r="A106" s="47" t="s">
        <v>121</v>
      </c>
      <c r="B106" s="62">
        <f>$B$8-82</f>
        <v>1937</v>
      </c>
      <c r="C106" s="63">
        <v>1158</v>
      </c>
      <c r="D106" s="63">
        <v>513</v>
      </c>
      <c r="E106" s="63">
        <v>645</v>
      </c>
    </row>
    <row r="107" spans="1:5" x14ac:dyDescent="0.2">
      <c r="A107" s="47" t="s">
        <v>124</v>
      </c>
      <c r="B107" s="62">
        <f>$B$8-83</f>
        <v>1936</v>
      </c>
      <c r="C107" s="63">
        <v>1092</v>
      </c>
      <c r="D107" s="63">
        <v>455</v>
      </c>
      <c r="E107" s="63">
        <v>637</v>
      </c>
    </row>
    <row r="108" spans="1:5" x14ac:dyDescent="0.2">
      <c r="A108" s="47" t="s">
        <v>122</v>
      </c>
      <c r="B108" s="62">
        <f>$B$8-84</f>
        <v>1935</v>
      </c>
      <c r="C108" s="63">
        <v>898</v>
      </c>
      <c r="D108" s="63">
        <v>362</v>
      </c>
      <c r="E108" s="63">
        <v>536</v>
      </c>
    </row>
    <row r="109" spans="1:5" x14ac:dyDescent="0.2">
      <c r="A109" s="54" t="s">
        <v>36</v>
      </c>
      <c r="B109" s="65"/>
      <c r="C109" s="63">
        <f>SUM(C104:C108)</f>
        <v>6046</v>
      </c>
      <c r="D109" s="63">
        <f>SUM(D104:D108)</f>
        <v>2639</v>
      </c>
      <c r="E109" s="63">
        <f>SUM(E104:E108)</f>
        <v>3407</v>
      </c>
    </row>
    <row r="110" spans="1:5" x14ac:dyDescent="0.2">
      <c r="A110" s="47" t="s">
        <v>113</v>
      </c>
      <c r="B110" s="62">
        <f>$B$8-85</f>
        <v>1934</v>
      </c>
      <c r="C110" s="63">
        <v>808</v>
      </c>
      <c r="D110" s="63">
        <v>326</v>
      </c>
      <c r="E110" s="63">
        <v>482</v>
      </c>
    </row>
    <row r="111" spans="1:5" x14ac:dyDescent="0.2">
      <c r="A111" s="47" t="s">
        <v>114</v>
      </c>
      <c r="B111" s="62">
        <f>$B$8-86</f>
        <v>1933</v>
      </c>
      <c r="C111" s="63">
        <v>519</v>
      </c>
      <c r="D111" s="63">
        <v>198</v>
      </c>
      <c r="E111" s="63">
        <v>321</v>
      </c>
    </row>
    <row r="112" spans="1:5" x14ac:dyDescent="0.2">
      <c r="A112" s="47" t="s">
        <v>115</v>
      </c>
      <c r="B112" s="62">
        <f>$B$8-87</f>
        <v>1932</v>
      </c>
      <c r="C112" s="63">
        <v>443</v>
      </c>
      <c r="D112" s="63">
        <v>155</v>
      </c>
      <c r="E112" s="63">
        <v>288</v>
      </c>
    </row>
    <row r="113" spans="1:5" x14ac:dyDescent="0.2">
      <c r="A113" s="47" t="s">
        <v>116</v>
      </c>
      <c r="B113" s="62">
        <f>$B$8-88</f>
        <v>1931</v>
      </c>
      <c r="C113" s="63">
        <v>428</v>
      </c>
      <c r="D113" s="63">
        <v>141</v>
      </c>
      <c r="E113" s="63">
        <v>287</v>
      </c>
    </row>
    <row r="114" spans="1:5" x14ac:dyDescent="0.2">
      <c r="A114" s="47" t="s">
        <v>117</v>
      </c>
      <c r="B114" s="62">
        <f>$B$8-89</f>
        <v>1930</v>
      </c>
      <c r="C114" s="63">
        <v>363</v>
      </c>
      <c r="D114" s="63">
        <v>129</v>
      </c>
      <c r="E114" s="63">
        <v>234</v>
      </c>
    </row>
    <row r="115" spans="1:5" x14ac:dyDescent="0.2">
      <c r="A115" s="54" t="s">
        <v>36</v>
      </c>
      <c r="B115" s="66"/>
      <c r="C115" s="63">
        <f>SUM(C110:C114)</f>
        <v>2561</v>
      </c>
      <c r="D115" s="63">
        <f>SUM(D110:D114)</f>
        <v>949</v>
      </c>
      <c r="E115" s="63">
        <f>SUM(E110:E114)</f>
        <v>1612</v>
      </c>
    </row>
    <row r="116" spans="1:5" x14ac:dyDescent="0.2">
      <c r="A116" s="47" t="s">
        <v>118</v>
      </c>
      <c r="B116" s="62">
        <f>$B$8-90</f>
        <v>1929</v>
      </c>
      <c r="C116" s="63">
        <v>1294</v>
      </c>
      <c r="D116" s="63">
        <v>365</v>
      </c>
      <c r="E116" s="63">
        <v>929</v>
      </c>
    </row>
    <row r="117" spans="1:5" x14ac:dyDescent="0.2">
      <c r="A117" s="48"/>
      <c r="B117" s="51" t="s">
        <v>119</v>
      </c>
      <c r="C117" s="56"/>
      <c r="D117" s="56"/>
      <c r="E117" s="56"/>
    </row>
    <row r="118" spans="1:5" x14ac:dyDescent="0.2">
      <c r="A118" s="49" t="s">
        <v>120</v>
      </c>
      <c r="B118" s="67"/>
      <c r="C118" s="68">
        <v>133193</v>
      </c>
      <c r="D118" s="68">
        <v>65718</v>
      </c>
      <c r="E118" s="68">
        <v>67475</v>
      </c>
    </row>
    <row r="119" spans="1:5" x14ac:dyDescent="0.2">
      <c r="A119" s="22"/>
      <c r="C119" s="23"/>
      <c r="D119" s="23"/>
      <c r="E119" s="23"/>
    </row>
    <row r="120" spans="1:5" x14ac:dyDescent="0.2">
      <c r="A120" s="22"/>
      <c r="B120" s="22"/>
      <c r="C120" s="23"/>
      <c r="D120" s="23"/>
      <c r="E120" s="23"/>
    </row>
    <row r="121" spans="1:5" x14ac:dyDescent="0.2">
      <c r="A121" s="22"/>
      <c r="B121" s="22"/>
      <c r="C121" s="23"/>
      <c r="D121" s="23"/>
      <c r="E121" s="23"/>
    </row>
    <row r="122" spans="1:5" x14ac:dyDescent="0.2">
      <c r="A122" s="22"/>
      <c r="B122" s="22"/>
      <c r="C122" s="23"/>
      <c r="D122" s="23"/>
      <c r="E122" s="23"/>
    </row>
    <row r="123" spans="1:5" x14ac:dyDescent="0.2">
      <c r="A123" s="22"/>
      <c r="B123" s="22"/>
      <c r="C123" s="23"/>
      <c r="D123" s="23"/>
      <c r="E123" s="23"/>
    </row>
    <row r="124" spans="1:5" x14ac:dyDescent="0.2">
      <c r="A124" s="22"/>
      <c r="B124" s="22"/>
      <c r="C124" s="23"/>
      <c r="D124" s="23"/>
      <c r="E124" s="23"/>
    </row>
    <row r="125" spans="1:5" x14ac:dyDescent="0.2">
      <c r="A125" s="22"/>
      <c r="B125" s="22"/>
      <c r="C125" s="23"/>
      <c r="D125" s="23"/>
      <c r="E125" s="23"/>
    </row>
    <row r="126" spans="1:5" x14ac:dyDescent="0.2">
      <c r="A126" s="22"/>
      <c r="B126" s="22"/>
      <c r="C126" s="23"/>
      <c r="D126" s="23"/>
      <c r="E126" s="23"/>
    </row>
    <row r="127" spans="1:5" x14ac:dyDescent="0.2">
      <c r="A127" s="22"/>
      <c r="B127" s="22"/>
      <c r="C127" s="23"/>
      <c r="D127" s="23"/>
      <c r="E127" s="23"/>
    </row>
    <row r="128" spans="1:5" x14ac:dyDescent="0.2">
      <c r="A128" s="22"/>
      <c r="B128" s="22"/>
      <c r="C128" s="23"/>
      <c r="D128" s="23"/>
      <c r="E128" s="23"/>
    </row>
    <row r="129" spans="1:5" x14ac:dyDescent="0.2">
      <c r="A129" s="22"/>
      <c r="B129" s="22"/>
      <c r="C129" s="23"/>
      <c r="D129" s="23"/>
      <c r="E129" s="23"/>
    </row>
    <row r="130" spans="1:5" x14ac:dyDescent="0.2">
      <c r="A130" s="22"/>
      <c r="B130" s="22"/>
      <c r="C130" s="23"/>
      <c r="D130" s="23"/>
      <c r="E130" s="23"/>
    </row>
    <row r="131" spans="1:5" x14ac:dyDescent="0.2">
      <c r="A131" s="22"/>
      <c r="B131" s="22"/>
      <c r="C131" s="23"/>
      <c r="D131" s="23"/>
      <c r="E131" s="23"/>
    </row>
    <row r="132" spans="1:5" x14ac:dyDescent="0.2">
      <c r="A132" s="22"/>
      <c r="B132" s="22"/>
      <c r="C132" s="23"/>
      <c r="D132" s="23"/>
      <c r="E132" s="23"/>
    </row>
    <row r="133" spans="1:5" x14ac:dyDescent="0.2">
      <c r="A133" s="22"/>
      <c r="B133" s="22"/>
      <c r="C133" s="23"/>
      <c r="D133" s="23"/>
      <c r="E133" s="23"/>
    </row>
    <row r="134" spans="1:5" x14ac:dyDescent="0.2">
      <c r="A134" s="22"/>
      <c r="B134" s="22"/>
      <c r="C134" s="23"/>
      <c r="D134" s="23"/>
      <c r="E134" s="23"/>
    </row>
    <row r="135" spans="1:5" x14ac:dyDescent="0.2">
      <c r="A135" s="22"/>
      <c r="B135" s="22"/>
      <c r="C135" s="23"/>
      <c r="D135" s="23"/>
      <c r="E135" s="23"/>
    </row>
    <row r="136" spans="1:5" x14ac:dyDescent="0.2">
      <c r="A136" s="22"/>
      <c r="B136" s="22"/>
      <c r="C136" s="23"/>
      <c r="D136" s="23"/>
      <c r="E136" s="23"/>
    </row>
    <row r="137" spans="1:5" x14ac:dyDescent="0.2">
      <c r="A137" s="22"/>
      <c r="B137" s="22"/>
      <c r="C137" s="23"/>
      <c r="D137" s="23"/>
      <c r="E137" s="23"/>
    </row>
    <row r="138" spans="1:5" x14ac:dyDescent="0.2">
      <c r="A138" s="22"/>
      <c r="B138" s="22"/>
      <c r="C138" s="23"/>
      <c r="D138" s="23"/>
      <c r="E138" s="23"/>
    </row>
    <row r="139" spans="1:5" x14ac:dyDescent="0.2">
      <c r="A139" s="22"/>
      <c r="B139" s="22"/>
      <c r="C139" s="23"/>
      <c r="D139" s="23"/>
      <c r="E139" s="23"/>
    </row>
    <row r="140" spans="1:5" x14ac:dyDescent="0.2">
      <c r="A140" s="22"/>
      <c r="B140" s="22"/>
      <c r="C140" s="23"/>
      <c r="D140" s="23"/>
      <c r="E140" s="23"/>
    </row>
    <row r="141" spans="1:5" x14ac:dyDescent="0.2">
      <c r="A141" s="22"/>
      <c r="B141" s="22"/>
      <c r="C141" s="23"/>
      <c r="D141" s="23"/>
      <c r="E141" s="23"/>
    </row>
    <row r="142" spans="1:5" x14ac:dyDescent="0.2">
      <c r="A142" s="22"/>
      <c r="B142" s="22"/>
      <c r="C142" s="23"/>
      <c r="D142" s="23"/>
      <c r="E142" s="23"/>
    </row>
    <row r="143" spans="1:5" x14ac:dyDescent="0.2">
      <c r="A143" s="22"/>
      <c r="B143" s="22"/>
      <c r="C143" s="23"/>
      <c r="D143" s="23"/>
      <c r="E143" s="23"/>
    </row>
    <row r="144" spans="1:5" x14ac:dyDescent="0.2">
      <c r="A144" s="22"/>
      <c r="B144" s="22"/>
      <c r="C144" s="23"/>
      <c r="D144" s="23"/>
      <c r="E144" s="23"/>
    </row>
    <row r="145" spans="1:5" x14ac:dyDescent="0.2">
      <c r="A145" s="22"/>
      <c r="B145" s="22"/>
      <c r="C145" s="23"/>
      <c r="D145" s="23"/>
      <c r="E145" s="23"/>
    </row>
    <row r="146" spans="1:5" x14ac:dyDescent="0.2">
      <c r="A146" s="22"/>
      <c r="B146" s="22"/>
    </row>
    <row r="147" spans="1:5" x14ac:dyDescent="0.2">
      <c r="A147" s="22"/>
      <c r="B147" s="22"/>
    </row>
    <row r="148" spans="1:5" x14ac:dyDescent="0.2">
      <c r="A148" s="22"/>
      <c r="B148" s="22"/>
    </row>
    <row r="149" spans="1:5" x14ac:dyDescent="0.2">
      <c r="A149" s="22"/>
      <c r="B149" s="22"/>
    </row>
    <row r="150" spans="1:5" x14ac:dyDescent="0.2">
      <c r="A150" s="22"/>
    </row>
  </sheetData>
  <mergeCells count="6">
    <mergeCell ref="A1:E1"/>
    <mergeCell ref="A2:E2"/>
    <mergeCell ref="A3:E3"/>
    <mergeCell ref="C5:E5"/>
    <mergeCell ref="A5:A6"/>
    <mergeCell ref="B5:B6"/>
  </mergeCells>
  <conditionalFormatting sqref="A7:E118">
    <cfRule type="expression" dxfId="3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19 SH</oddFooter>
  </headerFooter>
  <rowBreaks count="2" manualBreakCount="2">
    <brk id="49" max="16383" man="1"/>
    <brk id="7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16</vt:i4>
      </vt:variant>
    </vt:vector>
  </HeadingPairs>
  <TitlesOfParts>
    <vt:vector size="36" baseType="lpstr">
      <vt:lpstr>V0_1</vt:lpstr>
      <vt:lpstr>V0_2</vt:lpstr>
      <vt:lpstr>V0_3</vt:lpstr>
      <vt:lpstr>Kreise_1</vt:lpstr>
      <vt:lpstr>Flensburg_1</vt:lpstr>
      <vt:lpstr>Kiel_1</vt:lpstr>
      <vt:lpstr>Lübeck_1</vt:lpstr>
      <vt:lpstr>Neumünster_1</vt:lpstr>
      <vt:lpstr>Dithmarschen_1</vt:lpstr>
      <vt:lpstr>Lauenbg_1</vt:lpstr>
      <vt:lpstr>Nordfriesl_1</vt:lpstr>
      <vt:lpstr>Ostholstein_1</vt:lpstr>
      <vt:lpstr>Pinneberg_1</vt:lpstr>
      <vt:lpstr>Ploen_1</vt:lpstr>
      <vt:lpstr>Rendbg-Eckernf_1</vt:lpstr>
      <vt:lpstr>Schleswig-Fl_1</vt:lpstr>
      <vt:lpstr>Segeberg_1</vt:lpstr>
      <vt:lpstr>Steinburg_1</vt:lpstr>
      <vt:lpstr>Storman_1</vt:lpstr>
      <vt:lpstr>SH-Gesamt_1</vt:lpstr>
      <vt:lpstr>Dithmarschen_1!Drucktitel</vt:lpstr>
      <vt:lpstr>Flensburg_1!Drucktitel</vt:lpstr>
      <vt:lpstr>Kiel_1!Drucktitel</vt:lpstr>
      <vt:lpstr>Lauenbg_1!Drucktitel</vt:lpstr>
      <vt:lpstr>Lübeck_1!Drucktitel</vt:lpstr>
      <vt:lpstr>Neumünster_1!Drucktitel</vt:lpstr>
      <vt:lpstr>Nordfriesl_1!Drucktitel</vt:lpstr>
      <vt:lpstr>Ostholstein_1!Drucktitel</vt:lpstr>
      <vt:lpstr>Pinneberg_1!Drucktitel</vt:lpstr>
      <vt:lpstr>Ploen_1!Drucktitel</vt:lpstr>
      <vt:lpstr>'Rendbg-Eckernf_1'!Drucktitel</vt:lpstr>
      <vt:lpstr>'Schleswig-Fl_1'!Drucktitel</vt:lpstr>
      <vt:lpstr>Segeberg_1!Drucktitel</vt:lpstr>
      <vt:lpstr>'SH-Gesamt_1'!Drucktitel</vt:lpstr>
      <vt:lpstr>Steinburg_1!Drucktitel</vt:lpstr>
      <vt:lpstr>Storman_1!Drucktitel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2020-07-29T08:35:09Z</cp:lastPrinted>
  <dcterms:created xsi:type="dcterms:W3CDTF">2012-03-28T07:56:08Z</dcterms:created>
  <dcterms:modified xsi:type="dcterms:W3CDTF">2020-07-29T08:36:00Z</dcterms:modified>
  <cp:category>LIS-Bericht</cp:category>
</cp:coreProperties>
</file>