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3_j_SH\"/>
    </mc:Choice>
  </mc:AlternateContent>
  <bookViews>
    <workbookView xWindow="-15" yWindow="-15" windowWidth="19290" windowHeight="10890" tabRatio="903"/>
  </bookViews>
  <sheets>
    <sheet name="V0_1" sheetId="11" r:id="rId1"/>
    <sheet name="V0_2" sheetId="2" r:id="rId2"/>
    <sheet name="V0_3" sheetId="45" r:id="rId3"/>
    <sheet name="Kreise_1" sheetId="5" r:id="rId4"/>
    <sheet name="Flensburg_1" sheetId="10" r:id="rId5"/>
    <sheet name="Kiel_1" sheetId="30" r:id="rId6"/>
    <sheet name="Lübeck_1" sheetId="31" r:id="rId7"/>
    <sheet name="Neumünster_1" sheetId="32" r:id="rId8"/>
    <sheet name="Dithmarschen_1" sheetId="33" r:id="rId9"/>
    <sheet name="Lauenbg_1" sheetId="34" r:id="rId10"/>
    <sheet name="Nordfriesl_1" sheetId="35" r:id="rId11"/>
    <sheet name="Ostholstein_1" sheetId="36" r:id="rId12"/>
    <sheet name="Pinneberg_1" sheetId="37" r:id="rId13"/>
    <sheet name="Ploen_1" sheetId="38" r:id="rId14"/>
    <sheet name="Rendbg-Eckernf_1" sheetId="39" r:id="rId15"/>
    <sheet name="Schleswig-Fl_1" sheetId="40" r:id="rId16"/>
    <sheet name="Segeberg_1" sheetId="41" r:id="rId17"/>
    <sheet name="Steinburg_1" sheetId="42" r:id="rId18"/>
    <sheet name="Storman_1" sheetId="43" r:id="rId19"/>
    <sheet name="SH-Gesamt_1" sheetId="44" r:id="rId20"/>
  </sheets>
  <definedNames>
    <definedName name="_xlnm.Print_Area" localSheetId="2">V0_3!$A$1:$A$60</definedName>
    <definedName name="_xlnm.Print_Titles" localSheetId="8">Dithmarschen_1!$1:$7</definedName>
    <definedName name="_xlnm.Print_Titles" localSheetId="4">Flensburg_1!$1:$7</definedName>
    <definedName name="_xlnm.Print_Titles" localSheetId="5">Kiel_1!$1:$7</definedName>
    <definedName name="_xlnm.Print_Titles" localSheetId="9">Lauenbg_1!$1:$7</definedName>
    <definedName name="_xlnm.Print_Titles" localSheetId="6">Lübeck_1!$1:$7</definedName>
    <definedName name="_xlnm.Print_Titles" localSheetId="7">Neumünster_1!$1:$7</definedName>
    <definedName name="_xlnm.Print_Titles" localSheetId="10">Nordfriesl_1!$1:$7</definedName>
    <definedName name="_xlnm.Print_Titles" localSheetId="11">Ostholstein_1!$1:$7</definedName>
    <definedName name="_xlnm.Print_Titles" localSheetId="12">Pinneberg_1!$1:$7</definedName>
    <definedName name="_xlnm.Print_Titles" localSheetId="13">Ploen_1!$1:$7</definedName>
    <definedName name="_xlnm.Print_Titles" localSheetId="14">'Rendbg-Eckernf_1'!$1:$7</definedName>
    <definedName name="_xlnm.Print_Titles" localSheetId="15">'Schleswig-Fl_1'!$1:$7</definedName>
    <definedName name="_xlnm.Print_Titles" localSheetId="16">Segeberg_1!$1:$7</definedName>
    <definedName name="_xlnm.Print_Titles" localSheetId="19">'SH-Gesamt_1'!$1:$7</definedName>
    <definedName name="_xlnm.Print_Titles" localSheetId="17">Steinburg_1!$1:$7</definedName>
    <definedName name="_xlnm.Print_Titles" localSheetId="18">Storman_1!$1:$7</definedName>
  </definedNames>
  <calcPr calcId="152511"/>
</workbook>
</file>

<file path=xl/calcChain.xml><?xml version="1.0" encoding="utf-8"?>
<calcChain xmlns="http://schemas.openxmlformats.org/spreadsheetml/2006/main">
  <c r="E115" i="44" l="1"/>
  <c r="D115" i="44"/>
  <c r="C115" i="44"/>
  <c r="E109" i="44"/>
  <c r="D109" i="44"/>
  <c r="C109" i="44"/>
  <c r="E103" i="44"/>
  <c r="D103" i="44"/>
  <c r="C103" i="44"/>
  <c r="E97" i="44"/>
  <c r="D97" i="44"/>
  <c r="C97" i="44"/>
  <c r="E91" i="44"/>
  <c r="D91" i="44"/>
  <c r="C91" i="44"/>
  <c r="E85" i="44"/>
  <c r="D85" i="44"/>
  <c r="C85" i="44"/>
  <c r="E79" i="44"/>
  <c r="D79" i="44"/>
  <c r="C79" i="44"/>
  <c r="E73" i="44"/>
  <c r="D73" i="44"/>
  <c r="C73" i="44"/>
  <c r="E67" i="44"/>
  <c r="D67" i="44"/>
  <c r="C67" i="44"/>
  <c r="E61" i="44"/>
  <c r="D61" i="44"/>
  <c r="C61" i="44"/>
  <c r="E55" i="44"/>
  <c r="D55" i="44"/>
  <c r="C55" i="44"/>
  <c r="E49" i="44"/>
  <c r="D49" i="44"/>
  <c r="C49" i="44"/>
  <c r="E43" i="44"/>
  <c r="D43" i="44"/>
  <c r="C43" i="44"/>
  <c r="E37" i="44"/>
  <c r="D37" i="44"/>
  <c r="C37" i="44"/>
  <c r="E31" i="44"/>
  <c r="D31" i="44"/>
  <c r="C31" i="44"/>
  <c r="E25" i="44"/>
  <c r="D25" i="44"/>
  <c r="C25" i="44"/>
  <c r="E19" i="44"/>
  <c r="D19" i="44"/>
  <c r="C19" i="44"/>
  <c r="E13" i="44"/>
  <c r="D13" i="44"/>
  <c r="C13" i="44"/>
  <c r="E115" i="43"/>
  <c r="D115" i="43"/>
  <c r="C115" i="43"/>
  <c r="E109" i="43"/>
  <c r="D109" i="43"/>
  <c r="C109" i="43"/>
  <c r="E103" i="43"/>
  <c r="D103" i="43"/>
  <c r="C103" i="43"/>
  <c r="E97" i="43"/>
  <c r="D97" i="43"/>
  <c r="C97" i="43"/>
  <c r="E91" i="43"/>
  <c r="D91" i="43"/>
  <c r="C91" i="43"/>
  <c r="E85" i="43"/>
  <c r="D85" i="43"/>
  <c r="C85" i="43"/>
  <c r="E79" i="43"/>
  <c r="D79" i="43"/>
  <c r="C79" i="43"/>
  <c r="E73" i="43"/>
  <c r="D73" i="43"/>
  <c r="C73" i="43"/>
  <c r="E67" i="43"/>
  <c r="D67" i="43"/>
  <c r="C67" i="43"/>
  <c r="E61" i="43"/>
  <c r="D61" i="43"/>
  <c r="C61" i="43"/>
  <c r="E55" i="43"/>
  <c r="D55" i="43"/>
  <c r="C55" i="43"/>
  <c r="E49" i="43"/>
  <c r="D49" i="43"/>
  <c r="C49" i="43"/>
  <c r="E43" i="43"/>
  <c r="D43" i="43"/>
  <c r="C43" i="43"/>
  <c r="E37" i="43"/>
  <c r="D37" i="43"/>
  <c r="C37" i="43"/>
  <c r="E31" i="43"/>
  <c r="D31" i="43"/>
  <c r="C31" i="43"/>
  <c r="E25" i="43"/>
  <c r="D25" i="43"/>
  <c r="C25" i="43"/>
  <c r="E19" i="43"/>
  <c r="D19" i="43"/>
  <c r="C19" i="43"/>
  <c r="E13" i="43"/>
  <c r="D13" i="43"/>
  <c r="C13" i="43"/>
  <c r="E115" i="42"/>
  <c r="D115" i="42"/>
  <c r="C115" i="42"/>
  <c r="E109" i="42"/>
  <c r="D109" i="42"/>
  <c r="C109" i="42"/>
  <c r="E103" i="42"/>
  <c r="D103" i="42"/>
  <c r="C103" i="42"/>
  <c r="E97" i="42"/>
  <c r="D97" i="42"/>
  <c r="C97" i="42"/>
  <c r="E91" i="42"/>
  <c r="D91" i="42"/>
  <c r="C91" i="42"/>
  <c r="E85" i="42"/>
  <c r="D85" i="42"/>
  <c r="C85" i="42"/>
  <c r="E79" i="42"/>
  <c r="D79" i="42"/>
  <c r="C79" i="42"/>
  <c r="E73" i="42"/>
  <c r="D73" i="42"/>
  <c r="C73" i="42"/>
  <c r="E67" i="42"/>
  <c r="D67" i="42"/>
  <c r="C67" i="42"/>
  <c r="E61" i="42"/>
  <c r="D61" i="42"/>
  <c r="C61" i="42"/>
  <c r="E55" i="42"/>
  <c r="D55" i="42"/>
  <c r="C55" i="42"/>
  <c r="E49" i="42"/>
  <c r="D49" i="42"/>
  <c r="C49" i="42"/>
  <c r="E43" i="42"/>
  <c r="D43" i="42"/>
  <c r="C43" i="42"/>
  <c r="E37" i="42"/>
  <c r="D37" i="42"/>
  <c r="C37" i="42"/>
  <c r="E31" i="42"/>
  <c r="D31" i="42"/>
  <c r="C31" i="42"/>
  <c r="E25" i="42"/>
  <c r="D25" i="42"/>
  <c r="C25" i="42"/>
  <c r="E19" i="42"/>
  <c r="D19" i="42"/>
  <c r="C19" i="42"/>
  <c r="E13" i="42"/>
  <c r="D13" i="42"/>
  <c r="C13" i="42"/>
  <c r="E115" i="41"/>
  <c r="D115" i="41"/>
  <c r="C115" i="41"/>
  <c r="E109" i="41"/>
  <c r="D109" i="41"/>
  <c r="C109" i="41"/>
  <c r="E103" i="41"/>
  <c r="D103" i="41"/>
  <c r="C103" i="41"/>
  <c r="E97" i="41"/>
  <c r="D97" i="41"/>
  <c r="C97" i="41"/>
  <c r="E91" i="41"/>
  <c r="D91" i="41"/>
  <c r="C91" i="41"/>
  <c r="E85" i="41"/>
  <c r="D85" i="41"/>
  <c r="C85" i="41"/>
  <c r="E79" i="41"/>
  <c r="D79" i="41"/>
  <c r="C79" i="41"/>
  <c r="E73" i="41"/>
  <c r="D73" i="41"/>
  <c r="C73" i="41"/>
  <c r="E67" i="41"/>
  <c r="D67" i="41"/>
  <c r="C67" i="41"/>
  <c r="E61" i="41"/>
  <c r="D61" i="41"/>
  <c r="C61" i="41"/>
  <c r="E55" i="41"/>
  <c r="D55" i="41"/>
  <c r="C55" i="41"/>
  <c r="E49" i="41"/>
  <c r="D49" i="41"/>
  <c r="C49" i="41"/>
  <c r="E43" i="41"/>
  <c r="D43" i="41"/>
  <c r="C43" i="41"/>
  <c r="E37" i="41"/>
  <c r="D37" i="41"/>
  <c r="C37" i="41"/>
  <c r="E31" i="41"/>
  <c r="D31" i="41"/>
  <c r="C31" i="41"/>
  <c r="E25" i="41"/>
  <c r="D25" i="41"/>
  <c r="C25" i="41"/>
  <c r="E19" i="41"/>
  <c r="D19" i="41"/>
  <c r="C19" i="41"/>
  <c r="E13" i="41"/>
  <c r="D13" i="41"/>
  <c r="C13" i="41"/>
  <c r="E115" i="40"/>
  <c r="D115" i="40"/>
  <c r="C115" i="40"/>
  <c r="E109" i="40"/>
  <c r="D109" i="40"/>
  <c r="C109" i="40"/>
  <c r="E103" i="40"/>
  <c r="D103" i="40"/>
  <c r="C103" i="40"/>
  <c r="E97" i="40"/>
  <c r="D97" i="40"/>
  <c r="C97" i="40"/>
  <c r="E91" i="40"/>
  <c r="D91" i="40"/>
  <c r="C91" i="40"/>
  <c r="E85" i="40"/>
  <c r="D85" i="40"/>
  <c r="C85" i="40"/>
  <c r="E79" i="40"/>
  <c r="D79" i="40"/>
  <c r="C79" i="40"/>
  <c r="E73" i="40"/>
  <c r="D73" i="40"/>
  <c r="C73" i="40"/>
  <c r="E67" i="40"/>
  <c r="D67" i="40"/>
  <c r="C67" i="40"/>
  <c r="E61" i="40"/>
  <c r="D61" i="40"/>
  <c r="C61" i="40"/>
  <c r="E55" i="40"/>
  <c r="D55" i="40"/>
  <c r="C55" i="40"/>
  <c r="E49" i="40"/>
  <c r="D49" i="40"/>
  <c r="C49" i="40"/>
  <c r="E43" i="40"/>
  <c r="D43" i="40"/>
  <c r="C43" i="40"/>
  <c r="E37" i="40"/>
  <c r="D37" i="40"/>
  <c r="C37" i="40"/>
  <c r="E31" i="40"/>
  <c r="D31" i="40"/>
  <c r="C31" i="40"/>
  <c r="E25" i="40"/>
  <c r="D25" i="40"/>
  <c r="C25" i="40"/>
  <c r="E19" i="40"/>
  <c r="D19" i="40"/>
  <c r="C19" i="40"/>
  <c r="E13" i="40"/>
  <c r="D13" i="40"/>
  <c r="C13" i="40"/>
  <c r="E115" i="39"/>
  <c r="D115" i="39"/>
  <c r="C115" i="39"/>
  <c r="E109" i="39"/>
  <c r="D109" i="39"/>
  <c r="C109" i="39"/>
  <c r="E103" i="39"/>
  <c r="D103" i="39"/>
  <c r="C103" i="39"/>
  <c r="E97" i="39"/>
  <c r="D97" i="39"/>
  <c r="C97" i="39"/>
  <c r="E91" i="39"/>
  <c r="D91" i="39"/>
  <c r="C91" i="39"/>
  <c r="E85" i="39"/>
  <c r="D85" i="39"/>
  <c r="C85" i="39"/>
  <c r="E79" i="39"/>
  <c r="D79" i="39"/>
  <c r="C79" i="39"/>
  <c r="E73" i="39"/>
  <c r="D73" i="39"/>
  <c r="C73" i="39"/>
  <c r="E67" i="39"/>
  <c r="D67" i="39"/>
  <c r="C67" i="39"/>
  <c r="E61" i="39"/>
  <c r="D61" i="39"/>
  <c r="C61" i="39"/>
  <c r="E55" i="39"/>
  <c r="D55" i="39"/>
  <c r="C55" i="39"/>
  <c r="E49" i="39"/>
  <c r="D49" i="39"/>
  <c r="C49" i="39"/>
  <c r="E43" i="39"/>
  <c r="D43" i="39"/>
  <c r="C43" i="39"/>
  <c r="E37" i="39"/>
  <c r="D37" i="39"/>
  <c r="C37" i="39"/>
  <c r="E31" i="39"/>
  <c r="D31" i="39"/>
  <c r="C31" i="39"/>
  <c r="E25" i="39"/>
  <c r="D25" i="39"/>
  <c r="C25" i="39"/>
  <c r="E19" i="39"/>
  <c r="D19" i="39"/>
  <c r="C19" i="39"/>
  <c r="E13" i="39"/>
  <c r="D13" i="39"/>
  <c r="C13" i="39"/>
  <c r="E115" i="38"/>
  <c r="D115" i="38"/>
  <c r="C115" i="38"/>
  <c r="E109" i="38"/>
  <c r="D109" i="38"/>
  <c r="C109" i="38"/>
  <c r="E103" i="38"/>
  <c r="D103" i="38"/>
  <c r="C103" i="38"/>
  <c r="E97" i="38"/>
  <c r="D97" i="38"/>
  <c r="C97" i="38"/>
  <c r="E91" i="38"/>
  <c r="D91" i="38"/>
  <c r="C91" i="38"/>
  <c r="E85" i="38"/>
  <c r="D85" i="38"/>
  <c r="C85" i="38"/>
  <c r="E79" i="38"/>
  <c r="D79" i="38"/>
  <c r="C79" i="38"/>
  <c r="E73" i="38"/>
  <c r="D73" i="38"/>
  <c r="C73" i="38"/>
  <c r="E67" i="38"/>
  <c r="D67" i="38"/>
  <c r="C67" i="38"/>
  <c r="E61" i="38"/>
  <c r="D61" i="38"/>
  <c r="C61" i="38"/>
  <c r="E55" i="38"/>
  <c r="D55" i="38"/>
  <c r="C55" i="38"/>
  <c r="E49" i="38"/>
  <c r="D49" i="38"/>
  <c r="C49" i="38"/>
  <c r="E43" i="38"/>
  <c r="D43" i="38"/>
  <c r="C43" i="38"/>
  <c r="E37" i="38"/>
  <c r="D37" i="38"/>
  <c r="C37" i="38"/>
  <c r="E31" i="38"/>
  <c r="D31" i="38"/>
  <c r="C31" i="38"/>
  <c r="E25" i="38"/>
  <c r="D25" i="38"/>
  <c r="C25" i="38"/>
  <c r="E19" i="38"/>
  <c r="D19" i="38"/>
  <c r="C19" i="38"/>
  <c r="E13" i="38"/>
  <c r="D13" i="38"/>
  <c r="C13" i="38"/>
  <c r="E115" i="37"/>
  <c r="D115" i="37"/>
  <c r="C115" i="37"/>
  <c r="E109" i="37"/>
  <c r="D109" i="37"/>
  <c r="C109" i="37"/>
  <c r="E103" i="37"/>
  <c r="D103" i="37"/>
  <c r="C103" i="37"/>
  <c r="E97" i="37"/>
  <c r="D97" i="37"/>
  <c r="C97" i="37"/>
  <c r="E91" i="37"/>
  <c r="D91" i="37"/>
  <c r="C91" i="37"/>
  <c r="E85" i="37"/>
  <c r="D85" i="37"/>
  <c r="C85" i="37"/>
  <c r="E79" i="37"/>
  <c r="D79" i="37"/>
  <c r="C79" i="37"/>
  <c r="E73" i="37"/>
  <c r="D73" i="37"/>
  <c r="C73" i="37"/>
  <c r="E67" i="37"/>
  <c r="D67" i="37"/>
  <c r="C67" i="37"/>
  <c r="E61" i="37"/>
  <c r="D61" i="37"/>
  <c r="C61" i="37"/>
  <c r="E55" i="37"/>
  <c r="D55" i="37"/>
  <c r="C55" i="37"/>
  <c r="E49" i="37"/>
  <c r="D49" i="37"/>
  <c r="C49" i="37"/>
  <c r="E43" i="37"/>
  <c r="D43" i="37"/>
  <c r="C43" i="37"/>
  <c r="E37" i="37"/>
  <c r="D37" i="37"/>
  <c r="C37" i="37"/>
  <c r="E31" i="37"/>
  <c r="D31" i="37"/>
  <c r="C31" i="37"/>
  <c r="E25" i="37"/>
  <c r="D25" i="37"/>
  <c r="C25" i="37"/>
  <c r="E19" i="37"/>
  <c r="D19" i="37"/>
  <c r="C19" i="37"/>
  <c r="E13" i="37"/>
  <c r="D13" i="37"/>
  <c r="C13" i="37"/>
  <c r="E115" i="36"/>
  <c r="D115" i="36"/>
  <c r="C115" i="36"/>
  <c r="E109" i="36"/>
  <c r="D109" i="36"/>
  <c r="C109" i="36"/>
  <c r="E103" i="36"/>
  <c r="D103" i="36"/>
  <c r="C103" i="36"/>
  <c r="E97" i="36"/>
  <c r="D97" i="36"/>
  <c r="C97" i="36"/>
  <c r="E91" i="36"/>
  <c r="D91" i="36"/>
  <c r="C91" i="36"/>
  <c r="E85" i="36"/>
  <c r="D85" i="36"/>
  <c r="C85" i="36"/>
  <c r="E79" i="36"/>
  <c r="D79" i="36"/>
  <c r="C79" i="36"/>
  <c r="E73" i="36"/>
  <c r="D73" i="36"/>
  <c r="C73" i="36"/>
  <c r="E67" i="36"/>
  <c r="D67" i="36"/>
  <c r="C67" i="36"/>
  <c r="E61" i="36"/>
  <c r="D61" i="36"/>
  <c r="C61" i="36"/>
  <c r="E55" i="36"/>
  <c r="D55" i="36"/>
  <c r="C55" i="36"/>
  <c r="E49" i="36"/>
  <c r="D49" i="36"/>
  <c r="C49" i="36"/>
  <c r="E43" i="36"/>
  <c r="D43" i="36"/>
  <c r="C43" i="36"/>
  <c r="E37" i="36"/>
  <c r="D37" i="36"/>
  <c r="C37" i="36"/>
  <c r="E31" i="36"/>
  <c r="D31" i="36"/>
  <c r="C31" i="36"/>
  <c r="E25" i="36"/>
  <c r="D25" i="36"/>
  <c r="C25" i="36"/>
  <c r="E19" i="36"/>
  <c r="D19" i="36"/>
  <c r="C19" i="36"/>
  <c r="E13" i="36"/>
  <c r="D13" i="36"/>
  <c r="C13" i="36"/>
  <c r="E115" i="35"/>
  <c r="D115" i="35"/>
  <c r="C115" i="35"/>
  <c r="E109" i="35"/>
  <c r="D109" i="35"/>
  <c r="C109" i="35"/>
  <c r="E103" i="35"/>
  <c r="D103" i="35"/>
  <c r="C103" i="35"/>
  <c r="E97" i="35"/>
  <c r="D97" i="35"/>
  <c r="C97" i="35"/>
  <c r="E91" i="35"/>
  <c r="D91" i="35"/>
  <c r="C91" i="35"/>
  <c r="E85" i="35"/>
  <c r="D85" i="35"/>
  <c r="C85" i="35"/>
  <c r="E79" i="35"/>
  <c r="D79" i="35"/>
  <c r="C79" i="35"/>
  <c r="E73" i="35"/>
  <c r="D73" i="35"/>
  <c r="C73" i="35"/>
  <c r="E67" i="35"/>
  <c r="D67" i="35"/>
  <c r="C67" i="35"/>
  <c r="E61" i="35"/>
  <c r="D61" i="35"/>
  <c r="C61" i="35"/>
  <c r="E55" i="35"/>
  <c r="D55" i="35"/>
  <c r="C55" i="35"/>
  <c r="E49" i="35"/>
  <c r="D49" i="35"/>
  <c r="C49" i="35"/>
  <c r="E43" i="35"/>
  <c r="D43" i="35"/>
  <c r="C43" i="35"/>
  <c r="E37" i="35"/>
  <c r="D37" i="35"/>
  <c r="C37" i="35"/>
  <c r="E31" i="35"/>
  <c r="D31" i="35"/>
  <c r="C31" i="35"/>
  <c r="E25" i="35"/>
  <c r="D25" i="35"/>
  <c r="C25" i="35"/>
  <c r="E19" i="35"/>
  <c r="D19" i="35"/>
  <c r="C19" i="35"/>
  <c r="E13" i="35"/>
  <c r="D13" i="35"/>
  <c r="C13" i="35"/>
  <c r="E115" i="34"/>
  <c r="D115" i="34"/>
  <c r="C115" i="34"/>
  <c r="E109" i="34"/>
  <c r="D109" i="34"/>
  <c r="C109" i="34"/>
  <c r="E103" i="34"/>
  <c r="D103" i="34"/>
  <c r="C103" i="34"/>
  <c r="E97" i="34"/>
  <c r="D97" i="34"/>
  <c r="C97" i="34"/>
  <c r="E91" i="34"/>
  <c r="D91" i="34"/>
  <c r="C91" i="34"/>
  <c r="E85" i="34"/>
  <c r="D85" i="34"/>
  <c r="C85" i="34"/>
  <c r="E79" i="34"/>
  <c r="D79" i="34"/>
  <c r="C79" i="34"/>
  <c r="E73" i="34"/>
  <c r="D73" i="34"/>
  <c r="C73" i="34"/>
  <c r="E67" i="34"/>
  <c r="D67" i="34"/>
  <c r="C67" i="34"/>
  <c r="E61" i="34"/>
  <c r="D61" i="34"/>
  <c r="C61" i="34"/>
  <c r="E55" i="34"/>
  <c r="D55" i="34"/>
  <c r="C55" i="34"/>
  <c r="E49" i="34"/>
  <c r="D49" i="34"/>
  <c r="C49" i="34"/>
  <c r="E43" i="34"/>
  <c r="D43" i="34"/>
  <c r="C43" i="34"/>
  <c r="E37" i="34"/>
  <c r="D37" i="34"/>
  <c r="C37" i="34"/>
  <c r="E31" i="34"/>
  <c r="D31" i="34"/>
  <c r="C31" i="34"/>
  <c r="E25" i="34"/>
  <c r="D25" i="34"/>
  <c r="C25" i="34"/>
  <c r="E19" i="34"/>
  <c r="D19" i="34"/>
  <c r="C19" i="34"/>
  <c r="E13" i="34"/>
  <c r="D13" i="34"/>
  <c r="C13" i="34"/>
  <c r="E115" i="33"/>
  <c r="D115" i="33"/>
  <c r="C115" i="33"/>
  <c r="E109" i="33"/>
  <c r="D109" i="33"/>
  <c r="C109" i="33"/>
  <c r="E103" i="33"/>
  <c r="D103" i="33"/>
  <c r="C103" i="33"/>
  <c r="E97" i="33"/>
  <c r="D97" i="33"/>
  <c r="C97" i="33"/>
  <c r="E91" i="33"/>
  <c r="D91" i="33"/>
  <c r="C91" i="33"/>
  <c r="E85" i="33"/>
  <c r="D85" i="33"/>
  <c r="C85" i="33"/>
  <c r="E79" i="33"/>
  <c r="D79" i="33"/>
  <c r="C79" i="33"/>
  <c r="E73" i="33"/>
  <c r="D73" i="33"/>
  <c r="C73" i="33"/>
  <c r="E67" i="33"/>
  <c r="D67" i="33"/>
  <c r="C67" i="33"/>
  <c r="E61" i="33"/>
  <c r="D61" i="33"/>
  <c r="C61" i="33"/>
  <c r="E55" i="33"/>
  <c r="D55" i="33"/>
  <c r="C55" i="33"/>
  <c r="E49" i="33"/>
  <c r="D49" i="33"/>
  <c r="C49" i="33"/>
  <c r="E43" i="33"/>
  <c r="D43" i="33"/>
  <c r="C43" i="33"/>
  <c r="E37" i="33"/>
  <c r="D37" i="33"/>
  <c r="C37" i="33"/>
  <c r="E31" i="33"/>
  <c r="D31" i="33"/>
  <c r="C31" i="33"/>
  <c r="E25" i="33"/>
  <c r="D25" i="33"/>
  <c r="C25" i="33"/>
  <c r="E19" i="33"/>
  <c r="D19" i="33"/>
  <c r="C19" i="33"/>
  <c r="E13" i="33"/>
  <c r="D13" i="33"/>
  <c r="C13" i="33"/>
  <c r="E115" i="32"/>
  <c r="D115" i="32"/>
  <c r="C115" i="32"/>
  <c r="E109" i="32"/>
  <c r="D109" i="32"/>
  <c r="C109" i="32"/>
  <c r="E103" i="32"/>
  <c r="D103" i="32"/>
  <c r="C103" i="32"/>
  <c r="E97" i="32"/>
  <c r="D97" i="32"/>
  <c r="C97" i="32"/>
  <c r="E91" i="32"/>
  <c r="D91" i="32"/>
  <c r="C91" i="32"/>
  <c r="E85" i="32"/>
  <c r="D85" i="32"/>
  <c r="C85" i="32"/>
  <c r="E79" i="32"/>
  <c r="D79" i="32"/>
  <c r="C79" i="32"/>
  <c r="E73" i="32"/>
  <c r="D73" i="32"/>
  <c r="C73" i="32"/>
  <c r="E67" i="32"/>
  <c r="D67" i="32"/>
  <c r="C67" i="32"/>
  <c r="E61" i="32"/>
  <c r="D61" i="32"/>
  <c r="C61" i="32"/>
  <c r="E55" i="32"/>
  <c r="D55" i="32"/>
  <c r="C55" i="32"/>
  <c r="E49" i="32"/>
  <c r="D49" i="32"/>
  <c r="C49" i="32"/>
  <c r="E43" i="32"/>
  <c r="D43" i="32"/>
  <c r="C43" i="32"/>
  <c r="E37" i="32"/>
  <c r="D37" i="32"/>
  <c r="C37" i="32"/>
  <c r="E31" i="32"/>
  <c r="D31" i="32"/>
  <c r="C31" i="32"/>
  <c r="E25" i="32"/>
  <c r="D25" i="32"/>
  <c r="C25" i="32"/>
  <c r="E19" i="32"/>
  <c r="D19" i="32"/>
  <c r="C19" i="32"/>
  <c r="E13" i="32"/>
  <c r="D13" i="32"/>
  <c r="C13" i="32"/>
  <c r="E115" i="31"/>
  <c r="D115" i="31"/>
  <c r="C115" i="31"/>
  <c r="E109" i="31"/>
  <c r="D109" i="31"/>
  <c r="C109" i="31"/>
  <c r="E103" i="31"/>
  <c r="D103" i="31"/>
  <c r="C103" i="31"/>
  <c r="E97" i="31"/>
  <c r="D97" i="31"/>
  <c r="C97" i="31"/>
  <c r="E91" i="31"/>
  <c r="D91" i="31"/>
  <c r="C91" i="31"/>
  <c r="E85" i="31"/>
  <c r="D85" i="31"/>
  <c r="C85" i="31"/>
  <c r="E79" i="31"/>
  <c r="D79" i="31"/>
  <c r="C79" i="31"/>
  <c r="E73" i="31"/>
  <c r="D73" i="31"/>
  <c r="C73" i="31"/>
  <c r="E67" i="31"/>
  <c r="D67" i="31"/>
  <c r="C67" i="31"/>
  <c r="E61" i="31"/>
  <c r="D61" i="31"/>
  <c r="C61" i="31"/>
  <c r="E55" i="31"/>
  <c r="D55" i="31"/>
  <c r="C55" i="31"/>
  <c r="E49" i="31"/>
  <c r="D49" i="31"/>
  <c r="C49" i="31"/>
  <c r="E43" i="31"/>
  <c r="D43" i="31"/>
  <c r="C43" i="31"/>
  <c r="E37" i="31"/>
  <c r="D37" i="31"/>
  <c r="C37" i="31"/>
  <c r="E31" i="31"/>
  <c r="D31" i="31"/>
  <c r="C31" i="31"/>
  <c r="E25" i="31"/>
  <c r="D25" i="31"/>
  <c r="C25" i="31"/>
  <c r="E19" i="31"/>
  <c r="D19" i="31"/>
  <c r="C19" i="31"/>
  <c r="E13" i="31"/>
  <c r="D13" i="31"/>
  <c r="C13" i="31"/>
  <c r="E115" i="30"/>
  <c r="D115" i="30"/>
  <c r="C115" i="30"/>
  <c r="E109" i="30"/>
  <c r="D109" i="30"/>
  <c r="C109" i="30"/>
  <c r="E103" i="30"/>
  <c r="D103" i="30"/>
  <c r="C103" i="30"/>
  <c r="E97" i="30"/>
  <c r="D97" i="30"/>
  <c r="C97" i="30"/>
  <c r="E91" i="30"/>
  <c r="D91" i="30"/>
  <c r="C91" i="30"/>
  <c r="E85" i="30"/>
  <c r="D85" i="30"/>
  <c r="C85" i="30"/>
  <c r="E79" i="30"/>
  <c r="D79" i="30"/>
  <c r="C79" i="30"/>
  <c r="E73" i="30"/>
  <c r="D73" i="30"/>
  <c r="C73" i="30"/>
  <c r="E67" i="30"/>
  <c r="D67" i="30"/>
  <c r="C67" i="30"/>
  <c r="E61" i="30"/>
  <c r="D61" i="30"/>
  <c r="C61" i="30"/>
  <c r="E55" i="30"/>
  <c r="D55" i="30"/>
  <c r="C55" i="30"/>
  <c r="E49" i="30"/>
  <c r="D49" i="30"/>
  <c r="C49" i="30"/>
  <c r="E43" i="30"/>
  <c r="D43" i="30"/>
  <c r="C43" i="30"/>
  <c r="E37" i="30"/>
  <c r="D37" i="30"/>
  <c r="C37" i="30"/>
  <c r="E31" i="30"/>
  <c r="D31" i="30"/>
  <c r="C31" i="30"/>
  <c r="E25" i="30"/>
  <c r="D25" i="30"/>
  <c r="C25" i="30"/>
  <c r="E19" i="30"/>
  <c r="D19" i="30"/>
  <c r="C19" i="30"/>
  <c r="E13" i="30"/>
  <c r="D13" i="30"/>
  <c r="C13" i="30"/>
  <c r="E115" i="10"/>
  <c r="D115" i="10"/>
  <c r="C115" i="10"/>
  <c r="E109" i="10"/>
  <c r="D109" i="10"/>
  <c r="C109" i="10"/>
  <c r="E103" i="10"/>
  <c r="D103" i="10"/>
  <c r="C103" i="10"/>
  <c r="E97" i="10"/>
  <c r="D97" i="10"/>
  <c r="C97" i="10"/>
  <c r="E91" i="10"/>
  <c r="D91" i="10"/>
  <c r="C91" i="10"/>
  <c r="E85" i="10"/>
  <c r="D85" i="10"/>
  <c r="C85" i="10"/>
  <c r="E79" i="10"/>
  <c r="D79" i="10"/>
  <c r="C79" i="10"/>
  <c r="E73" i="10"/>
  <c r="D73" i="10"/>
  <c r="C73" i="10"/>
  <c r="E67" i="10"/>
  <c r="D67" i="10"/>
  <c r="C67" i="10"/>
  <c r="E61" i="10"/>
  <c r="D61" i="10"/>
  <c r="C61" i="10"/>
  <c r="E55" i="10"/>
  <c r="D55" i="10"/>
  <c r="C55" i="10"/>
  <c r="E49" i="10"/>
  <c r="D49" i="10"/>
  <c r="C49" i="10"/>
  <c r="E43" i="10"/>
  <c r="D43" i="10"/>
  <c r="C43" i="10"/>
  <c r="E37" i="10"/>
  <c r="D37" i="10"/>
  <c r="C37" i="10"/>
  <c r="E31" i="10"/>
  <c r="D31" i="10"/>
  <c r="C31" i="10"/>
  <c r="E25" i="10"/>
  <c r="D25" i="10"/>
  <c r="C25" i="10"/>
  <c r="E19" i="10"/>
  <c r="D19" i="10"/>
  <c r="C19" i="10"/>
  <c r="E13" i="10"/>
  <c r="D13" i="10"/>
  <c r="C13" i="10"/>
  <c r="B116" i="44" l="1"/>
  <c r="B114" i="44"/>
  <c r="B113" i="44"/>
  <c r="B112" i="44"/>
  <c r="B111" i="44"/>
  <c r="B110" i="44"/>
  <c r="B108" i="44"/>
  <c r="B107" i="44"/>
  <c r="B106" i="44"/>
  <c r="B105" i="44"/>
  <c r="B104" i="44"/>
  <c r="B102" i="44"/>
  <c r="B101" i="44"/>
  <c r="B100" i="44"/>
  <c r="B99" i="44"/>
  <c r="B98" i="44"/>
  <c r="B96" i="44"/>
  <c r="B95" i="44"/>
  <c r="B94" i="44"/>
  <c r="B93" i="44"/>
  <c r="B92" i="44"/>
  <c r="B90" i="44"/>
  <c r="B89" i="44"/>
  <c r="B88" i="44"/>
  <c r="B87" i="44"/>
  <c r="B86" i="44"/>
  <c r="B84" i="44"/>
  <c r="B83" i="44"/>
  <c r="B82" i="44"/>
  <c r="B81" i="44"/>
  <c r="B80" i="44"/>
  <c r="B78" i="44"/>
  <c r="B77" i="44"/>
  <c r="B76" i="44"/>
  <c r="B75" i="44"/>
  <c r="B74" i="44"/>
  <c r="B72" i="44"/>
  <c r="B71" i="44"/>
  <c r="B70" i="44"/>
  <c r="B69" i="44"/>
  <c r="B68" i="44"/>
  <c r="B66" i="44"/>
  <c r="B65" i="44"/>
  <c r="B64" i="44"/>
  <c r="B63" i="44"/>
  <c r="B62" i="44"/>
  <c r="B60" i="44"/>
  <c r="B59" i="44"/>
  <c r="B58" i="44"/>
  <c r="B57" i="44"/>
  <c r="B56" i="44"/>
  <c r="B54" i="44"/>
  <c r="B53" i="44"/>
  <c r="B52" i="44"/>
  <c r="B51" i="44"/>
  <c r="B50" i="44"/>
  <c r="B48" i="44"/>
  <c r="B47" i="44"/>
  <c r="B46" i="44"/>
  <c r="B45" i="44"/>
  <c r="B44" i="44"/>
  <c r="B42" i="44"/>
  <c r="B41" i="44"/>
  <c r="B40" i="44"/>
  <c r="B39" i="44"/>
  <c r="B38" i="44"/>
  <c r="B36" i="44"/>
  <c r="B35" i="44"/>
  <c r="B34" i="44"/>
  <c r="B33" i="44"/>
  <c r="B32" i="44"/>
  <c r="B30" i="44"/>
  <c r="B29" i="44"/>
  <c r="B28" i="44"/>
  <c r="B27" i="44"/>
  <c r="B26" i="44"/>
  <c r="B24" i="44"/>
  <c r="B23" i="44"/>
  <c r="B22" i="44"/>
  <c r="B21" i="44"/>
  <c r="B20" i="44"/>
  <c r="B18" i="44"/>
  <c r="B17" i="44"/>
  <c r="B16" i="44"/>
  <c r="B15" i="44"/>
  <c r="B14" i="44"/>
  <c r="B12" i="44"/>
  <c r="B11" i="44"/>
  <c r="B10" i="44"/>
  <c r="B9" i="44"/>
  <c r="B116" i="43"/>
  <c r="B114" i="43"/>
  <c r="B113" i="43"/>
  <c r="B112" i="43"/>
  <c r="B111" i="43"/>
  <c r="B110" i="43"/>
  <c r="B108" i="43"/>
  <c r="B107" i="43"/>
  <c r="B106" i="43"/>
  <c r="B105" i="43"/>
  <c r="B104" i="43"/>
  <c r="B102" i="43"/>
  <c r="B101" i="43"/>
  <c r="B100" i="43"/>
  <c r="B99" i="43"/>
  <c r="B98" i="43"/>
  <c r="B96" i="43"/>
  <c r="B95" i="43"/>
  <c r="B94" i="43"/>
  <c r="B93" i="43"/>
  <c r="B92" i="43"/>
  <c r="B90" i="43"/>
  <c r="B89" i="43"/>
  <c r="B88" i="43"/>
  <c r="B87" i="43"/>
  <c r="B86" i="43"/>
  <c r="B84" i="43"/>
  <c r="B83" i="43"/>
  <c r="B82" i="43"/>
  <c r="B81" i="43"/>
  <c r="B80" i="43"/>
  <c r="B78" i="43"/>
  <c r="B77" i="43"/>
  <c r="B76" i="43"/>
  <c r="B75" i="43"/>
  <c r="B74" i="43"/>
  <c r="B72" i="43"/>
  <c r="B71" i="43"/>
  <c r="B70" i="43"/>
  <c r="B69" i="43"/>
  <c r="B68" i="43"/>
  <c r="B66" i="43"/>
  <c r="B65" i="43"/>
  <c r="B64" i="43"/>
  <c r="B63" i="43"/>
  <c r="B62" i="43"/>
  <c r="B60" i="43"/>
  <c r="B59" i="43"/>
  <c r="B58" i="43"/>
  <c r="B57" i="43"/>
  <c r="B56" i="43"/>
  <c r="B54" i="43"/>
  <c r="B53" i="43"/>
  <c r="B52" i="43"/>
  <c r="B51" i="43"/>
  <c r="B50" i="43"/>
  <c r="B48" i="43"/>
  <c r="B47" i="43"/>
  <c r="B46" i="43"/>
  <c r="B45" i="43"/>
  <c r="B44" i="43"/>
  <c r="B42" i="43"/>
  <c r="B41" i="43"/>
  <c r="B40" i="43"/>
  <c r="B39" i="43"/>
  <c r="B38" i="43"/>
  <c r="B36" i="43"/>
  <c r="B35" i="43"/>
  <c r="B34" i="43"/>
  <c r="B33" i="43"/>
  <c r="B32" i="43"/>
  <c r="B30" i="43"/>
  <c r="B29" i="43"/>
  <c r="B28" i="43"/>
  <c r="B27" i="43"/>
  <c r="B26" i="43"/>
  <c r="B24" i="43"/>
  <c r="B23" i="43"/>
  <c r="B22" i="43"/>
  <c r="B21" i="43"/>
  <c r="B20" i="43"/>
  <c r="B18" i="43"/>
  <c r="B17" i="43"/>
  <c r="B16" i="43"/>
  <c r="B15" i="43"/>
  <c r="B14" i="43"/>
  <c r="B12" i="43"/>
  <c r="B11" i="43"/>
  <c r="B10" i="43"/>
  <c r="B9" i="43"/>
  <c r="B116" i="42"/>
  <c r="B114" i="42"/>
  <c r="B113" i="42"/>
  <c r="B112" i="42"/>
  <c r="B111" i="42"/>
  <c r="B110" i="42"/>
  <c r="B108" i="42"/>
  <c r="B107" i="42"/>
  <c r="B106" i="42"/>
  <c r="B105" i="42"/>
  <c r="B104" i="42"/>
  <c r="B102" i="42"/>
  <c r="B101" i="42"/>
  <c r="B100" i="42"/>
  <c r="B99" i="42"/>
  <c r="B98" i="42"/>
  <c r="B96" i="42"/>
  <c r="B95" i="42"/>
  <c r="B94" i="42"/>
  <c r="B93" i="42"/>
  <c r="B92" i="42"/>
  <c r="B90" i="42"/>
  <c r="B89" i="42"/>
  <c r="B88" i="42"/>
  <c r="B87" i="42"/>
  <c r="B86" i="42"/>
  <c r="B84" i="42"/>
  <c r="B83" i="42"/>
  <c r="B82" i="42"/>
  <c r="B81" i="42"/>
  <c r="B80" i="42"/>
  <c r="B78" i="42"/>
  <c r="B77" i="42"/>
  <c r="B76" i="42"/>
  <c r="B75" i="42"/>
  <c r="B74" i="42"/>
  <c r="B72" i="42"/>
  <c r="B71" i="42"/>
  <c r="B70" i="42"/>
  <c r="B69" i="42"/>
  <c r="B68" i="42"/>
  <c r="B66" i="42"/>
  <c r="B65" i="42"/>
  <c r="B64" i="42"/>
  <c r="B63" i="42"/>
  <c r="B62" i="42"/>
  <c r="B60" i="42"/>
  <c r="B59" i="42"/>
  <c r="B58" i="42"/>
  <c r="B57" i="42"/>
  <c r="B56" i="42"/>
  <c r="B54" i="42"/>
  <c r="B53" i="42"/>
  <c r="B52" i="42"/>
  <c r="B51" i="42"/>
  <c r="B50" i="42"/>
  <c r="B48" i="42"/>
  <c r="B47" i="42"/>
  <c r="B46" i="42"/>
  <c r="B45" i="42"/>
  <c r="B44" i="42"/>
  <c r="B42" i="42"/>
  <c r="B41" i="42"/>
  <c r="B40" i="42"/>
  <c r="B39" i="42"/>
  <c r="B38" i="42"/>
  <c r="B36" i="42"/>
  <c r="B35" i="42"/>
  <c r="B34" i="42"/>
  <c r="B33" i="42"/>
  <c r="B32" i="42"/>
  <c r="B30" i="42"/>
  <c r="B29" i="42"/>
  <c r="B28" i="42"/>
  <c r="B27" i="42"/>
  <c r="B26" i="42"/>
  <c r="B24" i="42"/>
  <c r="B23" i="42"/>
  <c r="B22" i="42"/>
  <c r="B21" i="42"/>
  <c r="B20" i="42"/>
  <c r="B18" i="42"/>
  <c r="B17" i="42"/>
  <c r="B16" i="42"/>
  <c r="B15" i="42"/>
  <c r="B14" i="42"/>
  <c r="B12" i="42"/>
  <c r="B11" i="42"/>
  <c r="B10" i="42"/>
  <c r="B9" i="42"/>
  <c r="B116" i="41"/>
  <c r="B114" i="41"/>
  <c r="B113" i="41"/>
  <c r="B112" i="41"/>
  <c r="B111" i="41"/>
  <c r="B110" i="41"/>
  <c r="B108" i="41"/>
  <c r="B107" i="41"/>
  <c r="B106" i="41"/>
  <c r="B105" i="41"/>
  <c r="B104" i="41"/>
  <c r="B102" i="41"/>
  <c r="B101" i="41"/>
  <c r="B100" i="41"/>
  <c r="B99" i="41"/>
  <c r="B98" i="41"/>
  <c r="B96" i="41"/>
  <c r="B95" i="41"/>
  <c r="B94" i="41"/>
  <c r="B93" i="41"/>
  <c r="B92" i="41"/>
  <c r="B90" i="41"/>
  <c r="B89" i="41"/>
  <c r="B88" i="41"/>
  <c r="B87" i="41"/>
  <c r="B86" i="41"/>
  <c r="B84" i="41"/>
  <c r="B83" i="41"/>
  <c r="B82" i="41"/>
  <c r="B81" i="41"/>
  <c r="B80" i="41"/>
  <c r="B78" i="41"/>
  <c r="B77" i="41"/>
  <c r="B76" i="41"/>
  <c r="B75" i="41"/>
  <c r="B74" i="41"/>
  <c r="B72" i="41"/>
  <c r="B71" i="41"/>
  <c r="B70" i="41"/>
  <c r="B69" i="41"/>
  <c r="B68" i="41"/>
  <c r="B66" i="41"/>
  <c r="B65" i="41"/>
  <c r="B64" i="41"/>
  <c r="B63" i="41"/>
  <c r="B62" i="41"/>
  <c r="B60" i="41"/>
  <c r="B59" i="41"/>
  <c r="B58" i="41"/>
  <c r="B57" i="41"/>
  <c r="B56" i="41"/>
  <c r="B54" i="41"/>
  <c r="B53" i="41"/>
  <c r="B52" i="41"/>
  <c r="B51" i="41"/>
  <c r="B50" i="41"/>
  <c r="B48" i="41"/>
  <c r="B47" i="41"/>
  <c r="B46" i="41"/>
  <c r="B45" i="41"/>
  <c r="B44" i="41"/>
  <c r="B42" i="41"/>
  <c r="B41" i="41"/>
  <c r="B40" i="41"/>
  <c r="B39" i="41"/>
  <c r="B38" i="41"/>
  <c r="B36" i="41"/>
  <c r="B35" i="41"/>
  <c r="B34" i="41"/>
  <c r="B33" i="41"/>
  <c r="B32" i="41"/>
  <c r="B30" i="41"/>
  <c r="B29" i="41"/>
  <c r="B28" i="41"/>
  <c r="B27" i="41"/>
  <c r="B26" i="41"/>
  <c r="B24" i="41"/>
  <c r="B23" i="41"/>
  <c r="B22" i="41"/>
  <c r="B21" i="41"/>
  <c r="B20" i="41"/>
  <c r="B18" i="41"/>
  <c r="B17" i="41"/>
  <c r="B16" i="41"/>
  <c r="B15" i="41"/>
  <c r="B14" i="41"/>
  <c r="B12" i="41"/>
  <c r="B11" i="41"/>
  <c r="B10" i="41"/>
  <c r="B9" i="41"/>
  <c r="B116" i="40"/>
  <c r="B114" i="40"/>
  <c r="B113" i="40"/>
  <c r="B112" i="40"/>
  <c r="B111" i="40"/>
  <c r="B110" i="40"/>
  <c r="B108" i="40"/>
  <c r="B107" i="40"/>
  <c r="B106" i="40"/>
  <c r="B105" i="40"/>
  <c r="B104" i="40"/>
  <c r="B102" i="40"/>
  <c r="B101" i="40"/>
  <c r="B100" i="40"/>
  <c r="B99" i="40"/>
  <c r="B98" i="40"/>
  <c r="B96" i="40"/>
  <c r="B95" i="40"/>
  <c r="B94" i="40"/>
  <c r="B93" i="40"/>
  <c r="B92" i="40"/>
  <c r="B90" i="40"/>
  <c r="B89" i="40"/>
  <c r="B88" i="40"/>
  <c r="B87" i="40"/>
  <c r="B86" i="40"/>
  <c r="B84" i="40"/>
  <c r="B83" i="40"/>
  <c r="B82" i="40"/>
  <c r="B81" i="40"/>
  <c r="B80" i="40"/>
  <c r="B78" i="40"/>
  <c r="B77" i="40"/>
  <c r="B76" i="40"/>
  <c r="B75" i="40"/>
  <c r="B74" i="40"/>
  <c r="B72" i="40"/>
  <c r="B71" i="40"/>
  <c r="B70" i="40"/>
  <c r="B69" i="40"/>
  <c r="B68" i="40"/>
  <c r="B66" i="40"/>
  <c r="B65" i="40"/>
  <c r="B64" i="40"/>
  <c r="B63" i="40"/>
  <c r="B62" i="40"/>
  <c r="B60" i="40"/>
  <c r="B59" i="40"/>
  <c r="B58" i="40"/>
  <c r="B57" i="40"/>
  <c r="B56" i="40"/>
  <c r="B54" i="40"/>
  <c r="B53" i="40"/>
  <c r="B52" i="40"/>
  <c r="B51" i="40"/>
  <c r="B50" i="40"/>
  <c r="B48" i="40"/>
  <c r="B47" i="40"/>
  <c r="B46" i="40"/>
  <c r="B45" i="40"/>
  <c r="B44" i="40"/>
  <c r="B42" i="40"/>
  <c r="B41" i="40"/>
  <c r="B40" i="40"/>
  <c r="B39" i="40"/>
  <c r="B38" i="40"/>
  <c r="B36" i="40"/>
  <c r="B35" i="40"/>
  <c r="B34" i="40"/>
  <c r="B33" i="40"/>
  <c r="B32" i="40"/>
  <c r="B30" i="40"/>
  <c r="B29" i="40"/>
  <c r="B28" i="40"/>
  <c r="B27" i="40"/>
  <c r="B26" i="40"/>
  <c r="B24" i="40"/>
  <c r="B23" i="40"/>
  <c r="B22" i="40"/>
  <c r="B21" i="40"/>
  <c r="B20" i="40"/>
  <c r="B18" i="40"/>
  <c r="B17" i="40"/>
  <c r="B16" i="40"/>
  <c r="B15" i="40"/>
  <c r="B14" i="40"/>
  <c r="B12" i="40"/>
  <c r="B11" i="40"/>
  <c r="B10" i="40"/>
  <c r="B9" i="40"/>
  <c r="B116" i="39"/>
  <c r="B114" i="39"/>
  <c r="B113" i="39"/>
  <c r="B112" i="39"/>
  <c r="B111" i="39"/>
  <c r="B110" i="39"/>
  <c r="B108" i="39"/>
  <c r="B107" i="39"/>
  <c r="B106" i="39"/>
  <c r="B105" i="39"/>
  <c r="B104" i="39"/>
  <c r="B102" i="39"/>
  <c r="B101" i="39"/>
  <c r="B100" i="39"/>
  <c r="B99" i="39"/>
  <c r="B98" i="39"/>
  <c r="B96" i="39"/>
  <c r="B95" i="39"/>
  <c r="B94" i="39"/>
  <c r="B93" i="39"/>
  <c r="B92" i="39"/>
  <c r="B90" i="39"/>
  <c r="B89" i="39"/>
  <c r="B88" i="39"/>
  <c r="B87" i="39"/>
  <c r="B86" i="39"/>
  <c r="B84" i="39"/>
  <c r="B83" i="39"/>
  <c r="B82" i="39"/>
  <c r="B81" i="39"/>
  <c r="B80" i="39"/>
  <c r="B78" i="39"/>
  <c r="B77" i="39"/>
  <c r="B76" i="39"/>
  <c r="B75" i="39"/>
  <c r="B74" i="39"/>
  <c r="B72" i="39"/>
  <c r="B71" i="39"/>
  <c r="B70" i="39"/>
  <c r="B69" i="39"/>
  <c r="B68" i="39"/>
  <c r="B66" i="39"/>
  <c r="B65" i="39"/>
  <c r="B64" i="39"/>
  <c r="B63" i="39"/>
  <c r="B62" i="39"/>
  <c r="B60" i="39"/>
  <c r="B59" i="39"/>
  <c r="B58" i="39"/>
  <c r="B57" i="39"/>
  <c r="B56" i="39"/>
  <c r="B54" i="39"/>
  <c r="B53" i="39"/>
  <c r="B52" i="39"/>
  <c r="B51" i="39"/>
  <c r="B50" i="39"/>
  <c r="B48" i="39"/>
  <c r="B47" i="39"/>
  <c r="B46" i="39"/>
  <c r="B45" i="39"/>
  <c r="B44" i="39"/>
  <c r="B42" i="39"/>
  <c r="B41" i="39"/>
  <c r="B40" i="39"/>
  <c r="B39" i="39"/>
  <c r="B38" i="39"/>
  <c r="B36" i="39"/>
  <c r="B35" i="39"/>
  <c r="B34" i="39"/>
  <c r="B33" i="39"/>
  <c r="B32" i="39"/>
  <c r="B30" i="39"/>
  <c r="B29" i="39"/>
  <c r="B28" i="39"/>
  <c r="B27" i="39"/>
  <c r="B26" i="39"/>
  <c r="B24" i="39"/>
  <c r="B23" i="39"/>
  <c r="B22" i="39"/>
  <c r="B21" i="39"/>
  <c r="B20" i="39"/>
  <c r="B18" i="39"/>
  <c r="B17" i="39"/>
  <c r="B16" i="39"/>
  <c r="B15" i="39"/>
  <c r="B14" i="39"/>
  <c r="B12" i="39"/>
  <c r="B11" i="39"/>
  <c r="B10" i="39"/>
  <c r="B9" i="39"/>
  <c r="B116" i="38"/>
  <c r="B114" i="38"/>
  <c r="B113" i="38"/>
  <c r="B112" i="38"/>
  <c r="B111" i="38"/>
  <c r="B110" i="38"/>
  <c r="B108" i="38"/>
  <c r="B107" i="38"/>
  <c r="B106" i="38"/>
  <c r="B105" i="38"/>
  <c r="B104" i="38"/>
  <c r="B102" i="38"/>
  <c r="B101" i="38"/>
  <c r="B100" i="38"/>
  <c r="B99" i="38"/>
  <c r="B98" i="38"/>
  <c r="B96" i="38"/>
  <c r="B95" i="38"/>
  <c r="B94" i="38"/>
  <c r="B93" i="38"/>
  <c r="B92" i="38"/>
  <c r="B90" i="38"/>
  <c r="B89" i="38"/>
  <c r="B88" i="38"/>
  <c r="B87" i="38"/>
  <c r="B86" i="38"/>
  <c r="B84" i="38"/>
  <c r="B83" i="38"/>
  <c r="B82" i="38"/>
  <c r="B81" i="38"/>
  <c r="B80" i="38"/>
  <c r="B78" i="38"/>
  <c r="B77" i="38"/>
  <c r="B76" i="38"/>
  <c r="B75" i="38"/>
  <c r="B74" i="38"/>
  <c r="B72" i="38"/>
  <c r="B71" i="38"/>
  <c r="B70" i="38"/>
  <c r="B69" i="38"/>
  <c r="B68" i="38"/>
  <c r="B66" i="38"/>
  <c r="B65" i="38"/>
  <c r="B64" i="38"/>
  <c r="B63" i="38"/>
  <c r="B62" i="38"/>
  <c r="B60" i="38"/>
  <c r="B59" i="38"/>
  <c r="B58" i="38"/>
  <c r="B57" i="38"/>
  <c r="B56" i="38"/>
  <c r="B54" i="38"/>
  <c r="B53" i="38"/>
  <c r="B52" i="38"/>
  <c r="B51" i="38"/>
  <c r="B50" i="38"/>
  <c r="B48" i="38"/>
  <c r="B47" i="38"/>
  <c r="B46" i="38"/>
  <c r="B45" i="38"/>
  <c r="B44" i="38"/>
  <c r="B42" i="38"/>
  <c r="B41" i="38"/>
  <c r="B40" i="38"/>
  <c r="B39" i="38"/>
  <c r="B38" i="38"/>
  <c r="B36" i="38"/>
  <c r="B35" i="38"/>
  <c r="B34" i="38"/>
  <c r="B33" i="38"/>
  <c r="B32" i="38"/>
  <c r="B30" i="38"/>
  <c r="B29" i="38"/>
  <c r="B28" i="38"/>
  <c r="B27" i="38"/>
  <c r="B26" i="38"/>
  <c r="B24" i="38"/>
  <c r="B23" i="38"/>
  <c r="B22" i="38"/>
  <c r="B21" i="38"/>
  <c r="B20" i="38"/>
  <c r="B18" i="38"/>
  <c r="B17" i="38"/>
  <c r="B16" i="38"/>
  <c r="B15" i="38"/>
  <c r="B14" i="38"/>
  <c r="B12" i="38"/>
  <c r="B11" i="38"/>
  <c r="B10" i="38"/>
  <c r="B9" i="38"/>
  <c r="B116" i="37"/>
  <c r="B114" i="37"/>
  <c r="B113" i="37"/>
  <c r="B112" i="37"/>
  <c r="B111" i="37"/>
  <c r="B110" i="37"/>
  <c r="B108" i="37"/>
  <c r="B107" i="37"/>
  <c r="B106" i="37"/>
  <c r="B105" i="37"/>
  <c r="B104" i="37"/>
  <c r="B102" i="37"/>
  <c r="B101" i="37"/>
  <c r="B100" i="37"/>
  <c r="B99" i="37"/>
  <c r="B98" i="37"/>
  <c r="B96" i="37"/>
  <c r="B95" i="37"/>
  <c r="B94" i="37"/>
  <c r="B93" i="37"/>
  <c r="B92" i="37"/>
  <c r="B90" i="37"/>
  <c r="B89" i="37"/>
  <c r="B88" i="37"/>
  <c r="B87" i="37"/>
  <c r="B86" i="37"/>
  <c r="B84" i="37"/>
  <c r="B83" i="37"/>
  <c r="B82" i="37"/>
  <c r="B81" i="37"/>
  <c r="B80" i="37"/>
  <c r="B78" i="37"/>
  <c r="B77" i="37"/>
  <c r="B76" i="37"/>
  <c r="B75" i="37"/>
  <c r="B74" i="37"/>
  <c r="B72" i="37"/>
  <c r="B71" i="37"/>
  <c r="B70" i="37"/>
  <c r="B69" i="37"/>
  <c r="B68" i="37"/>
  <c r="B66" i="37"/>
  <c r="B65" i="37"/>
  <c r="B64" i="37"/>
  <c r="B63" i="37"/>
  <c r="B62" i="37"/>
  <c r="B60" i="37"/>
  <c r="B59" i="37"/>
  <c r="B58" i="37"/>
  <c r="B57" i="37"/>
  <c r="B56" i="37"/>
  <c r="B54" i="37"/>
  <c r="B53" i="37"/>
  <c r="B52" i="37"/>
  <c r="B51" i="37"/>
  <c r="B50" i="37"/>
  <c r="B48" i="37"/>
  <c r="B47" i="37"/>
  <c r="B46" i="37"/>
  <c r="B45" i="37"/>
  <c r="B44" i="37"/>
  <c r="B42" i="37"/>
  <c r="B41" i="37"/>
  <c r="B40" i="37"/>
  <c r="B39" i="37"/>
  <c r="B38" i="37"/>
  <c r="B36" i="37"/>
  <c r="B35" i="37"/>
  <c r="B34" i="37"/>
  <c r="B33" i="37"/>
  <c r="B32" i="37"/>
  <c r="B30" i="37"/>
  <c r="B29" i="37"/>
  <c r="B28" i="37"/>
  <c r="B27" i="37"/>
  <c r="B26" i="37"/>
  <c r="B24" i="37"/>
  <c r="B23" i="37"/>
  <c r="B22" i="37"/>
  <c r="B21" i="37"/>
  <c r="B20" i="37"/>
  <c r="B18" i="37"/>
  <c r="B17" i="37"/>
  <c r="B16" i="37"/>
  <c r="B15" i="37"/>
  <c r="B14" i="37"/>
  <c r="B12" i="37"/>
  <c r="B11" i="37"/>
  <c r="B10" i="37"/>
  <c r="B9" i="37"/>
  <c r="B116" i="36"/>
  <c r="B114" i="36"/>
  <c r="B113" i="36"/>
  <c r="B112" i="36"/>
  <c r="B111" i="36"/>
  <c r="B110" i="36"/>
  <c r="B108" i="36"/>
  <c r="B107" i="36"/>
  <c r="B106" i="36"/>
  <c r="B105" i="36"/>
  <c r="B104" i="36"/>
  <c r="B102" i="36"/>
  <c r="B101" i="36"/>
  <c r="B100" i="36"/>
  <c r="B99" i="36"/>
  <c r="B98" i="36"/>
  <c r="B96" i="36"/>
  <c r="B95" i="36"/>
  <c r="B94" i="36"/>
  <c r="B93" i="36"/>
  <c r="B92" i="36"/>
  <c r="B90" i="36"/>
  <c r="B89" i="36"/>
  <c r="B88" i="36"/>
  <c r="B87" i="36"/>
  <c r="B86" i="36"/>
  <c r="B84" i="36"/>
  <c r="B83" i="36"/>
  <c r="B82" i="36"/>
  <c r="B81" i="36"/>
  <c r="B80" i="36"/>
  <c r="B78" i="36"/>
  <c r="B77" i="36"/>
  <c r="B76" i="36"/>
  <c r="B75" i="36"/>
  <c r="B74" i="36"/>
  <c r="B72" i="36"/>
  <c r="B71" i="36"/>
  <c r="B70" i="36"/>
  <c r="B69" i="36"/>
  <c r="B68" i="36"/>
  <c r="B66" i="36"/>
  <c r="B65" i="36"/>
  <c r="B64" i="36"/>
  <c r="B63" i="36"/>
  <c r="B62" i="36"/>
  <c r="B60" i="36"/>
  <c r="B59" i="36"/>
  <c r="B58" i="36"/>
  <c r="B57" i="36"/>
  <c r="B56" i="36"/>
  <c r="B54" i="36"/>
  <c r="B53" i="36"/>
  <c r="B52" i="36"/>
  <c r="B51" i="36"/>
  <c r="B50" i="36"/>
  <c r="B48" i="36"/>
  <c r="B47" i="36"/>
  <c r="B46" i="36"/>
  <c r="B45" i="36"/>
  <c r="B44" i="36"/>
  <c r="B42" i="36"/>
  <c r="B41" i="36"/>
  <c r="B40" i="36"/>
  <c r="B39" i="36"/>
  <c r="B38" i="36"/>
  <c r="B36" i="36"/>
  <c r="B35" i="36"/>
  <c r="B34" i="36"/>
  <c r="B33" i="36"/>
  <c r="B32" i="36"/>
  <c r="B30" i="36"/>
  <c r="B29" i="36"/>
  <c r="B28" i="36"/>
  <c r="B27" i="36"/>
  <c r="B26" i="36"/>
  <c r="B24" i="36"/>
  <c r="B23" i="36"/>
  <c r="B22" i="36"/>
  <c r="B21" i="36"/>
  <c r="B20" i="36"/>
  <c r="B18" i="36"/>
  <c r="B17" i="36"/>
  <c r="B16" i="36"/>
  <c r="B15" i="36"/>
  <c r="B14" i="36"/>
  <c r="B12" i="36"/>
  <c r="B11" i="36"/>
  <c r="B10" i="36"/>
  <c r="B9" i="36"/>
  <c r="B116" i="35"/>
  <c r="B114" i="35"/>
  <c r="B113" i="35"/>
  <c r="B112" i="35"/>
  <c r="B111" i="35"/>
  <c r="B110" i="35"/>
  <c r="B108" i="35"/>
  <c r="B107" i="35"/>
  <c r="B106" i="35"/>
  <c r="B105" i="35"/>
  <c r="B104" i="35"/>
  <c r="B102" i="35"/>
  <c r="B101" i="35"/>
  <c r="B100" i="35"/>
  <c r="B99" i="35"/>
  <c r="B98" i="35"/>
  <c r="B96" i="35"/>
  <c r="B95" i="35"/>
  <c r="B94" i="35"/>
  <c r="B93" i="35"/>
  <c r="B92" i="35"/>
  <c r="B90" i="35"/>
  <c r="B89" i="35"/>
  <c r="B88" i="35"/>
  <c r="B87" i="35"/>
  <c r="B86" i="35"/>
  <c r="B84" i="35"/>
  <c r="B83" i="35"/>
  <c r="B82" i="35"/>
  <c r="B81" i="35"/>
  <c r="B80" i="35"/>
  <c r="B78" i="35"/>
  <c r="B77" i="35"/>
  <c r="B76" i="35"/>
  <c r="B75" i="35"/>
  <c r="B74" i="35"/>
  <c r="B72" i="35"/>
  <c r="B71" i="35"/>
  <c r="B70" i="35"/>
  <c r="B69" i="35"/>
  <c r="B68" i="35"/>
  <c r="B66" i="35"/>
  <c r="B65" i="35"/>
  <c r="B64" i="35"/>
  <c r="B63" i="35"/>
  <c r="B62" i="35"/>
  <c r="B60" i="35"/>
  <c r="B59" i="35"/>
  <c r="B58" i="35"/>
  <c r="B57" i="35"/>
  <c r="B56" i="35"/>
  <c r="B54" i="35"/>
  <c r="B53" i="35"/>
  <c r="B52" i="35"/>
  <c r="B51" i="35"/>
  <c r="B50" i="35"/>
  <c r="B48" i="35"/>
  <c r="B47" i="35"/>
  <c r="B46" i="35"/>
  <c r="B45" i="35"/>
  <c r="B44" i="35"/>
  <c r="B42" i="35"/>
  <c r="B41" i="35"/>
  <c r="B40" i="35"/>
  <c r="B39" i="35"/>
  <c r="B38" i="35"/>
  <c r="B36" i="35"/>
  <c r="B35" i="35"/>
  <c r="B34" i="35"/>
  <c r="B33" i="35"/>
  <c r="B32" i="35"/>
  <c r="B30" i="35"/>
  <c r="B29" i="35"/>
  <c r="B28" i="35"/>
  <c r="B27" i="35"/>
  <c r="B26" i="35"/>
  <c r="B24" i="35"/>
  <c r="B23" i="35"/>
  <c r="B22" i="35"/>
  <c r="B21" i="35"/>
  <c r="B20" i="35"/>
  <c r="B18" i="35"/>
  <c r="B17" i="35"/>
  <c r="B16" i="35"/>
  <c r="B15" i="35"/>
  <c r="B14" i="35"/>
  <c r="B12" i="35"/>
  <c r="B11" i="35"/>
  <c r="B10" i="35"/>
  <c r="B9" i="35"/>
  <c r="B116" i="34"/>
  <c r="B114" i="34"/>
  <c r="B113" i="34"/>
  <c r="B112" i="34"/>
  <c r="B111" i="34"/>
  <c r="B110" i="34"/>
  <c r="B108" i="34"/>
  <c r="B107" i="34"/>
  <c r="B106" i="34"/>
  <c r="B105" i="34"/>
  <c r="B104" i="34"/>
  <c r="B102" i="34"/>
  <c r="B101" i="34"/>
  <c r="B100" i="34"/>
  <c r="B99" i="34"/>
  <c r="B98" i="34"/>
  <c r="B96" i="34"/>
  <c r="B95" i="34"/>
  <c r="B94" i="34"/>
  <c r="B93" i="34"/>
  <c r="B92" i="34"/>
  <c r="B90" i="34"/>
  <c r="B89" i="34"/>
  <c r="B88" i="34"/>
  <c r="B87" i="34"/>
  <c r="B86" i="34"/>
  <c r="B84" i="34"/>
  <c r="B83" i="34"/>
  <c r="B82" i="34"/>
  <c r="B81" i="34"/>
  <c r="B80" i="34"/>
  <c r="B78" i="34"/>
  <c r="B77" i="34"/>
  <c r="B76" i="34"/>
  <c r="B75" i="34"/>
  <c r="B74" i="34"/>
  <c r="B72" i="34"/>
  <c r="B71" i="34"/>
  <c r="B70" i="34"/>
  <c r="B69" i="34"/>
  <c r="B68" i="34"/>
  <c r="B66" i="34"/>
  <c r="B65" i="34"/>
  <c r="B64" i="34"/>
  <c r="B63" i="34"/>
  <c r="B62" i="34"/>
  <c r="B60" i="34"/>
  <c r="B59" i="34"/>
  <c r="B58" i="34"/>
  <c r="B57" i="34"/>
  <c r="B56" i="34"/>
  <c r="B54" i="34"/>
  <c r="B53" i="34"/>
  <c r="B52" i="34"/>
  <c r="B51" i="34"/>
  <c r="B50" i="34"/>
  <c r="B48" i="34"/>
  <c r="B47" i="34"/>
  <c r="B46" i="34"/>
  <c r="B45" i="34"/>
  <c r="B44" i="34"/>
  <c r="B42" i="34"/>
  <c r="B41" i="34"/>
  <c r="B40" i="34"/>
  <c r="B39" i="34"/>
  <c r="B38" i="34"/>
  <c r="B36" i="34"/>
  <c r="B35" i="34"/>
  <c r="B34" i="34"/>
  <c r="B33" i="34"/>
  <c r="B32" i="34"/>
  <c r="B30" i="34"/>
  <c r="B29" i="34"/>
  <c r="B28" i="34"/>
  <c r="B27" i="34"/>
  <c r="B26" i="34"/>
  <c r="B24" i="34"/>
  <c r="B23" i="34"/>
  <c r="B22" i="34"/>
  <c r="B21" i="34"/>
  <c r="B20" i="34"/>
  <c r="B18" i="34"/>
  <c r="B17" i="34"/>
  <c r="B16" i="34"/>
  <c r="B15" i="34"/>
  <c r="B14" i="34"/>
  <c r="B12" i="34"/>
  <c r="B11" i="34"/>
  <c r="B10" i="34"/>
  <c r="B9" i="34"/>
  <c r="B116" i="33"/>
  <c r="B114" i="33"/>
  <c r="B113" i="33"/>
  <c r="B112" i="33"/>
  <c r="B111" i="33"/>
  <c r="B110" i="33"/>
  <c r="B108" i="33"/>
  <c r="B107" i="33"/>
  <c r="B106" i="33"/>
  <c r="B105" i="33"/>
  <c r="B104" i="33"/>
  <c r="B102" i="33"/>
  <c r="B101" i="33"/>
  <c r="B100" i="33"/>
  <c r="B99" i="33"/>
  <c r="B98" i="33"/>
  <c r="B96" i="33"/>
  <c r="B95" i="33"/>
  <c r="B94" i="33"/>
  <c r="B93" i="33"/>
  <c r="B92" i="33"/>
  <c r="B90" i="33"/>
  <c r="B89" i="33"/>
  <c r="B88" i="33"/>
  <c r="B87" i="33"/>
  <c r="B86" i="33"/>
  <c r="B84" i="33"/>
  <c r="B83" i="33"/>
  <c r="B82" i="33"/>
  <c r="B81" i="33"/>
  <c r="B80" i="33"/>
  <c r="B78" i="33"/>
  <c r="B77" i="33"/>
  <c r="B76" i="33"/>
  <c r="B75" i="33"/>
  <c r="B74" i="33"/>
  <c r="B72" i="33"/>
  <c r="B71" i="33"/>
  <c r="B70" i="33"/>
  <c r="B69" i="33"/>
  <c r="B68" i="33"/>
  <c r="B66" i="33"/>
  <c r="B65" i="33"/>
  <c r="B64" i="33"/>
  <c r="B63" i="33"/>
  <c r="B62" i="33"/>
  <c r="B60" i="33"/>
  <c r="B59" i="33"/>
  <c r="B58" i="33"/>
  <c r="B57" i="33"/>
  <c r="B56" i="33"/>
  <c r="B54" i="33"/>
  <c r="B53" i="33"/>
  <c r="B52" i="33"/>
  <c r="B51" i="33"/>
  <c r="B50" i="33"/>
  <c r="B48" i="33"/>
  <c r="B47" i="33"/>
  <c r="B46" i="33"/>
  <c r="B45" i="33"/>
  <c r="B44" i="33"/>
  <c r="B42" i="33"/>
  <c r="B41" i="33"/>
  <c r="B40" i="33"/>
  <c r="B39" i="33"/>
  <c r="B38" i="33"/>
  <c r="B36" i="33"/>
  <c r="B35" i="33"/>
  <c r="B34" i="33"/>
  <c r="B33" i="33"/>
  <c r="B32" i="33"/>
  <c r="B30" i="33"/>
  <c r="B29" i="33"/>
  <c r="B28" i="33"/>
  <c r="B27" i="33"/>
  <c r="B26" i="33"/>
  <c r="B24" i="33"/>
  <c r="B23" i="33"/>
  <c r="B22" i="33"/>
  <c r="B21" i="33"/>
  <c r="B20" i="33"/>
  <c r="B18" i="33"/>
  <c r="B17" i="33"/>
  <c r="B16" i="33"/>
  <c r="B15" i="33"/>
  <c r="B14" i="33"/>
  <c r="B12" i="33"/>
  <c r="B11" i="33"/>
  <c r="B10" i="33"/>
  <c r="B9" i="33"/>
  <c r="B116" i="32"/>
  <c r="B114" i="32"/>
  <c r="B113" i="32"/>
  <c r="B112" i="32"/>
  <c r="B111" i="32"/>
  <c r="B110" i="32"/>
  <c r="B108" i="32"/>
  <c r="B107" i="32"/>
  <c r="B106" i="32"/>
  <c r="B105" i="32"/>
  <c r="B104" i="32"/>
  <c r="B102" i="32"/>
  <c r="B101" i="32"/>
  <c r="B100" i="32"/>
  <c r="B99" i="32"/>
  <c r="B98" i="32"/>
  <c r="B96" i="32"/>
  <c r="B95" i="32"/>
  <c r="B94" i="32"/>
  <c r="B93" i="32"/>
  <c r="B92" i="32"/>
  <c r="B90" i="32"/>
  <c r="B89" i="32"/>
  <c r="B88" i="32"/>
  <c r="B87" i="32"/>
  <c r="B86" i="32"/>
  <c r="B84" i="32"/>
  <c r="B83" i="32"/>
  <c r="B82" i="32"/>
  <c r="B81" i="32"/>
  <c r="B80" i="32"/>
  <c r="B78" i="32"/>
  <c r="B77" i="32"/>
  <c r="B76" i="32"/>
  <c r="B75" i="32"/>
  <c r="B74" i="32"/>
  <c r="B72" i="32"/>
  <c r="B71" i="32"/>
  <c r="B70" i="32"/>
  <c r="B69" i="32"/>
  <c r="B68" i="32"/>
  <c r="B66" i="32"/>
  <c r="B65" i="32"/>
  <c r="B64" i="32"/>
  <c r="B63" i="32"/>
  <c r="B62" i="32"/>
  <c r="B60" i="32"/>
  <c r="B59" i="32"/>
  <c r="B58" i="32"/>
  <c r="B57" i="32"/>
  <c r="B56" i="32"/>
  <c r="B54" i="32"/>
  <c r="B53" i="32"/>
  <c r="B52" i="32"/>
  <c r="B51" i="32"/>
  <c r="B50" i="32"/>
  <c r="B48" i="32"/>
  <c r="B47" i="32"/>
  <c r="B46" i="32"/>
  <c r="B45" i="32"/>
  <c r="B44" i="32"/>
  <c r="B42" i="32"/>
  <c r="B41" i="32"/>
  <c r="B40" i="32"/>
  <c r="B39" i="32"/>
  <c r="B38" i="32"/>
  <c r="B36" i="32"/>
  <c r="B35" i="32"/>
  <c r="B34" i="32"/>
  <c r="B33" i="32"/>
  <c r="B32" i="32"/>
  <c r="B30" i="32"/>
  <c r="B29" i="32"/>
  <c r="B28" i="32"/>
  <c r="B27" i="32"/>
  <c r="B26" i="32"/>
  <c r="B24" i="32"/>
  <c r="B23" i="32"/>
  <c r="B22" i="32"/>
  <c r="B21" i="32"/>
  <c r="B20" i="32"/>
  <c r="B18" i="32"/>
  <c r="B17" i="32"/>
  <c r="B16" i="32"/>
  <c r="B15" i="32"/>
  <c r="B14" i="32"/>
  <c r="B12" i="32"/>
  <c r="B11" i="32"/>
  <c r="B10" i="32"/>
  <c r="B9" i="32"/>
  <c r="B116" i="31"/>
  <c r="B114" i="31"/>
  <c r="B113" i="31"/>
  <c r="B112" i="31"/>
  <c r="B111" i="31"/>
  <c r="B110" i="31"/>
  <c r="B108" i="31"/>
  <c r="B107" i="31"/>
  <c r="B106" i="31"/>
  <c r="B105" i="31"/>
  <c r="B104" i="31"/>
  <c r="B102" i="31"/>
  <c r="B101" i="31"/>
  <c r="B100" i="31"/>
  <c r="B99" i="31"/>
  <c r="B98" i="31"/>
  <c r="B96" i="31"/>
  <c r="B95" i="31"/>
  <c r="B94" i="31"/>
  <c r="B93" i="31"/>
  <c r="B92" i="31"/>
  <c r="B90" i="31"/>
  <c r="B89" i="31"/>
  <c r="B88" i="31"/>
  <c r="B87" i="31"/>
  <c r="B86" i="31"/>
  <c r="B84" i="31"/>
  <c r="B83" i="31"/>
  <c r="B82" i="31"/>
  <c r="B81" i="31"/>
  <c r="B80" i="31"/>
  <c r="B78" i="31"/>
  <c r="B77" i="31"/>
  <c r="B76" i="31"/>
  <c r="B75" i="31"/>
  <c r="B74" i="31"/>
  <c r="B72" i="31"/>
  <c r="B71" i="31"/>
  <c r="B70" i="31"/>
  <c r="B69" i="31"/>
  <c r="B68" i="31"/>
  <c r="B66" i="31"/>
  <c r="B65" i="31"/>
  <c r="B64" i="31"/>
  <c r="B63" i="31"/>
  <c r="B62" i="31"/>
  <c r="B60" i="31"/>
  <c r="B59" i="31"/>
  <c r="B58" i="31"/>
  <c r="B57" i="31"/>
  <c r="B56" i="31"/>
  <c r="B54" i="31"/>
  <c r="B53" i="31"/>
  <c r="B52" i="31"/>
  <c r="B51" i="31"/>
  <c r="B50" i="31"/>
  <c r="B48" i="31"/>
  <c r="B47" i="31"/>
  <c r="B46" i="31"/>
  <c r="B45" i="31"/>
  <c r="B44" i="31"/>
  <c r="B42" i="31"/>
  <c r="B41" i="31"/>
  <c r="B40" i="31"/>
  <c r="B39" i="31"/>
  <c r="B38" i="31"/>
  <c r="B36" i="31"/>
  <c r="B35" i="31"/>
  <c r="B34" i="31"/>
  <c r="B33" i="31"/>
  <c r="B32" i="31"/>
  <c r="B30" i="31"/>
  <c r="B29" i="31"/>
  <c r="B28" i="31"/>
  <c r="B27" i="31"/>
  <c r="B26" i="31"/>
  <c r="B24" i="31"/>
  <c r="B23" i="31"/>
  <c r="B22" i="31"/>
  <c r="B21" i="31"/>
  <c r="B20" i="31"/>
  <c r="B18" i="31"/>
  <c r="B17" i="31"/>
  <c r="B16" i="31"/>
  <c r="B15" i="31"/>
  <c r="B14" i="31"/>
  <c r="B12" i="31"/>
  <c r="B11" i="31"/>
  <c r="B10" i="31"/>
  <c r="B9" i="31"/>
  <c r="B116" i="30"/>
  <c r="B114" i="30"/>
  <c r="B113" i="30"/>
  <c r="B112" i="30"/>
  <c r="B111" i="30"/>
  <c r="B110" i="30"/>
  <c r="B108" i="30"/>
  <c r="B107" i="30"/>
  <c r="B106" i="30"/>
  <c r="B105" i="30"/>
  <c r="B104" i="30"/>
  <c r="B102" i="30"/>
  <c r="B101" i="30"/>
  <c r="B100" i="30"/>
  <c r="B99" i="30"/>
  <c r="B98" i="30"/>
  <c r="B96" i="30"/>
  <c r="B95" i="30"/>
  <c r="B94" i="30"/>
  <c r="B93" i="30"/>
  <c r="B92" i="30"/>
  <c r="B90" i="30"/>
  <c r="B89" i="30"/>
  <c r="B88" i="30"/>
  <c r="B87" i="30"/>
  <c r="B86" i="30"/>
  <c r="B84" i="30"/>
  <c r="B83" i="30"/>
  <c r="B82" i="30"/>
  <c r="B81" i="30"/>
  <c r="B80" i="30"/>
  <c r="B78" i="30"/>
  <c r="B77" i="30"/>
  <c r="B76" i="30"/>
  <c r="B75" i="30"/>
  <c r="B74" i="30"/>
  <c r="B72" i="30"/>
  <c r="B71" i="30"/>
  <c r="B70" i="30"/>
  <c r="B69" i="30"/>
  <c r="B68" i="30"/>
  <c r="B66" i="30"/>
  <c r="B65" i="30"/>
  <c r="B64" i="30"/>
  <c r="B63" i="30"/>
  <c r="B62" i="30"/>
  <c r="B60" i="30"/>
  <c r="B59" i="30"/>
  <c r="B58" i="30"/>
  <c r="B57" i="30"/>
  <c r="B56" i="30"/>
  <c r="B54" i="30"/>
  <c r="B53" i="30"/>
  <c r="B52" i="30"/>
  <c r="B51" i="30"/>
  <c r="B50" i="30"/>
  <c r="B48" i="30"/>
  <c r="B47" i="30"/>
  <c r="B46" i="30"/>
  <c r="B45" i="30"/>
  <c r="B44" i="30"/>
  <c r="B42" i="30"/>
  <c r="B41" i="30"/>
  <c r="B40" i="30"/>
  <c r="B39" i="30"/>
  <c r="B38" i="30"/>
  <c r="B36" i="30"/>
  <c r="B35" i="30"/>
  <c r="B34" i="30"/>
  <c r="B33" i="30"/>
  <c r="B32" i="30"/>
  <c r="B30" i="30"/>
  <c r="B29" i="30"/>
  <c r="B28" i="30"/>
  <c r="B27" i="30"/>
  <c r="B26" i="30"/>
  <c r="B24" i="30"/>
  <c r="B23" i="30"/>
  <c r="B22" i="30"/>
  <c r="B21" i="30"/>
  <c r="B20" i="30"/>
  <c r="B18" i="30"/>
  <c r="B17" i="30"/>
  <c r="B16" i="30"/>
  <c r="B15" i="30"/>
  <c r="B14" i="30"/>
  <c r="B12" i="30"/>
  <c r="B11" i="30"/>
  <c r="B10" i="30"/>
  <c r="B9" i="30"/>
  <c r="B116" i="10" l="1"/>
  <c r="B114" i="10"/>
  <c r="B113" i="10"/>
  <c r="B112" i="10"/>
  <c r="B111" i="10"/>
  <c r="B110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0" i="10"/>
  <c r="B89" i="10"/>
  <c r="B88" i="10"/>
  <c r="B87" i="10"/>
  <c r="B86" i="10"/>
  <c r="B84" i="10"/>
  <c r="B83" i="10"/>
  <c r="B82" i="10"/>
  <c r="B81" i="10"/>
  <c r="B80" i="10"/>
  <c r="B78" i="10"/>
  <c r="B77" i="10"/>
  <c r="B76" i="10"/>
  <c r="B75" i="10"/>
  <c r="B74" i="10"/>
  <c r="B72" i="10"/>
  <c r="B71" i="10"/>
  <c r="B70" i="10"/>
  <c r="B69" i="10"/>
  <c r="B68" i="10"/>
  <c r="B66" i="10"/>
  <c r="B65" i="10"/>
  <c r="B64" i="10"/>
  <c r="B63" i="10"/>
  <c r="B62" i="10"/>
  <c r="B60" i="10"/>
  <c r="B59" i="10"/>
  <c r="B58" i="10"/>
  <c r="B57" i="10"/>
  <c r="B56" i="10"/>
  <c r="B54" i="10"/>
  <c r="B53" i="10"/>
  <c r="B52" i="10"/>
  <c r="B51" i="10"/>
  <c r="B50" i="10"/>
  <c r="B48" i="10"/>
  <c r="B47" i="10"/>
  <c r="B46" i="10"/>
  <c r="B45" i="10"/>
  <c r="B44" i="10"/>
  <c r="B42" i="10"/>
  <c r="B41" i="10"/>
  <c r="B40" i="10"/>
  <c r="B39" i="10"/>
  <c r="B38" i="10"/>
  <c r="B36" i="10"/>
  <c r="B35" i="10"/>
  <c r="B34" i="10"/>
  <c r="B33" i="10"/>
  <c r="B32" i="10"/>
  <c r="B30" i="10"/>
  <c r="B29" i="10"/>
  <c r="B28" i="10"/>
  <c r="B27" i="10"/>
  <c r="B26" i="10"/>
  <c r="B24" i="10"/>
  <c r="B23" i="10"/>
  <c r="B22" i="10"/>
  <c r="B21" i="10"/>
  <c r="B20" i="10"/>
  <c r="B18" i="10"/>
  <c r="B17" i="10"/>
  <c r="B16" i="10"/>
  <c r="B15" i="10"/>
  <c r="B14" i="10"/>
  <c r="B12" i="10" l="1"/>
  <c r="B11" i="10"/>
  <c r="B10" i="10"/>
  <c r="B9" i="10"/>
</calcChain>
</file>

<file path=xl/sharedStrings.xml><?xml version="1.0" encoding="utf-8"?>
<sst xmlns="http://schemas.openxmlformats.org/spreadsheetml/2006/main" count="2027" uniqueCount="177">
  <si>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</si>
  <si>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</si>
  <si>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</si>
  <si>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</si>
  <si>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</si>
  <si>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</si>
  <si>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</si>
  <si>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</si>
  <si>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</si>
  <si>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</si>
  <si>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</si>
  <si>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</si>
  <si>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</si>
  <si>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</si>
  <si>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</si>
  <si>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</si>
  <si>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</si>
  <si>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</si>
  <si>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</si>
  <si>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</si>
  <si>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</si>
  <si>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</si>
  <si>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</si>
  <si>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</si>
  <si>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</si>
  <si>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</si>
  <si>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</si>
  <si>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</si>
  <si>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</si>
  <si>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</si>
  <si>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</si>
  <si>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</si>
  <si>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</si>
  <si>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</si>
  <si>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</si>
  <si>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</si>
  <si>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</si>
  <si>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</si>
  <si>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</si>
  <si>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</si>
  <si>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</si>
  <si>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</si>
  <si>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</si>
  <si>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</si>
  <si>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</si>
  <si>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</si>
  <si>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</si>
  <si>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</si>
  <si>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</si>
  <si>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</si>
  <si>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</si>
  <si>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</si>
  <si>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</si>
  <si>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</si>
  <si>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</si>
  <si>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</si>
  <si>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</si>
  <si>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</si>
  <si>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</si>
  <si>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</si>
  <si>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</si>
  <si>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</si>
  <si>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</si>
  <si>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</si>
  <si>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</si>
  <si>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</si>
  <si>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</si>
  <si>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</si>
  <si>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</si>
  <si>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</si>
  <si>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</si>
  <si>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</si>
  <si>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</si>
  <si>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</si>
  <si>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</si>
  <si>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</si>
  <si>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</si>
  <si>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</si>
  <si>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</si>
  <si>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</si>
  <si>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</si>
  <si>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</si>
  <si>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</si>
  <si>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</si>
  <si>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</si>
  <si>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</si>
  <si>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</si>
  <si>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</si>
  <si>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</si>
  <si>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</si>
  <si>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</si>
  <si>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</si>
  <si>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</si>
  <si>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</si>
  <si>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</si>
  <si>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</si>
  <si>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</si>
  <si>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</si>
  <si>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</si>
  <si>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</si>
  <si>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</si>
  <si>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</si>
  <si>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</si>
  <si>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</si>
  <si>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</si>
  <si>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</si>
  <si>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</si>
  <si>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</si>
  <si>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</si>
  <si>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</si>
  <si>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</si>
  <si>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</si>
  <si>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</si>
  <si>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</si>
  <si>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</si>
  <si>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</si>
  <si>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</si>
  <si>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</si>
  <si>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</si>
  <si>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</si>
  <si>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</si>
  <si>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</si>
  <si>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</si>
  <si>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</si>
  <si>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</si>
  <si>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</si>
  <si>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</si>
  <si>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</si>
  <si>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</si>
  <si>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</si>
  <si>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</si>
  <si>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</si>
  <si>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</si>
  <si>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</si>
  <si>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</si>
  <si>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</si>
  <si>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</si>
  <si>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</si>
  <si>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</si>
  <si>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</si>
  <si>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</si>
  <si>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Land Schleswig-Holstein</t>
  </si>
  <si>
    <t>nach Alter und Geschlecht</t>
  </si>
  <si>
    <t>Die Bevölkerung in Schleswig-Holstein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</si>
  <si>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</si>
  <si>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</si>
  <si>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</si>
  <si>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</si>
  <si>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</si>
  <si>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</si>
  <si>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</si>
  <si>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</si>
  <si>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</si>
  <si>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</si>
  <si>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</si>
  <si>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KREISFREIE STADT
Kreis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</si>
  <si>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Abweichungen zur Summe durch Rundungen</t>
    </r>
  </si>
  <si>
    <t>insgesamt</t>
  </si>
  <si>
    <t>männlich</t>
  </si>
  <si>
    <t>weiblich</t>
  </si>
  <si>
    <t>Alter von…bis
unter … Jahren</t>
  </si>
  <si>
    <t xml:space="preserve">2. Bevölkerung in den kreisfreien Städten und Kreisen nach Alter und Geburtsjahren </t>
  </si>
  <si>
    <t>Geburtsjahr</t>
  </si>
  <si>
    <t xml:space="preserve"> – Personen insgesamt –</t>
  </si>
  <si>
    <t xml:space="preserve"> Fortschreibung auf Basis des Zensus 2011</t>
  </si>
  <si>
    <t xml:space="preserve"> - Endgültige Ergebnisse -</t>
  </si>
  <si>
    <t>Thomas Gregor</t>
  </si>
  <si>
    <t>Telefon: 040 42831-2189</t>
  </si>
  <si>
    <t>E-Mail: thomas.gregor@statistik-nord.de</t>
  </si>
  <si>
    <t>Kennziffer: A I 3 - j 20 SH</t>
  </si>
  <si>
    <t>1. Bevölkerung in Schleswig-Holstein nach kreisfreien Städten und Kreisen 2020</t>
  </si>
  <si>
    <t>Bevölkerung am 31.12.2020</t>
  </si>
  <si>
    <r>
      <t>Durchschnitts-bevölkerung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2020 </t>
    </r>
  </si>
  <si>
    <t>Herausgegeben am: 11. Juni 2021</t>
  </si>
  <si>
    <t xml:space="preserve">© Statistisches Amt für Hamburg und Schleswig-Holstein, Hamburg 2021
Auszugsweise Vervielfältigung und Verbreitung mit Quellenangabe gestattet.         </t>
  </si>
  <si>
    <t>040 42831-2189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</si>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</sst>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##0\ \ \ \ ;\-\ #\ ###\ ##0\ \ \ \ ;\-\ \ \ \ "/>
    <numFmt numFmtId="166" formatCode="####\ ;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22" fillId="8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2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0" borderId="15" xfId="0" applyFont="1" applyBorder="1" applyAlignment="1"/>
    <xf numFmtId="0" fontId="8" fillId="0" borderId="0" xfId="0" applyFont="1" applyAlignment="1">
      <alignment horizontal="left" vertical="top"/>
    </xf>
    <xf numFmtId="164" fontId="12" fillId="0" borderId="0" xfId="0" applyNumberFormat="1" applyFont="1" applyProtection="1">
      <protection locked="0"/>
    </xf>
    <xf numFmtId="164" fontId="38" fillId="0" borderId="0" xfId="50" applyNumberFormat="1" applyFont="1" applyProtection="1">
      <protection locked="0"/>
    </xf>
    <xf numFmtId="0" fontId="40" fillId="0" borderId="16" xfId="0" applyFont="1" applyBorder="1" applyAlignment="1"/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64" fontId="12" fillId="0" borderId="0" xfId="0" applyNumberFormat="1" applyFont="1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14" fillId="0" borderId="14" xfId="0" applyFont="1" applyBorder="1" applyAlignment="1"/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3" fillId="0" borderId="0" xfId="54" applyFont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0" fillId="0" borderId="0" xfId="0" applyFont="1" applyAlignment="1">
      <alignment horizontal="left" wrapText="1"/>
    </xf>
    <xf numFmtId="0" fontId="4" fillId="0" borderId="0" xfId="0" applyFont="1" applyAlignment="1"/>
    <xf numFmtId="0" fontId="16" fillId="0" borderId="0" xfId="0" applyFont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 applyAlignment="1">
      <alignment horizontal="left" indent="1"/>
    </xf>
    <xf numFmtId="49" fontId="40" fillId="0" borderId="13" xfId="0" applyNumberFormat="1" applyFont="1" applyBorder="1" applyAlignment="1" applyProtection="1">
      <alignment horizontal="left" indent="1"/>
      <protection hidden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left" vertical="top" indent="1"/>
    </xf>
    <xf numFmtId="0" fontId="40" fillId="0" borderId="0" xfId="0" applyFont="1" applyBorder="1" applyAlignment="1">
      <alignment horizontal="left" vertical="top" indent="1"/>
    </xf>
    <xf numFmtId="49" fontId="40" fillId="0" borderId="0" xfId="0" applyNumberFormat="1" applyFont="1" applyBorder="1" applyAlignment="1" applyProtection="1">
      <alignment horizontal="left" indent="1"/>
      <protection hidden="1"/>
    </xf>
    <xf numFmtId="165" fontId="12" fillId="0" borderId="0" xfId="0" applyNumberFormat="1" applyFont="1" applyProtection="1">
      <protection locked="0"/>
    </xf>
    <xf numFmtId="164" fontId="0" fillId="0" borderId="0" xfId="0" applyNumberFormat="1" applyFont="1"/>
    <xf numFmtId="165" fontId="38" fillId="0" borderId="0" xfId="50" applyNumberFormat="1" applyFont="1" applyProtection="1">
      <protection locked="0"/>
    </xf>
    <xf numFmtId="165" fontId="41" fillId="0" borderId="13" xfId="50" applyNumberFormat="1" applyFont="1" applyBorder="1" applyProtection="1">
      <protection locked="0"/>
    </xf>
    <xf numFmtId="165" fontId="37" fillId="0" borderId="13" xfId="0" applyNumberFormat="1" applyFont="1" applyBorder="1" applyAlignment="1" applyProtection="1">
      <alignment horizontal="right"/>
      <protection locked="0"/>
    </xf>
    <xf numFmtId="166" fontId="12" fillId="0" borderId="15" xfId="0" applyNumberFormat="1" applyFont="1" applyBorder="1" applyAlignment="1">
      <alignment horizontal="center" vertical="top"/>
    </xf>
    <xf numFmtId="165" fontId="14" fillId="0" borderId="0" xfId="0" applyNumberFormat="1" applyFont="1" applyProtection="1">
      <protection hidden="1"/>
    </xf>
    <xf numFmtId="166" fontId="37" fillId="0" borderId="15" xfId="0" applyNumberFormat="1" applyFont="1" applyBorder="1" applyAlignment="1">
      <alignment horizontal="center" vertical="top"/>
    </xf>
    <xf numFmtId="166" fontId="40" fillId="0" borderId="15" xfId="0" applyNumberFormat="1" applyFont="1" applyBorder="1" applyAlignment="1" applyProtection="1">
      <alignment horizontal="center"/>
      <protection hidden="1"/>
    </xf>
    <xf numFmtId="166" fontId="40" fillId="0" borderId="15" xfId="0" applyNumberFormat="1" applyFont="1" applyBorder="1" applyAlignment="1" applyProtection="1">
      <alignment horizontal="center" vertical="center"/>
      <protection hidden="1"/>
    </xf>
    <xf numFmtId="166" fontId="40" fillId="0" borderId="16" xfId="0" applyNumberFormat="1" applyFont="1" applyBorder="1" applyAlignment="1" applyProtection="1">
      <alignment horizontal="center"/>
      <protection hidden="1"/>
    </xf>
    <xf numFmtId="165" fontId="40" fillId="0" borderId="13" xfId="0" applyNumberFormat="1" applyFont="1" applyBorder="1" applyProtection="1">
      <protection hidden="1"/>
    </xf>
    <xf numFmtId="165" fontId="8" fillId="0" borderId="0" xfId="0" applyNumberFormat="1" applyFont="1" applyProtection="1">
      <protection hidden="1"/>
    </xf>
    <xf numFmtId="165" fontId="40" fillId="0" borderId="23" xfId="0" applyNumberFormat="1" applyFont="1" applyBorder="1" applyProtection="1">
      <protection hidden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4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4" fillId="33" borderId="12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33" borderId="22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12" fillId="33" borderId="17" xfId="0" applyFont="1" applyFill="1" applyBorder="1" applyAlignment="1"/>
    <xf numFmtId="0" fontId="0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28</xdr:row>
      <xdr:rowOff>114301</xdr:rowOff>
    </xdr:from>
    <xdr:to>
      <xdr:col>6</xdr:col>
      <xdr:colOff>909972</xdr:colOff>
      <xdr:row>49</xdr:row>
      <xdr:rowOff>154208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362701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3219450</xdr:colOff>
      <xdr:row>0</xdr:row>
      <xdr:rowOff>0</xdr:rowOff>
    </xdr:from>
    <xdr:to>
      <xdr:col>0</xdr:col>
      <xdr:colOff>6099450</xdr:colOff>
      <xdr:row>21</xdr:row>
      <xdr:rowOff>123375</xdr:rowOff>
    </xdr:to>
    <xdr:sp macro="" textlink="">
      <xdr:nvSpPr>
        <xdr:cNvPr id="2" name="Textfeld 1"/>
        <xdr:cNvSpPr txBox="1"/>
      </xdr:nvSpPr>
      <xdr:spPr>
        <a:xfrm>
          <a:off x="3219450" y="0"/>
          <a:ext cx="288000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(BGBl. I. S. 826), zuletzt geändert durch Artikel 9 des Gesetzes vom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2880000</xdr:colOff>
      <xdr:row>21</xdr:row>
      <xdr:rowOff>123375</xdr:rowOff>
    </xdr:to>
    <xdr:sp macro="" textlink="">
      <xdr:nvSpPr>
        <xdr:cNvPr id="5" name="Textfeld 4"/>
        <xdr:cNvSpPr txBox="1"/>
      </xdr:nvSpPr>
      <xdr:spPr>
        <a:xfrm>
          <a:off x="0" y="0"/>
          <a:ext cx="288000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9. Mai 2011 mit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Bevölkerungsbewegung), den Geburten und Sterbefällen (Statistik der natürlichen Bevölkerungsbewegung) sowie den Familienstandsänderungen und Staatsangehörigkeitswechseln ermittelt.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Bevölkerungsfortschreibung bezüglich demografischer Merkmale optimierte Ausgangsdaten aus dem Zensus 2011.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26" width="12.140625" customWidth="1"/>
  </cols>
  <sheetData>
    <row r="1" spans="1:7" x14ac:dyDescent="0.2">
      <c r="A1" s="10"/>
    </row>
    <row r="3" spans="1:7" ht="20.25" x14ac:dyDescent="0.3">
      <c r="A3" s="76" t="s">
        <v>24</v>
      </c>
      <c r="B3" s="76"/>
      <c r="C3" s="76"/>
      <c r="D3" s="76"/>
    </row>
    <row r="4" spans="1:7" ht="20.25" x14ac:dyDescent="0.3">
      <c r="A4" s="76" t="s">
        <v>25</v>
      </c>
      <c r="B4" s="76"/>
      <c r="C4" s="76"/>
      <c r="D4" s="7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7" t="s">
        <v>26</v>
      </c>
      <c r="E15" s="77"/>
      <c r="F15" s="77"/>
      <c r="G15" s="77"/>
    </row>
    <row r="16" spans="1:7" ht="15" x14ac:dyDescent="0.2">
      <c r="D16" s="78" t="s">
        <v>169</v>
      </c>
      <c r="E16" s="78"/>
      <c r="F16" s="78"/>
      <c r="G16" s="78"/>
    </row>
    <row r="18" spans="1:7" ht="34.5" x14ac:dyDescent="0.45">
      <c r="A18" s="79" t="s">
        <v>143</v>
      </c>
      <c r="B18" s="80"/>
      <c r="C18" s="80"/>
      <c r="D18" s="80"/>
      <c r="E18" s="80"/>
      <c r="F18" s="80"/>
      <c r="G18" s="80"/>
    </row>
    <row r="19" spans="1:7" s="11" customFormat="1" ht="34.5" x14ac:dyDescent="0.45">
      <c r="A19" s="34"/>
      <c r="B19" s="35"/>
      <c r="C19" s="35"/>
      <c r="D19" s="35"/>
      <c r="E19" s="35"/>
      <c r="F19" s="35"/>
      <c r="G19" s="35" t="s">
        <v>142</v>
      </c>
    </row>
    <row r="20" spans="1:7" ht="34.5" x14ac:dyDescent="0.45">
      <c r="A20" s="34"/>
      <c r="B20" s="79">
        <v>2020</v>
      </c>
      <c r="C20" s="79"/>
      <c r="D20" s="79"/>
      <c r="E20" s="79"/>
      <c r="F20" s="79"/>
      <c r="G20" s="79"/>
    </row>
    <row r="21" spans="1:7" s="11" customFormat="1" ht="28.35" customHeight="1" x14ac:dyDescent="0.45">
      <c r="A21" s="34"/>
      <c r="B21" s="82" t="s">
        <v>165</v>
      </c>
      <c r="C21" s="82"/>
      <c r="D21" s="82"/>
      <c r="E21" s="82"/>
      <c r="F21" s="82"/>
      <c r="G21" s="82"/>
    </row>
    <row r="22" spans="1:7" s="11" customFormat="1" ht="28.35" customHeight="1" x14ac:dyDescent="0.35">
      <c r="A22" s="42"/>
      <c r="B22" s="81" t="s">
        <v>164</v>
      </c>
      <c r="C22" s="82"/>
      <c r="D22" s="82"/>
      <c r="E22" s="82"/>
      <c r="F22" s="82"/>
      <c r="G22" s="82"/>
    </row>
    <row r="23" spans="1:7" s="11" customFormat="1" ht="16.5" x14ac:dyDescent="0.25">
      <c r="A23" s="42"/>
      <c r="B23" s="69"/>
      <c r="C23" s="70"/>
      <c r="D23" s="70"/>
      <c r="E23" s="70"/>
      <c r="F23" s="70"/>
      <c r="G23" s="70"/>
    </row>
    <row r="24" spans="1:7" ht="15" x14ac:dyDescent="0.2">
      <c r="E24" s="74" t="s">
        <v>173</v>
      </c>
      <c r="F24" s="74"/>
      <c r="G24" s="74"/>
    </row>
    <row r="25" spans="1:7" ht="16.5" x14ac:dyDescent="0.25">
      <c r="A25" s="75"/>
      <c r="B25" s="75"/>
      <c r="C25" s="75"/>
      <c r="D25" s="75"/>
      <c r="E25" s="75"/>
      <c r="F25" s="75"/>
      <c r="G25" s="75"/>
    </row>
  </sheetData>
  <mergeCells count="10">
    <mergeCell ref="E24:G24"/>
    <mergeCell ref="A25:G25"/>
    <mergeCell ref="A3:D3"/>
    <mergeCell ref="A4:D4"/>
    <mergeCell ref="D15:G15"/>
    <mergeCell ref="D16:G16"/>
    <mergeCell ref="B20:G20"/>
    <mergeCell ref="A18:G18"/>
    <mergeCell ref="B22:G22"/>
    <mergeCell ref="B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130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1740</v>
      </c>
      <c r="D8" s="61">
        <v>894</v>
      </c>
      <c r="E8" s="61">
        <v>846</v>
      </c>
    </row>
    <row r="9" spans="1:8" ht="14.1" customHeight="1" x14ac:dyDescent="0.2">
      <c r="A9" s="45" t="s">
        <v>32</v>
      </c>
      <c r="B9" s="60">
        <f>$B$8-1</f>
        <v>2019</v>
      </c>
      <c r="C9" s="61">
        <v>1776</v>
      </c>
      <c r="D9" s="61">
        <v>908</v>
      </c>
      <c r="E9" s="61">
        <v>868</v>
      </c>
    </row>
    <row r="10" spans="1:8" ht="14.1" customHeight="1" x14ac:dyDescent="0.2">
      <c r="A10" s="45" t="s">
        <v>33</v>
      </c>
      <c r="B10" s="60">
        <f>$B$8-2</f>
        <v>2018</v>
      </c>
      <c r="C10" s="61">
        <v>2006</v>
      </c>
      <c r="D10" s="61">
        <v>1052</v>
      </c>
      <c r="E10" s="61">
        <v>954</v>
      </c>
    </row>
    <row r="11" spans="1:8" ht="14.1" customHeight="1" x14ac:dyDescent="0.2">
      <c r="A11" s="45" t="s">
        <v>34</v>
      </c>
      <c r="B11" s="60">
        <f>$B$8-3</f>
        <v>2017</v>
      </c>
      <c r="C11" s="61">
        <v>2028</v>
      </c>
      <c r="D11" s="61">
        <v>1035</v>
      </c>
      <c r="E11" s="61">
        <v>993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2111</v>
      </c>
      <c r="D12" s="61">
        <v>1046</v>
      </c>
      <c r="E12" s="61">
        <v>1065</v>
      </c>
    </row>
    <row r="13" spans="1:8" ht="14.1" customHeight="1" x14ac:dyDescent="0.2">
      <c r="A13" s="52" t="s">
        <v>36</v>
      </c>
      <c r="B13" s="60"/>
      <c r="C13" s="61">
        <f>SUM(C8:C12)</f>
        <v>9661</v>
      </c>
      <c r="D13" s="61">
        <f>SUM(D8:D12)</f>
        <v>4935</v>
      </c>
      <c r="E13" s="61">
        <f>SUM(E8:E12)</f>
        <v>4726</v>
      </c>
    </row>
    <row r="14" spans="1:8" ht="14.1" customHeight="1" x14ac:dyDescent="0.2">
      <c r="A14" s="46" t="s">
        <v>37</v>
      </c>
      <c r="B14" s="60">
        <f>$B$8-5</f>
        <v>2015</v>
      </c>
      <c r="C14" s="61">
        <v>1960</v>
      </c>
      <c r="D14" s="61">
        <v>1014</v>
      </c>
      <c r="E14" s="61">
        <v>946</v>
      </c>
    </row>
    <row r="15" spans="1:8" ht="14.1" customHeight="1" x14ac:dyDescent="0.2">
      <c r="A15" s="46" t="s">
        <v>38</v>
      </c>
      <c r="B15" s="60">
        <f>$B$8-6</f>
        <v>2014</v>
      </c>
      <c r="C15" s="61">
        <v>2001</v>
      </c>
      <c r="D15" s="61">
        <v>1004</v>
      </c>
      <c r="E15" s="61">
        <v>997</v>
      </c>
    </row>
    <row r="16" spans="1:8" ht="14.1" customHeight="1" x14ac:dyDescent="0.2">
      <c r="A16" s="46" t="s">
        <v>39</v>
      </c>
      <c r="B16" s="60">
        <f>$B$8-7</f>
        <v>2013</v>
      </c>
      <c r="C16" s="61">
        <v>1852</v>
      </c>
      <c r="D16" s="61">
        <v>992</v>
      </c>
      <c r="E16" s="61">
        <v>860</v>
      </c>
    </row>
    <row r="17" spans="1:5" ht="14.1" customHeight="1" x14ac:dyDescent="0.2">
      <c r="A17" s="46" t="s">
        <v>40</v>
      </c>
      <c r="B17" s="60">
        <f>$B$8-8</f>
        <v>2012</v>
      </c>
      <c r="C17" s="61">
        <v>1880</v>
      </c>
      <c r="D17" s="61">
        <v>968</v>
      </c>
      <c r="E17" s="61">
        <v>912</v>
      </c>
    </row>
    <row r="18" spans="1:5" ht="14.1" customHeight="1" x14ac:dyDescent="0.2">
      <c r="A18" s="46" t="s">
        <v>41</v>
      </c>
      <c r="B18" s="60">
        <f>$B$8-9</f>
        <v>2011</v>
      </c>
      <c r="C18" s="61">
        <v>1776</v>
      </c>
      <c r="D18" s="61">
        <v>899</v>
      </c>
      <c r="E18" s="61">
        <v>877</v>
      </c>
    </row>
    <row r="19" spans="1:5" ht="14.1" customHeight="1" x14ac:dyDescent="0.2">
      <c r="A19" s="53" t="s">
        <v>36</v>
      </c>
      <c r="B19" s="62"/>
      <c r="C19" s="61">
        <f>SUM(C14:C18)</f>
        <v>9469</v>
      </c>
      <c r="D19" s="61">
        <f>SUM(D14:D18)</f>
        <v>4877</v>
      </c>
      <c r="E19" s="61">
        <f>SUM(E14:E18)</f>
        <v>4592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1942</v>
      </c>
      <c r="D20" s="61">
        <v>1004</v>
      </c>
      <c r="E20" s="61">
        <v>938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1825</v>
      </c>
      <c r="D21" s="61">
        <v>965</v>
      </c>
      <c r="E21" s="61">
        <v>860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1891</v>
      </c>
      <c r="D22" s="61">
        <v>953</v>
      </c>
      <c r="E22" s="61">
        <v>938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1976</v>
      </c>
      <c r="D23" s="61">
        <v>1013</v>
      </c>
      <c r="E23" s="61">
        <v>963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1912</v>
      </c>
      <c r="D24" s="61">
        <v>994</v>
      </c>
      <c r="E24" s="61">
        <v>918</v>
      </c>
    </row>
    <row r="25" spans="1:5" ht="14.1" customHeight="1" x14ac:dyDescent="0.2">
      <c r="A25" s="53" t="s">
        <v>36</v>
      </c>
      <c r="B25" s="62"/>
      <c r="C25" s="61">
        <f>SUM(C20:C24)</f>
        <v>9546</v>
      </c>
      <c r="D25" s="61">
        <f>SUM(D20:D24)</f>
        <v>4929</v>
      </c>
      <c r="E25" s="61">
        <f>SUM(E20:E24)</f>
        <v>4617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1969</v>
      </c>
      <c r="D26" s="61">
        <v>1007</v>
      </c>
      <c r="E26" s="61">
        <v>962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2008</v>
      </c>
      <c r="D27" s="61">
        <v>1029</v>
      </c>
      <c r="E27" s="61">
        <v>979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2007</v>
      </c>
      <c r="D28" s="61">
        <v>1026</v>
      </c>
      <c r="E28" s="61">
        <v>981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1976</v>
      </c>
      <c r="D29" s="61">
        <v>1022</v>
      </c>
      <c r="E29" s="61">
        <v>954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2031</v>
      </c>
      <c r="D30" s="61">
        <v>1084</v>
      </c>
      <c r="E30" s="61">
        <v>947</v>
      </c>
    </row>
    <row r="31" spans="1:5" ht="14.1" customHeight="1" x14ac:dyDescent="0.2">
      <c r="A31" s="53" t="s">
        <v>36</v>
      </c>
      <c r="B31" s="62"/>
      <c r="C31" s="61">
        <f>SUM(C26:C30)</f>
        <v>9991</v>
      </c>
      <c r="D31" s="61">
        <f>SUM(D26:D30)</f>
        <v>5168</v>
      </c>
      <c r="E31" s="61">
        <f>SUM(E26:E30)</f>
        <v>4823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1963</v>
      </c>
      <c r="D32" s="61">
        <v>1067</v>
      </c>
      <c r="E32" s="61">
        <v>896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1991</v>
      </c>
      <c r="D33" s="61">
        <v>1064</v>
      </c>
      <c r="E33" s="61">
        <v>927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1780</v>
      </c>
      <c r="D34" s="61">
        <v>970</v>
      </c>
      <c r="E34" s="61">
        <v>810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1835</v>
      </c>
      <c r="D35" s="61">
        <v>1024</v>
      </c>
      <c r="E35" s="61">
        <v>811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1710</v>
      </c>
      <c r="D36" s="61">
        <v>918</v>
      </c>
      <c r="E36" s="61">
        <v>792</v>
      </c>
    </row>
    <row r="37" spans="1:5" ht="14.1" customHeight="1" x14ac:dyDescent="0.2">
      <c r="A37" s="53" t="s">
        <v>36</v>
      </c>
      <c r="B37" s="62"/>
      <c r="C37" s="61">
        <f>SUM(C32:C36)</f>
        <v>9279</v>
      </c>
      <c r="D37" s="61">
        <f>SUM(D32:D36)</f>
        <v>5043</v>
      </c>
      <c r="E37" s="61">
        <f>SUM(E32:E36)</f>
        <v>4236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1674</v>
      </c>
      <c r="D38" s="61">
        <v>881</v>
      </c>
      <c r="E38" s="61">
        <v>793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1676</v>
      </c>
      <c r="D39" s="61">
        <v>908</v>
      </c>
      <c r="E39" s="61">
        <v>768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1884</v>
      </c>
      <c r="D40" s="61">
        <v>988</v>
      </c>
      <c r="E40" s="61">
        <v>896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1948</v>
      </c>
      <c r="D41" s="61">
        <v>991</v>
      </c>
      <c r="E41" s="61">
        <v>957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1925</v>
      </c>
      <c r="D42" s="61">
        <v>953</v>
      </c>
      <c r="E42" s="61">
        <v>972</v>
      </c>
    </row>
    <row r="43" spans="1:5" ht="14.1" customHeight="1" x14ac:dyDescent="0.2">
      <c r="A43" s="53" t="s">
        <v>36</v>
      </c>
      <c r="B43" s="62"/>
      <c r="C43" s="61">
        <f>SUM(C38:C42)</f>
        <v>9107</v>
      </c>
      <c r="D43" s="61">
        <f>SUM(D38:D42)</f>
        <v>4721</v>
      </c>
      <c r="E43" s="61">
        <f>SUM(E38:E42)</f>
        <v>4386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2131</v>
      </c>
      <c r="D44" s="61">
        <v>1067</v>
      </c>
      <c r="E44" s="61">
        <v>1064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2091</v>
      </c>
      <c r="D45" s="61">
        <v>1057</v>
      </c>
      <c r="E45" s="61">
        <v>1034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2312</v>
      </c>
      <c r="D46" s="61">
        <v>1193</v>
      </c>
      <c r="E46" s="61">
        <v>1119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2388</v>
      </c>
      <c r="D47" s="61">
        <v>1217</v>
      </c>
      <c r="E47" s="61">
        <v>1171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2337</v>
      </c>
      <c r="D48" s="61">
        <v>1149</v>
      </c>
      <c r="E48" s="61">
        <v>1188</v>
      </c>
    </row>
    <row r="49" spans="1:5" ht="14.1" customHeight="1" x14ac:dyDescent="0.2">
      <c r="A49" s="53" t="s">
        <v>36</v>
      </c>
      <c r="B49" s="62"/>
      <c r="C49" s="61">
        <f>SUM(C44:C48)</f>
        <v>11259</v>
      </c>
      <c r="D49" s="61">
        <f>SUM(D44:D48)</f>
        <v>5683</v>
      </c>
      <c r="E49" s="61">
        <f>SUM(E44:E48)</f>
        <v>5576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2294</v>
      </c>
      <c r="D50" s="61">
        <v>1142</v>
      </c>
      <c r="E50" s="61">
        <v>1152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2388</v>
      </c>
      <c r="D51" s="61">
        <v>1166</v>
      </c>
      <c r="E51" s="61">
        <v>1222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2354</v>
      </c>
      <c r="D52" s="61">
        <v>1168</v>
      </c>
      <c r="E52" s="61">
        <v>1186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2610</v>
      </c>
      <c r="D53" s="61">
        <v>1284</v>
      </c>
      <c r="E53" s="61">
        <v>1326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2476</v>
      </c>
      <c r="D54" s="61">
        <v>1211</v>
      </c>
      <c r="E54" s="61">
        <v>1265</v>
      </c>
    </row>
    <row r="55" spans="1:5" ht="14.1" customHeight="1" x14ac:dyDescent="0.2">
      <c r="A55" s="52" t="s">
        <v>36</v>
      </c>
      <c r="B55" s="62"/>
      <c r="C55" s="61">
        <f>SUM(C50:C54)</f>
        <v>12122</v>
      </c>
      <c r="D55" s="61">
        <f>SUM(D50:D54)</f>
        <v>5971</v>
      </c>
      <c r="E55" s="61">
        <f>SUM(E50:E54)</f>
        <v>6151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2528</v>
      </c>
      <c r="D56" s="61">
        <v>1266</v>
      </c>
      <c r="E56" s="61">
        <v>1262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2409</v>
      </c>
      <c r="D57" s="61">
        <v>1148</v>
      </c>
      <c r="E57" s="61">
        <v>1261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2377</v>
      </c>
      <c r="D58" s="61">
        <v>1180</v>
      </c>
      <c r="E58" s="61">
        <v>1197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2460</v>
      </c>
      <c r="D59" s="61">
        <v>1196</v>
      </c>
      <c r="E59" s="61">
        <v>1264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2453</v>
      </c>
      <c r="D60" s="61">
        <v>1175</v>
      </c>
      <c r="E60" s="61">
        <v>1278</v>
      </c>
    </row>
    <row r="61" spans="1:5" ht="14.1" customHeight="1" x14ac:dyDescent="0.2">
      <c r="A61" s="53" t="s">
        <v>36</v>
      </c>
      <c r="B61" s="62"/>
      <c r="C61" s="61">
        <f>SUM(C56:C60)</f>
        <v>12227</v>
      </c>
      <c r="D61" s="61">
        <f>SUM(D56:D60)</f>
        <v>5965</v>
      </c>
      <c r="E61" s="61">
        <f>SUM(E56:E60)</f>
        <v>6262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2370</v>
      </c>
      <c r="D62" s="61">
        <v>1135</v>
      </c>
      <c r="E62" s="61">
        <v>1235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2342</v>
      </c>
      <c r="D63" s="61">
        <v>1155</v>
      </c>
      <c r="E63" s="61">
        <v>1187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2306</v>
      </c>
      <c r="D64" s="61">
        <v>1093</v>
      </c>
      <c r="E64" s="61">
        <v>1213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2658</v>
      </c>
      <c r="D65" s="61">
        <v>1307</v>
      </c>
      <c r="E65" s="61">
        <v>1351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2861</v>
      </c>
      <c r="D66" s="61">
        <v>1362</v>
      </c>
      <c r="E66" s="61">
        <v>1499</v>
      </c>
    </row>
    <row r="67" spans="1:5" ht="14.1" customHeight="1" x14ac:dyDescent="0.2">
      <c r="A67" s="53" t="s">
        <v>36</v>
      </c>
      <c r="B67" s="62"/>
      <c r="C67" s="61">
        <f>SUM(C62:C66)</f>
        <v>12537</v>
      </c>
      <c r="D67" s="61">
        <f>SUM(D62:D66)</f>
        <v>6052</v>
      </c>
      <c r="E67" s="61">
        <f>SUM(E62:E66)</f>
        <v>6485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3078</v>
      </c>
      <c r="D68" s="61">
        <v>1524</v>
      </c>
      <c r="E68" s="61">
        <v>1554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3145</v>
      </c>
      <c r="D69" s="61">
        <v>1559</v>
      </c>
      <c r="E69" s="61">
        <v>1586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3482</v>
      </c>
      <c r="D70" s="61">
        <v>1746</v>
      </c>
      <c r="E70" s="61">
        <v>1736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3747</v>
      </c>
      <c r="D71" s="61">
        <v>1889</v>
      </c>
      <c r="E71" s="61">
        <v>1858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3737</v>
      </c>
      <c r="D72" s="61">
        <v>1863</v>
      </c>
      <c r="E72" s="61">
        <v>1874</v>
      </c>
    </row>
    <row r="73" spans="1:5" ht="14.1" customHeight="1" x14ac:dyDescent="0.2">
      <c r="A73" s="53" t="s">
        <v>36</v>
      </c>
      <c r="B73" s="62"/>
      <c r="C73" s="61">
        <f>SUM(C68:C72)</f>
        <v>17189</v>
      </c>
      <c r="D73" s="61">
        <f>SUM(D68:D72)</f>
        <v>8581</v>
      </c>
      <c r="E73" s="61">
        <f>SUM(E68:E72)</f>
        <v>8608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3661</v>
      </c>
      <c r="D74" s="61">
        <v>1832</v>
      </c>
      <c r="E74" s="61">
        <v>1829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3734</v>
      </c>
      <c r="D75" s="61">
        <v>1891</v>
      </c>
      <c r="E75" s="61">
        <v>1843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3525</v>
      </c>
      <c r="D76" s="61">
        <v>1733</v>
      </c>
      <c r="E76" s="61">
        <v>1792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3376</v>
      </c>
      <c r="D77" s="61">
        <v>1692</v>
      </c>
      <c r="E77" s="61">
        <v>1684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3274</v>
      </c>
      <c r="D78" s="61">
        <v>1621</v>
      </c>
      <c r="E78" s="61">
        <v>1653</v>
      </c>
    </row>
    <row r="79" spans="1:5" ht="14.1" customHeight="1" x14ac:dyDescent="0.2">
      <c r="A79" s="53" t="s">
        <v>36</v>
      </c>
      <c r="B79" s="62"/>
      <c r="C79" s="61">
        <f>SUM(C74:C78)</f>
        <v>17570</v>
      </c>
      <c r="D79" s="61">
        <f>SUM(D74:D78)</f>
        <v>8769</v>
      </c>
      <c r="E79" s="61">
        <f>SUM(E74:E78)</f>
        <v>8801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3056</v>
      </c>
      <c r="D80" s="61">
        <v>1501</v>
      </c>
      <c r="E80" s="61">
        <v>1555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2996</v>
      </c>
      <c r="D81" s="61">
        <v>1475</v>
      </c>
      <c r="E81" s="61">
        <v>1521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2747</v>
      </c>
      <c r="D82" s="61">
        <v>1352</v>
      </c>
      <c r="E82" s="61">
        <v>1395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2777</v>
      </c>
      <c r="D83" s="61">
        <v>1337</v>
      </c>
      <c r="E83" s="61">
        <v>1440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2491</v>
      </c>
      <c r="D84" s="61">
        <v>1240</v>
      </c>
      <c r="E84" s="61">
        <v>1251</v>
      </c>
    </row>
    <row r="85" spans="1:5" ht="14.1" customHeight="1" x14ac:dyDescent="0.2">
      <c r="A85" s="53" t="s">
        <v>36</v>
      </c>
      <c r="B85" s="62"/>
      <c r="C85" s="61">
        <f>SUM(C80:C84)</f>
        <v>14067</v>
      </c>
      <c r="D85" s="61">
        <f>SUM(D80:D84)</f>
        <v>6905</v>
      </c>
      <c r="E85" s="61">
        <f>SUM(E80:E84)</f>
        <v>7162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2416</v>
      </c>
      <c r="D86" s="61">
        <v>1183</v>
      </c>
      <c r="E86" s="61">
        <v>1233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2261</v>
      </c>
      <c r="D87" s="61">
        <v>1099</v>
      </c>
      <c r="E87" s="61">
        <v>1162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2127</v>
      </c>
      <c r="D88" s="61">
        <v>1078</v>
      </c>
      <c r="E88" s="61">
        <v>1049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2170</v>
      </c>
      <c r="D89" s="61">
        <v>1040</v>
      </c>
      <c r="E89" s="61">
        <v>1130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2134</v>
      </c>
      <c r="D90" s="61">
        <v>1091</v>
      </c>
      <c r="E90" s="61">
        <v>1043</v>
      </c>
    </row>
    <row r="91" spans="1:5" ht="14.1" customHeight="1" x14ac:dyDescent="0.2">
      <c r="A91" s="53" t="s">
        <v>36</v>
      </c>
      <c r="B91" s="62"/>
      <c r="C91" s="61">
        <f>SUM(C86:C90)</f>
        <v>11108</v>
      </c>
      <c r="D91" s="61">
        <f>SUM(D86:D90)</f>
        <v>5491</v>
      </c>
      <c r="E91" s="61">
        <f>SUM(E86:E90)</f>
        <v>5617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2098</v>
      </c>
      <c r="D92" s="61">
        <v>995</v>
      </c>
      <c r="E92" s="61">
        <v>1103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2023</v>
      </c>
      <c r="D93" s="61">
        <v>949</v>
      </c>
      <c r="E93" s="61">
        <v>1074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2056</v>
      </c>
      <c r="D94" s="61">
        <v>948</v>
      </c>
      <c r="E94" s="61">
        <v>1108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1890</v>
      </c>
      <c r="D95" s="61">
        <v>852</v>
      </c>
      <c r="E95" s="61">
        <v>1038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1611</v>
      </c>
      <c r="D96" s="61">
        <v>764</v>
      </c>
      <c r="E96" s="61">
        <v>847</v>
      </c>
    </row>
    <row r="97" spans="1:5" ht="14.1" customHeight="1" x14ac:dyDescent="0.2">
      <c r="A97" s="53" t="s">
        <v>36</v>
      </c>
      <c r="B97" s="62"/>
      <c r="C97" s="61">
        <f>SUM(C92:C96)</f>
        <v>9678</v>
      </c>
      <c r="D97" s="61">
        <f>SUM(D92:D96)</f>
        <v>4508</v>
      </c>
      <c r="E97" s="61">
        <f>SUM(E92:E96)</f>
        <v>5170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1380</v>
      </c>
      <c r="D98" s="61">
        <v>581</v>
      </c>
      <c r="E98" s="61">
        <v>799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1737</v>
      </c>
      <c r="D99" s="61">
        <v>825</v>
      </c>
      <c r="E99" s="61">
        <v>912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1935</v>
      </c>
      <c r="D100" s="61">
        <v>880</v>
      </c>
      <c r="E100" s="61">
        <v>1055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1736</v>
      </c>
      <c r="D101" s="61">
        <v>785</v>
      </c>
      <c r="E101" s="61">
        <v>951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2180</v>
      </c>
      <c r="D102" s="61">
        <v>986</v>
      </c>
      <c r="E102" s="61">
        <v>1194</v>
      </c>
    </row>
    <row r="103" spans="1:5" ht="14.1" customHeight="1" x14ac:dyDescent="0.2">
      <c r="A103" s="54" t="s">
        <v>36</v>
      </c>
      <c r="B103" s="63"/>
      <c r="C103" s="61">
        <f>SUM(C98:C102)</f>
        <v>8968</v>
      </c>
      <c r="D103" s="61">
        <f>SUM(D98:D102)</f>
        <v>4057</v>
      </c>
      <c r="E103" s="61">
        <f>SUM(E98:E102)</f>
        <v>4911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2081</v>
      </c>
      <c r="D104" s="61">
        <v>950</v>
      </c>
      <c r="E104" s="61">
        <v>1131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1977</v>
      </c>
      <c r="D105" s="61">
        <v>877</v>
      </c>
      <c r="E105" s="61">
        <v>1100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1793</v>
      </c>
      <c r="D106" s="61">
        <v>749</v>
      </c>
      <c r="E106" s="61">
        <v>1044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1643</v>
      </c>
      <c r="D107" s="61">
        <v>655</v>
      </c>
      <c r="E107" s="61">
        <v>988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1397</v>
      </c>
      <c r="D108" s="61">
        <v>581</v>
      </c>
      <c r="E108" s="61">
        <v>816</v>
      </c>
    </row>
    <row r="109" spans="1:5" ht="14.1" customHeight="1" x14ac:dyDescent="0.2">
      <c r="A109" s="54" t="s">
        <v>36</v>
      </c>
      <c r="B109" s="63"/>
      <c r="C109" s="61">
        <f>SUM(C104:C108)</f>
        <v>8891</v>
      </c>
      <c r="D109" s="61">
        <f>SUM(D104:D108)</f>
        <v>3812</v>
      </c>
      <c r="E109" s="61">
        <f>SUM(E104:E108)</f>
        <v>5079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1324</v>
      </c>
      <c r="D110" s="61">
        <v>541</v>
      </c>
      <c r="E110" s="61">
        <v>783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1094</v>
      </c>
      <c r="D111" s="61">
        <v>442</v>
      </c>
      <c r="E111" s="61">
        <v>652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732</v>
      </c>
      <c r="D112" s="61">
        <v>259</v>
      </c>
      <c r="E112" s="61">
        <v>473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609</v>
      </c>
      <c r="D113" s="61">
        <v>224</v>
      </c>
      <c r="E113" s="61">
        <v>385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568</v>
      </c>
      <c r="D114" s="61">
        <v>162</v>
      </c>
      <c r="E114" s="61">
        <v>406</v>
      </c>
    </row>
    <row r="115" spans="1:5" ht="14.1" customHeight="1" x14ac:dyDescent="0.2">
      <c r="A115" s="54" t="s">
        <v>36</v>
      </c>
      <c r="B115" s="64"/>
      <c r="C115" s="61">
        <f>SUM(C110:C114)</f>
        <v>4327</v>
      </c>
      <c r="D115" s="61">
        <f>SUM(D110:D114)</f>
        <v>1628</v>
      </c>
      <c r="E115" s="61">
        <f>SUM(E110:E114)</f>
        <v>2699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2156</v>
      </c>
      <c r="D116" s="61">
        <v>635</v>
      </c>
      <c r="E116" s="61">
        <v>1521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199152</v>
      </c>
      <c r="D118" s="66">
        <v>97730</v>
      </c>
      <c r="E118" s="66">
        <v>101422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131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1357</v>
      </c>
      <c r="D8" s="61">
        <v>700</v>
      </c>
      <c r="E8" s="61">
        <v>657</v>
      </c>
    </row>
    <row r="9" spans="1:8" ht="14.1" customHeight="1" x14ac:dyDescent="0.2">
      <c r="A9" s="45" t="s">
        <v>32</v>
      </c>
      <c r="B9" s="60">
        <f>$B$8-1</f>
        <v>2019</v>
      </c>
      <c r="C9" s="61">
        <v>1317</v>
      </c>
      <c r="D9" s="61">
        <v>656</v>
      </c>
      <c r="E9" s="61">
        <v>661</v>
      </c>
    </row>
    <row r="10" spans="1:8" ht="14.1" customHeight="1" x14ac:dyDescent="0.2">
      <c r="A10" s="45" t="s">
        <v>33</v>
      </c>
      <c r="B10" s="60">
        <f>$B$8-2</f>
        <v>2018</v>
      </c>
      <c r="C10" s="61">
        <v>1401</v>
      </c>
      <c r="D10" s="61">
        <v>731</v>
      </c>
      <c r="E10" s="61">
        <v>670</v>
      </c>
    </row>
    <row r="11" spans="1:8" ht="14.1" customHeight="1" x14ac:dyDescent="0.2">
      <c r="A11" s="45" t="s">
        <v>34</v>
      </c>
      <c r="B11" s="60">
        <f>$B$8-3</f>
        <v>2017</v>
      </c>
      <c r="C11" s="61">
        <v>1429</v>
      </c>
      <c r="D11" s="61">
        <v>767</v>
      </c>
      <c r="E11" s="61">
        <v>662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1450</v>
      </c>
      <c r="D12" s="61">
        <v>758</v>
      </c>
      <c r="E12" s="61">
        <v>692</v>
      </c>
    </row>
    <row r="13" spans="1:8" ht="14.1" customHeight="1" x14ac:dyDescent="0.2">
      <c r="A13" s="52" t="s">
        <v>36</v>
      </c>
      <c r="B13" s="60"/>
      <c r="C13" s="61">
        <f>SUM(C8:C12)</f>
        <v>6954</v>
      </c>
      <c r="D13" s="61">
        <f>SUM(D8:D12)</f>
        <v>3612</v>
      </c>
      <c r="E13" s="61">
        <f>SUM(E8:E12)</f>
        <v>3342</v>
      </c>
    </row>
    <row r="14" spans="1:8" ht="14.1" customHeight="1" x14ac:dyDescent="0.2">
      <c r="A14" s="46" t="s">
        <v>37</v>
      </c>
      <c r="B14" s="60">
        <f>$B$8-5</f>
        <v>2015</v>
      </c>
      <c r="C14" s="61">
        <v>1401</v>
      </c>
      <c r="D14" s="61">
        <v>710</v>
      </c>
      <c r="E14" s="61">
        <v>691</v>
      </c>
    </row>
    <row r="15" spans="1:8" ht="14.1" customHeight="1" x14ac:dyDescent="0.2">
      <c r="A15" s="46" t="s">
        <v>38</v>
      </c>
      <c r="B15" s="60">
        <f>$B$8-6</f>
        <v>2014</v>
      </c>
      <c r="C15" s="61">
        <v>1441</v>
      </c>
      <c r="D15" s="61">
        <v>738</v>
      </c>
      <c r="E15" s="61">
        <v>703</v>
      </c>
    </row>
    <row r="16" spans="1:8" ht="14.1" customHeight="1" x14ac:dyDescent="0.2">
      <c r="A16" s="46" t="s">
        <v>39</v>
      </c>
      <c r="B16" s="60">
        <f>$B$8-7</f>
        <v>2013</v>
      </c>
      <c r="C16" s="61">
        <v>1280</v>
      </c>
      <c r="D16" s="61">
        <v>667</v>
      </c>
      <c r="E16" s="61">
        <v>613</v>
      </c>
    </row>
    <row r="17" spans="1:5" ht="14.1" customHeight="1" x14ac:dyDescent="0.2">
      <c r="A17" s="46" t="s">
        <v>40</v>
      </c>
      <c r="B17" s="60">
        <f>$B$8-8</f>
        <v>2012</v>
      </c>
      <c r="C17" s="61">
        <v>1394</v>
      </c>
      <c r="D17" s="61">
        <v>724</v>
      </c>
      <c r="E17" s="61">
        <v>670</v>
      </c>
    </row>
    <row r="18" spans="1:5" ht="14.1" customHeight="1" x14ac:dyDescent="0.2">
      <c r="A18" s="46" t="s">
        <v>41</v>
      </c>
      <c r="B18" s="60">
        <f>$B$8-9</f>
        <v>2011</v>
      </c>
      <c r="C18" s="61">
        <v>1320</v>
      </c>
      <c r="D18" s="61">
        <v>650</v>
      </c>
      <c r="E18" s="61">
        <v>670</v>
      </c>
    </row>
    <row r="19" spans="1:5" ht="14.1" customHeight="1" x14ac:dyDescent="0.2">
      <c r="A19" s="53" t="s">
        <v>36</v>
      </c>
      <c r="B19" s="62"/>
      <c r="C19" s="61">
        <f>SUM(C14:C18)</f>
        <v>6836</v>
      </c>
      <c r="D19" s="61">
        <f>SUM(D14:D18)</f>
        <v>3489</v>
      </c>
      <c r="E19" s="61">
        <f>SUM(E14:E18)</f>
        <v>3347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1396</v>
      </c>
      <c r="D20" s="61">
        <v>744</v>
      </c>
      <c r="E20" s="61">
        <v>652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1351</v>
      </c>
      <c r="D21" s="61">
        <v>692</v>
      </c>
      <c r="E21" s="61">
        <v>659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1425</v>
      </c>
      <c r="D22" s="61">
        <v>718</v>
      </c>
      <c r="E22" s="61">
        <v>707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1498</v>
      </c>
      <c r="D23" s="61">
        <v>767</v>
      </c>
      <c r="E23" s="61">
        <v>731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1505</v>
      </c>
      <c r="D24" s="61">
        <v>775</v>
      </c>
      <c r="E24" s="61">
        <v>730</v>
      </c>
    </row>
    <row r="25" spans="1:5" ht="14.1" customHeight="1" x14ac:dyDescent="0.2">
      <c r="A25" s="53" t="s">
        <v>36</v>
      </c>
      <c r="B25" s="62"/>
      <c r="C25" s="61">
        <f>SUM(C20:C24)</f>
        <v>7175</v>
      </c>
      <c r="D25" s="61">
        <f>SUM(D20:D24)</f>
        <v>3696</v>
      </c>
      <c r="E25" s="61">
        <f>SUM(E20:E24)</f>
        <v>3479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1521</v>
      </c>
      <c r="D26" s="61">
        <v>789</v>
      </c>
      <c r="E26" s="61">
        <v>732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1623</v>
      </c>
      <c r="D27" s="61">
        <v>839</v>
      </c>
      <c r="E27" s="61">
        <v>784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1720</v>
      </c>
      <c r="D28" s="61">
        <v>885</v>
      </c>
      <c r="E28" s="61">
        <v>835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1727</v>
      </c>
      <c r="D29" s="61">
        <v>853</v>
      </c>
      <c r="E29" s="61">
        <v>874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1691</v>
      </c>
      <c r="D30" s="61">
        <v>875</v>
      </c>
      <c r="E30" s="61">
        <v>816</v>
      </c>
    </row>
    <row r="31" spans="1:5" ht="14.1" customHeight="1" x14ac:dyDescent="0.2">
      <c r="A31" s="53" t="s">
        <v>36</v>
      </c>
      <c r="B31" s="62"/>
      <c r="C31" s="61">
        <f>SUM(C26:C30)</f>
        <v>8282</v>
      </c>
      <c r="D31" s="61">
        <f>SUM(D26:D30)</f>
        <v>4241</v>
      </c>
      <c r="E31" s="61">
        <f>SUM(E26:E30)</f>
        <v>4041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1742</v>
      </c>
      <c r="D32" s="61">
        <v>929</v>
      </c>
      <c r="E32" s="61">
        <v>813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1738</v>
      </c>
      <c r="D33" s="61">
        <v>938</v>
      </c>
      <c r="E33" s="61">
        <v>800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1737</v>
      </c>
      <c r="D34" s="61">
        <v>927</v>
      </c>
      <c r="E34" s="61">
        <v>810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1813</v>
      </c>
      <c r="D35" s="61">
        <v>979</v>
      </c>
      <c r="E35" s="61">
        <v>834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1770</v>
      </c>
      <c r="D36" s="61">
        <v>939</v>
      </c>
      <c r="E36" s="61">
        <v>831</v>
      </c>
    </row>
    <row r="37" spans="1:5" ht="14.1" customHeight="1" x14ac:dyDescent="0.2">
      <c r="A37" s="53" t="s">
        <v>36</v>
      </c>
      <c r="B37" s="62"/>
      <c r="C37" s="61">
        <f>SUM(C32:C36)</f>
        <v>8800</v>
      </c>
      <c r="D37" s="61">
        <f>SUM(D32:D36)</f>
        <v>4712</v>
      </c>
      <c r="E37" s="61">
        <f>SUM(E32:E36)</f>
        <v>4088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1802</v>
      </c>
      <c r="D38" s="61">
        <v>954</v>
      </c>
      <c r="E38" s="61">
        <v>848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1770</v>
      </c>
      <c r="D39" s="61">
        <v>947</v>
      </c>
      <c r="E39" s="61">
        <v>823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1883</v>
      </c>
      <c r="D40" s="61">
        <v>982</v>
      </c>
      <c r="E40" s="61">
        <v>901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1803</v>
      </c>
      <c r="D41" s="61">
        <v>999</v>
      </c>
      <c r="E41" s="61">
        <v>804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1911</v>
      </c>
      <c r="D42" s="61">
        <v>1010</v>
      </c>
      <c r="E42" s="61">
        <v>901</v>
      </c>
    </row>
    <row r="43" spans="1:5" ht="14.1" customHeight="1" x14ac:dyDescent="0.2">
      <c r="A43" s="53" t="s">
        <v>36</v>
      </c>
      <c r="B43" s="62"/>
      <c r="C43" s="61">
        <f>SUM(C38:C42)</f>
        <v>9169</v>
      </c>
      <c r="D43" s="61">
        <f>SUM(D38:D42)</f>
        <v>4892</v>
      </c>
      <c r="E43" s="61">
        <f>SUM(E38:E42)</f>
        <v>4277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1955</v>
      </c>
      <c r="D44" s="61">
        <v>1076</v>
      </c>
      <c r="E44" s="61">
        <v>879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1925</v>
      </c>
      <c r="D45" s="61">
        <v>1038</v>
      </c>
      <c r="E45" s="61">
        <v>887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1921</v>
      </c>
      <c r="D46" s="61">
        <v>1033</v>
      </c>
      <c r="E46" s="61">
        <v>888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1909</v>
      </c>
      <c r="D47" s="61">
        <v>1011</v>
      </c>
      <c r="E47" s="61">
        <v>898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1852</v>
      </c>
      <c r="D48" s="61">
        <v>953</v>
      </c>
      <c r="E48" s="61">
        <v>899</v>
      </c>
    </row>
    <row r="49" spans="1:5" ht="14.1" customHeight="1" x14ac:dyDescent="0.2">
      <c r="A49" s="53" t="s">
        <v>36</v>
      </c>
      <c r="B49" s="62"/>
      <c r="C49" s="61">
        <f>SUM(C44:C48)</f>
        <v>9562</v>
      </c>
      <c r="D49" s="61">
        <f>SUM(D44:D48)</f>
        <v>5111</v>
      </c>
      <c r="E49" s="61">
        <f>SUM(E44:E48)</f>
        <v>4451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1768</v>
      </c>
      <c r="D50" s="61">
        <v>903</v>
      </c>
      <c r="E50" s="61">
        <v>865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1747</v>
      </c>
      <c r="D51" s="61">
        <v>896</v>
      </c>
      <c r="E51" s="61">
        <v>851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1751</v>
      </c>
      <c r="D52" s="61">
        <v>867</v>
      </c>
      <c r="E52" s="61">
        <v>884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1794</v>
      </c>
      <c r="D53" s="61">
        <v>929</v>
      </c>
      <c r="E53" s="61">
        <v>865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1778</v>
      </c>
      <c r="D54" s="61">
        <v>891</v>
      </c>
      <c r="E54" s="61">
        <v>887</v>
      </c>
    </row>
    <row r="55" spans="1:5" ht="14.1" customHeight="1" x14ac:dyDescent="0.2">
      <c r="A55" s="52" t="s">
        <v>36</v>
      </c>
      <c r="B55" s="62"/>
      <c r="C55" s="61">
        <f>SUM(C50:C54)</f>
        <v>8838</v>
      </c>
      <c r="D55" s="61">
        <f>SUM(D50:D54)</f>
        <v>4486</v>
      </c>
      <c r="E55" s="61">
        <f>SUM(E50:E54)</f>
        <v>4352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1931</v>
      </c>
      <c r="D56" s="61">
        <v>955</v>
      </c>
      <c r="E56" s="61">
        <v>976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1824</v>
      </c>
      <c r="D57" s="61">
        <v>859</v>
      </c>
      <c r="E57" s="61">
        <v>965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1756</v>
      </c>
      <c r="D58" s="61">
        <v>853</v>
      </c>
      <c r="E58" s="61">
        <v>903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1738</v>
      </c>
      <c r="D59" s="61">
        <v>858</v>
      </c>
      <c r="E59" s="61">
        <v>880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1766</v>
      </c>
      <c r="D60" s="61">
        <v>842</v>
      </c>
      <c r="E60" s="61">
        <v>924</v>
      </c>
    </row>
    <row r="61" spans="1:5" ht="14.1" customHeight="1" x14ac:dyDescent="0.2">
      <c r="A61" s="53" t="s">
        <v>36</v>
      </c>
      <c r="B61" s="62"/>
      <c r="C61" s="61">
        <f>SUM(C56:C60)</f>
        <v>9015</v>
      </c>
      <c r="D61" s="61">
        <f>SUM(D56:D60)</f>
        <v>4367</v>
      </c>
      <c r="E61" s="61">
        <f>SUM(E56:E60)</f>
        <v>4648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1800</v>
      </c>
      <c r="D62" s="61">
        <v>884</v>
      </c>
      <c r="E62" s="61">
        <v>916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1839</v>
      </c>
      <c r="D63" s="61">
        <v>856</v>
      </c>
      <c r="E63" s="61">
        <v>983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1918</v>
      </c>
      <c r="D64" s="61">
        <v>934</v>
      </c>
      <c r="E64" s="61">
        <v>984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2125</v>
      </c>
      <c r="D65" s="61">
        <v>1008</v>
      </c>
      <c r="E65" s="61">
        <v>1117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2323</v>
      </c>
      <c r="D66" s="61">
        <v>1149</v>
      </c>
      <c r="E66" s="61">
        <v>1174</v>
      </c>
    </row>
    <row r="67" spans="1:5" ht="14.1" customHeight="1" x14ac:dyDescent="0.2">
      <c r="A67" s="53" t="s">
        <v>36</v>
      </c>
      <c r="B67" s="62"/>
      <c r="C67" s="61">
        <f>SUM(C62:C66)</f>
        <v>10005</v>
      </c>
      <c r="D67" s="61">
        <f>SUM(D62:D66)</f>
        <v>4831</v>
      </c>
      <c r="E67" s="61">
        <f>SUM(E62:E66)</f>
        <v>5174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2435</v>
      </c>
      <c r="D68" s="61">
        <v>1218</v>
      </c>
      <c r="E68" s="61">
        <v>1217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2785</v>
      </c>
      <c r="D69" s="61">
        <v>1345</v>
      </c>
      <c r="E69" s="61">
        <v>1440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2771</v>
      </c>
      <c r="D70" s="61">
        <v>1374</v>
      </c>
      <c r="E70" s="61">
        <v>1397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2961</v>
      </c>
      <c r="D71" s="61">
        <v>1451</v>
      </c>
      <c r="E71" s="61">
        <v>1510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3070</v>
      </c>
      <c r="D72" s="61">
        <v>1491</v>
      </c>
      <c r="E72" s="61">
        <v>1579</v>
      </c>
    </row>
    <row r="73" spans="1:5" ht="14.1" customHeight="1" x14ac:dyDescent="0.2">
      <c r="A73" s="53" t="s">
        <v>36</v>
      </c>
      <c r="B73" s="62"/>
      <c r="C73" s="61">
        <f>SUM(C68:C72)</f>
        <v>14022</v>
      </c>
      <c r="D73" s="61">
        <f>SUM(D68:D72)</f>
        <v>6879</v>
      </c>
      <c r="E73" s="61">
        <f>SUM(E68:E72)</f>
        <v>7143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3118</v>
      </c>
      <c r="D74" s="61">
        <v>1478</v>
      </c>
      <c r="E74" s="61">
        <v>1640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3172</v>
      </c>
      <c r="D75" s="61">
        <v>1529</v>
      </c>
      <c r="E75" s="61">
        <v>1643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3067</v>
      </c>
      <c r="D76" s="61">
        <v>1499</v>
      </c>
      <c r="E76" s="61">
        <v>1568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2804</v>
      </c>
      <c r="D77" s="61">
        <v>1335</v>
      </c>
      <c r="E77" s="61">
        <v>1469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2790</v>
      </c>
      <c r="D78" s="61">
        <v>1291</v>
      </c>
      <c r="E78" s="61">
        <v>1499</v>
      </c>
    </row>
    <row r="79" spans="1:5" ht="14.1" customHeight="1" x14ac:dyDescent="0.2">
      <c r="A79" s="53" t="s">
        <v>36</v>
      </c>
      <c r="B79" s="62"/>
      <c r="C79" s="61">
        <f>SUM(C74:C78)</f>
        <v>14951</v>
      </c>
      <c r="D79" s="61">
        <f>SUM(D74:D78)</f>
        <v>7132</v>
      </c>
      <c r="E79" s="61">
        <f>SUM(E74:E78)</f>
        <v>7819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2615</v>
      </c>
      <c r="D80" s="61">
        <v>1250</v>
      </c>
      <c r="E80" s="61">
        <v>1365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2581</v>
      </c>
      <c r="D81" s="61">
        <v>1236</v>
      </c>
      <c r="E81" s="61">
        <v>1345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2491</v>
      </c>
      <c r="D82" s="61">
        <v>1163</v>
      </c>
      <c r="E82" s="61">
        <v>1328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2425</v>
      </c>
      <c r="D83" s="61">
        <v>1174</v>
      </c>
      <c r="E83" s="61">
        <v>1251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2294</v>
      </c>
      <c r="D84" s="61">
        <v>1068</v>
      </c>
      <c r="E84" s="61">
        <v>1226</v>
      </c>
    </row>
    <row r="85" spans="1:5" ht="14.1" customHeight="1" x14ac:dyDescent="0.2">
      <c r="A85" s="53" t="s">
        <v>36</v>
      </c>
      <c r="B85" s="62"/>
      <c r="C85" s="61">
        <f>SUM(C80:C84)</f>
        <v>12406</v>
      </c>
      <c r="D85" s="61">
        <f>SUM(D80:D84)</f>
        <v>5891</v>
      </c>
      <c r="E85" s="61">
        <f>SUM(E80:E84)</f>
        <v>6515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2221</v>
      </c>
      <c r="D86" s="61">
        <v>1043</v>
      </c>
      <c r="E86" s="61">
        <v>1178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2186</v>
      </c>
      <c r="D87" s="61">
        <v>1070</v>
      </c>
      <c r="E87" s="61">
        <v>1116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2090</v>
      </c>
      <c r="D88" s="61">
        <v>1021</v>
      </c>
      <c r="E88" s="61">
        <v>1069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2165</v>
      </c>
      <c r="D89" s="61">
        <v>1040</v>
      </c>
      <c r="E89" s="61">
        <v>1125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2060</v>
      </c>
      <c r="D90" s="61">
        <v>997</v>
      </c>
      <c r="E90" s="61">
        <v>1063</v>
      </c>
    </row>
    <row r="91" spans="1:5" ht="14.1" customHeight="1" x14ac:dyDescent="0.2">
      <c r="A91" s="53" t="s">
        <v>36</v>
      </c>
      <c r="B91" s="62"/>
      <c r="C91" s="61">
        <f>SUM(C86:C90)</f>
        <v>10722</v>
      </c>
      <c r="D91" s="61">
        <f>SUM(D86:D90)</f>
        <v>5171</v>
      </c>
      <c r="E91" s="61">
        <f>SUM(E86:E90)</f>
        <v>5551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2041</v>
      </c>
      <c r="D92" s="61">
        <v>980</v>
      </c>
      <c r="E92" s="61">
        <v>1061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2060</v>
      </c>
      <c r="D93" s="61">
        <v>963</v>
      </c>
      <c r="E93" s="61">
        <v>1097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1936</v>
      </c>
      <c r="D94" s="61">
        <v>919</v>
      </c>
      <c r="E94" s="61">
        <v>1017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1834</v>
      </c>
      <c r="D95" s="61">
        <v>856</v>
      </c>
      <c r="E95" s="61">
        <v>978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1636</v>
      </c>
      <c r="D96" s="61">
        <v>766</v>
      </c>
      <c r="E96" s="61">
        <v>870</v>
      </c>
    </row>
    <row r="97" spans="1:5" ht="14.1" customHeight="1" x14ac:dyDescent="0.2">
      <c r="A97" s="53" t="s">
        <v>36</v>
      </c>
      <c r="B97" s="62"/>
      <c r="C97" s="61">
        <f>SUM(C92:C96)</f>
        <v>9507</v>
      </c>
      <c r="D97" s="61">
        <f>SUM(D92:D96)</f>
        <v>4484</v>
      </c>
      <c r="E97" s="61">
        <f>SUM(E92:E96)</f>
        <v>5023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1244</v>
      </c>
      <c r="D98" s="61">
        <v>570</v>
      </c>
      <c r="E98" s="61">
        <v>674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1664</v>
      </c>
      <c r="D99" s="61">
        <v>752</v>
      </c>
      <c r="E99" s="61">
        <v>912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1699</v>
      </c>
      <c r="D100" s="61">
        <v>787</v>
      </c>
      <c r="E100" s="61">
        <v>912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1539</v>
      </c>
      <c r="D101" s="61">
        <v>682</v>
      </c>
      <c r="E101" s="61">
        <v>857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1929</v>
      </c>
      <c r="D102" s="61">
        <v>897</v>
      </c>
      <c r="E102" s="61">
        <v>1032</v>
      </c>
    </row>
    <row r="103" spans="1:5" ht="14.1" customHeight="1" x14ac:dyDescent="0.2">
      <c r="A103" s="54" t="s">
        <v>36</v>
      </c>
      <c r="B103" s="63"/>
      <c r="C103" s="61">
        <f>SUM(C98:C102)</f>
        <v>8075</v>
      </c>
      <c r="D103" s="61">
        <f>SUM(D98:D102)</f>
        <v>3688</v>
      </c>
      <c r="E103" s="61">
        <f>SUM(E98:E102)</f>
        <v>4387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1864</v>
      </c>
      <c r="D104" s="61">
        <v>835</v>
      </c>
      <c r="E104" s="61">
        <v>1029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1807</v>
      </c>
      <c r="D105" s="61">
        <v>832</v>
      </c>
      <c r="E105" s="61">
        <v>975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1598</v>
      </c>
      <c r="D106" s="61">
        <v>684</v>
      </c>
      <c r="E106" s="61">
        <v>914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1359</v>
      </c>
      <c r="D107" s="61">
        <v>565</v>
      </c>
      <c r="E107" s="61">
        <v>794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1126</v>
      </c>
      <c r="D108" s="61">
        <v>470</v>
      </c>
      <c r="E108" s="61">
        <v>656</v>
      </c>
    </row>
    <row r="109" spans="1:5" ht="14.1" customHeight="1" x14ac:dyDescent="0.2">
      <c r="A109" s="54" t="s">
        <v>36</v>
      </c>
      <c r="B109" s="63"/>
      <c r="C109" s="61">
        <f>SUM(C104:C108)</f>
        <v>7754</v>
      </c>
      <c r="D109" s="61">
        <f>SUM(D104:D108)</f>
        <v>3386</v>
      </c>
      <c r="E109" s="61">
        <f>SUM(E104:E108)</f>
        <v>4368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986</v>
      </c>
      <c r="D110" s="61">
        <v>385</v>
      </c>
      <c r="E110" s="61">
        <v>601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874</v>
      </c>
      <c r="D111" s="61">
        <v>345</v>
      </c>
      <c r="E111" s="61">
        <v>529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545</v>
      </c>
      <c r="D112" s="61">
        <v>181</v>
      </c>
      <c r="E112" s="61">
        <v>364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524</v>
      </c>
      <c r="D113" s="61">
        <v>188</v>
      </c>
      <c r="E113" s="61">
        <v>336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438</v>
      </c>
      <c r="D114" s="61">
        <v>149</v>
      </c>
      <c r="E114" s="61">
        <v>289</v>
      </c>
    </row>
    <row r="115" spans="1:5" ht="14.1" customHeight="1" x14ac:dyDescent="0.2">
      <c r="A115" s="54" t="s">
        <v>36</v>
      </c>
      <c r="B115" s="64"/>
      <c r="C115" s="61">
        <f>SUM(C110:C114)</f>
        <v>3367</v>
      </c>
      <c r="D115" s="61">
        <f>SUM(D110:D114)</f>
        <v>1248</v>
      </c>
      <c r="E115" s="61">
        <f>SUM(E110:E114)</f>
        <v>2119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1707</v>
      </c>
      <c r="D116" s="61">
        <v>473</v>
      </c>
      <c r="E116" s="61">
        <v>1234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167147</v>
      </c>
      <c r="D118" s="66">
        <v>81789</v>
      </c>
      <c r="E118" s="66">
        <v>85358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132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1432</v>
      </c>
      <c r="D8" s="61">
        <v>727</v>
      </c>
      <c r="E8" s="61">
        <v>705</v>
      </c>
    </row>
    <row r="9" spans="1:8" ht="14.1" customHeight="1" x14ac:dyDescent="0.2">
      <c r="A9" s="45" t="s">
        <v>32</v>
      </c>
      <c r="B9" s="60">
        <f>$B$8-1</f>
        <v>2019</v>
      </c>
      <c r="C9" s="61">
        <v>1387</v>
      </c>
      <c r="D9" s="61">
        <v>720</v>
      </c>
      <c r="E9" s="61">
        <v>667</v>
      </c>
    </row>
    <row r="10" spans="1:8" ht="14.1" customHeight="1" x14ac:dyDescent="0.2">
      <c r="A10" s="45" t="s">
        <v>33</v>
      </c>
      <c r="B10" s="60">
        <f>$B$8-2</f>
        <v>2018</v>
      </c>
      <c r="C10" s="61">
        <v>1579</v>
      </c>
      <c r="D10" s="61">
        <v>789</v>
      </c>
      <c r="E10" s="61">
        <v>790</v>
      </c>
    </row>
    <row r="11" spans="1:8" ht="14.1" customHeight="1" x14ac:dyDescent="0.2">
      <c r="A11" s="45" t="s">
        <v>34</v>
      </c>
      <c r="B11" s="60">
        <f>$B$8-3</f>
        <v>2017</v>
      </c>
      <c r="C11" s="61">
        <v>1537</v>
      </c>
      <c r="D11" s="61">
        <v>767</v>
      </c>
      <c r="E11" s="61">
        <v>770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1480</v>
      </c>
      <c r="D12" s="61">
        <v>712</v>
      </c>
      <c r="E12" s="61">
        <v>768</v>
      </c>
    </row>
    <row r="13" spans="1:8" ht="14.1" customHeight="1" x14ac:dyDescent="0.2">
      <c r="A13" s="52" t="s">
        <v>36</v>
      </c>
      <c r="B13" s="60"/>
      <c r="C13" s="61">
        <f>SUM(C8:C12)</f>
        <v>7415</v>
      </c>
      <c r="D13" s="61">
        <f>SUM(D8:D12)</f>
        <v>3715</v>
      </c>
      <c r="E13" s="61">
        <f>SUM(E8:E12)</f>
        <v>3700</v>
      </c>
    </row>
    <row r="14" spans="1:8" ht="14.1" customHeight="1" x14ac:dyDescent="0.2">
      <c r="A14" s="46" t="s">
        <v>37</v>
      </c>
      <c r="B14" s="60">
        <f>$B$8-5</f>
        <v>2015</v>
      </c>
      <c r="C14" s="61">
        <v>1512</v>
      </c>
      <c r="D14" s="61">
        <v>755</v>
      </c>
      <c r="E14" s="61">
        <v>757</v>
      </c>
    </row>
    <row r="15" spans="1:8" ht="14.1" customHeight="1" x14ac:dyDescent="0.2">
      <c r="A15" s="46" t="s">
        <v>38</v>
      </c>
      <c r="B15" s="60">
        <f>$B$8-6</f>
        <v>2014</v>
      </c>
      <c r="C15" s="61">
        <v>1522</v>
      </c>
      <c r="D15" s="61">
        <v>790</v>
      </c>
      <c r="E15" s="61">
        <v>732</v>
      </c>
    </row>
    <row r="16" spans="1:8" ht="14.1" customHeight="1" x14ac:dyDescent="0.2">
      <c r="A16" s="46" t="s">
        <v>39</v>
      </c>
      <c r="B16" s="60">
        <f>$B$8-7</f>
        <v>2013</v>
      </c>
      <c r="C16" s="61">
        <v>1488</v>
      </c>
      <c r="D16" s="61">
        <v>754</v>
      </c>
      <c r="E16" s="61">
        <v>734</v>
      </c>
    </row>
    <row r="17" spans="1:5" ht="14.1" customHeight="1" x14ac:dyDescent="0.2">
      <c r="A17" s="46" t="s">
        <v>40</v>
      </c>
      <c r="B17" s="60">
        <f>$B$8-8</f>
        <v>2012</v>
      </c>
      <c r="C17" s="61">
        <v>1629</v>
      </c>
      <c r="D17" s="61">
        <v>836</v>
      </c>
      <c r="E17" s="61">
        <v>793</v>
      </c>
    </row>
    <row r="18" spans="1:5" ht="14.1" customHeight="1" x14ac:dyDescent="0.2">
      <c r="A18" s="46" t="s">
        <v>41</v>
      </c>
      <c r="B18" s="60">
        <f>$B$8-9</f>
        <v>2011</v>
      </c>
      <c r="C18" s="61">
        <v>1601</v>
      </c>
      <c r="D18" s="61">
        <v>811</v>
      </c>
      <c r="E18" s="61">
        <v>790</v>
      </c>
    </row>
    <row r="19" spans="1:5" ht="14.1" customHeight="1" x14ac:dyDescent="0.2">
      <c r="A19" s="53" t="s">
        <v>36</v>
      </c>
      <c r="B19" s="62"/>
      <c r="C19" s="61">
        <f>SUM(C14:C18)</f>
        <v>7752</v>
      </c>
      <c r="D19" s="61">
        <f>SUM(D14:D18)</f>
        <v>3946</v>
      </c>
      <c r="E19" s="61">
        <f>SUM(E14:E18)</f>
        <v>3806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1643</v>
      </c>
      <c r="D20" s="61">
        <v>845</v>
      </c>
      <c r="E20" s="61">
        <v>798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1647</v>
      </c>
      <c r="D21" s="61">
        <v>829</v>
      </c>
      <c r="E21" s="61">
        <v>818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1669</v>
      </c>
      <c r="D22" s="61">
        <v>860</v>
      </c>
      <c r="E22" s="61">
        <v>809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1677</v>
      </c>
      <c r="D23" s="61">
        <v>852</v>
      </c>
      <c r="E23" s="61">
        <v>825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1645</v>
      </c>
      <c r="D24" s="61">
        <v>825</v>
      </c>
      <c r="E24" s="61">
        <v>820</v>
      </c>
    </row>
    <row r="25" spans="1:5" ht="14.1" customHeight="1" x14ac:dyDescent="0.2">
      <c r="A25" s="53" t="s">
        <v>36</v>
      </c>
      <c r="B25" s="62"/>
      <c r="C25" s="61">
        <f>SUM(C20:C24)</f>
        <v>8281</v>
      </c>
      <c r="D25" s="61">
        <f>SUM(D20:D24)</f>
        <v>4211</v>
      </c>
      <c r="E25" s="61">
        <f>SUM(E20:E24)</f>
        <v>4070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1697</v>
      </c>
      <c r="D26" s="61">
        <v>883</v>
      </c>
      <c r="E26" s="61">
        <v>814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1773</v>
      </c>
      <c r="D27" s="61">
        <v>940</v>
      </c>
      <c r="E27" s="61">
        <v>833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1850</v>
      </c>
      <c r="D28" s="61">
        <v>938</v>
      </c>
      <c r="E28" s="61">
        <v>912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1882</v>
      </c>
      <c r="D29" s="61">
        <v>954</v>
      </c>
      <c r="E29" s="61">
        <v>928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1838</v>
      </c>
      <c r="D30" s="61">
        <v>963</v>
      </c>
      <c r="E30" s="61">
        <v>875</v>
      </c>
    </row>
    <row r="31" spans="1:5" ht="14.1" customHeight="1" x14ac:dyDescent="0.2">
      <c r="A31" s="53" t="s">
        <v>36</v>
      </c>
      <c r="B31" s="62"/>
      <c r="C31" s="61">
        <f>SUM(C26:C30)</f>
        <v>9040</v>
      </c>
      <c r="D31" s="61">
        <f>SUM(D26:D30)</f>
        <v>4678</v>
      </c>
      <c r="E31" s="61">
        <f>SUM(E26:E30)</f>
        <v>4362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1879</v>
      </c>
      <c r="D32" s="61">
        <v>998</v>
      </c>
      <c r="E32" s="61">
        <v>881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1727</v>
      </c>
      <c r="D33" s="61">
        <v>968</v>
      </c>
      <c r="E33" s="61">
        <v>759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1692</v>
      </c>
      <c r="D34" s="61">
        <v>914</v>
      </c>
      <c r="E34" s="61">
        <v>778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1736</v>
      </c>
      <c r="D35" s="61">
        <v>991</v>
      </c>
      <c r="E35" s="61">
        <v>745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1736</v>
      </c>
      <c r="D36" s="61">
        <v>936</v>
      </c>
      <c r="E36" s="61">
        <v>800</v>
      </c>
    </row>
    <row r="37" spans="1:5" ht="14.1" customHeight="1" x14ac:dyDescent="0.2">
      <c r="A37" s="53" t="s">
        <v>36</v>
      </c>
      <c r="B37" s="62"/>
      <c r="C37" s="61">
        <f>SUM(C32:C36)</f>
        <v>8770</v>
      </c>
      <c r="D37" s="61">
        <f>SUM(D32:D36)</f>
        <v>4807</v>
      </c>
      <c r="E37" s="61">
        <f>SUM(E32:E36)</f>
        <v>3963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1642</v>
      </c>
      <c r="D38" s="61">
        <v>869</v>
      </c>
      <c r="E38" s="61">
        <v>773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1660</v>
      </c>
      <c r="D39" s="61">
        <v>877</v>
      </c>
      <c r="E39" s="61">
        <v>783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1698</v>
      </c>
      <c r="D40" s="61">
        <v>892</v>
      </c>
      <c r="E40" s="61">
        <v>806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1759</v>
      </c>
      <c r="D41" s="61">
        <v>890</v>
      </c>
      <c r="E41" s="61">
        <v>869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1940</v>
      </c>
      <c r="D42" s="61">
        <v>991</v>
      </c>
      <c r="E42" s="61">
        <v>949</v>
      </c>
    </row>
    <row r="43" spans="1:5" ht="14.1" customHeight="1" x14ac:dyDescent="0.2">
      <c r="A43" s="53" t="s">
        <v>36</v>
      </c>
      <c r="B43" s="62"/>
      <c r="C43" s="61">
        <f>SUM(C38:C42)</f>
        <v>8699</v>
      </c>
      <c r="D43" s="61">
        <f>SUM(D38:D42)</f>
        <v>4519</v>
      </c>
      <c r="E43" s="61">
        <f>SUM(E38:E42)</f>
        <v>4180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1988</v>
      </c>
      <c r="D44" s="61">
        <v>1044</v>
      </c>
      <c r="E44" s="61">
        <v>944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2002</v>
      </c>
      <c r="D45" s="61">
        <v>998</v>
      </c>
      <c r="E45" s="61">
        <v>1004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2071</v>
      </c>
      <c r="D46" s="61">
        <v>1063</v>
      </c>
      <c r="E46" s="61">
        <v>1008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1974</v>
      </c>
      <c r="D47" s="61">
        <v>995</v>
      </c>
      <c r="E47" s="61">
        <v>979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1939</v>
      </c>
      <c r="D48" s="61">
        <v>985</v>
      </c>
      <c r="E48" s="61">
        <v>954</v>
      </c>
    </row>
    <row r="49" spans="1:5" ht="14.1" customHeight="1" x14ac:dyDescent="0.2">
      <c r="A49" s="53" t="s">
        <v>36</v>
      </c>
      <c r="B49" s="62"/>
      <c r="C49" s="61">
        <f>SUM(C44:C48)</f>
        <v>9974</v>
      </c>
      <c r="D49" s="61">
        <f>SUM(D44:D48)</f>
        <v>5085</v>
      </c>
      <c r="E49" s="61">
        <f>SUM(E44:E48)</f>
        <v>4889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1898</v>
      </c>
      <c r="D50" s="61">
        <v>946</v>
      </c>
      <c r="E50" s="61">
        <v>952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1940</v>
      </c>
      <c r="D51" s="61">
        <v>959</v>
      </c>
      <c r="E51" s="61">
        <v>981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2025</v>
      </c>
      <c r="D52" s="61">
        <v>993</v>
      </c>
      <c r="E52" s="61">
        <v>1032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2160</v>
      </c>
      <c r="D53" s="61">
        <v>1012</v>
      </c>
      <c r="E53" s="61">
        <v>1148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2131</v>
      </c>
      <c r="D54" s="61">
        <v>999</v>
      </c>
      <c r="E54" s="61">
        <v>1132</v>
      </c>
    </row>
    <row r="55" spans="1:5" ht="14.1" customHeight="1" x14ac:dyDescent="0.2">
      <c r="A55" s="52" t="s">
        <v>36</v>
      </c>
      <c r="B55" s="62"/>
      <c r="C55" s="61">
        <f>SUM(C50:C54)</f>
        <v>10154</v>
      </c>
      <c r="D55" s="61">
        <f>SUM(D50:D54)</f>
        <v>4909</v>
      </c>
      <c r="E55" s="61">
        <f>SUM(E50:E54)</f>
        <v>5245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2280</v>
      </c>
      <c r="D56" s="61">
        <v>1099</v>
      </c>
      <c r="E56" s="61">
        <v>1181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2159</v>
      </c>
      <c r="D57" s="61">
        <v>1008</v>
      </c>
      <c r="E57" s="61">
        <v>1151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2103</v>
      </c>
      <c r="D58" s="61">
        <v>990</v>
      </c>
      <c r="E58" s="61">
        <v>1113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2153</v>
      </c>
      <c r="D59" s="61">
        <v>1032</v>
      </c>
      <c r="E59" s="61">
        <v>1121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2191</v>
      </c>
      <c r="D60" s="61">
        <v>1050</v>
      </c>
      <c r="E60" s="61">
        <v>1141</v>
      </c>
    </row>
    <row r="61" spans="1:5" ht="14.1" customHeight="1" x14ac:dyDescent="0.2">
      <c r="A61" s="53" t="s">
        <v>36</v>
      </c>
      <c r="B61" s="62"/>
      <c r="C61" s="61">
        <f>SUM(C56:C60)</f>
        <v>10886</v>
      </c>
      <c r="D61" s="61">
        <f>SUM(D56:D60)</f>
        <v>5179</v>
      </c>
      <c r="E61" s="61">
        <f>SUM(E56:E60)</f>
        <v>5707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2131</v>
      </c>
      <c r="D62" s="61">
        <v>1006</v>
      </c>
      <c r="E62" s="61">
        <v>1125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2261</v>
      </c>
      <c r="D63" s="61">
        <v>1072</v>
      </c>
      <c r="E63" s="61">
        <v>1189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2365</v>
      </c>
      <c r="D64" s="61">
        <v>1172</v>
      </c>
      <c r="E64" s="61">
        <v>1193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2505</v>
      </c>
      <c r="D65" s="61">
        <v>1227</v>
      </c>
      <c r="E65" s="61">
        <v>1278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2930</v>
      </c>
      <c r="D66" s="61">
        <v>1365</v>
      </c>
      <c r="E66" s="61">
        <v>1565</v>
      </c>
    </row>
    <row r="67" spans="1:5" ht="14.1" customHeight="1" x14ac:dyDescent="0.2">
      <c r="A67" s="53" t="s">
        <v>36</v>
      </c>
      <c r="B67" s="62"/>
      <c r="C67" s="61">
        <f>SUM(C62:C66)</f>
        <v>12192</v>
      </c>
      <c r="D67" s="61">
        <f>SUM(D62:D66)</f>
        <v>5842</v>
      </c>
      <c r="E67" s="61">
        <f>SUM(E62:E66)</f>
        <v>6350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3024</v>
      </c>
      <c r="D68" s="61">
        <v>1465</v>
      </c>
      <c r="E68" s="61">
        <v>1559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3410</v>
      </c>
      <c r="D69" s="61">
        <v>1632</v>
      </c>
      <c r="E69" s="61">
        <v>1778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3633</v>
      </c>
      <c r="D70" s="61">
        <v>1741</v>
      </c>
      <c r="E70" s="61">
        <v>1892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3743</v>
      </c>
      <c r="D71" s="61">
        <v>1842</v>
      </c>
      <c r="E71" s="61">
        <v>1901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3733</v>
      </c>
      <c r="D72" s="61">
        <v>1794</v>
      </c>
      <c r="E72" s="61">
        <v>1939</v>
      </c>
    </row>
    <row r="73" spans="1:5" ht="14.1" customHeight="1" x14ac:dyDescent="0.2">
      <c r="A73" s="53" t="s">
        <v>36</v>
      </c>
      <c r="B73" s="62"/>
      <c r="C73" s="61">
        <f>SUM(C68:C72)</f>
        <v>17543</v>
      </c>
      <c r="D73" s="61">
        <f>SUM(D68:D72)</f>
        <v>8474</v>
      </c>
      <c r="E73" s="61">
        <f>SUM(E68:E72)</f>
        <v>9069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3717</v>
      </c>
      <c r="D74" s="61">
        <v>1787</v>
      </c>
      <c r="E74" s="61">
        <v>1930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3805</v>
      </c>
      <c r="D75" s="61">
        <v>1872</v>
      </c>
      <c r="E75" s="61">
        <v>1933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3816</v>
      </c>
      <c r="D76" s="61">
        <v>1805</v>
      </c>
      <c r="E76" s="61">
        <v>2011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3579</v>
      </c>
      <c r="D77" s="61">
        <v>1723</v>
      </c>
      <c r="E77" s="61">
        <v>1856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3556</v>
      </c>
      <c r="D78" s="61">
        <v>1715</v>
      </c>
      <c r="E78" s="61">
        <v>1841</v>
      </c>
    </row>
    <row r="79" spans="1:5" ht="14.1" customHeight="1" x14ac:dyDescent="0.2">
      <c r="A79" s="53" t="s">
        <v>36</v>
      </c>
      <c r="B79" s="62"/>
      <c r="C79" s="61">
        <f>SUM(C74:C78)</f>
        <v>18473</v>
      </c>
      <c r="D79" s="61">
        <f>SUM(D74:D78)</f>
        <v>8902</v>
      </c>
      <c r="E79" s="61">
        <f>SUM(E74:E78)</f>
        <v>9571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3350</v>
      </c>
      <c r="D80" s="61">
        <v>1569</v>
      </c>
      <c r="E80" s="61">
        <v>1781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3323</v>
      </c>
      <c r="D81" s="61">
        <v>1617</v>
      </c>
      <c r="E81" s="61">
        <v>1706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3142</v>
      </c>
      <c r="D82" s="61">
        <v>1530</v>
      </c>
      <c r="E82" s="61">
        <v>1612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3140</v>
      </c>
      <c r="D83" s="61">
        <v>1441</v>
      </c>
      <c r="E83" s="61">
        <v>1699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2916</v>
      </c>
      <c r="D84" s="61">
        <v>1399</v>
      </c>
      <c r="E84" s="61">
        <v>1517</v>
      </c>
    </row>
    <row r="85" spans="1:5" ht="14.1" customHeight="1" x14ac:dyDescent="0.2">
      <c r="A85" s="53" t="s">
        <v>36</v>
      </c>
      <c r="B85" s="62"/>
      <c r="C85" s="61">
        <f>SUM(C80:C84)</f>
        <v>15871</v>
      </c>
      <c r="D85" s="61">
        <f>SUM(D80:D84)</f>
        <v>7556</v>
      </c>
      <c r="E85" s="61">
        <f>SUM(E80:E84)</f>
        <v>8315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2936</v>
      </c>
      <c r="D86" s="61">
        <v>1415</v>
      </c>
      <c r="E86" s="61">
        <v>1521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2934</v>
      </c>
      <c r="D87" s="61">
        <v>1354</v>
      </c>
      <c r="E87" s="61">
        <v>1580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2837</v>
      </c>
      <c r="D88" s="61">
        <v>1335</v>
      </c>
      <c r="E88" s="61">
        <v>1502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2842</v>
      </c>
      <c r="D89" s="61">
        <v>1364</v>
      </c>
      <c r="E89" s="61">
        <v>1478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2800</v>
      </c>
      <c r="D90" s="61">
        <v>1367</v>
      </c>
      <c r="E90" s="61">
        <v>1433</v>
      </c>
    </row>
    <row r="91" spans="1:5" ht="14.1" customHeight="1" x14ac:dyDescent="0.2">
      <c r="A91" s="53" t="s">
        <v>36</v>
      </c>
      <c r="B91" s="62"/>
      <c r="C91" s="61">
        <f>SUM(C86:C90)</f>
        <v>14349</v>
      </c>
      <c r="D91" s="61">
        <f>SUM(D86:D90)</f>
        <v>6835</v>
      </c>
      <c r="E91" s="61">
        <f>SUM(E86:E90)</f>
        <v>7514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2829</v>
      </c>
      <c r="D92" s="61">
        <v>1388</v>
      </c>
      <c r="E92" s="61">
        <v>1441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2680</v>
      </c>
      <c r="D93" s="61">
        <v>1284</v>
      </c>
      <c r="E93" s="61">
        <v>1396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2535</v>
      </c>
      <c r="D94" s="61">
        <v>1201</v>
      </c>
      <c r="E94" s="61">
        <v>1334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2370</v>
      </c>
      <c r="D95" s="61">
        <v>1115</v>
      </c>
      <c r="E95" s="61">
        <v>1255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2263</v>
      </c>
      <c r="D96" s="61">
        <v>1041</v>
      </c>
      <c r="E96" s="61">
        <v>1222</v>
      </c>
    </row>
    <row r="97" spans="1:5" ht="14.1" customHeight="1" x14ac:dyDescent="0.2">
      <c r="A97" s="53" t="s">
        <v>36</v>
      </c>
      <c r="B97" s="62"/>
      <c r="C97" s="61">
        <f>SUM(C92:C96)</f>
        <v>12677</v>
      </c>
      <c r="D97" s="61">
        <f>SUM(D92:D96)</f>
        <v>6029</v>
      </c>
      <c r="E97" s="61">
        <f>SUM(E92:E96)</f>
        <v>6648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1831</v>
      </c>
      <c r="D98" s="61">
        <v>848</v>
      </c>
      <c r="E98" s="61">
        <v>983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2402</v>
      </c>
      <c r="D99" s="61">
        <v>1083</v>
      </c>
      <c r="E99" s="61">
        <v>1319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2389</v>
      </c>
      <c r="D100" s="61">
        <v>1120</v>
      </c>
      <c r="E100" s="61">
        <v>1269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2363</v>
      </c>
      <c r="D101" s="61">
        <v>1064</v>
      </c>
      <c r="E101" s="61">
        <v>1299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2663</v>
      </c>
      <c r="D102" s="61">
        <v>1181</v>
      </c>
      <c r="E102" s="61">
        <v>1482</v>
      </c>
    </row>
    <row r="103" spans="1:5" ht="14.1" customHeight="1" x14ac:dyDescent="0.2">
      <c r="A103" s="54" t="s">
        <v>36</v>
      </c>
      <c r="B103" s="63"/>
      <c r="C103" s="61">
        <f>SUM(C98:C102)</f>
        <v>11648</v>
      </c>
      <c r="D103" s="61">
        <f>SUM(D98:D102)</f>
        <v>5296</v>
      </c>
      <c r="E103" s="61">
        <f>SUM(E98:E102)</f>
        <v>6352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2614</v>
      </c>
      <c r="D104" s="61">
        <v>1171</v>
      </c>
      <c r="E104" s="61">
        <v>1443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2465</v>
      </c>
      <c r="D105" s="61">
        <v>1114</v>
      </c>
      <c r="E105" s="61">
        <v>1351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2268</v>
      </c>
      <c r="D106" s="61">
        <v>980</v>
      </c>
      <c r="E106" s="61">
        <v>1288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1793</v>
      </c>
      <c r="D107" s="61">
        <v>787</v>
      </c>
      <c r="E107" s="61">
        <v>1006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1641</v>
      </c>
      <c r="D108" s="61">
        <v>692</v>
      </c>
      <c r="E108" s="61">
        <v>949</v>
      </c>
    </row>
    <row r="109" spans="1:5" ht="14.1" customHeight="1" x14ac:dyDescent="0.2">
      <c r="A109" s="54" t="s">
        <v>36</v>
      </c>
      <c r="B109" s="63"/>
      <c r="C109" s="61">
        <f>SUM(C104:C108)</f>
        <v>10781</v>
      </c>
      <c r="D109" s="61">
        <f>SUM(D104:D108)</f>
        <v>4744</v>
      </c>
      <c r="E109" s="61">
        <f>SUM(E104:E108)</f>
        <v>6037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1403</v>
      </c>
      <c r="D110" s="61">
        <v>572</v>
      </c>
      <c r="E110" s="61">
        <v>831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1221</v>
      </c>
      <c r="D111" s="61">
        <v>509</v>
      </c>
      <c r="E111" s="61">
        <v>712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798</v>
      </c>
      <c r="D112" s="61">
        <v>289</v>
      </c>
      <c r="E112" s="61">
        <v>509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681</v>
      </c>
      <c r="D113" s="61">
        <v>248</v>
      </c>
      <c r="E113" s="61">
        <v>433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592</v>
      </c>
      <c r="D114" s="61">
        <v>199</v>
      </c>
      <c r="E114" s="61">
        <v>393</v>
      </c>
    </row>
    <row r="115" spans="1:5" ht="14.1" customHeight="1" x14ac:dyDescent="0.2">
      <c r="A115" s="54" t="s">
        <v>36</v>
      </c>
      <c r="B115" s="64"/>
      <c r="C115" s="61">
        <f>SUM(C110:C114)</f>
        <v>4695</v>
      </c>
      <c r="D115" s="61">
        <f>SUM(D110:D114)</f>
        <v>1817</v>
      </c>
      <c r="E115" s="61">
        <f>SUM(E110:E114)</f>
        <v>2878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2287</v>
      </c>
      <c r="D116" s="61">
        <v>627</v>
      </c>
      <c r="E116" s="61">
        <v>1660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201487</v>
      </c>
      <c r="D118" s="66">
        <v>97171</v>
      </c>
      <c r="E118" s="66">
        <v>104316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133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2824</v>
      </c>
      <c r="D8" s="61">
        <v>1437</v>
      </c>
      <c r="E8" s="61">
        <v>1387</v>
      </c>
    </row>
    <row r="9" spans="1:8" ht="14.1" customHeight="1" x14ac:dyDescent="0.2">
      <c r="A9" s="45" t="s">
        <v>32</v>
      </c>
      <c r="B9" s="60">
        <f>$B$8-1</f>
        <v>2019</v>
      </c>
      <c r="C9" s="61">
        <v>2931</v>
      </c>
      <c r="D9" s="61">
        <v>1502</v>
      </c>
      <c r="E9" s="61">
        <v>1429</v>
      </c>
    </row>
    <row r="10" spans="1:8" ht="14.1" customHeight="1" x14ac:dyDescent="0.2">
      <c r="A10" s="45" t="s">
        <v>33</v>
      </c>
      <c r="B10" s="60">
        <f>$B$8-2</f>
        <v>2018</v>
      </c>
      <c r="C10" s="61">
        <v>3105</v>
      </c>
      <c r="D10" s="61">
        <v>1571</v>
      </c>
      <c r="E10" s="61">
        <v>1534</v>
      </c>
    </row>
    <row r="11" spans="1:8" ht="14.1" customHeight="1" x14ac:dyDescent="0.2">
      <c r="A11" s="45" t="s">
        <v>34</v>
      </c>
      <c r="B11" s="60">
        <f>$B$8-3</f>
        <v>2017</v>
      </c>
      <c r="C11" s="61">
        <v>3118</v>
      </c>
      <c r="D11" s="61">
        <v>1618</v>
      </c>
      <c r="E11" s="61">
        <v>1500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3149</v>
      </c>
      <c r="D12" s="61">
        <v>1591</v>
      </c>
      <c r="E12" s="61">
        <v>1558</v>
      </c>
    </row>
    <row r="13" spans="1:8" ht="14.1" customHeight="1" x14ac:dyDescent="0.2">
      <c r="A13" s="52" t="s">
        <v>36</v>
      </c>
      <c r="B13" s="60"/>
      <c r="C13" s="61">
        <f>SUM(C8:C12)</f>
        <v>15127</v>
      </c>
      <c r="D13" s="61">
        <f>SUM(D8:D12)</f>
        <v>7719</v>
      </c>
      <c r="E13" s="61">
        <f>SUM(E8:E12)</f>
        <v>7408</v>
      </c>
    </row>
    <row r="14" spans="1:8" ht="14.1" customHeight="1" x14ac:dyDescent="0.2">
      <c r="A14" s="46" t="s">
        <v>37</v>
      </c>
      <c r="B14" s="60">
        <f>$B$8-5</f>
        <v>2015</v>
      </c>
      <c r="C14" s="61">
        <v>3034</v>
      </c>
      <c r="D14" s="61">
        <v>1560</v>
      </c>
      <c r="E14" s="61">
        <v>1474</v>
      </c>
    </row>
    <row r="15" spans="1:8" ht="14.1" customHeight="1" x14ac:dyDescent="0.2">
      <c r="A15" s="46" t="s">
        <v>38</v>
      </c>
      <c r="B15" s="60">
        <f>$B$8-6</f>
        <v>2014</v>
      </c>
      <c r="C15" s="61">
        <v>3028</v>
      </c>
      <c r="D15" s="61">
        <v>1554</v>
      </c>
      <c r="E15" s="61">
        <v>1474</v>
      </c>
    </row>
    <row r="16" spans="1:8" ht="14.1" customHeight="1" x14ac:dyDescent="0.2">
      <c r="A16" s="46" t="s">
        <v>39</v>
      </c>
      <c r="B16" s="60">
        <f>$B$8-7</f>
        <v>2013</v>
      </c>
      <c r="C16" s="61">
        <v>2996</v>
      </c>
      <c r="D16" s="61">
        <v>1538</v>
      </c>
      <c r="E16" s="61">
        <v>1458</v>
      </c>
    </row>
    <row r="17" spans="1:5" ht="14.1" customHeight="1" x14ac:dyDescent="0.2">
      <c r="A17" s="46" t="s">
        <v>40</v>
      </c>
      <c r="B17" s="60">
        <f>$B$8-8</f>
        <v>2012</v>
      </c>
      <c r="C17" s="61">
        <v>2934</v>
      </c>
      <c r="D17" s="61">
        <v>1473</v>
      </c>
      <c r="E17" s="61">
        <v>1461</v>
      </c>
    </row>
    <row r="18" spans="1:5" ht="14.1" customHeight="1" x14ac:dyDescent="0.2">
      <c r="A18" s="46" t="s">
        <v>41</v>
      </c>
      <c r="B18" s="60">
        <f>$B$8-9</f>
        <v>2011</v>
      </c>
      <c r="C18" s="61">
        <v>2950</v>
      </c>
      <c r="D18" s="61">
        <v>1511</v>
      </c>
      <c r="E18" s="61">
        <v>1439</v>
      </c>
    </row>
    <row r="19" spans="1:5" ht="14.1" customHeight="1" x14ac:dyDescent="0.2">
      <c r="A19" s="53" t="s">
        <v>36</v>
      </c>
      <c r="B19" s="62"/>
      <c r="C19" s="61">
        <f>SUM(C14:C18)</f>
        <v>14942</v>
      </c>
      <c r="D19" s="61">
        <f>SUM(D14:D18)</f>
        <v>7636</v>
      </c>
      <c r="E19" s="61">
        <f>SUM(E14:E18)</f>
        <v>7306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2922</v>
      </c>
      <c r="D20" s="61">
        <v>1498</v>
      </c>
      <c r="E20" s="61">
        <v>1424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2980</v>
      </c>
      <c r="D21" s="61">
        <v>1547</v>
      </c>
      <c r="E21" s="61">
        <v>1433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3105</v>
      </c>
      <c r="D22" s="61">
        <v>1555</v>
      </c>
      <c r="E22" s="61">
        <v>1550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3062</v>
      </c>
      <c r="D23" s="61">
        <v>1550</v>
      </c>
      <c r="E23" s="61">
        <v>1512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3008</v>
      </c>
      <c r="D24" s="61">
        <v>1548</v>
      </c>
      <c r="E24" s="61">
        <v>1460</v>
      </c>
    </row>
    <row r="25" spans="1:5" ht="14.1" customHeight="1" x14ac:dyDescent="0.2">
      <c r="A25" s="53" t="s">
        <v>36</v>
      </c>
      <c r="B25" s="62"/>
      <c r="C25" s="61">
        <f>SUM(C20:C24)</f>
        <v>15077</v>
      </c>
      <c r="D25" s="61">
        <f>SUM(D20:D24)</f>
        <v>7698</v>
      </c>
      <c r="E25" s="61">
        <f>SUM(E20:E24)</f>
        <v>7379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3004</v>
      </c>
      <c r="D26" s="61">
        <v>1532</v>
      </c>
      <c r="E26" s="61">
        <v>1472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3085</v>
      </c>
      <c r="D27" s="61">
        <v>1644</v>
      </c>
      <c r="E27" s="61">
        <v>1441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3086</v>
      </c>
      <c r="D28" s="61">
        <v>1563</v>
      </c>
      <c r="E28" s="61">
        <v>1523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3100</v>
      </c>
      <c r="D29" s="61">
        <v>1612</v>
      </c>
      <c r="E29" s="61">
        <v>1488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3137</v>
      </c>
      <c r="D30" s="61">
        <v>1600</v>
      </c>
      <c r="E30" s="61">
        <v>1537</v>
      </c>
    </row>
    <row r="31" spans="1:5" ht="14.1" customHeight="1" x14ac:dyDescent="0.2">
      <c r="A31" s="53" t="s">
        <v>36</v>
      </c>
      <c r="B31" s="62"/>
      <c r="C31" s="61">
        <f>SUM(C26:C30)</f>
        <v>15412</v>
      </c>
      <c r="D31" s="61">
        <f>SUM(D26:D30)</f>
        <v>7951</v>
      </c>
      <c r="E31" s="61">
        <f>SUM(E26:E30)</f>
        <v>7461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3159</v>
      </c>
      <c r="D32" s="61">
        <v>1697</v>
      </c>
      <c r="E32" s="61">
        <v>1462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3075</v>
      </c>
      <c r="D33" s="61">
        <v>1633</v>
      </c>
      <c r="E33" s="61">
        <v>1442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3163</v>
      </c>
      <c r="D34" s="61">
        <v>1686</v>
      </c>
      <c r="E34" s="61">
        <v>1477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3236</v>
      </c>
      <c r="D35" s="61">
        <v>1759</v>
      </c>
      <c r="E35" s="61">
        <v>1477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3157</v>
      </c>
      <c r="D36" s="61">
        <v>1632</v>
      </c>
      <c r="E36" s="61">
        <v>1525</v>
      </c>
    </row>
    <row r="37" spans="1:5" ht="14.1" customHeight="1" x14ac:dyDescent="0.2">
      <c r="A37" s="53" t="s">
        <v>36</v>
      </c>
      <c r="B37" s="62"/>
      <c r="C37" s="61">
        <f>SUM(C32:C36)</f>
        <v>15790</v>
      </c>
      <c r="D37" s="61">
        <f>SUM(D32:D36)</f>
        <v>8407</v>
      </c>
      <c r="E37" s="61">
        <f>SUM(E32:E36)</f>
        <v>7383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3108</v>
      </c>
      <c r="D38" s="61">
        <v>1646</v>
      </c>
      <c r="E38" s="61">
        <v>1462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3150</v>
      </c>
      <c r="D39" s="61">
        <v>1676</v>
      </c>
      <c r="E39" s="61">
        <v>1474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3126</v>
      </c>
      <c r="D40" s="61">
        <v>1637</v>
      </c>
      <c r="E40" s="61">
        <v>1489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3230</v>
      </c>
      <c r="D41" s="61">
        <v>1698</v>
      </c>
      <c r="E41" s="61">
        <v>1532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3341</v>
      </c>
      <c r="D42" s="61">
        <v>1739</v>
      </c>
      <c r="E42" s="61">
        <v>1602</v>
      </c>
    </row>
    <row r="43" spans="1:5" ht="14.1" customHeight="1" x14ac:dyDescent="0.2">
      <c r="A43" s="53" t="s">
        <v>36</v>
      </c>
      <c r="B43" s="62"/>
      <c r="C43" s="61">
        <f>SUM(C38:C42)</f>
        <v>15955</v>
      </c>
      <c r="D43" s="61">
        <f>SUM(D38:D42)</f>
        <v>8396</v>
      </c>
      <c r="E43" s="61">
        <f>SUM(E38:E42)</f>
        <v>7559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3556</v>
      </c>
      <c r="D44" s="61">
        <v>1847</v>
      </c>
      <c r="E44" s="61">
        <v>1709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3487</v>
      </c>
      <c r="D45" s="61">
        <v>1775</v>
      </c>
      <c r="E45" s="61">
        <v>1712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3711</v>
      </c>
      <c r="D46" s="61">
        <v>1906</v>
      </c>
      <c r="E46" s="61">
        <v>1805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3801</v>
      </c>
      <c r="D47" s="61">
        <v>2004</v>
      </c>
      <c r="E47" s="61">
        <v>1797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3737</v>
      </c>
      <c r="D48" s="61">
        <v>1879</v>
      </c>
      <c r="E48" s="61">
        <v>1858</v>
      </c>
    </row>
    <row r="49" spans="1:5" ht="14.1" customHeight="1" x14ac:dyDescent="0.2">
      <c r="A49" s="53" t="s">
        <v>36</v>
      </c>
      <c r="B49" s="62"/>
      <c r="C49" s="61">
        <f>SUM(C44:C48)</f>
        <v>18292</v>
      </c>
      <c r="D49" s="61">
        <f>SUM(D44:D48)</f>
        <v>9411</v>
      </c>
      <c r="E49" s="61">
        <f>SUM(E44:E48)</f>
        <v>8881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3641</v>
      </c>
      <c r="D50" s="61">
        <v>1807</v>
      </c>
      <c r="E50" s="61">
        <v>1834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3763</v>
      </c>
      <c r="D51" s="61">
        <v>1854</v>
      </c>
      <c r="E51" s="61">
        <v>1909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3855</v>
      </c>
      <c r="D52" s="61">
        <v>1906</v>
      </c>
      <c r="E52" s="61">
        <v>1949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3963</v>
      </c>
      <c r="D53" s="61">
        <v>1950</v>
      </c>
      <c r="E53" s="61">
        <v>2013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4070</v>
      </c>
      <c r="D54" s="61">
        <v>2012</v>
      </c>
      <c r="E54" s="61">
        <v>2058</v>
      </c>
    </row>
    <row r="55" spans="1:5" ht="14.1" customHeight="1" x14ac:dyDescent="0.2">
      <c r="A55" s="52" t="s">
        <v>36</v>
      </c>
      <c r="B55" s="62"/>
      <c r="C55" s="61">
        <f>SUM(C50:C54)</f>
        <v>19292</v>
      </c>
      <c r="D55" s="61">
        <f>SUM(D50:D54)</f>
        <v>9529</v>
      </c>
      <c r="E55" s="61">
        <f>SUM(E50:E54)</f>
        <v>9763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4107</v>
      </c>
      <c r="D56" s="61">
        <v>2007</v>
      </c>
      <c r="E56" s="61">
        <v>2100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4001</v>
      </c>
      <c r="D57" s="61">
        <v>1967</v>
      </c>
      <c r="E57" s="61">
        <v>2034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3895</v>
      </c>
      <c r="D58" s="61">
        <v>1972</v>
      </c>
      <c r="E58" s="61">
        <v>1923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3968</v>
      </c>
      <c r="D59" s="61">
        <v>1931</v>
      </c>
      <c r="E59" s="61">
        <v>2037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3967</v>
      </c>
      <c r="D60" s="61">
        <v>1923</v>
      </c>
      <c r="E60" s="61">
        <v>2044</v>
      </c>
    </row>
    <row r="61" spans="1:5" ht="14.1" customHeight="1" x14ac:dyDescent="0.2">
      <c r="A61" s="53" t="s">
        <v>36</v>
      </c>
      <c r="B61" s="62"/>
      <c r="C61" s="61">
        <f>SUM(C56:C60)</f>
        <v>19938</v>
      </c>
      <c r="D61" s="61">
        <f>SUM(D56:D60)</f>
        <v>9800</v>
      </c>
      <c r="E61" s="61">
        <f>SUM(E56:E60)</f>
        <v>10138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3801</v>
      </c>
      <c r="D62" s="61">
        <v>1873</v>
      </c>
      <c r="E62" s="61">
        <v>1928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3839</v>
      </c>
      <c r="D63" s="61">
        <v>1913</v>
      </c>
      <c r="E63" s="61">
        <v>1926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3922</v>
      </c>
      <c r="D64" s="61">
        <v>1930</v>
      </c>
      <c r="E64" s="61">
        <v>1992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4157</v>
      </c>
      <c r="D65" s="61">
        <v>2018</v>
      </c>
      <c r="E65" s="61">
        <v>2139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4672</v>
      </c>
      <c r="D66" s="61">
        <v>2306</v>
      </c>
      <c r="E66" s="61">
        <v>2366</v>
      </c>
    </row>
    <row r="67" spans="1:5" ht="14.1" customHeight="1" x14ac:dyDescent="0.2">
      <c r="A67" s="53" t="s">
        <v>36</v>
      </c>
      <c r="B67" s="62"/>
      <c r="C67" s="61">
        <f>SUM(C62:C66)</f>
        <v>20391</v>
      </c>
      <c r="D67" s="61">
        <f>SUM(D62:D66)</f>
        <v>10040</v>
      </c>
      <c r="E67" s="61">
        <f>SUM(E62:E66)</f>
        <v>10351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4909</v>
      </c>
      <c r="D68" s="61">
        <v>2500</v>
      </c>
      <c r="E68" s="61">
        <v>2409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5219</v>
      </c>
      <c r="D69" s="61">
        <v>2634</v>
      </c>
      <c r="E69" s="61">
        <v>2585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5587</v>
      </c>
      <c r="D70" s="61">
        <v>2803</v>
      </c>
      <c r="E70" s="61">
        <v>2784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5901</v>
      </c>
      <c r="D71" s="61">
        <v>2900</v>
      </c>
      <c r="E71" s="61">
        <v>3001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5962</v>
      </c>
      <c r="D72" s="61">
        <v>2933</v>
      </c>
      <c r="E72" s="61">
        <v>3029</v>
      </c>
    </row>
    <row r="73" spans="1:5" ht="14.1" customHeight="1" x14ac:dyDescent="0.2">
      <c r="A73" s="53" t="s">
        <v>36</v>
      </c>
      <c r="B73" s="62"/>
      <c r="C73" s="61">
        <f>SUM(C68:C72)</f>
        <v>27578</v>
      </c>
      <c r="D73" s="61">
        <f>SUM(D68:D72)</f>
        <v>13770</v>
      </c>
      <c r="E73" s="61">
        <f>SUM(E68:E72)</f>
        <v>13808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5740</v>
      </c>
      <c r="D74" s="61">
        <v>2849</v>
      </c>
      <c r="E74" s="61">
        <v>2891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5619</v>
      </c>
      <c r="D75" s="61">
        <v>2786</v>
      </c>
      <c r="E75" s="61">
        <v>2833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5497</v>
      </c>
      <c r="D76" s="61">
        <v>2731</v>
      </c>
      <c r="E76" s="61">
        <v>2766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5301</v>
      </c>
      <c r="D77" s="61">
        <v>2636</v>
      </c>
      <c r="E77" s="61">
        <v>2665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5004</v>
      </c>
      <c r="D78" s="61">
        <v>2507</v>
      </c>
      <c r="E78" s="61">
        <v>2497</v>
      </c>
    </row>
    <row r="79" spans="1:5" ht="14.1" customHeight="1" x14ac:dyDescent="0.2">
      <c r="A79" s="53" t="s">
        <v>36</v>
      </c>
      <c r="B79" s="62"/>
      <c r="C79" s="61">
        <f>SUM(C74:C78)</f>
        <v>27161</v>
      </c>
      <c r="D79" s="61">
        <f>SUM(D74:D78)</f>
        <v>13509</v>
      </c>
      <c r="E79" s="61">
        <f>SUM(E74:E78)</f>
        <v>13652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4758</v>
      </c>
      <c r="D80" s="61">
        <v>2334</v>
      </c>
      <c r="E80" s="61">
        <v>2424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4492</v>
      </c>
      <c r="D81" s="61">
        <v>2265</v>
      </c>
      <c r="E81" s="61">
        <v>2227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4306</v>
      </c>
      <c r="D82" s="61">
        <v>2134</v>
      </c>
      <c r="E82" s="61">
        <v>2172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4120</v>
      </c>
      <c r="D83" s="61">
        <v>1993</v>
      </c>
      <c r="E83" s="61">
        <v>2127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3755</v>
      </c>
      <c r="D84" s="61">
        <v>1834</v>
      </c>
      <c r="E84" s="61">
        <v>1921</v>
      </c>
    </row>
    <row r="85" spans="1:5" ht="14.1" customHeight="1" x14ac:dyDescent="0.2">
      <c r="A85" s="53" t="s">
        <v>36</v>
      </c>
      <c r="B85" s="62"/>
      <c r="C85" s="61">
        <f>SUM(C80:C84)</f>
        <v>21431</v>
      </c>
      <c r="D85" s="61">
        <f>SUM(D80:D84)</f>
        <v>10560</v>
      </c>
      <c r="E85" s="61">
        <f>SUM(E80:E84)</f>
        <v>10871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3545</v>
      </c>
      <c r="D86" s="61">
        <v>1678</v>
      </c>
      <c r="E86" s="61">
        <v>1867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3495</v>
      </c>
      <c r="D87" s="61">
        <v>1669</v>
      </c>
      <c r="E87" s="61">
        <v>1826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3343</v>
      </c>
      <c r="D88" s="61">
        <v>1602</v>
      </c>
      <c r="E88" s="61">
        <v>1741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3233</v>
      </c>
      <c r="D89" s="61">
        <v>1528</v>
      </c>
      <c r="E89" s="61">
        <v>1705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3236</v>
      </c>
      <c r="D90" s="61">
        <v>1535</v>
      </c>
      <c r="E90" s="61">
        <v>1701</v>
      </c>
    </row>
    <row r="91" spans="1:5" ht="14.1" customHeight="1" x14ac:dyDescent="0.2">
      <c r="A91" s="53" t="s">
        <v>36</v>
      </c>
      <c r="B91" s="62"/>
      <c r="C91" s="61">
        <f>SUM(C86:C90)</f>
        <v>16852</v>
      </c>
      <c r="D91" s="61">
        <f>SUM(D86:D90)</f>
        <v>8012</v>
      </c>
      <c r="E91" s="61">
        <f>SUM(E86:E90)</f>
        <v>8840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3319</v>
      </c>
      <c r="D92" s="61">
        <v>1496</v>
      </c>
      <c r="E92" s="61">
        <v>1823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3276</v>
      </c>
      <c r="D93" s="61">
        <v>1529</v>
      </c>
      <c r="E93" s="61">
        <v>1747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3188</v>
      </c>
      <c r="D94" s="61">
        <v>1436</v>
      </c>
      <c r="E94" s="61">
        <v>1752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3060</v>
      </c>
      <c r="D95" s="61">
        <v>1415</v>
      </c>
      <c r="E95" s="61">
        <v>1645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2742</v>
      </c>
      <c r="D96" s="61">
        <v>1245</v>
      </c>
      <c r="E96" s="61">
        <v>1497</v>
      </c>
    </row>
    <row r="97" spans="1:5" ht="14.1" customHeight="1" x14ac:dyDescent="0.2">
      <c r="A97" s="53" t="s">
        <v>36</v>
      </c>
      <c r="B97" s="62"/>
      <c r="C97" s="61">
        <f>SUM(C92:C96)</f>
        <v>15585</v>
      </c>
      <c r="D97" s="61">
        <f>SUM(D92:D96)</f>
        <v>7121</v>
      </c>
      <c r="E97" s="61">
        <f>SUM(E92:E96)</f>
        <v>8464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2357</v>
      </c>
      <c r="D98" s="61">
        <v>1057</v>
      </c>
      <c r="E98" s="61">
        <v>1300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3056</v>
      </c>
      <c r="D99" s="61">
        <v>1385</v>
      </c>
      <c r="E99" s="61">
        <v>1671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3145</v>
      </c>
      <c r="D100" s="61">
        <v>1390</v>
      </c>
      <c r="E100" s="61">
        <v>1755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2916</v>
      </c>
      <c r="D101" s="61">
        <v>1320</v>
      </c>
      <c r="E101" s="61">
        <v>1596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3318</v>
      </c>
      <c r="D102" s="61">
        <v>1462</v>
      </c>
      <c r="E102" s="61">
        <v>1856</v>
      </c>
    </row>
    <row r="103" spans="1:5" ht="14.1" customHeight="1" x14ac:dyDescent="0.2">
      <c r="A103" s="54" t="s">
        <v>36</v>
      </c>
      <c r="B103" s="63"/>
      <c r="C103" s="61">
        <f>SUM(C98:C102)</f>
        <v>14792</v>
      </c>
      <c r="D103" s="61">
        <f>SUM(D98:D102)</f>
        <v>6614</v>
      </c>
      <c r="E103" s="61">
        <f>SUM(E98:E102)</f>
        <v>8178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3246</v>
      </c>
      <c r="D104" s="61">
        <v>1434</v>
      </c>
      <c r="E104" s="61">
        <v>1812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3272</v>
      </c>
      <c r="D105" s="61">
        <v>1395</v>
      </c>
      <c r="E105" s="61">
        <v>1877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2864</v>
      </c>
      <c r="D106" s="61">
        <v>1207</v>
      </c>
      <c r="E106" s="61">
        <v>1657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2481</v>
      </c>
      <c r="D107" s="61">
        <v>1070</v>
      </c>
      <c r="E107" s="61">
        <v>1411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2279</v>
      </c>
      <c r="D108" s="61">
        <v>967</v>
      </c>
      <c r="E108" s="61">
        <v>1312</v>
      </c>
    </row>
    <row r="109" spans="1:5" ht="14.1" customHeight="1" x14ac:dyDescent="0.2">
      <c r="A109" s="54" t="s">
        <v>36</v>
      </c>
      <c r="B109" s="63"/>
      <c r="C109" s="61">
        <f>SUM(C104:C108)</f>
        <v>14142</v>
      </c>
      <c r="D109" s="61">
        <f>SUM(D104:D108)</f>
        <v>6073</v>
      </c>
      <c r="E109" s="61">
        <f>SUM(E104:E108)</f>
        <v>8069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1977</v>
      </c>
      <c r="D110" s="61">
        <v>801</v>
      </c>
      <c r="E110" s="61">
        <v>1176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1576</v>
      </c>
      <c r="D111" s="61">
        <v>631</v>
      </c>
      <c r="E111" s="61">
        <v>945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1065</v>
      </c>
      <c r="D112" s="61">
        <v>386</v>
      </c>
      <c r="E112" s="61">
        <v>679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945</v>
      </c>
      <c r="D113" s="61">
        <v>348</v>
      </c>
      <c r="E113" s="61">
        <v>597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801</v>
      </c>
      <c r="D114" s="61">
        <v>276</v>
      </c>
      <c r="E114" s="61">
        <v>525</v>
      </c>
    </row>
    <row r="115" spans="1:5" ht="14.1" customHeight="1" x14ac:dyDescent="0.2">
      <c r="A115" s="54" t="s">
        <v>36</v>
      </c>
      <c r="B115" s="64"/>
      <c r="C115" s="61">
        <f>SUM(C110:C114)</f>
        <v>6364</v>
      </c>
      <c r="D115" s="61">
        <f>SUM(D110:D114)</f>
        <v>2442</v>
      </c>
      <c r="E115" s="61">
        <f>SUM(E110:E114)</f>
        <v>3922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2964</v>
      </c>
      <c r="D116" s="61">
        <v>866</v>
      </c>
      <c r="E116" s="61">
        <v>2098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317085</v>
      </c>
      <c r="D118" s="66">
        <v>155554</v>
      </c>
      <c r="E118" s="66">
        <v>161531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134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1006</v>
      </c>
      <c r="D8" s="61">
        <v>493</v>
      </c>
      <c r="E8" s="61">
        <v>513</v>
      </c>
    </row>
    <row r="9" spans="1:8" ht="14.1" customHeight="1" x14ac:dyDescent="0.2">
      <c r="A9" s="45" t="s">
        <v>32</v>
      </c>
      <c r="B9" s="60">
        <f>$B$8-1</f>
        <v>2019</v>
      </c>
      <c r="C9" s="61">
        <v>1049</v>
      </c>
      <c r="D9" s="61">
        <v>527</v>
      </c>
      <c r="E9" s="61">
        <v>522</v>
      </c>
    </row>
    <row r="10" spans="1:8" ht="14.1" customHeight="1" x14ac:dyDescent="0.2">
      <c r="A10" s="45" t="s">
        <v>33</v>
      </c>
      <c r="B10" s="60">
        <f>$B$8-2</f>
        <v>2018</v>
      </c>
      <c r="C10" s="61">
        <v>1146</v>
      </c>
      <c r="D10" s="61">
        <v>590</v>
      </c>
      <c r="E10" s="61">
        <v>556</v>
      </c>
    </row>
    <row r="11" spans="1:8" ht="14.1" customHeight="1" x14ac:dyDescent="0.2">
      <c r="A11" s="45" t="s">
        <v>34</v>
      </c>
      <c r="B11" s="60">
        <f>$B$8-3</f>
        <v>2017</v>
      </c>
      <c r="C11" s="61">
        <v>1090</v>
      </c>
      <c r="D11" s="61">
        <v>559</v>
      </c>
      <c r="E11" s="61">
        <v>531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1134</v>
      </c>
      <c r="D12" s="61">
        <v>574</v>
      </c>
      <c r="E12" s="61">
        <v>560</v>
      </c>
    </row>
    <row r="13" spans="1:8" ht="14.1" customHeight="1" x14ac:dyDescent="0.2">
      <c r="A13" s="52" t="s">
        <v>36</v>
      </c>
      <c r="B13" s="60"/>
      <c r="C13" s="61">
        <f>SUM(C8:C12)</f>
        <v>5425</v>
      </c>
      <c r="D13" s="61">
        <f>SUM(D8:D12)</f>
        <v>2743</v>
      </c>
      <c r="E13" s="61">
        <f>SUM(E8:E12)</f>
        <v>2682</v>
      </c>
    </row>
    <row r="14" spans="1:8" ht="14.1" customHeight="1" x14ac:dyDescent="0.2">
      <c r="A14" s="46" t="s">
        <v>37</v>
      </c>
      <c r="B14" s="60">
        <f>$B$8-5</f>
        <v>2015</v>
      </c>
      <c r="C14" s="61">
        <v>1158</v>
      </c>
      <c r="D14" s="61">
        <v>621</v>
      </c>
      <c r="E14" s="61">
        <v>537</v>
      </c>
    </row>
    <row r="15" spans="1:8" ht="14.1" customHeight="1" x14ac:dyDescent="0.2">
      <c r="A15" s="46" t="s">
        <v>38</v>
      </c>
      <c r="B15" s="60">
        <f>$B$8-6</f>
        <v>2014</v>
      </c>
      <c r="C15" s="61">
        <v>1126</v>
      </c>
      <c r="D15" s="61">
        <v>565</v>
      </c>
      <c r="E15" s="61">
        <v>561</v>
      </c>
    </row>
    <row r="16" spans="1:8" ht="14.1" customHeight="1" x14ac:dyDescent="0.2">
      <c r="A16" s="46" t="s">
        <v>39</v>
      </c>
      <c r="B16" s="60">
        <f>$B$8-7</f>
        <v>2013</v>
      </c>
      <c r="C16" s="61">
        <v>1084</v>
      </c>
      <c r="D16" s="61">
        <v>550</v>
      </c>
      <c r="E16" s="61">
        <v>534</v>
      </c>
    </row>
    <row r="17" spans="1:5" ht="14.1" customHeight="1" x14ac:dyDescent="0.2">
      <c r="A17" s="46" t="s">
        <v>40</v>
      </c>
      <c r="B17" s="60">
        <f>$B$8-8</f>
        <v>2012</v>
      </c>
      <c r="C17" s="61">
        <v>1128</v>
      </c>
      <c r="D17" s="61">
        <v>549</v>
      </c>
      <c r="E17" s="61">
        <v>579</v>
      </c>
    </row>
    <row r="18" spans="1:5" ht="14.1" customHeight="1" x14ac:dyDescent="0.2">
      <c r="A18" s="46" t="s">
        <v>41</v>
      </c>
      <c r="B18" s="60">
        <f>$B$8-9</f>
        <v>2011</v>
      </c>
      <c r="C18" s="61">
        <v>1073</v>
      </c>
      <c r="D18" s="61">
        <v>518</v>
      </c>
      <c r="E18" s="61">
        <v>555</v>
      </c>
    </row>
    <row r="19" spans="1:5" ht="14.1" customHeight="1" x14ac:dyDescent="0.2">
      <c r="A19" s="53" t="s">
        <v>36</v>
      </c>
      <c r="B19" s="62"/>
      <c r="C19" s="61">
        <f>SUM(C14:C18)</f>
        <v>5569</v>
      </c>
      <c r="D19" s="61">
        <f>SUM(D14:D18)</f>
        <v>2803</v>
      </c>
      <c r="E19" s="61">
        <f>SUM(E14:E18)</f>
        <v>2766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1157</v>
      </c>
      <c r="D20" s="61">
        <v>557</v>
      </c>
      <c r="E20" s="61">
        <v>600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1137</v>
      </c>
      <c r="D21" s="61">
        <v>596</v>
      </c>
      <c r="E21" s="61">
        <v>541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1186</v>
      </c>
      <c r="D22" s="61">
        <v>585</v>
      </c>
      <c r="E22" s="61">
        <v>601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1232</v>
      </c>
      <c r="D23" s="61">
        <v>643</v>
      </c>
      <c r="E23" s="61">
        <v>589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1201</v>
      </c>
      <c r="D24" s="61">
        <v>619</v>
      </c>
      <c r="E24" s="61">
        <v>582</v>
      </c>
    </row>
    <row r="25" spans="1:5" ht="14.1" customHeight="1" x14ac:dyDescent="0.2">
      <c r="A25" s="53" t="s">
        <v>36</v>
      </c>
      <c r="B25" s="62"/>
      <c r="C25" s="61">
        <f>SUM(C20:C24)</f>
        <v>5913</v>
      </c>
      <c r="D25" s="61">
        <f>SUM(D20:D24)</f>
        <v>3000</v>
      </c>
      <c r="E25" s="61">
        <f>SUM(E20:E24)</f>
        <v>2913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1184</v>
      </c>
      <c r="D26" s="61">
        <v>578</v>
      </c>
      <c r="E26" s="61">
        <v>606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1269</v>
      </c>
      <c r="D27" s="61">
        <v>635</v>
      </c>
      <c r="E27" s="61">
        <v>634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1232</v>
      </c>
      <c r="D28" s="61">
        <v>665</v>
      </c>
      <c r="E28" s="61">
        <v>567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1303</v>
      </c>
      <c r="D29" s="61">
        <v>707</v>
      </c>
      <c r="E29" s="61">
        <v>596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1275</v>
      </c>
      <c r="D30" s="61">
        <v>683</v>
      </c>
      <c r="E30" s="61">
        <v>592</v>
      </c>
    </row>
    <row r="31" spans="1:5" ht="14.1" customHeight="1" x14ac:dyDescent="0.2">
      <c r="A31" s="53" t="s">
        <v>36</v>
      </c>
      <c r="B31" s="62"/>
      <c r="C31" s="61">
        <f>SUM(C26:C30)</f>
        <v>6263</v>
      </c>
      <c r="D31" s="61">
        <f>SUM(D26:D30)</f>
        <v>3268</v>
      </c>
      <c r="E31" s="61">
        <f>SUM(E26:E30)</f>
        <v>2995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1210</v>
      </c>
      <c r="D32" s="61">
        <v>646</v>
      </c>
      <c r="E32" s="61">
        <v>564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1150</v>
      </c>
      <c r="D33" s="61">
        <v>626</v>
      </c>
      <c r="E33" s="61">
        <v>524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1095</v>
      </c>
      <c r="D34" s="61">
        <v>628</v>
      </c>
      <c r="E34" s="61">
        <v>467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1029</v>
      </c>
      <c r="D35" s="61">
        <v>571</v>
      </c>
      <c r="E35" s="61">
        <v>458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1020</v>
      </c>
      <c r="D36" s="61">
        <v>535</v>
      </c>
      <c r="E36" s="61">
        <v>485</v>
      </c>
    </row>
    <row r="37" spans="1:5" ht="14.1" customHeight="1" x14ac:dyDescent="0.2">
      <c r="A37" s="53" t="s">
        <v>36</v>
      </c>
      <c r="B37" s="62"/>
      <c r="C37" s="61">
        <f>SUM(C32:C36)</f>
        <v>5504</v>
      </c>
      <c r="D37" s="61">
        <f>SUM(D32:D36)</f>
        <v>3006</v>
      </c>
      <c r="E37" s="61">
        <f>SUM(E32:E36)</f>
        <v>2498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970</v>
      </c>
      <c r="D38" s="61">
        <v>519</v>
      </c>
      <c r="E38" s="61">
        <v>451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996</v>
      </c>
      <c r="D39" s="61">
        <v>516</v>
      </c>
      <c r="E39" s="61">
        <v>480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1044</v>
      </c>
      <c r="D40" s="61">
        <v>526</v>
      </c>
      <c r="E40" s="61">
        <v>518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1118</v>
      </c>
      <c r="D41" s="61">
        <v>569</v>
      </c>
      <c r="E41" s="61">
        <v>549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1158</v>
      </c>
      <c r="D42" s="61">
        <v>577</v>
      </c>
      <c r="E42" s="61">
        <v>581</v>
      </c>
    </row>
    <row r="43" spans="1:5" ht="14.1" customHeight="1" x14ac:dyDescent="0.2">
      <c r="A43" s="53" t="s">
        <v>36</v>
      </c>
      <c r="B43" s="62"/>
      <c r="C43" s="61">
        <f>SUM(C38:C42)</f>
        <v>5286</v>
      </c>
      <c r="D43" s="61">
        <f>SUM(D38:D42)</f>
        <v>2707</v>
      </c>
      <c r="E43" s="61">
        <f>SUM(E38:E42)</f>
        <v>2579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1200</v>
      </c>
      <c r="D44" s="61">
        <v>599</v>
      </c>
      <c r="E44" s="61">
        <v>601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1279</v>
      </c>
      <c r="D45" s="61">
        <v>628</v>
      </c>
      <c r="E45" s="61">
        <v>651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1340</v>
      </c>
      <c r="D46" s="61">
        <v>698</v>
      </c>
      <c r="E46" s="61">
        <v>642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1296</v>
      </c>
      <c r="D47" s="61">
        <v>655</v>
      </c>
      <c r="E47" s="61">
        <v>641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1303</v>
      </c>
      <c r="D48" s="61">
        <v>591</v>
      </c>
      <c r="E48" s="61">
        <v>712</v>
      </c>
    </row>
    <row r="49" spans="1:5" ht="14.1" customHeight="1" x14ac:dyDescent="0.2">
      <c r="A49" s="53" t="s">
        <v>36</v>
      </c>
      <c r="B49" s="62"/>
      <c r="C49" s="61">
        <f>SUM(C44:C48)</f>
        <v>6418</v>
      </c>
      <c r="D49" s="61">
        <f>SUM(D44:D48)</f>
        <v>3171</v>
      </c>
      <c r="E49" s="61">
        <f>SUM(E44:E48)</f>
        <v>3247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1282</v>
      </c>
      <c r="D50" s="61">
        <v>593</v>
      </c>
      <c r="E50" s="61">
        <v>689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1294</v>
      </c>
      <c r="D51" s="61">
        <v>638</v>
      </c>
      <c r="E51" s="61">
        <v>656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1310</v>
      </c>
      <c r="D52" s="61">
        <v>612</v>
      </c>
      <c r="E52" s="61">
        <v>698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1399</v>
      </c>
      <c r="D53" s="61">
        <v>686</v>
      </c>
      <c r="E53" s="61">
        <v>713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1406</v>
      </c>
      <c r="D54" s="61">
        <v>663</v>
      </c>
      <c r="E54" s="61">
        <v>743</v>
      </c>
    </row>
    <row r="55" spans="1:5" ht="14.1" customHeight="1" x14ac:dyDescent="0.2">
      <c r="A55" s="52" t="s">
        <v>36</v>
      </c>
      <c r="B55" s="62"/>
      <c r="C55" s="61">
        <f>SUM(C50:C54)</f>
        <v>6691</v>
      </c>
      <c r="D55" s="61">
        <f>SUM(D50:D54)</f>
        <v>3192</v>
      </c>
      <c r="E55" s="61">
        <f>SUM(E50:E54)</f>
        <v>3499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1483</v>
      </c>
      <c r="D56" s="61">
        <v>720</v>
      </c>
      <c r="E56" s="61">
        <v>763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1384</v>
      </c>
      <c r="D57" s="61">
        <v>668</v>
      </c>
      <c r="E57" s="61">
        <v>716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1437</v>
      </c>
      <c r="D58" s="61">
        <v>728</v>
      </c>
      <c r="E58" s="61">
        <v>709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1394</v>
      </c>
      <c r="D59" s="61">
        <v>691</v>
      </c>
      <c r="E59" s="61">
        <v>703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1364</v>
      </c>
      <c r="D60" s="61">
        <v>664</v>
      </c>
      <c r="E60" s="61">
        <v>700</v>
      </c>
    </row>
    <row r="61" spans="1:5" ht="14.1" customHeight="1" x14ac:dyDescent="0.2">
      <c r="A61" s="53" t="s">
        <v>36</v>
      </c>
      <c r="B61" s="62"/>
      <c r="C61" s="61">
        <f>SUM(C56:C60)</f>
        <v>7062</v>
      </c>
      <c r="D61" s="61">
        <f>SUM(D56:D60)</f>
        <v>3471</v>
      </c>
      <c r="E61" s="61">
        <f>SUM(E56:E60)</f>
        <v>3591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1350</v>
      </c>
      <c r="D62" s="61">
        <v>658</v>
      </c>
      <c r="E62" s="61">
        <v>692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1461</v>
      </c>
      <c r="D63" s="61">
        <v>688</v>
      </c>
      <c r="E63" s="61">
        <v>773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1454</v>
      </c>
      <c r="D64" s="61">
        <v>700</v>
      </c>
      <c r="E64" s="61">
        <v>754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1711</v>
      </c>
      <c r="D65" s="61">
        <v>812</v>
      </c>
      <c r="E65" s="61">
        <v>899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1872</v>
      </c>
      <c r="D66" s="61">
        <v>907</v>
      </c>
      <c r="E66" s="61">
        <v>965</v>
      </c>
    </row>
    <row r="67" spans="1:5" ht="14.1" customHeight="1" x14ac:dyDescent="0.2">
      <c r="A67" s="53" t="s">
        <v>36</v>
      </c>
      <c r="B67" s="62"/>
      <c r="C67" s="61">
        <f>SUM(C62:C66)</f>
        <v>7848</v>
      </c>
      <c r="D67" s="61">
        <f>SUM(D62:D66)</f>
        <v>3765</v>
      </c>
      <c r="E67" s="61">
        <f>SUM(E62:E66)</f>
        <v>4083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1907</v>
      </c>
      <c r="D68" s="61">
        <v>901</v>
      </c>
      <c r="E68" s="61">
        <v>1006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2246</v>
      </c>
      <c r="D69" s="61">
        <v>1067</v>
      </c>
      <c r="E69" s="61">
        <v>1179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2332</v>
      </c>
      <c r="D70" s="61">
        <v>1157</v>
      </c>
      <c r="E70" s="61">
        <v>1175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2510</v>
      </c>
      <c r="D71" s="61">
        <v>1210</v>
      </c>
      <c r="E71" s="61">
        <v>1300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2424</v>
      </c>
      <c r="D72" s="61">
        <v>1181</v>
      </c>
      <c r="E72" s="61">
        <v>1243</v>
      </c>
    </row>
    <row r="73" spans="1:5" ht="14.1" customHeight="1" x14ac:dyDescent="0.2">
      <c r="A73" s="53" t="s">
        <v>36</v>
      </c>
      <c r="B73" s="62"/>
      <c r="C73" s="61">
        <f>SUM(C68:C72)</f>
        <v>11419</v>
      </c>
      <c r="D73" s="61">
        <f>SUM(D68:D72)</f>
        <v>5516</v>
      </c>
      <c r="E73" s="61">
        <f>SUM(E68:E72)</f>
        <v>5903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2391</v>
      </c>
      <c r="D74" s="61">
        <v>1206</v>
      </c>
      <c r="E74" s="61">
        <v>1185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2433</v>
      </c>
      <c r="D75" s="61">
        <v>1210</v>
      </c>
      <c r="E75" s="61">
        <v>1223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2364</v>
      </c>
      <c r="D76" s="61">
        <v>1153</v>
      </c>
      <c r="E76" s="61">
        <v>1211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2356</v>
      </c>
      <c r="D77" s="61">
        <v>1116</v>
      </c>
      <c r="E77" s="61">
        <v>1240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2267</v>
      </c>
      <c r="D78" s="61">
        <v>1089</v>
      </c>
      <c r="E78" s="61">
        <v>1178</v>
      </c>
    </row>
    <row r="79" spans="1:5" ht="14.1" customHeight="1" x14ac:dyDescent="0.2">
      <c r="A79" s="53" t="s">
        <v>36</v>
      </c>
      <c r="B79" s="62"/>
      <c r="C79" s="61">
        <f>SUM(C74:C78)</f>
        <v>11811</v>
      </c>
      <c r="D79" s="61">
        <f>SUM(D74:D78)</f>
        <v>5774</v>
      </c>
      <c r="E79" s="61">
        <f>SUM(E74:E78)</f>
        <v>6037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2090</v>
      </c>
      <c r="D80" s="61">
        <v>1036</v>
      </c>
      <c r="E80" s="61">
        <v>1054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2055</v>
      </c>
      <c r="D81" s="61">
        <v>1024</v>
      </c>
      <c r="E81" s="61">
        <v>1031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1851</v>
      </c>
      <c r="D82" s="61">
        <v>910</v>
      </c>
      <c r="E82" s="61">
        <v>941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1867</v>
      </c>
      <c r="D83" s="61">
        <v>896</v>
      </c>
      <c r="E83" s="61">
        <v>971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1800</v>
      </c>
      <c r="D84" s="61">
        <v>823</v>
      </c>
      <c r="E84" s="61">
        <v>977</v>
      </c>
    </row>
    <row r="85" spans="1:5" ht="14.1" customHeight="1" x14ac:dyDescent="0.2">
      <c r="A85" s="53" t="s">
        <v>36</v>
      </c>
      <c r="B85" s="62"/>
      <c r="C85" s="61">
        <f>SUM(C80:C84)</f>
        <v>9663</v>
      </c>
      <c r="D85" s="61">
        <f>SUM(D80:D84)</f>
        <v>4689</v>
      </c>
      <c r="E85" s="61">
        <f>SUM(E80:E84)</f>
        <v>4974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1805</v>
      </c>
      <c r="D86" s="61">
        <v>887</v>
      </c>
      <c r="E86" s="61">
        <v>918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1654</v>
      </c>
      <c r="D87" s="61">
        <v>809</v>
      </c>
      <c r="E87" s="61">
        <v>845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1654</v>
      </c>
      <c r="D88" s="61">
        <v>781</v>
      </c>
      <c r="E88" s="61">
        <v>873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1654</v>
      </c>
      <c r="D89" s="61">
        <v>776</v>
      </c>
      <c r="E89" s="61">
        <v>878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1670</v>
      </c>
      <c r="D90" s="61">
        <v>775</v>
      </c>
      <c r="E90" s="61">
        <v>895</v>
      </c>
    </row>
    <row r="91" spans="1:5" ht="14.1" customHeight="1" x14ac:dyDescent="0.2">
      <c r="A91" s="53" t="s">
        <v>36</v>
      </c>
      <c r="B91" s="62"/>
      <c r="C91" s="61">
        <f>SUM(C86:C90)</f>
        <v>8437</v>
      </c>
      <c r="D91" s="61">
        <f>SUM(D86:D90)</f>
        <v>4028</v>
      </c>
      <c r="E91" s="61">
        <f>SUM(E86:E90)</f>
        <v>4409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1603</v>
      </c>
      <c r="D92" s="61">
        <v>729</v>
      </c>
      <c r="E92" s="61">
        <v>874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1682</v>
      </c>
      <c r="D93" s="61">
        <v>834</v>
      </c>
      <c r="E93" s="61">
        <v>848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1633</v>
      </c>
      <c r="D94" s="61">
        <v>780</v>
      </c>
      <c r="E94" s="61">
        <v>853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1486</v>
      </c>
      <c r="D95" s="61">
        <v>713</v>
      </c>
      <c r="E95" s="61">
        <v>773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1378</v>
      </c>
      <c r="D96" s="61">
        <v>631</v>
      </c>
      <c r="E96" s="61">
        <v>747</v>
      </c>
    </row>
    <row r="97" spans="1:5" ht="14.1" customHeight="1" x14ac:dyDescent="0.2">
      <c r="A97" s="53" t="s">
        <v>36</v>
      </c>
      <c r="B97" s="62"/>
      <c r="C97" s="61">
        <f>SUM(C92:C96)</f>
        <v>7782</v>
      </c>
      <c r="D97" s="61">
        <f>SUM(D92:D96)</f>
        <v>3687</v>
      </c>
      <c r="E97" s="61">
        <f>SUM(E92:E96)</f>
        <v>4095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1075</v>
      </c>
      <c r="D98" s="61">
        <v>491</v>
      </c>
      <c r="E98" s="61">
        <v>584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1449</v>
      </c>
      <c r="D99" s="61">
        <v>671</v>
      </c>
      <c r="E99" s="61">
        <v>778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1564</v>
      </c>
      <c r="D100" s="61">
        <v>713</v>
      </c>
      <c r="E100" s="61">
        <v>851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1457</v>
      </c>
      <c r="D101" s="61">
        <v>657</v>
      </c>
      <c r="E101" s="61">
        <v>800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1680</v>
      </c>
      <c r="D102" s="61">
        <v>794</v>
      </c>
      <c r="E102" s="61">
        <v>886</v>
      </c>
    </row>
    <row r="103" spans="1:5" ht="14.1" customHeight="1" x14ac:dyDescent="0.2">
      <c r="A103" s="54" t="s">
        <v>36</v>
      </c>
      <c r="B103" s="63"/>
      <c r="C103" s="61">
        <f>SUM(C98:C102)</f>
        <v>7225</v>
      </c>
      <c r="D103" s="61">
        <f>SUM(D98:D102)</f>
        <v>3326</v>
      </c>
      <c r="E103" s="61">
        <f>SUM(E98:E102)</f>
        <v>3899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1599</v>
      </c>
      <c r="D104" s="61">
        <v>701</v>
      </c>
      <c r="E104" s="61">
        <v>898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1531</v>
      </c>
      <c r="D105" s="61">
        <v>682</v>
      </c>
      <c r="E105" s="61">
        <v>849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1399</v>
      </c>
      <c r="D106" s="61">
        <v>623</v>
      </c>
      <c r="E106" s="61">
        <v>776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1218</v>
      </c>
      <c r="D107" s="61">
        <v>549</v>
      </c>
      <c r="E107" s="61">
        <v>669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991</v>
      </c>
      <c r="D108" s="61">
        <v>400</v>
      </c>
      <c r="E108" s="61">
        <v>591</v>
      </c>
    </row>
    <row r="109" spans="1:5" ht="14.1" customHeight="1" x14ac:dyDescent="0.2">
      <c r="A109" s="54" t="s">
        <v>36</v>
      </c>
      <c r="B109" s="63"/>
      <c r="C109" s="61">
        <f>SUM(C104:C108)</f>
        <v>6738</v>
      </c>
      <c r="D109" s="61">
        <f>SUM(D104:D108)</f>
        <v>2955</v>
      </c>
      <c r="E109" s="61">
        <f>SUM(E104:E108)</f>
        <v>3783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897</v>
      </c>
      <c r="D110" s="61">
        <v>361</v>
      </c>
      <c r="E110" s="61">
        <v>536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725</v>
      </c>
      <c r="D111" s="61">
        <v>313</v>
      </c>
      <c r="E111" s="61">
        <v>412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483</v>
      </c>
      <c r="D112" s="61">
        <v>199</v>
      </c>
      <c r="E112" s="61">
        <v>284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408</v>
      </c>
      <c r="D113" s="61">
        <v>146</v>
      </c>
      <c r="E113" s="61">
        <v>262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355</v>
      </c>
      <c r="D114" s="61">
        <v>125</v>
      </c>
      <c r="E114" s="61">
        <v>230</v>
      </c>
    </row>
    <row r="115" spans="1:5" ht="14.1" customHeight="1" x14ac:dyDescent="0.2">
      <c r="A115" s="54" t="s">
        <v>36</v>
      </c>
      <c r="B115" s="64"/>
      <c r="C115" s="61">
        <f>SUM(C110:C114)</f>
        <v>2868</v>
      </c>
      <c r="D115" s="61">
        <f>SUM(D110:D114)</f>
        <v>1144</v>
      </c>
      <c r="E115" s="61">
        <f>SUM(E110:E114)</f>
        <v>1724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1431</v>
      </c>
      <c r="D116" s="61">
        <v>429</v>
      </c>
      <c r="E116" s="61">
        <v>1002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129353</v>
      </c>
      <c r="D118" s="66">
        <v>62674</v>
      </c>
      <c r="E118" s="66">
        <v>66679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135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2273</v>
      </c>
      <c r="D8" s="61">
        <v>1161</v>
      </c>
      <c r="E8" s="61">
        <v>1112</v>
      </c>
    </row>
    <row r="9" spans="1:8" ht="14.1" customHeight="1" x14ac:dyDescent="0.2">
      <c r="A9" s="45" t="s">
        <v>32</v>
      </c>
      <c r="B9" s="60">
        <f>$B$8-1</f>
        <v>2019</v>
      </c>
      <c r="C9" s="61">
        <v>2396</v>
      </c>
      <c r="D9" s="61">
        <v>1248</v>
      </c>
      <c r="E9" s="61">
        <v>1148</v>
      </c>
    </row>
    <row r="10" spans="1:8" ht="14.1" customHeight="1" x14ac:dyDescent="0.2">
      <c r="A10" s="45" t="s">
        <v>33</v>
      </c>
      <c r="B10" s="60">
        <f>$B$8-2</f>
        <v>2018</v>
      </c>
      <c r="C10" s="61">
        <v>2384</v>
      </c>
      <c r="D10" s="61">
        <v>1203</v>
      </c>
      <c r="E10" s="61">
        <v>1181</v>
      </c>
    </row>
    <row r="11" spans="1:8" ht="14.1" customHeight="1" x14ac:dyDescent="0.2">
      <c r="A11" s="45" t="s">
        <v>34</v>
      </c>
      <c r="B11" s="60">
        <f>$B$8-3</f>
        <v>2017</v>
      </c>
      <c r="C11" s="61">
        <v>2543</v>
      </c>
      <c r="D11" s="61">
        <v>1294</v>
      </c>
      <c r="E11" s="61">
        <v>1249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2551</v>
      </c>
      <c r="D12" s="61">
        <v>1304</v>
      </c>
      <c r="E12" s="61">
        <v>1247</v>
      </c>
    </row>
    <row r="13" spans="1:8" ht="14.1" customHeight="1" x14ac:dyDescent="0.2">
      <c r="A13" s="52" t="s">
        <v>36</v>
      </c>
      <c r="B13" s="60"/>
      <c r="C13" s="61">
        <f>SUM(C8:C12)</f>
        <v>12147</v>
      </c>
      <c r="D13" s="61">
        <f>SUM(D8:D12)</f>
        <v>6210</v>
      </c>
      <c r="E13" s="61">
        <f>SUM(E8:E12)</f>
        <v>5937</v>
      </c>
    </row>
    <row r="14" spans="1:8" ht="14.1" customHeight="1" x14ac:dyDescent="0.2">
      <c r="A14" s="46" t="s">
        <v>37</v>
      </c>
      <c r="B14" s="60">
        <f>$B$8-5</f>
        <v>2015</v>
      </c>
      <c r="C14" s="61">
        <v>2541</v>
      </c>
      <c r="D14" s="61">
        <v>1319</v>
      </c>
      <c r="E14" s="61">
        <v>1222</v>
      </c>
    </row>
    <row r="15" spans="1:8" ht="14.1" customHeight="1" x14ac:dyDescent="0.2">
      <c r="A15" s="46" t="s">
        <v>38</v>
      </c>
      <c r="B15" s="60">
        <f>$B$8-6</f>
        <v>2014</v>
      </c>
      <c r="C15" s="61">
        <v>2584</v>
      </c>
      <c r="D15" s="61">
        <v>1315</v>
      </c>
      <c r="E15" s="61">
        <v>1269</v>
      </c>
    </row>
    <row r="16" spans="1:8" ht="14.1" customHeight="1" x14ac:dyDescent="0.2">
      <c r="A16" s="46" t="s">
        <v>39</v>
      </c>
      <c r="B16" s="60">
        <f>$B$8-7</f>
        <v>2013</v>
      </c>
      <c r="C16" s="61">
        <v>2451</v>
      </c>
      <c r="D16" s="61">
        <v>1309</v>
      </c>
      <c r="E16" s="61">
        <v>1142</v>
      </c>
    </row>
    <row r="17" spans="1:5" ht="14.1" customHeight="1" x14ac:dyDescent="0.2">
      <c r="A17" s="46" t="s">
        <v>40</v>
      </c>
      <c r="B17" s="60">
        <f>$B$8-8</f>
        <v>2012</v>
      </c>
      <c r="C17" s="61">
        <v>2527</v>
      </c>
      <c r="D17" s="61">
        <v>1296</v>
      </c>
      <c r="E17" s="61">
        <v>1231</v>
      </c>
    </row>
    <row r="18" spans="1:5" ht="14.1" customHeight="1" x14ac:dyDescent="0.2">
      <c r="A18" s="46" t="s">
        <v>41</v>
      </c>
      <c r="B18" s="60">
        <f>$B$8-9</f>
        <v>2011</v>
      </c>
      <c r="C18" s="61">
        <v>2453</v>
      </c>
      <c r="D18" s="61">
        <v>1241</v>
      </c>
      <c r="E18" s="61">
        <v>1212</v>
      </c>
    </row>
    <row r="19" spans="1:5" ht="14.1" customHeight="1" x14ac:dyDescent="0.2">
      <c r="A19" s="53" t="s">
        <v>36</v>
      </c>
      <c r="B19" s="62"/>
      <c r="C19" s="61">
        <f>SUM(C14:C18)</f>
        <v>12556</v>
      </c>
      <c r="D19" s="61">
        <f>SUM(D14:D18)</f>
        <v>6480</v>
      </c>
      <c r="E19" s="61">
        <f>SUM(E14:E18)</f>
        <v>6076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2557</v>
      </c>
      <c r="D20" s="61">
        <v>1311</v>
      </c>
      <c r="E20" s="61">
        <v>1246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2522</v>
      </c>
      <c r="D21" s="61">
        <v>1317</v>
      </c>
      <c r="E21" s="61">
        <v>1205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2720</v>
      </c>
      <c r="D22" s="61">
        <v>1359</v>
      </c>
      <c r="E22" s="61">
        <v>1361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2661</v>
      </c>
      <c r="D23" s="61">
        <v>1374</v>
      </c>
      <c r="E23" s="61">
        <v>1287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2661</v>
      </c>
      <c r="D24" s="61">
        <v>1357</v>
      </c>
      <c r="E24" s="61">
        <v>1304</v>
      </c>
    </row>
    <row r="25" spans="1:5" ht="14.1" customHeight="1" x14ac:dyDescent="0.2">
      <c r="A25" s="53" t="s">
        <v>36</v>
      </c>
      <c r="B25" s="62"/>
      <c r="C25" s="61">
        <f>SUM(C20:C24)</f>
        <v>13121</v>
      </c>
      <c r="D25" s="61">
        <f>SUM(D20:D24)</f>
        <v>6718</v>
      </c>
      <c r="E25" s="61">
        <f>SUM(E20:E24)</f>
        <v>6403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2658</v>
      </c>
      <c r="D26" s="61">
        <v>1407</v>
      </c>
      <c r="E26" s="61">
        <v>1251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2817</v>
      </c>
      <c r="D27" s="61">
        <v>1450</v>
      </c>
      <c r="E27" s="61">
        <v>1367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2863</v>
      </c>
      <c r="D28" s="61">
        <v>1477</v>
      </c>
      <c r="E28" s="61">
        <v>1386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2875</v>
      </c>
      <c r="D29" s="61">
        <v>1503</v>
      </c>
      <c r="E29" s="61">
        <v>1372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2838</v>
      </c>
      <c r="D30" s="61">
        <v>1537</v>
      </c>
      <c r="E30" s="61">
        <v>1301</v>
      </c>
    </row>
    <row r="31" spans="1:5" ht="14.1" customHeight="1" x14ac:dyDescent="0.2">
      <c r="A31" s="53" t="s">
        <v>36</v>
      </c>
      <c r="B31" s="62"/>
      <c r="C31" s="61">
        <f>SUM(C26:C30)</f>
        <v>14051</v>
      </c>
      <c r="D31" s="61">
        <f>SUM(D26:D30)</f>
        <v>7374</v>
      </c>
      <c r="E31" s="61">
        <f>SUM(E26:E30)</f>
        <v>6677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2808</v>
      </c>
      <c r="D32" s="61">
        <v>1507</v>
      </c>
      <c r="E32" s="61">
        <v>1301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2703</v>
      </c>
      <c r="D33" s="61">
        <v>1534</v>
      </c>
      <c r="E33" s="61">
        <v>1169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2569</v>
      </c>
      <c r="D34" s="61">
        <v>1443</v>
      </c>
      <c r="E34" s="61">
        <v>1126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2520</v>
      </c>
      <c r="D35" s="61">
        <v>1416</v>
      </c>
      <c r="E35" s="61">
        <v>1104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2495</v>
      </c>
      <c r="D36" s="61">
        <v>1318</v>
      </c>
      <c r="E36" s="61">
        <v>1177</v>
      </c>
    </row>
    <row r="37" spans="1:5" ht="14.1" customHeight="1" x14ac:dyDescent="0.2">
      <c r="A37" s="53" t="s">
        <v>36</v>
      </c>
      <c r="B37" s="62"/>
      <c r="C37" s="61">
        <f>SUM(C32:C36)</f>
        <v>13095</v>
      </c>
      <c r="D37" s="61">
        <f>SUM(D32:D36)</f>
        <v>7218</v>
      </c>
      <c r="E37" s="61">
        <f>SUM(E32:E36)</f>
        <v>5877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2399</v>
      </c>
      <c r="D38" s="61">
        <v>1292</v>
      </c>
      <c r="E38" s="61">
        <v>1107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2417</v>
      </c>
      <c r="D39" s="61">
        <v>1264</v>
      </c>
      <c r="E39" s="61">
        <v>1153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2493</v>
      </c>
      <c r="D40" s="61">
        <v>1268</v>
      </c>
      <c r="E40" s="61">
        <v>1225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2614</v>
      </c>
      <c r="D41" s="61">
        <v>1304</v>
      </c>
      <c r="E41" s="61">
        <v>1310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2700</v>
      </c>
      <c r="D42" s="61">
        <v>1433</v>
      </c>
      <c r="E42" s="61">
        <v>1267</v>
      </c>
    </row>
    <row r="43" spans="1:5" ht="14.1" customHeight="1" x14ac:dyDescent="0.2">
      <c r="A43" s="53" t="s">
        <v>36</v>
      </c>
      <c r="B43" s="62"/>
      <c r="C43" s="61">
        <f>SUM(C38:C42)</f>
        <v>12623</v>
      </c>
      <c r="D43" s="61">
        <f>SUM(D38:D42)</f>
        <v>6561</v>
      </c>
      <c r="E43" s="61">
        <f>SUM(E38:E42)</f>
        <v>6062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2878</v>
      </c>
      <c r="D44" s="61">
        <v>1476</v>
      </c>
      <c r="E44" s="61">
        <v>1402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2862</v>
      </c>
      <c r="D45" s="61">
        <v>1433</v>
      </c>
      <c r="E45" s="61">
        <v>1429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3075</v>
      </c>
      <c r="D46" s="61">
        <v>1560</v>
      </c>
      <c r="E46" s="61">
        <v>1515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2899</v>
      </c>
      <c r="D47" s="61">
        <v>1482</v>
      </c>
      <c r="E47" s="61">
        <v>1417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2957</v>
      </c>
      <c r="D48" s="61">
        <v>1466</v>
      </c>
      <c r="E48" s="61">
        <v>1491</v>
      </c>
    </row>
    <row r="49" spans="1:5" ht="14.1" customHeight="1" x14ac:dyDescent="0.2">
      <c r="A49" s="53" t="s">
        <v>36</v>
      </c>
      <c r="B49" s="62"/>
      <c r="C49" s="61">
        <f>SUM(C44:C48)</f>
        <v>14671</v>
      </c>
      <c r="D49" s="61">
        <f>SUM(D44:D48)</f>
        <v>7417</v>
      </c>
      <c r="E49" s="61">
        <f>SUM(E44:E48)</f>
        <v>7254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2867</v>
      </c>
      <c r="D50" s="61">
        <v>1403</v>
      </c>
      <c r="E50" s="61">
        <v>1464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2901</v>
      </c>
      <c r="D51" s="61">
        <v>1435</v>
      </c>
      <c r="E51" s="61">
        <v>1466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3003</v>
      </c>
      <c r="D52" s="61">
        <v>1476</v>
      </c>
      <c r="E52" s="61">
        <v>1527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3159</v>
      </c>
      <c r="D53" s="61">
        <v>1570</v>
      </c>
      <c r="E53" s="61">
        <v>1589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3194</v>
      </c>
      <c r="D54" s="61">
        <v>1563</v>
      </c>
      <c r="E54" s="61">
        <v>1631</v>
      </c>
    </row>
    <row r="55" spans="1:5" ht="14.1" customHeight="1" x14ac:dyDescent="0.2">
      <c r="A55" s="52" t="s">
        <v>36</v>
      </c>
      <c r="B55" s="62"/>
      <c r="C55" s="61">
        <f>SUM(C50:C54)</f>
        <v>15124</v>
      </c>
      <c r="D55" s="61">
        <f>SUM(D50:D54)</f>
        <v>7447</v>
      </c>
      <c r="E55" s="61">
        <f>SUM(E50:E54)</f>
        <v>7677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3227</v>
      </c>
      <c r="D56" s="61">
        <v>1517</v>
      </c>
      <c r="E56" s="61">
        <v>1710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2992</v>
      </c>
      <c r="D57" s="61">
        <v>1475</v>
      </c>
      <c r="E57" s="61">
        <v>1517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3106</v>
      </c>
      <c r="D58" s="61">
        <v>1513</v>
      </c>
      <c r="E58" s="61">
        <v>1593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3023</v>
      </c>
      <c r="D59" s="61">
        <v>1468</v>
      </c>
      <c r="E59" s="61">
        <v>1555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3182</v>
      </c>
      <c r="D60" s="61">
        <v>1552</v>
      </c>
      <c r="E60" s="61">
        <v>1630</v>
      </c>
    </row>
    <row r="61" spans="1:5" ht="14.1" customHeight="1" x14ac:dyDescent="0.2">
      <c r="A61" s="53" t="s">
        <v>36</v>
      </c>
      <c r="B61" s="62"/>
      <c r="C61" s="61">
        <f>SUM(C56:C60)</f>
        <v>15530</v>
      </c>
      <c r="D61" s="61">
        <f>SUM(D56:D60)</f>
        <v>7525</v>
      </c>
      <c r="E61" s="61">
        <f>SUM(E56:E60)</f>
        <v>8005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3146</v>
      </c>
      <c r="D62" s="61">
        <v>1545</v>
      </c>
      <c r="E62" s="61">
        <v>1601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3061</v>
      </c>
      <c r="D63" s="61">
        <v>1524</v>
      </c>
      <c r="E63" s="61">
        <v>1537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3314</v>
      </c>
      <c r="D64" s="61">
        <v>1614</v>
      </c>
      <c r="E64" s="61">
        <v>1700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3629</v>
      </c>
      <c r="D65" s="61">
        <v>1793</v>
      </c>
      <c r="E65" s="61">
        <v>1836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3958</v>
      </c>
      <c r="D66" s="61">
        <v>1959</v>
      </c>
      <c r="E66" s="61">
        <v>1999</v>
      </c>
    </row>
    <row r="67" spans="1:5" ht="14.1" customHeight="1" x14ac:dyDescent="0.2">
      <c r="A67" s="53" t="s">
        <v>36</v>
      </c>
      <c r="B67" s="62"/>
      <c r="C67" s="61">
        <f>SUM(C62:C66)</f>
        <v>17108</v>
      </c>
      <c r="D67" s="61">
        <f>SUM(D62:D66)</f>
        <v>8435</v>
      </c>
      <c r="E67" s="61">
        <f>SUM(E62:E66)</f>
        <v>8673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4181</v>
      </c>
      <c r="D68" s="61">
        <v>2035</v>
      </c>
      <c r="E68" s="61">
        <v>2146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4789</v>
      </c>
      <c r="D69" s="61">
        <v>2368</v>
      </c>
      <c r="E69" s="61">
        <v>2421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5054</v>
      </c>
      <c r="D70" s="61">
        <v>2482</v>
      </c>
      <c r="E70" s="61">
        <v>2572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5128</v>
      </c>
      <c r="D71" s="61">
        <v>2531</v>
      </c>
      <c r="E71" s="61">
        <v>2597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5347</v>
      </c>
      <c r="D72" s="61">
        <v>2677</v>
      </c>
      <c r="E72" s="61">
        <v>2670</v>
      </c>
    </row>
    <row r="73" spans="1:5" ht="14.1" customHeight="1" x14ac:dyDescent="0.2">
      <c r="A73" s="53" t="s">
        <v>36</v>
      </c>
      <c r="B73" s="62"/>
      <c r="C73" s="61">
        <f>SUM(C68:C72)</f>
        <v>24499</v>
      </c>
      <c r="D73" s="61">
        <f>SUM(D68:D72)</f>
        <v>12093</v>
      </c>
      <c r="E73" s="61">
        <f>SUM(E68:E72)</f>
        <v>12406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5079</v>
      </c>
      <c r="D74" s="61">
        <v>2445</v>
      </c>
      <c r="E74" s="61">
        <v>2634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5237</v>
      </c>
      <c r="D75" s="61">
        <v>2603</v>
      </c>
      <c r="E75" s="61">
        <v>2634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5015</v>
      </c>
      <c r="D76" s="61">
        <v>2430</v>
      </c>
      <c r="E76" s="61">
        <v>2585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4643</v>
      </c>
      <c r="D77" s="61">
        <v>2266</v>
      </c>
      <c r="E77" s="61">
        <v>2377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4628</v>
      </c>
      <c r="D78" s="61">
        <v>2315</v>
      </c>
      <c r="E78" s="61">
        <v>2313</v>
      </c>
    </row>
    <row r="79" spans="1:5" ht="14.1" customHeight="1" x14ac:dyDescent="0.2">
      <c r="A79" s="53" t="s">
        <v>36</v>
      </c>
      <c r="B79" s="62"/>
      <c r="C79" s="61">
        <f>SUM(C74:C78)</f>
        <v>24602</v>
      </c>
      <c r="D79" s="61">
        <f>SUM(D74:D78)</f>
        <v>12059</v>
      </c>
      <c r="E79" s="61">
        <f>SUM(E74:E78)</f>
        <v>12543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4296</v>
      </c>
      <c r="D80" s="61">
        <v>2094</v>
      </c>
      <c r="E80" s="61">
        <v>2202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4190</v>
      </c>
      <c r="D81" s="61">
        <v>2044</v>
      </c>
      <c r="E81" s="61">
        <v>2146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3920</v>
      </c>
      <c r="D82" s="61">
        <v>1931</v>
      </c>
      <c r="E82" s="61">
        <v>1989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3798</v>
      </c>
      <c r="D83" s="61">
        <v>1854</v>
      </c>
      <c r="E83" s="61">
        <v>1944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3554</v>
      </c>
      <c r="D84" s="61">
        <v>1744</v>
      </c>
      <c r="E84" s="61">
        <v>1810</v>
      </c>
    </row>
    <row r="85" spans="1:5" ht="14.1" customHeight="1" x14ac:dyDescent="0.2">
      <c r="A85" s="53" t="s">
        <v>36</v>
      </c>
      <c r="B85" s="62"/>
      <c r="C85" s="61">
        <f>SUM(C80:C84)</f>
        <v>19758</v>
      </c>
      <c r="D85" s="61">
        <f>SUM(D80:D84)</f>
        <v>9667</v>
      </c>
      <c r="E85" s="61">
        <f>SUM(E80:E84)</f>
        <v>10091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3570</v>
      </c>
      <c r="D86" s="61">
        <v>1727</v>
      </c>
      <c r="E86" s="61">
        <v>1843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3542</v>
      </c>
      <c r="D87" s="61">
        <v>1688</v>
      </c>
      <c r="E87" s="61">
        <v>1854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3405</v>
      </c>
      <c r="D88" s="61">
        <v>1649</v>
      </c>
      <c r="E88" s="61">
        <v>1756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3223</v>
      </c>
      <c r="D89" s="61">
        <v>1584</v>
      </c>
      <c r="E89" s="61">
        <v>1639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3283</v>
      </c>
      <c r="D90" s="61">
        <v>1571</v>
      </c>
      <c r="E90" s="61">
        <v>1712</v>
      </c>
    </row>
    <row r="91" spans="1:5" ht="14.1" customHeight="1" x14ac:dyDescent="0.2">
      <c r="A91" s="53" t="s">
        <v>36</v>
      </c>
      <c r="B91" s="62"/>
      <c r="C91" s="61">
        <f>SUM(C86:C90)</f>
        <v>17023</v>
      </c>
      <c r="D91" s="61">
        <f>SUM(D86:D90)</f>
        <v>8219</v>
      </c>
      <c r="E91" s="61">
        <f>SUM(E86:E90)</f>
        <v>8804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3228</v>
      </c>
      <c r="D92" s="61">
        <v>1574</v>
      </c>
      <c r="E92" s="61">
        <v>1654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3283</v>
      </c>
      <c r="D93" s="61">
        <v>1580</v>
      </c>
      <c r="E93" s="61">
        <v>1703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3159</v>
      </c>
      <c r="D94" s="61">
        <v>1522</v>
      </c>
      <c r="E94" s="61">
        <v>1637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2797</v>
      </c>
      <c r="D95" s="61">
        <v>1329</v>
      </c>
      <c r="E95" s="61">
        <v>1468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2525</v>
      </c>
      <c r="D96" s="61">
        <v>1178</v>
      </c>
      <c r="E96" s="61">
        <v>1347</v>
      </c>
    </row>
    <row r="97" spans="1:5" ht="14.1" customHeight="1" x14ac:dyDescent="0.2">
      <c r="A97" s="53" t="s">
        <v>36</v>
      </c>
      <c r="B97" s="62"/>
      <c r="C97" s="61">
        <f>SUM(C92:C96)</f>
        <v>14992</v>
      </c>
      <c r="D97" s="61">
        <f>SUM(D92:D96)</f>
        <v>7183</v>
      </c>
      <c r="E97" s="61">
        <f>SUM(E92:E96)</f>
        <v>7809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2092</v>
      </c>
      <c r="D98" s="61">
        <v>939</v>
      </c>
      <c r="E98" s="61">
        <v>1153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2738</v>
      </c>
      <c r="D99" s="61">
        <v>1312</v>
      </c>
      <c r="E99" s="61">
        <v>1426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2774</v>
      </c>
      <c r="D100" s="61">
        <v>1275</v>
      </c>
      <c r="E100" s="61">
        <v>1499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2511</v>
      </c>
      <c r="D101" s="61">
        <v>1195</v>
      </c>
      <c r="E101" s="61">
        <v>1316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3129</v>
      </c>
      <c r="D102" s="61">
        <v>1388</v>
      </c>
      <c r="E102" s="61">
        <v>1741</v>
      </c>
    </row>
    <row r="103" spans="1:5" ht="14.1" customHeight="1" x14ac:dyDescent="0.2">
      <c r="A103" s="54" t="s">
        <v>36</v>
      </c>
      <c r="B103" s="63"/>
      <c r="C103" s="61">
        <f>SUM(C98:C102)</f>
        <v>13244</v>
      </c>
      <c r="D103" s="61">
        <f>SUM(D98:D102)</f>
        <v>6109</v>
      </c>
      <c r="E103" s="61">
        <f>SUM(E98:E102)</f>
        <v>7135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2996</v>
      </c>
      <c r="D104" s="61">
        <v>1378</v>
      </c>
      <c r="E104" s="61">
        <v>1618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2787</v>
      </c>
      <c r="D105" s="61">
        <v>1225</v>
      </c>
      <c r="E105" s="61">
        <v>1562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2589</v>
      </c>
      <c r="D106" s="61">
        <v>1142</v>
      </c>
      <c r="E106" s="61">
        <v>1447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2218</v>
      </c>
      <c r="D107" s="61">
        <v>1008</v>
      </c>
      <c r="E107" s="61">
        <v>1210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1905</v>
      </c>
      <c r="D108" s="61">
        <v>832</v>
      </c>
      <c r="E108" s="61">
        <v>1073</v>
      </c>
    </row>
    <row r="109" spans="1:5" ht="14.1" customHeight="1" x14ac:dyDescent="0.2">
      <c r="A109" s="54" t="s">
        <v>36</v>
      </c>
      <c r="B109" s="63"/>
      <c r="C109" s="61">
        <f>SUM(C104:C108)</f>
        <v>12495</v>
      </c>
      <c r="D109" s="61">
        <f>SUM(D104:D108)</f>
        <v>5585</v>
      </c>
      <c r="E109" s="61">
        <f>SUM(E104:E108)</f>
        <v>6910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1747</v>
      </c>
      <c r="D110" s="61">
        <v>711</v>
      </c>
      <c r="E110" s="61">
        <v>1036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1256</v>
      </c>
      <c r="D111" s="61">
        <v>495</v>
      </c>
      <c r="E111" s="61">
        <v>761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948</v>
      </c>
      <c r="D112" s="61">
        <v>374</v>
      </c>
      <c r="E112" s="61">
        <v>574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784</v>
      </c>
      <c r="D113" s="61">
        <v>275</v>
      </c>
      <c r="E113" s="61">
        <v>509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688</v>
      </c>
      <c r="D114" s="61">
        <v>232</v>
      </c>
      <c r="E114" s="61">
        <v>456</v>
      </c>
    </row>
    <row r="115" spans="1:5" ht="14.1" customHeight="1" x14ac:dyDescent="0.2">
      <c r="A115" s="54" t="s">
        <v>36</v>
      </c>
      <c r="B115" s="64"/>
      <c r="C115" s="61">
        <f>SUM(C110:C114)</f>
        <v>5423</v>
      </c>
      <c r="D115" s="61">
        <f>SUM(D110:D114)</f>
        <v>2087</v>
      </c>
      <c r="E115" s="61">
        <f>SUM(E110:E114)</f>
        <v>3336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2703</v>
      </c>
      <c r="D116" s="61">
        <v>832</v>
      </c>
      <c r="E116" s="61">
        <v>1871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274765</v>
      </c>
      <c r="D118" s="66">
        <v>135219</v>
      </c>
      <c r="E118" s="66">
        <v>139546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136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1710</v>
      </c>
      <c r="D8" s="61">
        <v>876</v>
      </c>
      <c r="E8" s="61">
        <v>834</v>
      </c>
    </row>
    <row r="9" spans="1:8" ht="14.1" customHeight="1" x14ac:dyDescent="0.2">
      <c r="A9" s="45" t="s">
        <v>32</v>
      </c>
      <c r="B9" s="60">
        <f>$B$8-1</f>
        <v>2019</v>
      </c>
      <c r="C9" s="61">
        <v>1856</v>
      </c>
      <c r="D9" s="61">
        <v>959</v>
      </c>
      <c r="E9" s="61">
        <v>897</v>
      </c>
    </row>
    <row r="10" spans="1:8" ht="14.1" customHeight="1" x14ac:dyDescent="0.2">
      <c r="A10" s="45" t="s">
        <v>33</v>
      </c>
      <c r="B10" s="60">
        <f>$B$8-2</f>
        <v>2018</v>
      </c>
      <c r="C10" s="61">
        <v>1804</v>
      </c>
      <c r="D10" s="61">
        <v>968</v>
      </c>
      <c r="E10" s="61">
        <v>836</v>
      </c>
    </row>
    <row r="11" spans="1:8" ht="14.1" customHeight="1" x14ac:dyDescent="0.2">
      <c r="A11" s="45" t="s">
        <v>34</v>
      </c>
      <c r="B11" s="60">
        <f>$B$8-3</f>
        <v>2017</v>
      </c>
      <c r="C11" s="61">
        <v>1930</v>
      </c>
      <c r="D11" s="61">
        <v>1005</v>
      </c>
      <c r="E11" s="61">
        <v>925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1973</v>
      </c>
      <c r="D12" s="61">
        <v>1005</v>
      </c>
      <c r="E12" s="61">
        <v>968</v>
      </c>
    </row>
    <row r="13" spans="1:8" ht="14.1" customHeight="1" x14ac:dyDescent="0.2">
      <c r="A13" s="52" t="s">
        <v>36</v>
      </c>
      <c r="B13" s="60"/>
      <c r="C13" s="61">
        <f>SUM(C8:C12)</f>
        <v>9273</v>
      </c>
      <c r="D13" s="61">
        <f>SUM(D8:D12)</f>
        <v>4813</v>
      </c>
      <c r="E13" s="61">
        <f>SUM(E8:E12)</f>
        <v>4460</v>
      </c>
    </row>
    <row r="14" spans="1:8" ht="14.1" customHeight="1" x14ac:dyDescent="0.2">
      <c r="A14" s="46" t="s">
        <v>37</v>
      </c>
      <c r="B14" s="60">
        <f>$B$8-5</f>
        <v>2015</v>
      </c>
      <c r="C14" s="61">
        <v>1938</v>
      </c>
      <c r="D14" s="61">
        <v>1011</v>
      </c>
      <c r="E14" s="61">
        <v>927</v>
      </c>
    </row>
    <row r="15" spans="1:8" ht="14.1" customHeight="1" x14ac:dyDescent="0.2">
      <c r="A15" s="46" t="s">
        <v>38</v>
      </c>
      <c r="B15" s="60">
        <f>$B$8-6</f>
        <v>2014</v>
      </c>
      <c r="C15" s="61">
        <v>1790</v>
      </c>
      <c r="D15" s="61">
        <v>898</v>
      </c>
      <c r="E15" s="61">
        <v>892</v>
      </c>
    </row>
    <row r="16" spans="1:8" ht="14.1" customHeight="1" x14ac:dyDescent="0.2">
      <c r="A16" s="46" t="s">
        <v>39</v>
      </c>
      <c r="B16" s="60">
        <f>$B$8-7</f>
        <v>2013</v>
      </c>
      <c r="C16" s="61">
        <v>1886</v>
      </c>
      <c r="D16" s="61">
        <v>954</v>
      </c>
      <c r="E16" s="61">
        <v>932</v>
      </c>
    </row>
    <row r="17" spans="1:5" ht="14.1" customHeight="1" x14ac:dyDescent="0.2">
      <c r="A17" s="46" t="s">
        <v>40</v>
      </c>
      <c r="B17" s="60">
        <f>$B$8-8</f>
        <v>2012</v>
      </c>
      <c r="C17" s="61">
        <v>1864</v>
      </c>
      <c r="D17" s="61">
        <v>953</v>
      </c>
      <c r="E17" s="61">
        <v>911</v>
      </c>
    </row>
    <row r="18" spans="1:5" ht="14.1" customHeight="1" x14ac:dyDescent="0.2">
      <c r="A18" s="46" t="s">
        <v>41</v>
      </c>
      <c r="B18" s="60">
        <f>$B$8-9</f>
        <v>2011</v>
      </c>
      <c r="C18" s="61">
        <v>1770</v>
      </c>
      <c r="D18" s="61">
        <v>931</v>
      </c>
      <c r="E18" s="61">
        <v>839</v>
      </c>
    </row>
    <row r="19" spans="1:5" ht="14.1" customHeight="1" x14ac:dyDescent="0.2">
      <c r="A19" s="53" t="s">
        <v>36</v>
      </c>
      <c r="B19" s="62"/>
      <c r="C19" s="61">
        <f>SUM(C14:C18)</f>
        <v>9248</v>
      </c>
      <c r="D19" s="61">
        <f>SUM(D14:D18)</f>
        <v>4747</v>
      </c>
      <c r="E19" s="61">
        <f>SUM(E14:E18)</f>
        <v>4501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1892</v>
      </c>
      <c r="D20" s="61">
        <v>987</v>
      </c>
      <c r="E20" s="61">
        <v>905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1943</v>
      </c>
      <c r="D21" s="61">
        <v>1020</v>
      </c>
      <c r="E21" s="61">
        <v>923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1915</v>
      </c>
      <c r="D22" s="61">
        <v>999</v>
      </c>
      <c r="E22" s="61">
        <v>916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1923</v>
      </c>
      <c r="D23" s="61">
        <v>1036</v>
      </c>
      <c r="E23" s="61">
        <v>887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1968</v>
      </c>
      <c r="D24" s="61">
        <v>1021</v>
      </c>
      <c r="E24" s="61">
        <v>947</v>
      </c>
    </row>
    <row r="25" spans="1:5" ht="14.1" customHeight="1" x14ac:dyDescent="0.2">
      <c r="A25" s="53" t="s">
        <v>36</v>
      </c>
      <c r="B25" s="62"/>
      <c r="C25" s="61">
        <f>SUM(C20:C24)</f>
        <v>9641</v>
      </c>
      <c r="D25" s="61">
        <f>SUM(D20:D24)</f>
        <v>5063</v>
      </c>
      <c r="E25" s="61">
        <f>SUM(E20:E24)</f>
        <v>4578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1952</v>
      </c>
      <c r="D26" s="61">
        <v>1001</v>
      </c>
      <c r="E26" s="61">
        <v>951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2065</v>
      </c>
      <c r="D27" s="61">
        <v>1029</v>
      </c>
      <c r="E27" s="61">
        <v>1036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2030</v>
      </c>
      <c r="D28" s="61">
        <v>1038</v>
      </c>
      <c r="E28" s="61">
        <v>992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2085</v>
      </c>
      <c r="D29" s="61">
        <v>1038</v>
      </c>
      <c r="E29" s="61">
        <v>1047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1982</v>
      </c>
      <c r="D30" s="61">
        <v>1031</v>
      </c>
      <c r="E30" s="61">
        <v>951</v>
      </c>
    </row>
    <row r="31" spans="1:5" ht="14.1" customHeight="1" x14ac:dyDescent="0.2">
      <c r="A31" s="53" t="s">
        <v>36</v>
      </c>
      <c r="B31" s="62"/>
      <c r="C31" s="61">
        <f>SUM(C26:C30)</f>
        <v>10114</v>
      </c>
      <c r="D31" s="61">
        <f>SUM(D26:D30)</f>
        <v>5137</v>
      </c>
      <c r="E31" s="61">
        <f>SUM(E26:E30)</f>
        <v>4977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1999</v>
      </c>
      <c r="D32" s="61">
        <v>1065</v>
      </c>
      <c r="E32" s="61">
        <v>934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1988</v>
      </c>
      <c r="D33" s="61">
        <v>1095</v>
      </c>
      <c r="E33" s="61">
        <v>893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1816</v>
      </c>
      <c r="D34" s="61">
        <v>985</v>
      </c>
      <c r="E34" s="61">
        <v>831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1919</v>
      </c>
      <c r="D35" s="61">
        <v>1018</v>
      </c>
      <c r="E35" s="61">
        <v>901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1827</v>
      </c>
      <c r="D36" s="61">
        <v>978</v>
      </c>
      <c r="E36" s="61">
        <v>849</v>
      </c>
    </row>
    <row r="37" spans="1:5" ht="14.1" customHeight="1" x14ac:dyDescent="0.2">
      <c r="A37" s="53" t="s">
        <v>36</v>
      </c>
      <c r="B37" s="62"/>
      <c r="C37" s="61">
        <f>SUM(C32:C36)</f>
        <v>9549</v>
      </c>
      <c r="D37" s="61">
        <f>SUM(D32:D36)</f>
        <v>5141</v>
      </c>
      <c r="E37" s="61">
        <f>SUM(E32:E36)</f>
        <v>4408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1810</v>
      </c>
      <c r="D38" s="61">
        <v>913</v>
      </c>
      <c r="E38" s="61">
        <v>897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1844</v>
      </c>
      <c r="D39" s="61">
        <v>933</v>
      </c>
      <c r="E39" s="61">
        <v>911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1986</v>
      </c>
      <c r="D40" s="61">
        <v>1014</v>
      </c>
      <c r="E40" s="61">
        <v>972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2078</v>
      </c>
      <c r="D41" s="61">
        <v>1071</v>
      </c>
      <c r="E41" s="61">
        <v>1007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2121</v>
      </c>
      <c r="D42" s="61">
        <v>1090</v>
      </c>
      <c r="E42" s="61">
        <v>1031</v>
      </c>
    </row>
    <row r="43" spans="1:5" ht="14.1" customHeight="1" x14ac:dyDescent="0.2">
      <c r="A43" s="53" t="s">
        <v>36</v>
      </c>
      <c r="B43" s="62"/>
      <c r="C43" s="61">
        <f>SUM(C38:C42)</f>
        <v>9839</v>
      </c>
      <c r="D43" s="61">
        <f>SUM(D38:D42)</f>
        <v>5021</v>
      </c>
      <c r="E43" s="61">
        <f>SUM(E38:E42)</f>
        <v>4818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2294</v>
      </c>
      <c r="D44" s="61">
        <v>1160</v>
      </c>
      <c r="E44" s="61">
        <v>1134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2225</v>
      </c>
      <c r="D45" s="61">
        <v>1126</v>
      </c>
      <c r="E45" s="61">
        <v>1099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2332</v>
      </c>
      <c r="D46" s="61">
        <v>1240</v>
      </c>
      <c r="E46" s="61">
        <v>1092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2295</v>
      </c>
      <c r="D47" s="61">
        <v>1141</v>
      </c>
      <c r="E47" s="61">
        <v>1154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2304</v>
      </c>
      <c r="D48" s="61">
        <v>1170</v>
      </c>
      <c r="E48" s="61">
        <v>1134</v>
      </c>
    </row>
    <row r="49" spans="1:5" ht="14.1" customHeight="1" x14ac:dyDescent="0.2">
      <c r="A49" s="53" t="s">
        <v>36</v>
      </c>
      <c r="B49" s="62"/>
      <c r="C49" s="61">
        <f>SUM(C44:C48)</f>
        <v>11450</v>
      </c>
      <c r="D49" s="61">
        <f>SUM(D44:D48)</f>
        <v>5837</v>
      </c>
      <c r="E49" s="61">
        <f>SUM(E44:E48)</f>
        <v>5613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2165</v>
      </c>
      <c r="D50" s="61">
        <v>1094</v>
      </c>
      <c r="E50" s="61">
        <v>1071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2171</v>
      </c>
      <c r="D51" s="61">
        <v>1071</v>
      </c>
      <c r="E51" s="61">
        <v>1100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2058</v>
      </c>
      <c r="D52" s="61">
        <v>1041</v>
      </c>
      <c r="E52" s="61">
        <v>1017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2191</v>
      </c>
      <c r="D53" s="61">
        <v>1070</v>
      </c>
      <c r="E53" s="61">
        <v>1121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2237</v>
      </c>
      <c r="D54" s="61">
        <v>1079</v>
      </c>
      <c r="E54" s="61">
        <v>1158</v>
      </c>
    </row>
    <row r="55" spans="1:5" ht="14.1" customHeight="1" x14ac:dyDescent="0.2">
      <c r="A55" s="52" t="s">
        <v>36</v>
      </c>
      <c r="B55" s="62"/>
      <c r="C55" s="61">
        <f>SUM(C50:C54)</f>
        <v>10822</v>
      </c>
      <c r="D55" s="61">
        <f>SUM(D50:D54)</f>
        <v>5355</v>
      </c>
      <c r="E55" s="61">
        <f>SUM(E50:E54)</f>
        <v>5467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2355</v>
      </c>
      <c r="D56" s="61">
        <v>1161</v>
      </c>
      <c r="E56" s="61">
        <v>1194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2230</v>
      </c>
      <c r="D57" s="61">
        <v>1096</v>
      </c>
      <c r="E57" s="61">
        <v>1134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2294</v>
      </c>
      <c r="D58" s="61">
        <v>1133</v>
      </c>
      <c r="E58" s="61">
        <v>1161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2228</v>
      </c>
      <c r="D59" s="61">
        <v>1124</v>
      </c>
      <c r="E59" s="61">
        <v>1104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2357</v>
      </c>
      <c r="D60" s="61">
        <v>1155</v>
      </c>
      <c r="E60" s="61">
        <v>1202</v>
      </c>
    </row>
    <row r="61" spans="1:5" ht="14.1" customHeight="1" x14ac:dyDescent="0.2">
      <c r="A61" s="53" t="s">
        <v>36</v>
      </c>
      <c r="B61" s="62"/>
      <c r="C61" s="61">
        <f>SUM(C56:C60)</f>
        <v>11464</v>
      </c>
      <c r="D61" s="61">
        <f>SUM(D56:D60)</f>
        <v>5669</v>
      </c>
      <c r="E61" s="61">
        <f>SUM(E56:E60)</f>
        <v>5795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2105</v>
      </c>
      <c r="D62" s="61">
        <v>1035</v>
      </c>
      <c r="E62" s="61">
        <v>1070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2230</v>
      </c>
      <c r="D63" s="61">
        <v>1105</v>
      </c>
      <c r="E63" s="61">
        <v>1125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2307</v>
      </c>
      <c r="D64" s="61">
        <v>1162</v>
      </c>
      <c r="E64" s="61">
        <v>1145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2502</v>
      </c>
      <c r="D65" s="61">
        <v>1228</v>
      </c>
      <c r="E65" s="61">
        <v>1274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2811</v>
      </c>
      <c r="D66" s="61">
        <v>1384</v>
      </c>
      <c r="E66" s="61">
        <v>1427</v>
      </c>
    </row>
    <row r="67" spans="1:5" ht="14.1" customHeight="1" x14ac:dyDescent="0.2">
      <c r="A67" s="53" t="s">
        <v>36</v>
      </c>
      <c r="B67" s="62"/>
      <c r="C67" s="61">
        <f>SUM(C62:C66)</f>
        <v>11955</v>
      </c>
      <c r="D67" s="61">
        <f>SUM(D62:D66)</f>
        <v>5914</v>
      </c>
      <c r="E67" s="61">
        <f>SUM(E62:E66)</f>
        <v>6041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2967</v>
      </c>
      <c r="D68" s="61">
        <v>1486</v>
      </c>
      <c r="E68" s="61">
        <v>1481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3388</v>
      </c>
      <c r="D69" s="61">
        <v>1702</v>
      </c>
      <c r="E69" s="61">
        <v>1686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3633</v>
      </c>
      <c r="D70" s="61">
        <v>1749</v>
      </c>
      <c r="E70" s="61">
        <v>1884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3720</v>
      </c>
      <c r="D71" s="61">
        <v>1864</v>
      </c>
      <c r="E71" s="61">
        <v>1856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3780</v>
      </c>
      <c r="D72" s="61">
        <v>1890</v>
      </c>
      <c r="E72" s="61">
        <v>1890</v>
      </c>
    </row>
    <row r="73" spans="1:5" ht="14.1" customHeight="1" x14ac:dyDescent="0.2">
      <c r="A73" s="53" t="s">
        <v>36</v>
      </c>
      <c r="B73" s="62"/>
      <c r="C73" s="61">
        <f>SUM(C68:C72)</f>
        <v>17488</v>
      </c>
      <c r="D73" s="61">
        <f>SUM(D68:D72)</f>
        <v>8691</v>
      </c>
      <c r="E73" s="61">
        <f>SUM(E68:E72)</f>
        <v>8797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3653</v>
      </c>
      <c r="D74" s="61">
        <v>1801</v>
      </c>
      <c r="E74" s="61">
        <v>1852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3748</v>
      </c>
      <c r="D75" s="61">
        <v>1844</v>
      </c>
      <c r="E75" s="61">
        <v>1904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3571</v>
      </c>
      <c r="D76" s="61">
        <v>1770</v>
      </c>
      <c r="E76" s="61">
        <v>1801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3457</v>
      </c>
      <c r="D77" s="61">
        <v>1776</v>
      </c>
      <c r="E77" s="61">
        <v>1681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3414</v>
      </c>
      <c r="D78" s="61">
        <v>1673</v>
      </c>
      <c r="E78" s="61">
        <v>1741</v>
      </c>
    </row>
    <row r="79" spans="1:5" ht="14.1" customHeight="1" x14ac:dyDescent="0.2">
      <c r="A79" s="53" t="s">
        <v>36</v>
      </c>
      <c r="B79" s="62"/>
      <c r="C79" s="61">
        <f>SUM(C74:C78)</f>
        <v>17843</v>
      </c>
      <c r="D79" s="61">
        <f>SUM(D74:D78)</f>
        <v>8864</v>
      </c>
      <c r="E79" s="61">
        <f>SUM(E74:E78)</f>
        <v>8979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3238</v>
      </c>
      <c r="D80" s="61">
        <v>1584</v>
      </c>
      <c r="E80" s="61">
        <v>1654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3027</v>
      </c>
      <c r="D81" s="61">
        <v>1514</v>
      </c>
      <c r="E81" s="61">
        <v>1513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2911</v>
      </c>
      <c r="D82" s="61">
        <v>1432</v>
      </c>
      <c r="E82" s="61">
        <v>1479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2829</v>
      </c>
      <c r="D83" s="61">
        <v>1380</v>
      </c>
      <c r="E83" s="61">
        <v>1449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2718</v>
      </c>
      <c r="D84" s="61">
        <v>1300</v>
      </c>
      <c r="E84" s="61">
        <v>1418</v>
      </c>
    </row>
    <row r="85" spans="1:5" ht="14.1" customHeight="1" x14ac:dyDescent="0.2">
      <c r="A85" s="53" t="s">
        <v>36</v>
      </c>
      <c r="B85" s="62"/>
      <c r="C85" s="61">
        <f>SUM(C80:C84)</f>
        <v>14723</v>
      </c>
      <c r="D85" s="61">
        <f>SUM(D80:D84)</f>
        <v>7210</v>
      </c>
      <c r="E85" s="61">
        <f>SUM(E80:E84)</f>
        <v>7513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2601</v>
      </c>
      <c r="D86" s="61">
        <v>1279</v>
      </c>
      <c r="E86" s="61">
        <v>1322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2617</v>
      </c>
      <c r="D87" s="61">
        <v>1257</v>
      </c>
      <c r="E87" s="61">
        <v>1360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2595</v>
      </c>
      <c r="D88" s="61">
        <v>1267</v>
      </c>
      <c r="E88" s="61">
        <v>1328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2475</v>
      </c>
      <c r="D89" s="61">
        <v>1187</v>
      </c>
      <c r="E89" s="61">
        <v>1288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2462</v>
      </c>
      <c r="D90" s="61">
        <v>1232</v>
      </c>
      <c r="E90" s="61">
        <v>1230</v>
      </c>
    </row>
    <row r="91" spans="1:5" ht="14.1" customHeight="1" x14ac:dyDescent="0.2">
      <c r="A91" s="53" t="s">
        <v>36</v>
      </c>
      <c r="B91" s="62"/>
      <c r="C91" s="61">
        <f>SUM(C86:C90)</f>
        <v>12750</v>
      </c>
      <c r="D91" s="61">
        <f>SUM(D86:D90)</f>
        <v>6222</v>
      </c>
      <c r="E91" s="61">
        <f>SUM(E86:E90)</f>
        <v>6528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2515</v>
      </c>
      <c r="D92" s="61">
        <v>1209</v>
      </c>
      <c r="E92" s="61">
        <v>1306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2504</v>
      </c>
      <c r="D93" s="61">
        <v>1226</v>
      </c>
      <c r="E93" s="61">
        <v>1278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2297</v>
      </c>
      <c r="D94" s="61">
        <v>1129</v>
      </c>
      <c r="E94" s="61">
        <v>1168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2121</v>
      </c>
      <c r="D95" s="61">
        <v>1009</v>
      </c>
      <c r="E95" s="61">
        <v>1112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2024</v>
      </c>
      <c r="D96" s="61">
        <v>995</v>
      </c>
      <c r="E96" s="61">
        <v>1029</v>
      </c>
    </row>
    <row r="97" spans="1:5" ht="14.1" customHeight="1" x14ac:dyDescent="0.2">
      <c r="A97" s="53" t="s">
        <v>36</v>
      </c>
      <c r="B97" s="62"/>
      <c r="C97" s="61">
        <f>SUM(C92:C96)</f>
        <v>11461</v>
      </c>
      <c r="D97" s="61">
        <f>SUM(D92:D96)</f>
        <v>5568</v>
      </c>
      <c r="E97" s="61">
        <f>SUM(E92:E96)</f>
        <v>5893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1535</v>
      </c>
      <c r="D98" s="61">
        <v>744</v>
      </c>
      <c r="E98" s="61">
        <v>791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2001</v>
      </c>
      <c r="D99" s="61">
        <v>923</v>
      </c>
      <c r="E99" s="61">
        <v>1078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2038</v>
      </c>
      <c r="D100" s="61">
        <v>1010</v>
      </c>
      <c r="E100" s="61">
        <v>1028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1883</v>
      </c>
      <c r="D101" s="61">
        <v>902</v>
      </c>
      <c r="E101" s="61">
        <v>981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2209</v>
      </c>
      <c r="D102" s="61">
        <v>1048</v>
      </c>
      <c r="E102" s="61">
        <v>1161</v>
      </c>
    </row>
    <row r="103" spans="1:5" ht="14.1" customHeight="1" x14ac:dyDescent="0.2">
      <c r="A103" s="54" t="s">
        <v>36</v>
      </c>
      <c r="B103" s="63"/>
      <c r="C103" s="61">
        <f>SUM(C98:C102)</f>
        <v>9666</v>
      </c>
      <c r="D103" s="61">
        <f>SUM(D98:D102)</f>
        <v>4627</v>
      </c>
      <c r="E103" s="61">
        <f>SUM(E98:E102)</f>
        <v>5039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2200</v>
      </c>
      <c r="D104" s="61">
        <v>1048</v>
      </c>
      <c r="E104" s="61">
        <v>1152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2151</v>
      </c>
      <c r="D105" s="61">
        <v>979</v>
      </c>
      <c r="E105" s="61">
        <v>1172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1892</v>
      </c>
      <c r="D106" s="61">
        <v>816</v>
      </c>
      <c r="E106" s="61">
        <v>1076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1706</v>
      </c>
      <c r="D107" s="61">
        <v>749</v>
      </c>
      <c r="E107" s="61">
        <v>957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1439</v>
      </c>
      <c r="D108" s="61">
        <v>599</v>
      </c>
      <c r="E108" s="61">
        <v>840</v>
      </c>
    </row>
    <row r="109" spans="1:5" ht="14.1" customHeight="1" x14ac:dyDescent="0.2">
      <c r="A109" s="54" t="s">
        <v>36</v>
      </c>
      <c r="B109" s="63"/>
      <c r="C109" s="61">
        <f>SUM(C104:C108)</f>
        <v>9388</v>
      </c>
      <c r="D109" s="61">
        <f>SUM(D104:D108)</f>
        <v>4191</v>
      </c>
      <c r="E109" s="61">
        <f>SUM(E104:E108)</f>
        <v>5197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1164</v>
      </c>
      <c r="D110" s="61">
        <v>473</v>
      </c>
      <c r="E110" s="61">
        <v>691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974</v>
      </c>
      <c r="D111" s="61">
        <v>376</v>
      </c>
      <c r="E111" s="61">
        <v>598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709</v>
      </c>
      <c r="D112" s="61">
        <v>287</v>
      </c>
      <c r="E112" s="61">
        <v>422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572</v>
      </c>
      <c r="D113" s="61">
        <v>235</v>
      </c>
      <c r="E113" s="61">
        <v>337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513</v>
      </c>
      <c r="D114" s="61">
        <v>170</v>
      </c>
      <c r="E114" s="61">
        <v>343</v>
      </c>
    </row>
    <row r="115" spans="1:5" ht="14.1" customHeight="1" x14ac:dyDescent="0.2">
      <c r="A115" s="54" t="s">
        <v>36</v>
      </c>
      <c r="B115" s="64"/>
      <c r="C115" s="61">
        <f>SUM(C110:C114)</f>
        <v>3932</v>
      </c>
      <c r="D115" s="61">
        <f>SUM(D110:D114)</f>
        <v>1541</v>
      </c>
      <c r="E115" s="61">
        <f>SUM(E110:E114)</f>
        <v>2391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2041</v>
      </c>
      <c r="D116" s="61">
        <v>598</v>
      </c>
      <c r="E116" s="61">
        <v>1443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202647</v>
      </c>
      <c r="D118" s="66">
        <v>100209</v>
      </c>
      <c r="E118" s="66">
        <v>102438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137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2394</v>
      </c>
      <c r="D8" s="61">
        <v>1219</v>
      </c>
      <c r="E8" s="61">
        <v>1175</v>
      </c>
    </row>
    <row r="9" spans="1:8" ht="14.1" customHeight="1" x14ac:dyDescent="0.2">
      <c r="A9" s="45" t="s">
        <v>32</v>
      </c>
      <c r="B9" s="60">
        <f>$B$8-1</f>
        <v>2019</v>
      </c>
      <c r="C9" s="61">
        <v>2520</v>
      </c>
      <c r="D9" s="61">
        <v>1267</v>
      </c>
      <c r="E9" s="61">
        <v>1253</v>
      </c>
    </row>
    <row r="10" spans="1:8" ht="14.1" customHeight="1" x14ac:dyDescent="0.2">
      <c r="A10" s="45" t="s">
        <v>33</v>
      </c>
      <c r="B10" s="60">
        <f>$B$8-2</f>
        <v>2018</v>
      </c>
      <c r="C10" s="61">
        <v>2629</v>
      </c>
      <c r="D10" s="61">
        <v>1346</v>
      </c>
      <c r="E10" s="61">
        <v>1283</v>
      </c>
    </row>
    <row r="11" spans="1:8" ht="14.1" customHeight="1" x14ac:dyDescent="0.2">
      <c r="A11" s="45" t="s">
        <v>34</v>
      </c>
      <c r="B11" s="60">
        <f>$B$8-3</f>
        <v>2017</v>
      </c>
      <c r="C11" s="61">
        <v>2675</v>
      </c>
      <c r="D11" s="61">
        <v>1371</v>
      </c>
      <c r="E11" s="61">
        <v>1304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2697</v>
      </c>
      <c r="D12" s="61">
        <v>1397</v>
      </c>
      <c r="E12" s="61">
        <v>1300</v>
      </c>
    </row>
    <row r="13" spans="1:8" ht="14.1" customHeight="1" x14ac:dyDescent="0.2">
      <c r="A13" s="52" t="s">
        <v>36</v>
      </c>
      <c r="B13" s="60"/>
      <c r="C13" s="61">
        <f>SUM(C8:C12)</f>
        <v>12915</v>
      </c>
      <c r="D13" s="61">
        <f>SUM(D8:D12)</f>
        <v>6600</v>
      </c>
      <c r="E13" s="61">
        <f>SUM(E8:E12)</f>
        <v>6315</v>
      </c>
    </row>
    <row r="14" spans="1:8" ht="14.1" customHeight="1" x14ac:dyDescent="0.2">
      <c r="A14" s="46" t="s">
        <v>37</v>
      </c>
      <c r="B14" s="60">
        <f>$B$8-5</f>
        <v>2015</v>
      </c>
      <c r="C14" s="61">
        <v>2575</v>
      </c>
      <c r="D14" s="61">
        <v>1291</v>
      </c>
      <c r="E14" s="61">
        <v>1284</v>
      </c>
    </row>
    <row r="15" spans="1:8" ht="14.1" customHeight="1" x14ac:dyDescent="0.2">
      <c r="A15" s="46" t="s">
        <v>38</v>
      </c>
      <c r="B15" s="60">
        <f>$B$8-6</f>
        <v>2014</v>
      </c>
      <c r="C15" s="61">
        <v>2723</v>
      </c>
      <c r="D15" s="61">
        <v>1379</v>
      </c>
      <c r="E15" s="61">
        <v>1344</v>
      </c>
    </row>
    <row r="16" spans="1:8" ht="14.1" customHeight="1" x14ac:dyDescent="0.2">
      <c r="A16" s="46" t="s">
        <v>39</v>
      </c>
      <c r="B16" s="60">
        <f>$B$8-7</f>
        <v>2013</v>
      </c>
      <c r="C16" s="61">
        <v>2562</v>
      </c>
      <c r="D16" s="61">
        <v>1298</v>
      </c>
      <c r="E16" s="61">
        <v>1264</v>
      </c>
    </row>
    <row r="17" spans="1:5" ht="14.1" customHeight="1" x14ac:dyDescent="0.2">
      <c r="A17" s="46" t="s">
        <v>40</v>
      </c>
      <c r="B17" s="60">
        <f>$B$8-8</f>
        <v>2012</v>
      </c>
      <c r="C17" s="61">
        <v>2672</v>
      </c>
      <c r="D17" s="61">
        <v>1392</v>
      </c>
      <c r="E17" s="61">
        <v>1280</v>
      </c>
    </row>
    <row r="18" spans="1:5" ht="14.1" customHeight="1" x14ac:dyDescent="0.2">
      <c r="A18" s="46" t="s">
        <v>41</v>
      </c>
      <c r="B18" s="60">
        <f>$B$8-9</f>
        <v>2011</v>
      </c>
      <c r="C18" s="61">
        <v>2580</v>
      </c>
      <c r="D18" s="61">
        <v>1305</v>
      </c>
      <c r="E18" s="61">
        <v>1275</v>
      </c>
    </row>
    <row r="19" spans="1:5" ht="14.1" customHeight="1" x14ac:dyDescent="0.2">
      <c r="A19" s="53" t="s">
        <v>36</v>
      </c>
      <c r="B19" s="62"/>
      <c r="C19" s="61">
        <f>SUM(C14:C18)</f>
        <v>13112</v>
      </c>
      <c r="D19" s="61">
        <f>SUM(D14:D18)</f>
        <v>6665</v>
      </c>
      <c r="E19" s="61">
        <f>SUM(E14:E18)</f>
        <v>6447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2624</v>
      </c>
      <c r="D20" s="61">
        <v>1375</v>
      </c>
      <c r="E20" s="61">
        <v>1249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2597</v>
      </c>
      <c r="D21" s="61">
        <v>1369</v>
      </c>
      <c r="E21" s="61">
        <v>1228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2574</v>
      </c>
      <c r="D22" s="61">
        <v>1348</v>
      </c>
      <c r="E22" s="61">
        <v>1226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2698</v>
      </c>
      <c r="D23" s="61">
        <v>1423</v>
      </c>
      <c r="E23" s="61">
        <v>1275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2571</v>
      </c>
      <c r="D24" s="61">
        <v>1327</v>
      </c>
      <c r="E24" s="61">
        <v>1244</v>
      </c>
    </row>
    <row r="25" spans="1:5" ht="14.1" customHeight="1" x14ac:dyDescent="0.2">
      <c r="A25" s="53" t="s">
        <v>36</v>
      </c>
      <c r="B25" s="62"/>
      <c r="C25" s="61">
        <f>SUM(C20:C24)</f>
        <v>13064</v>
      </c>
      <c r="D25" s="61">
        <f>SUM(D20:D24)</f>
        <v>6842</v>
      </c>
      <c r="E25" s="61">
        <f>SUM(E20:E24)</f>
        <v>6222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2663</v>
      </c>
      <c r="D26" s="61">
        <v>1364</v>
      </c>
      <c r="E26" s="61">
        <v>1299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2701</v>
      </c>
      <c r="D27" s="61">
        <v>1389</v>
      </c>
      <c r="E27" s="61">
        <v>1312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2774</v>
      </c>
      <c r="D28" s="61">
        <v>1408</v>
      </c>
      <c r="E28" s="61">
        <v>1366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2733</v>
      </c>
      <c r="D29" s="61">
        <v>1449</v>
      </c>
      <c r="E29" s="61">
        <v>1284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2690</v>
      </c>
      <c r="D30" s="61">
        <v>1398</v>
      </c>
      <c r="E30" s="61">
        <v>1292</v>
      </c>
    </row>
    <row r="31" spans="1:5" ht="14.1" customHeight="1" x14ac:dyDescent="0.2">
      <c r="A31" s="53" t="s">
        <v>36</v>
      </c>
      <c r="B31" s="62"/>
      <c r="C31" s="61">
        <f>SUM(C26:C30)</f>
        <v>13561</v>
      </c>
      <c r="D31" s="61">
        <f>SUM(D26:D30)</f>
        <v>7008</v>
      </c>
      <c r="E31" s="61">
        <f>SUM(E26:E30)</f>
        <v>6553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2786</v>
      </c>
      <c r="D32" s="61">
        <v>1497</v>
      </c>
      <c r="E32" s="61">
        <v>1289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2651</v>
      </c>
      <c r="D33" s="61">
        <v>1494</v>
      </c>
      <c r="E33" s="61">
        <v>1157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2606</v>
      </c>
      <c r="D34" s="61">
        <v>1441</v>
      </c>
      <c r="E34" s="61">
        <v>1165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2723</v>
      </c>
      <c r="D35" s="61">
        <v>1516</v>
      </c>
      <c r="E35" s="61">
        <v>1207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2621</v>
      </c>
      <c r="D36" s="61">
        <v>1383</v>
      </c>
      <c r="E36" s="61">
        <v>1238</v>
      </c>
    </row>
    <row r="37" spans="1:5" ht="14.1" customHeight="1" x14ac:dyDescent="0.2">
      <c r="A37" s="53" t="s">
        <v>36</v>
      </c>
      <c r="B37" s="62"/>
      <c r="C37" s="61">
        <f>SUM(C32:C36)</f>
        <v>13387</v>
      </c>
      <c r="D37" s="61">
        <f>SUM(D32:D36)</f>
        <v>7331</v>
      </c>
      <c r="E37" s="61">
        <f>SUM(E32:E36)</f>
        <v>6056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2665</v>
      </c>
      <c r="D38" s="61">
        <v>1392</v>
      </c>
      <c r="E38" s="61">
        <v>1273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2679</v>
      </c>
      <c r="D39" s="61">
        <v>1416</v>
      </c>
      <c r="E39" s="61">
        <v>1263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2762</v>
      </c>
      <c r="D40" s="61">
        <v>1471</v>
      </c>
      <c r="E40" s="61">
        <v>1291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2684</v>
      </c>
      <c r="D41" s="61">
        <v>1380</v>
      </c>
      <c r="E41" s="61">
        <v>1304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3027</v>
      </c>
      <c r="D42" s="61">
        <v>1553</v>
      </c>
      <c r="E42" s="61">
        <v>1474</v>
      </c>
    </row>
    <row r="43" spans="1:5" ht="14.1" customHeight="1" x14ac:dyDescent="0.2">
      <c r="A43" s="53" t="s">
        <v>36</v>
      </c>
      <c r="B43" s="62"/>
      <c r="C43" s="61">
        <f>SUM(C38:C42)</f>
        <v>13817</v>
      </c>
      <c r="D43" s="61">
        <f>SUM(D38:D42)</f>
        <v>7212</v>
      </c>
      <c r="E43" s="61">
        <f>SUM(E38:E42)</f>
        <v>6605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3247</v>
      </c>
      <c r="D44" s="61">
        <v>1658</v>
      </c>
      <c r="E44" s="61">
        <v>1589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3207</v>
      </c>
      <c r="D45" s="61">
        <v>1594</v>
      </c>
      <c r="E45" s="61">
        <v>1613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3513</v>
      </c>
      <c r="D46" s="61">
        <v>1815</v>
      </c>
      <c r="E46" s="61">
        <v>1698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3465</v>
      </c>
      <c r="D47" s="61">
        <v>1750</v>
      </c>
      <c r="E47" s="61">
        <v>1715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3366</v>
      </c>
      <c r="D48" s="61">
        <v>1695</v>
      </c>
      <c r="E48" s="61">
        <v>1671</v>
      </c>
    </row>
    <row r="49" spans="1:5" ht="14.1" customHeight="1" x14ac:dyDescent="0.2">
      <c r="A49" s="53" t="s">
        <v>36</v>
      </c>
      <c r="B49" s="62"/>
      <c r="C49" s="61">
        <f>SUM(C44:C48)</f>
        <v>16798</v>
      </c>
      <c r="D49" s="61">
        <f>SUM(D44:D48)</f>
        <v>8512</v>
      </c>
      <c r="E49" s="61">
        <f>SUM(E44:E48)</f>
        <v>8286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3369</v>
      </c>
      <c r="D50" s="61">
        <v>1678</v>
      </c>
      <c r="E50" s="61">
        <v>1691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3331</v>
      </c>
      <c r="D51" s="61">
        <v>1735</v>
      </c>
      <c r="E51" s="61">
        <v>1596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3521</v>
      </c>
      <c r="D52" s="61">
        <v>1728</v>
      </c>
      <c r="E52" s="61">
        <v>1793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3638</v>
      </c>
      <c r="D53" s="61">
        <v>1777</v>
      </c>
      <c r="E53" s="61">
        <v>1861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3670</v>
      </c>
      <c r="D54" s="61">
        <v>1802</v>
      </c>
      <c r="E54" s="61">
        <v>1868</v>
      </c>
    </row>
    <row r="55" spans="1:5" ht="14.1" customHeight="1" x14ac:dyDescent="0.2">
      <c r="A55" s="52" t="s">
        <v>36</v>
      </c>
      <c r="B55" s="62"/>
      <c r="C55" s="61">
        <f>SUM(C50:C54)</f>
        <v>17529</v>
      </c>
      <c r="D55" s="61">
        <f>SUM(D50:D54)</f>
        <v>8720</v>
      </c>
      <c r="E55" s="61">
        <f>SUM(E50:E54)</f>
        <v>8809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3602</v>
      </c>
      <c r="D56" s="61">
        <v>1791</v>
      </c>
      <c r="E56" s="61">
        <v>1811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3514</v>
      </c>
      <c r="D57" s="61">
        <v>1768</v>
      </c>
      <c r="E57" s="61">
        <v>1746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3508</v>
      </c>
      <c r="D58" s="61">
        <v>1731</v>
      </c>
      <c r="E58" s="61">
        <v>1777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3540</v>
      </c>
      <c r="D59" s="61">
        <v>1715</v>
      </c>
      <c r="E59" s="61">
        <v>1825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3442</v>
      </c>
      <c r="D60" s="61">
        <v>1762</v>
      </c>
      <c r="E60" s="61">
        <v>1680</v>
      </c>
    </row>
    <row r="61" spans="1:5" ht="14.1" customHeight="1" x14ac:dyDescent="0.2">
      <c r="A61" s="53" t="s">
        <v>36</v>
      </c>
      <c r="B61" s="62"/>
      <c r="C61" s="61">
        <f>SUM(C56:C60)</f>
        <v>17606</v>
      </c>
      <c r="D61" s="61">
        <f>SUM(D56:D60)</f>
        <v>8767</v>
      </c>
      <c r="E61" s="61">
        <f>SUM(E56:E60)</f>
        <v>8839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3285</v>
      </c>
      <c r="D62" s="61">
        <v>1630</v>
      </c>
      <c r="E62" s="61">
        <v>1655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3319</v>
      </c>
      <c r="D63" s="61">
        <v>1657</v>
      </c>
      <c r="E63" s="61">
        <v>1662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3388</v>
      </c>
      <c r="D64" s="61">
        <v>1678</v>
      </c>
      <c r="E64" s="61">
        <v>1710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3544</v>
      </c>
      <c r="D65" s="61">
        <v>1721</v>
      </c>
      <c r="E65" s="61">
        <v>1823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4207</v>
      </c>
      <c r="D66" s="61">
        <v>2080</v>
      </c>
      <c r="E66" s="61">
        <v>2127</v>
      </c>
    </row>
    <row r="67" spans="1:5" ht="14.1" customHeight="1" x14ac:dyDescent="0.2">
      <c r="A67" s="53" t="s">
        <v>36</v>
      </c>
      <c r="B67" s="62"/>
      <c r="C67" s="61">
        <f>SUM(C62:C66)</f>
        <v>17743</v>
      </c>
      <c r="D67" s="61">
        <f>SUM(D62:D66)</f>
        <v>8766</v>
      </c>
      <c r="E67" s="61">
        <f>SUM(E62:E66)</f>
        <v>8977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4131</v>
      </c>
      <c r="D68" s="61">
        <v>2079</v>
      </c>
      <c r="E68" s="61">
        <v>2052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4669</v>
      </c>
      <c r="D69" s="61">
        <v>2333</v>
      </c>
      <c r="E69" s="61">
        <v>2336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5061</v>
      </c>
      <c r="D70" s="61">
        <v>2546</v>
      </c>
      <c r="E70" s="61">
        <v>2515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5148</v>
      </c>
      <c r="D71" s="61">
        <v>2574</v>
      </c>
      <c r="E71" s="61">
        <v>2574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5147</v>
      </c>
      <c r="D72" s="61">
        <v>2586</v>
      </c>
      <c r="E72" s="61">
        <v>2561</v>
      </c>
    </row>
    <row r="73" spans="1:5" ht="14.1" customHeight="1" x14ac:dyDescent="0.2">
      <c r="A73" s="53" t="s">
        <v>36</v>
      </c>
      <c r="B73" s="62"/>
      <c r="C73" s="61">
        <f>SUM(C68:C72)</f>
        <v>24156</v>
      </c>
      <c r="D73" s="61">
        <f>SUM(D68:D72)</f>
        <v>12118</v>
      </c>
      <c r="E73" s="61">
        <f>SUM(E68:E72)</f>
        <v>12038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5099</v>
      </c>
      <c r="D74" s="61">
        <v>2533</v>
      </c>
      <c r="E74" s="61">
        <v>2566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5049</v>
      </c>
      <c r="D75" s="61">
        <v>2607</v>
      </c>
      <c r="E75" s="61">
        <v>2442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4741</v>
      </c>
      <c r="D76" s="61">
        <v>2368</v>
      </c>
      <c r="E76" s="61">
        <v>2373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4553</v>
      </c>
      <c r="D77" s="61">
        <v>2295</v>
      </c>
      <c r="E77" s="61">
        <v>2258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4352</v>
      </c>
      <c r="D78" s="61">
        <v>2218</v>
      </c>
      <c r="E78" s="61">
        <v>2134</v>
      </c>
    </row>
    <row r="79" spans="1:5" ht="14.1" customHeight="1" x14ac:dyDescent="0.2">
      <c r="A79" s="53" t="s">
        <v>36</v>
      </c>
      <c r="B79" s="62"/>
      <c r="C79" s="61">
        <f>SUM(C74:C78)</f>
        <v>23794</v>
      </c>
      <c r="D79" s="61">
        <f>SUM(D74:D78)</f>
        <v>12021</v>
      </c>
      <c r="E79" s="61">
        <f>SUM(E74:E78)</f>
        <v>11773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4132</v>
      </c>
      <c r="D80" s="61">
        <v>2054</v>
      </c>
      <c r="E80" s="61">
        <v>2078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4082</v>
      </c>
      <c r="D81" s="61">
        <v>1983</v>
      </c>
      <c r="E81" s="61">
        <v>2099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3665</v>
      </c>
      <c r="D82" s="61">
        <v>1817</v>
      </c>
      <c r="E82" s="61">
        <v>1848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3690</v>
      </c>
      <c r="D83" s="61">
        <v>1751</v>
      </c>
      <c r="E83" s="61">
        <v>1939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3346</v>
      </c>
      <c r="D84" s="61">
        <v>1615</v>
      </c>
      <c r="E84" s="61">
        <v>1731</v>
      </c>
    </row>
    <row r="85" spans="1:5" ht="14.1" customHeight="1" x14ac:dyDescent="0.2">
      <c r="A85" s="53" t="s">
        <v>36</v>
      </c>
      <c r="B85" s="62"/>
      <c r="C85" s="61">
        <f>SUM(C80:C84)</f>
        <v>18915</v>
      </c>
      <c r="D85" s="61">
        <f>SUM(D80:D84)</f>
        <v>9220</v>
      </c>
      <c r="E85" s="61">
        <f>SUM(E80:E84)</f>
        <v>9695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3171</v>
      </c>
      <c r="D86" s="61">
        <v>1504</v>
      </c>
      <c r="E86" s="61">
        <v>1667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3202</v>
      </c>
      <c r="D87" s="61">
        <v>1523</v>
      </c>
      <c r="E87" s="61">
        <v>1679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3011</v>
      </c>
      <c r="D88" s="61">
        <v>1458</v>
      </c>
      <c r="E88" s="61">
        <v>1553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2963</v>
      </c>
      <c r="D89" s="61">
        <v>1381</v>
      </c>
      <c r="E89" s="61">
        <v>1582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2958</v>
      </c>
      <c r="D90" s="61">
        <v>1352</v>
      </c>
      <c r="E90" s="61">
        <v>1606</v>
      </c>
    </row>
    <row r="91" spans="1:5" ht="14.1" customHeight="1" x14ac:dyDescent="0.2">
      <c r="A91" s="53" t="s">
        <v>36</v>
      </c>
      <c r="B91" s="62"/>
      <c r="C91" s="61">
        <f>SUM(C86:C90)</f>
        <v>15305</v>
      </c>
      <c r="D91" s="61">
        <f>SUM(D86:D90)</f>
        <v>7218</v>
      </c>
      <c r="E91" s="61">
        <f>SUM(E86:E90)</f>
        <v>8087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2966</v>
      </c>
      <c r="D92" s="61">
        <v>1397</v>
      </c>
      <c r="E92" s="61">
        <v>1569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2912</v>
      </c>
      <c r="D93" s="61">
        <v>1351</v>
      </c>
      <c r="E93" s="61">
        <v>1561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2880</v>
      </c>
      <c r="D94" s="61">
        <v>1363</v>
      </c>
      <c r="E94" s="61">
        <v>1517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2716</v>
      </c>
      <c r="D95" s="61">
        <v>1282</v>
      </c>
      <c r="E95" s="61">
        <v>1434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2488</v>
      </c>
      <c r="D96" s="61">
        <v>1148</v>
      </c>
      <c r="E96" s="61">
        <v>1340</v>
      </c>
    </row>
    <row r="97" spans="1:5" ht="14.1" customHeight="1" x14ac:dyDescent="0.2">
      <c r="A97" s="53" t="s">
        <v>36</v>
      </c>
      <c r="B97" s="62"/>
      <c r="C97" s="61">
        <f>SUM(C92:C96)</f>
        <v>13962</v>
      </c>
      <c r="D97" s="61">
        <f>SUM(D92:D96)</f>
        <v>6541</v>
      </c>
      <c r="E97" s="61">
        <f>SUM(E92:E96)</f>
        <v>7421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1987</v>
      </c>
      <c r="D98" s="61">
        <v>890</v>
      </c>
      <c r="E98" s="61">
        <v>1097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2730</v>
      </c>
      <c r="D99" s="61">
        <v>1236</v>
      </c>
      <c r="E99" s="61">
        <v>1494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2605</v>
      </c>
      <c r="D100" s="61">
        <v>1205</v>
      </c>
      <c r="E100" s="61">
        <v>1400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2498</v>
      </c>
      <c r="D101" s="61">
        <v>1156</v>
      </c>
      <c r="E101" s="61">
        <v>1342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2858</v>
      </c>
      <c r="D102" s="61">
        <v>1324</v>
      </c>
      <c r="E102" s="61">
        <v>1534</v>
      </c>
    </row>
    <row r="103" spans="1:5" ht="14.1" customHeight="1" x14ac:dyDescent="0.2">
      <c r="A103" s="54" t="s">
        <v>36</v>
      </c>
      <c r="B103" s="63"/>
      <c r="C103" s="61">
        <f>SUM(C98:C102)</f>
        <v>12678</v>
      </c>
      <c r="D103" s="61">
        <f>SUM(D98:D102)</f>
        <v>5811</v>
      </c>
      <c r="E103" s="61">
        <f>SUM(E98:E102)</f>
        <v>6867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2900</v>
      </c>
      <c r="D104" s="61">
        <v>1302</v>
      </c>
      <c r="E104" s="61">
        <v>1598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2697</v>
      </c>
      <c r="D105" s="61">
        <v>1151</v>
      </c>
      <c r="E105" s="61">
        <v>1546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2369</v>
      </c>
      <c r="D106" s="61">
        <v>1025</v>
      </c>
      <c r="E106" s="61">
        <v>1344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2034</v>
      </c>
      <c r="D107" s="61">
        <v>867</v>
      </c>
      <c r="E107" s="61">
        <v>1167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1917</v>
      </c>
      <c r="D108" s="61">
        <v>816</v>
      </c>
      <c r="E108" s="61">
        <v>1101</v>
      </c>
    </row>
    <row r="109" spans="1:5" ht="14.1" customHeight="1" x14ac:dyDescent="0.2">
      <c r="A109" s="54" t="s">
        <v>36</v>
      </c>
      <c r="B109" s="63"/>
      <c r="C109" s="61">
        <f>SUM(C104:C108)</f>
        <v>11917</v>
      </c>
      <c r="D109" s="61">
        <f>SUM(D104:D108)</f>
        <v>5161</v>
      </c>
      <c r="E109" s="61">
        <f>SUM(E104:E108)</f>
        <v>6756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1662</v>
      </c>
      <c r="D110" s="61">
        <v>667</v>
      </c>
      <c r="E110" s="61">
        <v>995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1330</v>
      </c>
      <c r="D111" s="61">
        <v>536</v>
      </c>
      <c r="E111" s="61">
        <v>794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880</v>
      </c>
      <c r="D112" s="61">
        <v>304</v>
      </c>
      <c r="E112" s="61">
        <v>576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741</v>
      </c>
      <c r="D113" s="61">
        <v>277</v>
      </c>
      <c r="E113" s="61">
        <v>464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690</v>
      </c>
      <c r="D114" s="61">
        <v>249</v>
      </c>
      <c r="E114" s="61">
        <v>441</v>
      </c>
    </row>
    <row r="115" spans="1:5" ht="14.1" customHeight="1" x14ac:dyDescent="0.2">
      <c r="A115" s="54" t="s">
        <v>36</v>
      </c>
      <c r="B115" s="64"/>
      <c r="C115" s="61">
        <f>SUM(C110:C114)</f>
        <v>5303</v>
      </c>
      <c r="D115" s="61">
        <f>SUM(D110:D114)</f>
        <v>2033</v>
      </c>
      <c r="E115" s="61">
        <f>SUM(E110:E114)</f>
        <v>3270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2445</v>
      </c>
      <c r="D116" s="61">
        <v>723</v>
      </c>
      <c r="E116" s="61">
        <v>1722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8">
        <v>278007</v>
      </c>
      <c r="D118" s="66">
        <v>137269</v>
      </c>
      <c r="E118" s="66">
        <v>140738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4" priority="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138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1007</v>
      </c>
      <c r="D8" s="61">
        <v>509</v>
      </c>
      <c r="E8" s="61">
        <v>498</v>
      </c>
    </row>
    <row r="9" spans="1:8" ht="14.1" customHeight="1" x14ac:dyDescent="0.2">
      <c r="A9" s="45" t="s">
        <v>32</v>
      </c>
      <c r="B9" s="60">
        <f>$B$8-1</f>
        <v>2019</v>
      </c>
      <c r="C9" s="61">
        <v>1092</v>
      </c>
      <c r="D9" s="61">
        <v>533</v>
      </c>
      <c r="E9" s="61">
        <v>559</v>
      </c>
    </row>
    <row r="10" spans="1:8" ht="14.1" customHeight="1" x14ac:dyDescent="0.2">
      <c r="A10" s="45" t="s">
        <v>33</v>
      </c>
      <c r="B10" s="60">
        <f>$B$8-2</f>
        <v>2018</v>
      </c>
      <c r="C10" s="61">
        <v>1085</v>
      </c>
      <c r="D10" s="61">
        <v>559</v>
      </c>
      <c r="E10" s="61">
        <v>526</v>
      </c>
    </row>
    <row r="11" spans="1:8" ht="14.1" customHeight="1" x14ac:dyDescent="0.2">
      <c r="A11" s="45" t="s">
        <v>34</v>
      </c>
      <c r="B11" s="60">
        <f>$B$8-3</f>
        <v>2017</v>
      </c>
      <c r="C11" s="61">
        <v>1218</v>
      </c>
      <c r="D11" s="61">
        <v>610</v>
      </c>
      <c r="E11" s="61">
        <v>608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1183</v>
      </c>
      <c r="D12" s="61">
        <v>600</v>
      </c>
      <c r="E12" s="61">
        <v>583</v>
      </c>
    </row>
    <row r="13" spans="1:8" ht="14.1" customHeight="1" x14ac:dyDescent="0.2">
      <c r="A13" s="52" t="s">
        <v>36</v>
      </c>
      <c r="B13" s="60"/>
      <c r="C13" s="61">
        <f>SUM(C8:C12)</f>
        <v>5585</v>
      </c>
      <c r="D13" s="61">
        <f>SUM(D8:D12)</f>
        <v>2811</v>
      </c>
      <c r="E13" s="61">
        <f>SUM(E8:E12)</f>
        <v>2774</v>
      </c>
    </row>
    <row r="14" spans="1:8" ht="14.1" customHeight="1" x14ac:dyDescent="0.2">
      <c r="A14" s="46" t="s">
        <v>37</v>
      </c>
      <c r="B14" s="60">
        <f>$B$8-5</f>
        <v>2015</v>
      </c>
      <c r="C14" s="61">
        <v>1168</v>
      </c>
      <c r="D14" s="61">
        <v>587</v>
      </c>
      <c r="E14" s="61">
        <v>581</v>
      </c>
    </row>
    <row r="15" spans="1:8" ht="14.1" customHeight="1" x14ac:dyDescent="0.2">
      <c r="A15" s="46" t="s">
        <v>38</v>
      </c>
      <c r="B15" s="60">
        <f>$B$8-6</f>
        <v>2014</v>
      </c>
      <c r="C15" s="61">
        <v>1166</v>
      </c>
      <c r="D15" s="61">
        <v>584</v>
      </c>
      <c r="E15" s="61">
        <v>582</v>
      </c>
    </row>
    <row r="16" spans="1:8" ht="14.1" customHeight="1" x14ac:dyDescent="0.2">
      <c r="A16" s="46" t="s">
        <v>39</v>
      </c>
      <c r="B16" s="60">
        <f>$B$8-7</f>
        <v>2013</v>
      </c>
      <c r="C16" s="61">
        <v>1128</v>
      </c>
      <c r="D16" s="61">
        <v>577</v>
      </c>
      <c r="E16" s="61">
        <v>551</v>
      </c>
    </row>
    <row r="17" spans="1:5" ht="14.1" customHeight="1" x14ac:dyDescent="0.2">
      <c r="A17" s="46" t="s">
        <v>40</v>
      </c>
      <c r="B17" s="60">
        <f>$B$8-8</f>
        <v>2012</v>
      </c>
      <c r="C17" s="61">
        <v>1152</v>
      </c>
      <c r="D17" s="61">
        <v>629</v>
      </c>
      <c r="E17" s="61">
        <v>523</v>
      </c>
    </row>
    <row r="18" spans="1:5" ht="14.1" customHeight="1" x14ac:dyDescent="0.2">
      <c r="A18" s="46" t="s">
        <v>41</v>
      </c>
      <c r="B18" s="60">
        <f>$B$8-9</f>
        <v>2011</v>
      </c>
      <c r="C18" s="61">
        <v>1121</v>
      </c>
      <c r="D18" s="61">
        <v>591</v>
      </c>
      <c r="E18" s="61">
        <v>530</v>
      </c>
    </row>
    <row r="19" spans="1:5" ht="14.1" customHeight="1" x14ac:dyDescent="0.2">
      <c r="A19" s="53" t="s">
        <v>36</v>
      </c>
      <c r="B19" s="62"/>
      <c r="C19" s="61">
        <f>SUM(C14:C18)</f>
        <v>5735</v>
      </c>
      <c r="D19" s="61">
        <f>SUM(D14:D18)</f>
        <v>2968</v>
      </c>
      <c r="E19" s="61">
        <f>SUM(E14:E18)</f>
        <v>2767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1157</v>
      </c>
      <c r="D20" s="61">
        <v>590</v>
      </c>
      <c r="E20" s="61">
        <v>567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1183</v>
      </c>
      <c r="D21" s="61">
        <v>601</v>
      </c>
      <c r="E21" s="61">
        <v>582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1192</v>
      </c>
      <c r="D22" s="61">
        <v>605</v>
      </c>
      <c r="E22" s="61">
        <v>587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1187</v>
      </c>
      <c r="D23" s="61">
        <v>619</v>
      </c>
      <c r="E23" s="61">
        <v>568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1189</v>
      </c>
      <c r="D24" s="61">
        <v>610</v>
      </c>
      <c r="E24" s="61">
        <v>579</v>
      </c>
    </row>
    <row r="25" spans="1:5" ht="14.1" customHeight="1" x14ac:dyDescent="0.2">
      <c r="A25" s="53" t="s">
        <v>36</v>
      </c>
      <c r="B25" s="62"/>
      <c r="C25" s="61">
        <f>SUM(C20:C24)</f>
        <v>5908</v>
      </c>
      <c r="D25" s="61">
        <f>SUM(D20:D24)</f>
        <v>3025</v>
      </c>
      <c r="E25" s="61">
        <f>SUM(E20:E24)</f>
        <v>2883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1213</v>
      </c>
      <c r="D26" s="61">
        <v>639</v>
      </c>
      <c r="E26" s="61">
        <v>574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1294</v>
      </c>
      <c r="D27" s="61">
        <v>648</v>
      </c>
      <c r="E27" s="61">
        <v>646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1289</v>
      </c>
      <c r="D28" s="61">
        <v>659</v>
      </c>
      <c r="E28" s="61">
        <v>630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1342</v>
      </c>
      <c r="D29" s="61">
        <v>692</v>
      </c>
      <c r="E29" s="61">
        <v>650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1324</v>
      </c>
      <c r="D30" s="61">
        <v>697</v>
      </c>
      <c r="E30" s="61">
        <v>627</v>
      </c>
    </row>
    <row r="31" spans="1:5" ht="14.1" customHeight="1" x14ac:dyDescent="0.2">
      <c r="A31" s="53" t="s">
        <v>36</v>
      </c>
      <c r="B31" s="62"/>
      <c r="C31" s="61">
        <f>SUM(C26:C30)</f>
        <v>6462</v>
      </c>
      <c r="D31" s="61">
        <f>SUM(D26:D30)</f>
        <v>3335</v>
      </c>
      <c r="E31" s="61">
        <f>SUM(E26:E30)</f>
        <v>3127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1289</v>
      </c>
      <c r="D32" s="61">
        <v>682</v>
      </c>
      <c r="E32" s="61">
        <v>607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1379</v>
      </c>
      <c r="D33" s="61">
        <v>770</v>
      </c>
      <c r="E33" s="61">
        <v>609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1255</v>
      </c>
      <c r="D34" s="61">
        <v>677</v>
      </c>
      <c r="E34" s="61">
        <v>578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1238</v>
      </c>
      <c r="D35" s="61">
        <v>692</v>
      </c>
      <c r="E35" s="61">
        <v>546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1280</v>
      </c>
      <c r="D36" s="61">
        <v>669</v>
      </c>
      <c r="E36" s="61">
        <v>611</v>
      </c>
    </row>
    <row r="37" spans="1:5" ht="14.1" customHeight="1" x14ac:dyDescent="0.2">
      <c r="A37" s="53" t="s">
        <v>36</v>
      </c>
      <c r="B37" s="62"/>
      <c r="C37" s="61">
        <f>SUM(C32:C36)</f>
        <v>6441</v>
      </c>
      <c r="D37" s="61">
        <f>SUM(D32:D36)</f>
        <v>3490</v>
      </c>
      <c r="E37" s="61">
        <f>SUM(E32:E36)</f>
        <v>2951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1247</v>
      </c>
      <c r="D38" s="61">
        <v>671</v>
      </c>
      <c r="E38" s="61">
        <v>576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1277</v>
      </c>
      <c r="D39" s="61">
        <v>689</v>
      </c>
      <c r="E39" s="61">
        <v>588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1375</v>
      </c>
      <c r="D40" s="61">
        <v>706</v>
      </c>
      <c r="E40" s="61">
        <v>669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1366</v>
      </c>
      <c r="D41" s="61">
        <v>737</v>
      </c>
      <c r="E41" s="61">
        <v>629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1345</v>
      </c>
      <c r="D42" s="61">
        <v>685</v>
      </c>
      <c r="E42" s="61">
        <v>660</v>
      </c>
    </row>
    <row r="43" spans="1:5" ht="14.1" customHeight="1" x14ac:dyDescent="0.2">
      <c r="A43" s="53" t="s">
        <v>36</v>
      </c>
      <c r="B43" s="62"/>
      <c r="C43" s="61">
        <f>SUM(C38:C42)</f>
        <v>6610</v>
      </c>
      <c r="D43" s="61">
        <f>SUM(D38:D42)</f>
        <v>3488</v>
      </c>
      <c r="E43" s="61">
        <f>SUM(E38:E42)</f>
        <v>3122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1544</v>
      </c>
      <c r="D44" s="61">
        <v>815</v>
      </c>
      <c r="E44" s="61">
        <v>729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1427</v>
      </c>
      <c r="D45" s="61">
        <v>750</v>
      </c>
      <c r="E45" s="61">
        <v>677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1515</v>
      </c>
      <c r="D46" s="61">
        <v>765</v>
      </c>
      <c r="E46" s="61">
        <v>750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1578</v>
      </c>
      <c r="D47" s="61">
        <v>840</v>
      </c>
      <c r="E47" s="61">
        <v>738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1447</v>
      </c>
      <c r="D48" s="61">
        <v>729</v>
      </c>
      <c r="E48" s="61">
        <v>718</v>
      </c>
    </row>
    <row r="49" spans="1:5" ht="14.1" customHeight="1" x14ac:dyDescent="0.2">
      <c r="A49" s="53" t="s">
        <v>36</v>
      </c>
      <c r="B49" s="62"/>
      <c r="C49" s="61">
        <f>SUM(C44:C48)</f>
        <v>7511</v>
      </c>
      <c r="D49" s="61">
        <f>SUM(D44:D48)</f>
        <v>3899</v>
      </c>
      <c r="E49" s="61">
        <f>SUM(E44:E48)</f>
        <v>3612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1416</v>
      </c>
      <c r="D50" s="61">
        <v>693</v>
      </c>
      <c r="E50" s="61">
        <v>723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1400</v>
      </c>
      <c r="D51" s="61">
        <v>696</v>
      </c>
      <c r="E51" s="61">
        <v>704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1404</v>
      </c>
      <c r="D52" s="61">
        <v>718</v>
      </c>
      <c r="E52" s="61">
        <v>686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1433</v>
      </c>
      <c r="D53" s="61">
        <v>714</v>
      </c>
      <c r="E53" s="61">
        <v>719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1444</v>
      </c>
      <c r="D54" s="61">
        <v>744</v>
      </c>
      <c r="E54" s="61">
        <v>700</v>
      </c>
    </row>
    <row r="55" spans="1:5" ht="14.1" customHeight="1" x14ac:dyDescent="0.2">
      <c r="A55" s="52" t="s">
        <v>36</v>
      </c>
      <c r="B55" s="62"/>
      <c r="C55" s="61">
        <f>SUM(C50:C54)</f>
        <v>7097</v>
      </c>
      <c r="D55" s="61">
        <f>SUM(D50:D54)</f>
        <v>3565</v>
      </c>
      <c r="E55" s="61">
        <f>SUM(E50:E54)</f>
        <v>3532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1436</v>
      </c>
      <c r="D56" s="61">
        <v>706</v>
      </c>
      <c r="E56" s="61">
        <v>730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1350</v>
      </c>
      <c r="D57" s="61">
        <v>649</v>
      </c>
      <c r="E57" s="61">
        <v>701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1485</v>
      </c>
      <c r="D58" s="61">
        <v>713</v>
      </c>
      <c r="E58" s="61">
        <v>772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1369</v>
      </c>
      <c r="D59" s="61">
        <v>671</v>
      </c>
      <c r="E59" s="61">
        <v>698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1382</v>
      </c>
      <c r="D60" s="61">
        <v>650</v>
      </c>
      <c r="E60" s="61">
        <v>732</v>
      </c>
    </row>
    <row r="61" spans="1:5" ht="14.1" customHeight="1" x14ac:dyDescent="0.2">
      <c r="A61" s="53" t="s">
        <v>36</v>
      </c>
      <c r="B61" s="62"/>
      <c r="C61" s="61">
        <f>SUM(C56:C60)</f>
        <v>7022</v>
      </c>
      <c r="D61" s="61">
        <f>SUM(D56:D60)</f>
        <v>3389</v>
      </c>
      <c r="E61" s="61">
        <f>SUM(E56:E60)</f>
        <v>3633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1455</v>
      </c>
      <c r="D62" s="61">
        <v>720</v>
      </c>
      <c r="E62" s="61">
        <v>735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1461</v>
      </c>
      <c r="D63" s="61">
        <v>733</v>
      </c>
      <c r="E63" s="61">
        <v>728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1479</v>
      </c>
      <c r="D64" s="61">
        <v>744</v>
      </c>
      <c r="E64" s="61">
        <v>735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1682</v>
      </c>
      <c r="D65" s="61">
        <v>842</v>
      </c>
      <c r="E65" s="61">
        <v>840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1924</v>
      </c>
      <c r="D66" s="61">
        <v>961</v>
      </c>
      <c r="E66" s="61">
        <v>963</v>
      </c>
    </row>
    <row r="67" spans="1:5" ht="14.1" customHeight="1" x14ac:dyDescent="0.2">
      <c r="A67" s="53" t="s">
        <v>36</v>
      </c>
      <c r="B67" s="62"/>
      <c r="C67" s="61">
        <f>SUM(C62:C66)</f>
        <v>8001</v>
      </c>
      <c r="D67" s="61">
        <f>SUM(D62:D66)</f>
        <v>4000</v>
      </c>
      <c r="E67" s="61">
        <f>SUM(E62:E66)</f>
        <v>4001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2116</v>
      </c>
      <c r="D68" s="61">
        <v>1097</v>
      </c>
      <c r="E68" s="61">
        <v>1019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2295</v>
      </c>
      <c r="D69" s="61">
        <v>1140</v>
      </c>
      <c r="E69" s="61">
        <v>1155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2530</v>
      </c>
      <c r="D70" s="61">
        <v>1234</v>
      </c>
      <c r="E70" s="61">
        <v>1296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2502</v>
      </c>
      <c r="D71" s="61">
        <v>1186</v>
      </c>
      <c r="E71" s="61">
        <v>1316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2503</v>
      </c>
      <c r="D72" s="61">
        <v>1277</v>
      </c>
      <c r="E72" s="61">
        <v>1226</v>
      </c>
    </row>
    <row r="73" spans="1:5" ht="14.1" customHeight="1" x14ac:dyDescent="0.2">
      <c r="A73" s="53" t="s">
        <v>36</v>
      </c>
      <c r="B73" s="62"/>
      <c r="C73" s="61">
        <f>SUM(C68:C72)</f>
        <v>11946</v>
      </c>
      <c r="D73" s="61">
        <f>SUM(D68:D72)</f>
        <v>5934</v>
      </c>
      <c r="E73" s="61">
        <f>SUM(E68:E72)</f>
        <v>6012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2543</v>
      </c>
      <c r="D74" s="61">
        <v>1263</v>
      </c>
      <c r="E74" s="61">
        <v>1280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2515</v>
      </c>
      <c r="D75" s="61">
        <v>1289</v>
      </c>
      <c r="E75" s="61">
        <v>1226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2546</v>
      </c>
      <c r="D76" s="61">
        <v>1264</v>
      </c>
      <c r="E76" s="61">
        <v>1282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2410</v>
      </c>
      <c r="D77" s="61">
        <v>1197</v>
      </c>
      <c r="E77" s="61">
        <v>1213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2288</v>
      </c>
      <c r="D78" s="61">
        <v>1143</v>
      </c>
      <c r="E78" s="61">
        <v>1145</v>
      </c>
    </row>
    <row r="79" spans="1:5" ht="14.1" customHeight="1" x14ac:dyDescent="0.2">
      <c r="A79" s="53" t="s">
        <v>36</v>
      </c>
      <c r="B79" s="62"/>
      <c r="C79" s="61">
        <f>SUM(C74:C78)</f>
        <v>12302</v>
      </c>
      <c r="D79" s="61">
        <f>SUM(D74:D78)</f>
        <v>6156</v>
      </c>
      <c r="E79" s="61">
        <f>SUM(E74:E78)</f>
        <v>6146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2186</v>
      </c>
      <c r="D80" s="61">
        <v>1114</v>
      </c>
      <c r="E80" s="61">
        <v>1072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2146</v>
      </c>
      <c r="D81" s="61">
        <v>1050</v>
      </c>
      <c r="E81" s="61">
        <v>1096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1926</v>
      </c>
      <c r="D82" s="61">
        <v>976</v>
      </c>
      <c r="E82" s="61">
        <v>950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1837</v>
      </c>
      <c r="D83" s="61">
        <v>912</v>
      </c>
      <c r="E83" s="61">
        <v>925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1704</v>
      </c>
      <c r="D84" s="61">
        <v>865</v>
      </c>
      <c r="E84" s="61">
        <v>839</v>
      </c>
    </row>
    <row r="85" spans="1:5" ht="14.1" customHeight="1" x14ac:dyDescent="0.2">
      <c r="A85" s="53" t="s">
        <v>36</v>
      </c>
      <c r="B85" s="62"/>
      <c r="C85" s="61">
        <f>SUM(C80:C84)</f>
        <v>9799</v>
      </c>
      <c r="D85" s="61">
        <f>SUM(D80:D84)</f>
        <v>4917</v>
      </c>
      <c r="E85" s="61">
        <f>SUM(E80:E84)</f>
        <v>4882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1671</v>
      </c>
      <c r="D86" s="61">
        <v>820</v>
      </c>
      <c r="E86" s="61">
        <v>851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1613</v>
      </c>
      <c r="D87" s="61">
        <v>821</v>
      </c>
      <c r="E87" s="61">
        <v>792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1460</v>
      </c>
      <c r="D88" s="61">
        <v>710</v>
      </c>
      <c r="E88" s="61">
        <v>750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1467</v>
      </c>
      <c r="D89" s="61">
        <v>678</v>
      </c>
      <c r="E89" s="61">
        <v>789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1471</v>
      </c>
      <c r="D90" s="61">
        <v>716</v>
      </c>
      <c r="E90" s="61">
        <v>755</v>
      </c>
    </row>
    <row r="91" spans="1:5" ht="14.1" customHeight="1" x14ac:dyDescent="0.2">
      <c r="A91" s="53" t="s">
        <v>36</v>
      </c>
      <c r="B91" s="62"/>
      <c r="C91" s="61">
        <f>SUM(C86:C90)</f>
        <v>7682</v>
      </c>
      <c r="D91" s="61">
        <f>SUM(D86:D90)</f>
        <v>3745</v>
      </c>
      <c r="E91" s="61">
        <f>SUM(E86:E90)</f>
        <v>3937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1503</v>
      </c>
      <c r="D92" s="61">
        <v>721</v>
      </c>
      <c r="E92" s="61">
        <v>782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1476</v>
      </c>
      <c r="D93" s="61">
        <v>712</v>
      </c>
      <c r="E93" s="61">
        <v>764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1413</v>
      </c>
      <c r="D94" s="61">
        <v>680</v>
      </c>
      <c r="E94" s="61">
        <v>733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1261</v>
      </c>
      <c r="D95" s="61">
        <v>617</v>
      </c>
      <c r="E95" s="61">
        <v>644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1132</v>
      </c>
      <c r="D96" s="61">
        <v>536</v>
      </c>
      <c r="E96" s="61">
        <v>596</v>
      </c>
    </row>
    <row r="97" spans="1:5" ht="14.1" customHeight="1" x14ac:dyDescent="0.2">
      <c r="A97" s="53" t="s">
        <v>36</v>
      </c>
      <c r="B97" s="62"/>
      <c r="C97" s="61">
        <f>SUM(C92:C96)</f>
        <v>6785</v>
      </c>
      <c r="D97" s="61">
        <f>SUM(D92:D96)</f>
        <v>3266</v>
      </c>
      <c r="E97" s="61">
        <f>SUM(E92:E96)</f>
        <v>3519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915</v>
      </c>
      <c r="D98" s="61">
        <v>428</v>
      </c>
      <c r="E98" s="61">
        <v>487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1252</v>
      </c>
      <c r="D99" s="61">
        <v>567</v>
      </c>
      <c r="E99" s="61">
        <v>685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1215</v>
      </c>
      <c r="D100" s="61">
        <v>549</v>
      </c>
      <c r="E100" s="61">
        <v>666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1146</v>
      </c>
      <c r="D101" s="61">
        <v>491</v>
      </c>
      <c r="E101" s="61">
        <v>655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1460</v>
      </c>
      <c r="D102" s="61">
        <v>682</v>
      </c>
      <c r="E102" s="61">
        <v>778</v>
      </c>
    </row>
    <row r="103" spans="1:5" ht="14.1" customHeight="1" x14ac:dyDescent="0.2">
      <c r="A103" s="54" t="s">
        <v>36</v>
      </c>
      <c r="B103" s="63"/>
      <c r="C103" s="61">
        <f>SUM(C98:C102)</f>
        <v>5988</v>
      </c>
      <c r="D103" s="61">
        <f>SUM(D98:D102)</f>
        <v>2717</v>
      </c>
      <c r="E103" s="61">
        <f>SUM(E98:E102)</f>
        <v>3271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1401</v>
      </c>
      <c r="D104" s="61">
        <v>629</v>
      </c>
      <c r="E104" s="61">
        <v>772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1355</v>
      </c>
      <c r="D105" s="61">
        <v>570</v>
      </c>
      <c r="E105" s="61">
        <v>785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1212</v>
      </c>
      <c r="D106" s="61">
        <v>521</v>
      </c>
      <c r="E106" s="61">
        <v>691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1006</v>
      </c>
      <c r="D107" s="61">
        <v>429</v>
      </c>
      <c r="E107" s="61">
        <v>577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981</v>
      </c>
      <c r="D108" s="61">
        <v>405</v>
      </c>
      <c r="E108" s="61">
        <v>576</v>
      </c>
    </row>
    <row r="109" spans="1:5" ht="14.1" customHeight="1" x14ac:dyDescent="0.2">
      <c r="A109" s="54" t="s">
        <v>36</v>
      </c>
      <c r="B109" s="63"/>
      <c r="C109" s="61">
        <f>SUM(C104:C108)</f>
        <v>5955</v>
      </c>
      <c r="D109" s="61">
        <f>SUM(D104:D108)</f>
        <v>2554</v>
      </c>
      <c r="E109" s="61">
        <f>SUM(E104:E108)</f>
        <v>3401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798</v>
      </c>
      <c r="D110" s="61">
        <v>305</v>
      </c>
      <c r="E110" s="61">
        <v>493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690</v>
      </c>
      <c r="D111" s="61">
        <v>263</v>
      </c>
      <c r="E111" s="61">
        <v>427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420</v>
      </c>
      <c r="D112" s="61">
        <v>155</v>
      </c>
      <c r="E112" s="61">
        <v>265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385</v>
      </c>
      <c r="D113" s="61">
        <v>135</v>
      </c>
      <c r="E113" s="61">
        <v>250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314</v>
      </c>
      <c r="D114" s="61">
        <v>102</v>
      </c>
      <c r="E114" s="61">
        <v>212</v>
      </c>
    </row>
    <row r="115" spans="1:5" ht="14.1" customHeight="1" x14ac:dyDescent="0.2">
      <c r="A115" s="54" t="s">
        <v>36</v>
      </c>
      <c r="B115" s="64"/>
      <c r="C115" s="61">
        <f>SUM(C110:C114)</f>
        <v>2607</v>
      </c>
      <c r="D115" s="61">
        <f>SUM(D110:D114)</f>
        <v>960</v>
      </c>
      <c r="E115" s="61">
        <f>SUM(E110:E114)</f>
        <v>1647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1270</v>
      </c>
      <c r="D116" s="61">
        <v>351</v>
      </c>
      <c r="E116" s="61">
        <v>919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8">
        <v>130706</v>
      </c>
      <c r="D118" s="66">
        <v>64570</v>
      </c>
      <c r="E118" s="66">
        <v>66136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" priority="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139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2066</v>
      </c>
      <c r="D8" s="61">
        <v>1053</v>
      </c>
      <c r="E8" s="61">
        <v>1013</v>
      </c>
    </row>
    <row r="9" spans="1:8" ht="14.1" customHeight="1" x14ac:dyDescent="0.2">
      <c r="A9" s="45" t="s">
        <v>32</v>
      </c>
      <c r="B9" s="60">
        <f>$B$8-1</f>
        <v>2019</v>
      </c>
      <c r="C9" s="61">
        <v>2150</v>
      </c>
      <c r="D9" s="61">
        <v>1161</v>
      </c>
      <c r="E9" s="61">
        <v>989</v>
      </c>
    </row>
    <row r="10" spans="1:8" ht="14.1" customHeight="1" x14ac:dyDescent="0.2">
      <c r="A10" s="45" t="s">
        <v>33</v>
      </c>
      <c r="B10" s="60">
        <f>$B$8-2</f>
        <v>2018</v>
      </c>
      <c r="C10" s="61">
        <v>2326</v>
      </c>
      <c r="D10" s="61">
        <v>1213</v>
      </c>
      <c r="E10" s="61">
        <v>1113</v>
      </c>
    </row>
    <row r="11" spans="1:8" ht="14.1" customHeight="1" x14ac:dyDescent="0.2">
      <c r="A11" s="45" t="s">
        <v>34</v>
      </c>
      <c r="B11" s="60">
        <f>$B$8-3</f>
        <v>2017</v>
      </c>
      <c r="C11" s="61">
        <v>2257</v>
      </c>
      <c r="D11" s="61">
        <v>1171</v>
      </c>
      <c r="E11" s="61">
        <v>1086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2390</v>
      </c>
      <c r="D12" s="61">
        <v>1209</v>
      </c>
      <c r="E12" s="61">
        <v>1181</v>
      </c>
    </row>
    <row r="13" spans="1:8" ht="14.1" customHeight="1" x14ac:dyDescent="0.2">
      <c r="A13" s="52" t="s">
        <v>36</v>
      </c>
      <c r="B13" s="60"/>
      <c r="C13" s="61">
        <f>SUM(C8:C12)</f>
        <v>11189</v>
      </c>
      <c r="D13" s="61">
        <f>SUM(D8:D12)</f>
        <v>5807</v>
      </c>
      <c r="E13" s="61">
        <f>SUM(E8:E12)</f>
        <v>5382</v>
      </c>
    </row>
    <row r="14" spans="1:8" ht="14.1" customHeight="1" x14ac:dyDescent="0.2">
      <c r="A14" s="46" t="s">
        <v>37</v>
      </c>
      <c r="B14" s="60">
        <f>$B$8-5</f>
        <v>2015</v>
      </c>
      <c r="C14" s="61">
        <v>2461</v>
      </c>
      <c r="D14" s="61">
        <v>1263</v>
      </c>
      <c r="E14" s="61">
        <v>1198</v>
      </c>
    </row>
    <row r="15" spans="1:8" ht="14.1" customHeight="1" x14ac:dyDescent="0.2">
      <c r="A15" s="46" t="s">
        <v>38</v>
      </c>
      <c r="B15" s="60">
        <f>$B$8-6</f>
        <v>2014</v>
      </c>
      <c r="C15" s="61">
        <v>2355</v>
      </c>
      <c r="D15" s="61">
        <v>1190</v>
      </c>
      <c r="E15" s="61">
        <v>1165</v>
      </c>
    </row>
    <row r="16" spans="1:8" ht="14.1" customHeight="1" x14ac:dyDescent="0.2">
      <c r="A16" s="46" t="s">
        <v>39</v>
      </c>
      <c r="B16" s="60">
        <f>$B$8-7</f>
        <v>2013</v>
      </c>
      <c r="C16" s="61">
        <v>2423</v>
      </c>
      <c r="D16" s="61">
        <v>1230</v>
      </c>
      <c r="E16" s="61">
        <v>1193</v>
      </c>
    </row>
    <row r="17" spans="1:5" ht="14.1" customHeight="1" x14ac:dyDescent="0.2">
      <c r="A17" s="46" t="s">
        <v>40</v>
      </c>
      <c r="B17" s="60">
        <f>$B$8-8</f>
        <v>2012</v>
      </c>
      <c r="C17" s="61">
        <v>2339</v>
      </c>
      <c r="D17" s="61">
        <v>1212</v>
      </c>
      <c r="E17" s="61">
        <v>1127</v>
      </c>
    </row>
    <row r="18" spans="1:5" ht="14.1" customHeight="1" x14ac:dyDescent="0.2">
      <c r="A18" s="46" t="s">
        <v>41</v>
      </c>
      <c r="B18" s="60">
        <f>$B$8-9</f>
        <v>2011</v>
      </c>
      <c r="C18" s="61">
        <v>2394</v>
      </c>
      <c r="D18" s="61">
        <v>1256</v>
      </c>
      <c r="E18" s="61">
        <v>1138</v>
      </c>
    </row>
    <row r="19" spans="1:5" ht="14.1" customHeight="1" x14ac:dyDescent="0.2">
      <c r="A19" s="53" t="s">
        <v>36</v>
      </c>
      <c r="B19" s="62"/>
      <c r="C19" s="61">
        <f>SUM(C14:C18)</f>
        <v>11972</v>
      </c>
      <c r="D19" s="61">
        <f>SUM(D14:D18)</f>
        <v>6151</v>
      </c>
      <c r="E19" s="61">
        <f>SUM(E14:E18)</f>
        <v>5821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2458</v>
      </c>
      <c r="D20" s="61">
        <v>1261</v>
      </c>
      <c r="E20" s="61">
        <v>1197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2400</v>
      </c>
      <c r="D21" s="61">
        <v>1223</v>
      </c>
      <c r="E21" s="61">
        <v>1177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2543</v>
      </c>
      <c r="D22" s="61">
        <v>1310</v>
      </c>
      <c r="E22" s="61">
        <v>1233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2447</v>
      </c>
      <c r="D23" s="61">
        <v>1223</v>
      </c>
      <c r="E23" s="61">
        <v>1224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2363</v>
      </c>
      <c r="D24" s="61">
        <v>1250</v>
      </c>
      <c r="E24" s="61">
        <v>1113</v>
      </c>
    </row>
    <row r="25" spans="1:5" ht="14.1" customHeight="1" x14ac:dyDescent="0.2">
      <c r="A25" s="53" t="s">
        <v>36</v>
      </c>
      <c r="B25" s="62"/>
      <c r="C25" s="61">
        <f>SUM(C20:C24)</f>
        <v>12211</v>
      </c>
      <c r="D25" s="61">
        <f>SUM(D20:D24)</f>
        <v>6267</v>
      </c>
      <c r="E25" s="61">
        <f>SUM(E20:E24)</f>
        <v>5944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2343</v>
      </c>
      <c r="D26" s="61">
        <v>1188</v>
      </c>
      <c r="E26" s="61">
        <v>1155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2430</v>
      </c>
      <c r="D27" s="61">
        <v>1266</v>
      </c>
      <c r="E27" s="61">
        <v>1164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2425</v>
      </c>
      <c r="D28" s="61">
        <v>1220</v>
      </c>
      <c r="E28" s="61">
        <v>1205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2351</v>
      </c>
      <c r="D29" s="61">
        <v>1242</v>
      </c>
      <c r="E29" s="61">
        <v>1109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2406</v>
      </c>
      <c r="D30" s="61">
        <v>1227</v>
      </c>
      <c r="E30" s="61">
        <v>1179</v>
      </c>
    </row>
    <row r="31" spans="1:5" ht="14.1" customHeight="1" x14ac:dyDescent="0.2">
      <c r="A31" s="53" t="s">
        <v>36</v>
      </c>
      <c r="B31" s="62"/>
      <c r="C31" s="61">
        <f>SUM(C26:C30)</f>
        <v>11955</v>
      </c>
      <c r="D31" s="61">
        <f>SUM(D26:D30)</f>
        <v>6143</v>
      </c>
      <c r="E31" s="61">
        <f>SUM(E26:E30)</f>
        <v>5812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2470</v>
      </c>
      <c r="D32" s="61">
        <v>1317</v>
      </c>
      <c r="E32" s="61">
        <v>1153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2311</v>
      </c>
      <c r="D33" s="61">
        <v>1258</v>
      </c>
      <c r="E33" s="61">
        <v>1053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2147</v>
      </c>
      <c r="D34" s="61">
        <v>1203</v>
      </c>
      <c r="E34" s="61">
        <v>944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2160</v>
      </c>
      <c r="D35" s="61">
        <v>1201</v>
      </c>
      <c r="E35" s="61">
        <v>959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2131</v>
      </c>
      <c r="D36" s="61">
        <v>1137</v>
      </c>
      <c r="E36" s="61">
        <v>994</v>
      </c>
    </row>
    <row r="37" spans="1:5" ht="14.1" customHeight="1" x14ac:dyDescent="0.2">
      <c r="A37" s="53" t="s">
        <v>36</v>
      </c>
      <c r="B37" s="62"/>
      <c r="C37" s="61">
        <f>SUM(C32:C36)</f>
        <v>11219</v>
      </c>
      <c r="D37" s="61">
        <f>SUM(D32:D36)</f>
        <v>6116</v>
      </c>
      <c r="E37" s="61">
        <f>SUM(E32:E36)</f>
        <v>5103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2011</v>
      </c>
      <c r="D38" s="61">
        <v>1094</v>
      </c>
      <c r="E38" s="61">
        <v>917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2056</v>
      </c>
      <c r="D39" s="61">
        <v>1057</v>
      </c>
      <c r="E39" s="61">
        <v>999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2122</v>
      </c>
      <c r="D40" s="61">
        <v>1108</v>
      </c>
      <c r="E40" s="61">
        <v>1014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1986</v>
      </c>
      <c r="D41" s="61">
        <v>1040</v>
      </c>
      <c r="E41" s="61">
        <v>946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2235</v>
      </c>
      <c r="D42" s="61">
        <v>1131</v>
      </c>
      <c r="E42" s="61">
        <v>1104</v>
      </c>
    </row>
    <row r="43" spans="1:5" ht="14.1" customHeight="1" x14ac:dyDescent="0.2">
      <c r="A43" s="53" t="s">
        <v>36</v>
      </c>
      <c r="B43" s="62"/>
      <c r="C43" s="61">
        <f>SUM(C38:C42)</f>
        <v>10410</v>
      </c>
      <c r="D43" s="61">
        <f>SUM(D38:D42)</f>
        <v>5430</v>
      </c>
      <c r="E43" s="61">
        <f>SUM(E38:E42)</f>
        <v>4980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2341</v>
      </c>
      <c r="D44" s="61">
        <v>1181</v>
      </c>
      <c r="E44" s="61">
        <v>1160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2430</v>
      </c>
      <c r="D45" s="61">
        <v>1240</v>
      </c>
      <c r="E45" s="61">
        <v>1190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2571</v>
      </c>
      <c r="D46" s="61">
        <v>1312</v>
      </c>
      <c r="E46" s="61">
        <v>1259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2688</v>
      </c>
      <c r="D47" s="61">
        <v>1319</v>
      </c>
      <c r="E47" s="61">
        <v>1369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2703</v>
      </c>
      <c r="D48" s="61">
        <v>1329</v>
      </c>
      <c r="E48" s="61">
        <v>1374</v>
      </c>
    </row>
    <row r="49" spans="1:5" ht="14.1" customHeight="1" x14ac:dyDescent="0.2">
      <c r="A49" s="53" t="s">
        <v>36</v>
      </c>
      <c r="B49" s="62"/>
      <c r="C49" s="61">
        <f>SUM(C44:C48)</f>
        <v>12733</v>
      </c>
      <c r="D49" s="61">
        <f>SUM(D44:D48)</f>
        <v>6381</v>
      </c>
      <c r="E49" s="61">
        <f>SUM(E44:E48)</f>
        <v>6352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2734</v>
      </c>
      <c r="D50" s="61">
        <v>1307</v>
      </c>
      <c r="E50" s="61">
        <v>1427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2792</v>
      </c>
      <c r="D51" s="61">
        <v>1296</v>
      </c>
      <c r="E51" s="61">
        <v>1496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2993</v>
      </c>
      <c r="D52" s="61">
        <v>1469</v>
      </c>
      <c r="E52" s="61">
        <v>1524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3158</v>
      </c>
      <c r="D53" s="61">
        <v>1474</v>
      </c>
      <c r="E53" s="61">
        <v>1684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3150</v>
      </c>
      <c r="D54" s="61">
        <v>1546</v>
      </c>
      <c r="E54" s="61">
        <v>1604</v>
      </c>
    </row>
    <row r="55" spans="1:5" ht="14.1" customHeight="1" x14ac:dyDescent="0.2">
      <c r="A55" s="52" t="s">
        <v>36</v>
      </c>
      <c r="B55" s="62"/>
      <c r="C55" s="61">
        <f>SUM(C50:C54)</f>
        <v>14827</v>
      </c>
      <c r="D55" s="61">
        <f>SUM(D50:D54)</f>
        <v>7092</v>
      </c>
      <c r="E55" s="61">
        <f>SUM(E50:E54)</f>
        <v>7735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3266</v>
      </c>
      <c r="D56" s="61">
        <v>1530</v>
      </c>
      <c r="E56" s="61">
        <v>1736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3155</v>
      </c>
      <c r="D57" s="61">
        <v>1532</v>
      </c>
      <c r="E57" s="61">
        <v>1623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3202</v>
      </c>
      <c r="D58" s="61">
        <v>1591</v>
      </c>
      <c r="E58" s="61">
        <v>1611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3055</v>
      </c>
      <c r="D59" s="61">
        <v>1525</v>
      </c>
      <c r="E59" s="61">
        <v>1530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3088</v>
      </c>
      <c r="D60" s="61">
        <v>1486</v>
      </c>
      <c r="E60" s="61">
        <v>1602</v>
      </c>
    </row>
    <row r="61" spans="1:5" ht="14.1" customHeight="1" x14ac:dyDescent="0.2">
      <c r="A61" s="53" t="s">
        <v>36</v>
      </c>
      <c r="B61" s="62"/>
      <c r="C61" s="61">
        <f>SUM(C56:C60)</f>
        <v>15766</v>
      </c>
      <c r="D61" s="61">
        <f>SUM(D56:D60)</f>
        <v>7664</v>
      </c>
      <c r="E61" s="61">
        <f>SUM(E56:E60)</f>
        <v>8102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3034</v>
      </c>
      <c r="D62" s="61">
        <v>1535</v>
      </c>
      <c r="E62" s="61">
        <v>1499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2937</v>
      </c>
      <c r="D63" s="61">
        <v>1436</v>
      </c>
      <c r="E63" s="61">
        <v>1501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2960</v>
      </c>
      <c r="D64" s="61">
        <v>1450</v>
      </c>
      <c r="E64" s="61">
        <v>1510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3211</v>
      </c>
      <c r="D65" s="61">
        <v>1587</v>
      </c>
      <c r="E65" s="61">
        <v>1624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3658</v>
      </c>
      <c r="D66" s="61">
        <v>1817</v>
      </c>
      <c r="E66" s="61">
        <v>1841</v>
      </c>
    </row>
    <row r="67" spans="1:5" ht="14.1" customHeight="1" x14ac:dyDescent="0.2">
      <c r="A67" s="53" t="s">
        <v>36</v>
      </c>
      <c r="B67" s="62"/>
      <c r="C67" s="61">
        <f>SUM(C62:C66)</f>
        <v>15800</v>
      </c>
      <c r="D67" s="61">
        <f>SUM(D62:D66)</f>
        <v>7825</v>
      </c>
      <c r="E67" s="61">
        <f>SUM(E62:E66)</f>
        <v>7975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3724</v>
      </c>
      <c r="D68" s="61">
        <v>1795</v>
      </c>
      <c r="E68" s="61">
        <v>1929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4163</v>
      </c>
      <c r="D69" s="61">
        <v>2043</v>
      </c>
      <c r="E69" s="61">
        <v>2120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4549</v>
      </c>
      <c r="D70" s="61">
        <v>2211</v>
      </c>
      <c r="E70" s="61">
        <v>2338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4700</v>
      </c>
      <c r="D71" s="61">
        <v>2358</v>
      </c>
      <c r="E71" s="61">
        <v>2342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4639</v>
      </c>
      <c r="D72" s="61">
        <v>2250</v>
      </c>
      <c r="E72" s="61">
        <v>2389</v>
      </c>
    </row>
    <row r="73" spans="1:5" ht="14.1" customHeight="1" x14ac:dyDescent="0.2">
      <c r="A73" s="53" t="s">
        <v>36</v>
      </c>
      <c r="B73" s="62"/>
      <c r="C73" s="61">
        <f>SUM(C68:C72)</f>
        <v>21775</v>
      </c>
      <c r="D73" s="61">
        <f>SUM(D68:D72)</f>
        <v>10657</v>
      </c>
      <c r="E73" s="61">
        <f>SUM(E68:E72)</f>
        <v>11118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4410</v>
      </c>
      <c r="D74" s="61">
        <v>2179</v>
      </c>
      <c r="E74" s="61">
        <v>2231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4498</v>
      </c>
      <c r="D75" s="61">
        <v>2272</v>
      </c>
      <c r="E75" s="61">
        <v>2226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4453</v>
      </c>
      <c r="D76" s="61">
        <v>2222</v>
      </c>
      <c r="E76" s="61">
        <v>2231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4004</v>
      </c>
      <c r="D77" s="61">
        <v>1981</v>
      </c>
      <c r="E77" s="61">
        <v>2023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3859</v>
      </c>
      <c r="D78" s="61">
        <v>1916</v>
      </c>
      <c r="E78" s="61">
        <v>1943</v>
      </c>
    </row>
    <row r="79" spans="1:5" ht="14.1" customHeight="1" x14ac:dyDescent="0.2">
      <c r="A79" s="53" t="s">
        <v>36</v>
      </c>
      <c r="B79" s="62"/>
      <c r="C79" s="61">
        <f>SUM(C74:C78)</f>
        <v>21224</v>
      </c>
      <c r="D79" s="61">
        <f>SUM(D74:D78)</f>
        <v>10570</v>
      </c>
      <c r="E79" s="61">
        <f>SUM(E74:E78)</f>
        <v>10654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3654</v>
      </c>
      <c r="D80" s="61">
        <v>1872</v>
      </c>
      <c r="E80" s="61">
        <v>1782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3444</v>
      </c>
      <c r="D81" s="61">
        <v>1675</v>
      </c>
      <c r="E81" s="61">
        <v>1769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3294</v>
      </c>
      <c r="D82" s="61">
        <v>1602</v>
      </c>
      <c r="E82" s="61">
        <v>1692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3176</v>
      </c>
      <c r="D83" s="61">
        <v>1551</v>
      </c>
      <c r="E83" s="61">
        <v>1625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2871</v>
      </c>
      <c r="D84" s="61">
        <v>1394</v>
      </c>
      <c r="E84" s="61">
        <v>1477</v>
      </c>
    </row>
    <row r="85" spans="1:5" ht="14.1" customHeight="1" x14ac:dyDescent="0.2">
      <c r="A85" s="53" t="s">
        <v>36</v>
      </c>
      <c r="B85" s="62"/>
      <c r="C85" s="61">
        <f>SUM(C80:C84)</f>
        <v>16439</v>
      </c>
      <c r="D85" s="61">
        <f>SUM(D80:D84)</f>
        <v>8094</v>
      </c>
      <c r="E85" s="61">
        <f>SUM(E80:E84)</f>
        <v>8345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2893</v>
      </c>
      <c r="D86" s="61">
        <v>1368</v>
      </c>
      <c r="E86" s="61">
        <v>1525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2820</v>
      </c>
      <c r="D87" s="61">
        <v>1309</v>
      </c>
      <c r="E87" s="61">
        <v>1511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2694</v>
      </c>
      <c r="D88" s="61">
        <v>1267</v>
      </c>
      <c r="E88" s="61">
        <v>1427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2684</v>
      </c>
      <c r="D89" s="61">
        <v>1283</v>
      </c>
      <c r="E89" s="61">
        <v>1401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2612</v>
      </c>
      <c r="D90" s="61">
        <v>1260</v>
      </c>
      <c r="E90" s="61">
        <v>1352</v>
      </c>
    </row>
    <row r="91" spans="1:5" ht="14.1" customHeight="1" x14ac:dyDescent="0.2">
      <c r="A91" s="53" t="s">
        <v>36</v>
      </c>
      <c r="B91" s="62"/>
      <c r="C91" s="61">
        <f>SUM(C86:C90)</f>
        <v>13703</v>
      </c>
      <c r="D91" s="61">
        <f>SUM(D86:D90)</f>
        <v>6487</v>
      </c>
      <c r="E91" s="61">
        <f>SUM(E86:E90)</f>
        <v>7216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2608</v>
      </c>
      <c r="D92" s="61">
        <v>1216</v>
      </c>
      <c r="E92" s="61">
        <v>1392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2556</v>
      </c>
      <c r="D93" s="61">
        <v>1213</v>
      </c>
      <c r="E93" s="61">
        <v>1343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2620</v>
      </c>
      <c r="D94" s="61">
        <v>1241</v>
      </c>
      <c r="E94" s="61">
        <v>1379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2336</v>
      </c>
      <c r="D95" s="61">
        <v>1095</v>
      </c>
      <c r="E95" s="61">
        <v>1241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2170</v>
      </c>
      <c r="D96" s="61">
        <v>987</v>
      </c>
      <c r="E96" s="61">
        <v>1183</v>
      </c>
    </row>
    <row r="97" spans="1:5" ht="14.1" customHeight="1" x14ac:dyDescent="0.2">
      <c r="A97" s="53" t="s">
        <v>36</v>
      </c>
      <c r="B97" s="62"/>
      <c r="C97" s="61">
        <f>SUM(C92:C96)</f>
        <v>12290</v>
      </c>
      <c r="D97" s="61">
        <f>SUM(D92:D96)</f>
        <v>5752</v>
      </c>
      <c r="E97" s="61">
        <f>SUM(E92:E96)</f>
        <v>6538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1788</v>
      </c>
      <c r="D98" s="61">
        <v>802</v>
      </c>
      <c r="E98" s="61">
        <v>986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2483</v>
      </c>
      <c r="D99" s="61">
        <v>1146</v>
      </c>
      <c r="E99" s="61">
        <v>1337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2573</v>
      </c>
      <c r="D100" s="61">
        <v>1170</v>
      </c>
      <c r="E100" s="61">
        <v>1403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2296</v>
      </c>
      <c r="D101" s="61">
        <v>1062</v>
      </c>
      <c r="E101" s="61">
        <v>1234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2738</v>
      </c>
      <c r="D102" s="61">
        <v>1250</v>
      </c>
      <c r="E102" s="61">
        <v>1488</v>
      </c>
    </row>
    <row r="103" spans="1:5" ht="14.1" customHeight="1" x14ac:dyDescent="0.2">
      <c r="A103" s="54" t="s">
        <v>36</v>
      </c>
      <c r="B103" s="63"/>
      <c r="C103" s="61">
        <f>SUM(C98:C102)</f>
        <v>11878</v>
      </c>
      <c r="D103" s="61">
        <f>SUM(D98:D102)</f>
        <v>5430</v>
      </c>
      <c r="E103" s="61">
        <f>SUM(E98:E102)</f>
        <v>6448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2682</v>
      </c>
      <c r="D104" s="61">
        <v>1166</v>
      </c>
      <c r="E104" s="61">
        <v>1516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2492</v>
      </c>
      <c r="D105" s="61">
        <v>1128</v>
      </c>
      <c r="E105" s="61">
        <v>1364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2246</v>
      </c>
      <c r="D106" s="61">
        <v>984</v>
      </c>
      <c r="E106" s="61">
        <v>1262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2045</v>
      </c>
      <c r="D107" s="61">
        <v>877</v>
      </c>
      <c r="E107" s="61">
        <v>1168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1861</v>
      </c>
      <c r="D108" s="61">
        <v>818</v>
      </c>
      <c r="E108" s="61">
        <v>1043</v>
      </c>
    </row>
    <row r="109" spans="1:5" ht="14.1" customHeight="1" x14ac:dyDescent="0.2">
      <c r="A109" s="54" t="s">
        <v>36</v>
      </c>
      <c r="B109" s="63"/>
      <c r="C109" s="61">
        <f>SUM(C104:C108)</f>
        <v>11326</v>
      </c>
      <c r="D109" s="61">
        <f>SUM(D104:D108)</f>
        <v>4973</v>
      </c>
      <c r="E109" s="61">
        <f>SUM(E104:E108)</f>
        <v>6353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1604</v>
      </c>
      <c r="D110" s="61">
        <v>658</v>
      </c>
      <c r="E110" s="61">
        <v>946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1374</v>
      </c>
      <c r="D111" s="61">
        <v>535</v>
      </c>
      <c r="E111" s="61">
        <v>839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913</v>
      </c>
      <c r="D112" s="61">
        <v>364</v>
      </c>
      <c r="E112" s="61">
        <v>549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801</v>
      </c>
      <c r="D113" s="61">
        <v>281</v>
      </c>
      <c r="E113" s="61">
        <v>520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723</v>
      </c>
      <c r="D114" s="61">
        <v>253</v>
      </c>
      <c r="E114" s="61">
        <v>470</v>
      </c>
    </row>
    <row r="115" spans="1:5" ht="14.1" customHeight="1" x14ac:dyDescent="0.2">
      <c r="A115" s="54" t="s">
        <v>36</v>
      </c>
      <c r="B115" s="64"/>
      <c r="C115" s="61">
        <f>SUM(C110:C114)</f>
        <v>5415</v>
      </c>
      <c r="D115" s="61">
        <f>SUM(D110:D114)</f>
        <v>2091</v>
      </c>
      <c r="E115" s="61">
        <f>SUM(E110:E114)</f>
        <v>3324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2857</v>
      </c>
      <c r="D116" s="61">
        <v>800</v>
      </c>
      <c r="E116" s="61">
        <v>2057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8">
        <v>244989</v>
      </c>
      <c r="D118" s="66">
        <v>119730</v>
      </c>
      <c r="E118" s="66">
        <v>125259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" priority="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75" x14ac:dyDescent="0.2">
      <c r="A1" s="89" t="s">
        <v>0</v>
      </c>
      <c r="B1" s="89"/>
      <c r="C1" s="89"/>
      <c r="D1" s="89"/>
      <c r="E1" s="89"/>
      <c r="F1" s="89"/>
      <c r="G1" s="89"/>
    </row>
    <row r="2" spans="1:7" s="12" customFormat="1" ht="12.75" customHeight="1" x14ac:dyDescent="0.25">
      <c r="A2" s="43"/>
      <c r="B2" s="43"/>
      <c r="C2" s="43"/>
      <c r="D2" s="43"/>
      <c r="E2" s="43"/>
      <c r="F2" s="43"/>
      <c r="G2" s="43"/>
    </row>
    <row r="3" spans="1:7" s="12" customFormat="1" ht="12.75" customHeight="1" x14ac:dyDescent="0.2"/>
    <row r="4" spans="1:7" s="12" customFormat="1" ht="15.75" x14ac:dyDescent="0.25">
      <c r="A4" s="90" t="s">
        <v>1</v>
      </c>
      <c r="B4" s="91"/>
      <c r="C4" s="91"/>
      <c r="D4" s="91"/>
      <c r="E4" s="91"/>
      <c r="F4" s="91"/>
      <c r="G4" s="91"/>
    </row>
    <row r="5" spans="1:7" s="12" customFormat="1" ht="12.75" customHeight="1" x14ac:dyDescent="0.2">
      <c r="A5" s="83"/>
      <c r="B5" s="83"/>
      <c r="C5" s="83"/>
      <c r="D5" s="83"/>
      <c r="E5" s="83"/>
      <c r="F5" s="83"/>
      <c r="G5" s="83"/>
    </row>
    <row r="6" spans="1:7" s="12" customFormat="1" x14ac:dyDescent="0.2">
      <c r="A6" s="30" t="s">
        <v>144</v>
      </c>
      <c r="B6" s="31"/>
      <c r="C6" s="31"/>
      <c r="D6" s="31"/>
      <c r="E6" s="31"/>
      <c r="F6" s="31"/>
      <c r="G6" s="31"/>
    </row>
    <row r="7" spans="1:7" s="12" customFormat="1" ht="6" customHeight="1" x14ac:dyDescent="0.2">
      <c r="A7" s="30"/>
      <c r="B7" s="31"/>
      <c r="C7" s="31"/>
      <c r="D7" s="31"/>
      <c r="E7" s="31"/>
      <c r="F7" s="31"/>
      <c r="G7" s="31"/>
    </row>
    <row r="8" spans="1:7" s="12" customFormat="1" ht="12.75" customHeight="1" x14ac:dyDescent="0.2">
      <c r="A8" s="85" t="s">
        <v>27</v>
      </c>
      <c r="B8" s="84"/>
      <c r="C8" s="84"/>
      <c r="D8" s="84"/>
      <c r="E8" s="84"/>
      <c r="F8" s="84"/>
      <c r="G8" s="84"/>
    </row>
    <row r="9" spans="1:7" s="12" customFormat="1" x14ac:dyDescent="0.2">
      <c r="A9" s="84" t="s">
        <v>4</v>
      </c>
      <c r="B9" s="84"/>
      <c r="C9" s="84"/>
      <c r="D9" s="84"/>
      <c r="E9" s="84"/>
      <c r="F9" s="84"/>
      <c r="G9" s="84"/>
    </row>
    <row r="10" spans="1:7" s="12" customFormat="1" ht="6" customHeight="1" x14ac:dyDescent="0.2">
      <c r="A10" s="31"/>
      <c r="B10" s="31"/>
      <c r="C10" s="31"/>
      <c r="D10" s="31"/>
      <c r="E10" s="31"/>
      <c r="F10" s="31"/>
      <c r="G10" s="31"/>
    </row>
    <row r="11" spans="1:7" s="12" customFormat="1" ht="12.75" customHeight="1" x14ac:dyDescent="0.2">
      <c r="A11" s="86" t="s">
        <v>2</v>
      </c>
      <c r="B11" s="86"/>
      <c r="C11" s="86"/>
      <c r="D11" s="86"/>
      <c r="E11" s="86"/>
      <c r="F11" s="86"/>
      <c r="G11" s="86"/>
    </row>
    <row r="12" spans="1:7" s="12" customFormat="1" x14ac:dyDescent="0.2">
      <c r="A12" s="84" t="s">
        <v>3</v>
      </c>
      <c r="B12" s="84"/>
      <c r="C12" s="84"/>
      <c r="D12" s="84"/>
      <c r="E12" s="84"/>
      <c r="F12" s="84"/>
      <c r="G12" s="84"/>
    </row>
    <row r="13" spans="1:7" s="12" customFormat="1" ht="12.75" customHeight="1" x14ac:dyDescent="0.2">
      <c r="A13" s="31"/>
      <c r="B13" s="31"/>
      <c r="C13" s="31"/>
      <c r="D13" s="31"/>
      <c r="E13" s="31"/>
      <c r="F13" s="31"/>
      <c r="G13" s="31"/>
    </row>
    <row r="14" spans="1:7" s="12" customFormat="1" ht="12.75" customHeight="1" x14ac:dyDescent="0.2">
      <c r="A14" s="31"/>
      <c r="B14" s="31"/>
      <c r="C14" s="31"/>
      <c r="D14" s="31"/>
      <c r="E14" s="31"/>
      <c r="F14" s="31"/>
      <c r="G14" s="31"/>
    </row>
    <row r="15" spans="1:7" s="12" customFormat="1" x14ac:dyDescent="0.2">
      <c r="A15" s="85" t="s">
        <v>28</v>
      </c>
      <c r="B15" s="84"/>
      <c r="C15" s="84"/>
      <c r="D15" s="29"/>
      <c r="E15" s="29"/>
      <c r="F15" s="29"/>
      <c r="G15" s="29"/>
    </row>
    <row r="16" spans="1:7" s="12" customFormat="1" ht="6" customHeight="1" x14ac:dyDescent="0.2">
      <c r="A16" s="29"/>
      <c r="B16" s="32"/>
      <c r="C16" s="32"/>
      <c r="D16" s="29"/>
      <c r="E16" s="29"/>
      <c r="F16" s="29"/>
      <c r="G16" s="29"/>
    </row>
    <row r="17" spans="1:7" s="12" customFormat="1" ht="12.75" customHeight="1" x14ac:dyDescent="0.2">
      <c r="A17" s="87" t="s">
        <v>166</v>
      </c>
      <c r="B17" s="84"/>
      <c r="C17" s="84"/>
      <c r="D17" s="84"/>
      <c r="E17" s="84"/>
      <c r="F17" s="84"/>
      <c r="G17" s="84"/>
    </row>
    <row r="18" spans="1:7" s="12" customFormat="1" ht="12.75" customHeight="1" x14ac:dyDescent="0.2">
      <c r="A18" s="73" t="s">
        <v>167</v>
      </c>
      <c r="B18" s="87" t="s">
        <v>175</v>
      </c>
      <c r="C18" s="87"/>
      <c r="D18" s="87"/>
      <c r="E18" s="73"/>
      <c r="F18" s="73"/>
      <c r="G18" s="73"/>
    </row>
    <row r="19" spans="1:7" s="12" customFormat="1" ht="12.75" customHeight="1" x14ac:dyDescent="0.2">
      <c r="A19" s="73" t="s">
        <v>168</v>
      </c>
      <c r="B19" s="88" t="s">
        <v>176</v>
      </c>
      <c r="C19" s="88"/>
      <c r="D19" s="88"/>
      <c r="E19" s="73"/>
      <c r="F19" s="73"/>
      <c r="G19" s="73"/>
    </row>
    <row r="20" spans="1:7" s="12" customFormat="1" ht="12.75" customHeight="1" x14ac:dyDescent="0.2">
      <c r="A20" s="73"/>
      <c r="B20" s="71"/>
      <c r="C20" s="71"/>
      <c r="D20" s="71"/>
      <c r="E20" s="71"/>
      <c r="F20" s="71"/>
      <c r="G20" s="71"/>
    </row>
    <row r="21" spans="1:7" s="12" customFormat="1" ht="12.75" customHeight="1" x14ac:dyDescent="0.2">
      <c r="A21" s="32"/>
      <c r="B21" s="32"/>
      <c r="C21" s="32"/>
      <c r="D21" s="32"/>
      <c r="E21" s="32"/>
      <c r="F21" s="32"/>
      <c r="G21" s="32"/>
    </row>
    <row r="22" spans="1:7" s="12" customFormat="1" ht="12.75" customHeight="1" x14ac:dyDescent="0.2">
      <c r="A22" s="85" t="s">
        <v>145</v>
      </c>
      <c r="B22" s="84"/>
      <c r="C22" s="41"/>
      <c r="D22" s="41"/>
      <c r="E22" s="41"/>
      <c r="F22" s="41"/>
      <c r="G22" s="41"/>
    </row>
    <row r="23" spans="1:7" s="12" customFormat="1" ht="6" customHeight="1" x14ac:dyDescent="0.2">
      <c r="A23" s="29"/>
      <c r="B23" s="32"/>
      <c r="C23" s="29"/>
      <c r="D23" s="29"/>
      <c r="E23" s="29"/>
      <c r="F23" s="29"/>
      <c r="G23" s="29"/>
    </row>
    <row r="24" spans="1:7" s="12" customFormat="1" ht="12.75" customHeight="1" x14ac:dyDescent="0.2">
      <c r="A24" s="32" t="s">
        <v>146</v>
      </c>
      <c r="B24" s="84" t="s">
        <v>147</v>
      </c>
      <c r="C24" s="84"/>
      <c r="D24" s="32"/>
      <c r="E24" s="32"/>
      <c r="F24" s="32"/>
      <c r="G24" s="32"/>
    </row>
    <row r="25" spans="1:7" s="12" customFormat="1" ht="12.75" customHeight="1" x14ac:dyDescent="0.2">
      <c r="A25" s="32" t="s">
        <v>148</v>
      </c>
      <c r="B25" s="84" t="s">
        <v>149</v>
      </c>
      <c r="C25" s="84"/>
      <c r="D25" s="32"/>
      <c r="E25" s="32"/>
      <c r="F25" s="32"/>
      <c r="G25" s="32"/>
    </row>
    <row r="26" spans="1:7" s="12" customFormat="1" ht="12.75" customHeight="1" x14ac:dyDescent="0.2">
      <c r="A26" s="32"/>
      <c r="B26" s="84"/>
      <c r="C26" s="84"/>
      <c r="D26" s="32"/>
      <c r="E26" s="32"/>
      <c r="F26" s="32"/>
      <c r="G26" s="32"/>
    </row>
    <row r="27" spans="1:7" s="12" customFormat="1" x14ac:dyDescent="0.2">
      <c r="A27" s="31"/>
      <c r="B27" s="31"/>
      <c r="C27" s="31"/>
      <c r="D27" s="31"/>
      <c r="E27" s="31"/>
      <c r="F27" s="31"/>
      <c r="G27" s="31"/>
    </row>
    <row r="28" spans="1:7" s="12" customFormat="1" ht="12.75" customHeight="1" x14ac:dyDescent="0.2">
      <c r="A28" s="31" t="s">
        <v>150</v>
      </c>
      <c r="B28" s="88" t="s">
        <v>151</v>
      </c>
      <c r="C28" s="88"/>
      <c r="D28" s="88"/>
      <c r="E28" s="31"/>
      <c r="F28" s="31"/>
      <c r="G28" s="31"/>
    </row>
    <row r="29" spans="1:7" s="12" customFormat="1" ht="12.75" customHeight="1" x14ac:dyDescent="0.2">
      <c r="A29" s="72"/>
      <c r="B29" s="33"/>
      <c r="C29" s="72"/>
      <c r="D29" s="72"/>
      <c r="E29" s="72"/>
      <c r="F29" s="72"/>
      <c r="G29" s="72"/>
    </row>
    <row r="30" spans="1:7" s="12" customFormat="1" x14ac:dyDescent="0.2">
      <c r="A30" s="31"/>
      <c r="B30" s="31"/>
      <c r="C30" s="31"/>
      <c r="D30" s="31"/>
      <c r="E30" s="31"/>
      <c r="F30" s="31"/>
      <c r="G30" s="31"/>
    </row>
    <row r="31" spans="1:7" s="12" customFormat="1" ht="27.75" customHeight="1" x14ac:dyDescent="0.2">
      <c r="A31" s="87" t="s">
        <v>174</v>
      </c>
      <c r="B31" s="92"/>
      <c r="C31" s="92"/>
      <c r="D31" s="92"/>
      <c r="E31" s="92"/>
      <c r="F31" s="92"/>
      <c r="G31" s="92"/>
    </row>
    <row r="32" spans="1:7" s="12" customFormat="1" ht="42.6" customHeight="1" x14ac:dyDescent="0.2">
      <c r="A32" s="87" t="s">
        <v>152</v>
      </c>
      <c r="B32" s="87"/>
      <c r="C32" s="87"/>
      <c r="D32" s="87"/>
      <c r="E32" s="87"/>
      <c r="F32" s="87"/>
      <c r="G32" s="87"/>
    </row>
    <row r="33" spans="1:7" s="12" customFormat="1" ht="12.75" customHeight="1" x14ac:dyDescent="0.2">
      <c r="A33" s="31"/>
      <c r="B33" s="31"/>
      <c r="C33" s="31"/>
      <c r="D33" s="31"/>
      <c r="E33" s="31"/>
      <c r="F33" s="31"/>
      <c r="G33" s="31"/>
    </row>
    <row r="34" spans="1:7" s="12" customFormat="1" x14ac:dyDescent="0.2">
      <c r="A34" s="31"/>
      <c r="B34" s="31"/>
      <c r="C34" s="31"/>
      <c r="D34" s="31"/>
      <c r="E34" s="31"/>
      <c r="F34" s="31"/>
      <c r="G34" s="31"/>
    </row>
    <row r="35" spans="1:7" s="12" customFormat="1" x14ac:dyDescent="0.2">
      <c r="A35" s="31"/>
      <c r="B35" s="31"/>
      <c r="C35" s="31"/>
      <c r="D35" s="31"/>
      <c r="E35" s="31"/>
      <c r="F35" s="31"/>
      <c r="G35" s="31"/>
    </row>
    <row r="36" spans="1:7" s="12" customFormat="1" x14ac:dyDescent="0.2">
      <c r="A36" s="31"/>
      <c r="B36" s="31"/>
      <c r="C36" s="31"/>
      <c r="D36" s="31"/>
      <c r="E36" s="31"/>
      <c r="F36" s="31"/>
      <c r="G36" s="31"/>
    </row>
    <row r="37" spans="1:7" s="12" customFormat="1" x14ac:dyDescent="0.2">
      <c r="A37" s="31"/>
      <c r="B37" s="31"/>
      <c r="C37" s="31"/>
      <c r="D37" s="31"/>
      <c r="E37" s="31"/>
      <c r="F37" s="31"/>
      <c r="G37" s="31"/>
    </row>
    <row r="38" spans="1:7" s="12" customFormat="1" x14ac:dyDescent="0.2">
      <c r="A38" s="31"/>
      <c r="B38" s="31"/>
      <c r="C38" s="31"/>
      <c r="D38" s="31"/>
      <c r="E38" s="31"/>
      <c r="F38" s="31"/>
      <c r="G38" s="31"/>
    </row>
    <row r="39" spans="1:7" s="12" customFormat="1" x14ac:dyDescent="0.2">
      <c r="A39" s="31"/>
      <c r="B39" s="31"/>
      <c r="C39" s="31"/>
      <c r="D39" s="31"/>
      <c r="E39" s="31"/>
      <c r="F39" s="31"/>
      <c r="G39" s="31"/>
    </row>
    <row r="40" spans="1:7" s="12" customFormat="1" x14ac:dyDescent="0.2">
      <c r="A40" s="31"/>
      <c r="B40" s="31"/>
      <c r="C40" s="31"/>
      <c r="D40" s="31"/>
      <c r="E40" s="31"/>
      <c r="F40" s="31"/>
      <c r="G40" s="31"/>
    </row>
    <row r="41" spans="1:7" s="12" customFormat="1" x14ac:dyDescent="0.2">
      <c r="A41" s="31"/>
      <c r="B41" s="31"/>
      <c r="C41" s="31"/>
      <c r="D41" s="31"/>
      <c r="E41" s="31"/>
      <c r="F41" s="31"/>
      <c r="G41" s="31"/>
    </row>
    <row r="42" spans="1:7" s="12" customFormat="1" x14ac:dyDescent="0.2">
      <c r="A42" s="31"/>
      <c r="B42" s="31"/>
      <c r="C42" s="31"/>
      <c r="D42" s="31"/>
      <c r="E42" s="31"/>
      <c r="F42" s="31"/>
      <c r="G42" s="31"/>
    </row>
    <row r="43" spans="1:7" s="12" customFormat="1" x14ac:dyDescent="0.2">
      <c r="A43" s="83" t="s">
        <v>153</v>
      </c>
      <c r="B43" s="83"/>
      <c r="C43" s="31"/>
      <c r="D43" s="31"/>
      <c r="E43" s="31"/>
      <c r="F43" s="31"/>
      <c r="G43" s="31"/>
    </row>
    <row r="44" spans="1:7" s="12" customFormat="1" ht="6" customHeight="1" x14ac:dyDescent="0.2">
      <c r="A44" s="31"/>
      <c r="B44" s="31"/>
      <c r="C44" s="31"/>
      <c r="D44" s="31"/>
      <c r="E44" s="31"/>
      <c r="F44" s="31"/>
      <c r="G44" s="31"/>
    </row>
    <row r="45" spans="1:7" s="12" customFormat="1" x14ac:dyDescent="0.2">
      <c r="A45" s="6">
        <v>0</v>
      </c>
      <c r="B45" s="7" t="s">
        <v>5</v>
      </c>
      <c r="C45" s="31"/>
      <c r="D45" s="31"/>
      <c r="E45" s="31"/>
      <c r="F45" s="31"/>
      <c r="G45" s="31"/>
    </row>
    <row r="46" spans="1:7" s="12" customFormat="1" x14ac:dyDescent="0.2">
      <c r="A46" s="7" t="s">
        <v>19</v>
      </c>
      <c r="B46" s="7" t="s">
        <v>6</v>
      </c>
      <c r="C46" s="31"/>
      <c r="D46" s="31"/>
      <c r="E46" s="31"/>
      <c r="F46" s="31"/>
      <c r="G46" s="31"/>
    </row>
    <row r="47" spans="1:7" s="12" customFormat="1" x14ac:dyDescent="0.2">
      <c r="A47" s="7" t="s">
        <v>20</v>
      </c>
      <c r="B47" s="7" t="s">
        <v>7</v>
      </c>
      <c r="C47" s="31"/>
      <c r="D47" s="31"/>
      <c r="E47" s="31"/>
      <c r="F47" s="31"/>
      <c r="G47" s="31"/>
    </row>
    <row r="48" spans="1:7" s="12" customFormat="1" x14ac:dyDescent="0.2">
      <c r="A48" s="7" t="s">
        <v>21</v>
      </c>
      <c r="B48" s="7" t="s">
        <v>8</v>
      </c>
      <c r="C48" s="31"/>
      <c r="D48" s="31"/>
      <c r="E48" s="31"/>
      <c r="F48" s="31"/>
      <c r="G48" s="31"/>
    </row>
    <row r="49" spans="1:7" s="12" customFormat="1" x14ac:dyDescent="0.2">
      <c r="A49" s="7" t="s">
        <v>15</v>
      </c>
      <c r="B49" s="7" t="s">
        <v>9</v>
      </c>
      <c r="C49" s="31"/>
      <c r="D49" s="31"/>
      <c r="E49" s="31"/>
      <c r="F49" s="31"/>
      <c r="G49" s="31"/>
    </row>
    <row r="50" spans="1:7" s="12" customFormat="1" x14ac:dyDescent="0.2">
      <c r="A50" s="7" t="s">
        <v>16</v>
      </c>
      <c r="B50" s="7" t="s">
        <v>10</v>
      </c>
      <c r="C50" s="31"/>
      <c r="D50" s="31"/>
      <c r="E50" s="31"/>
      <c r="F50" s="31"/>
      <c r="G50" s="31"/>
    </row>
    <row r="51" spans="1:7" s="12" customFormat="1" x14ac:dyDescent="0.2">
      <c r="A51" s="7" t="s">
        <v>17</v>
      </c>
      <c r="B51" s="7" t="s">
        <v>11</v>
      </c>
      <c r="C51" s="31"/>
      <c r="D51" s="31"/>
      <c r="E51" s="31"/>
      <c r="F51" s="31"/>
      <c r="G51" s="31"/>
    </row>
    <row r="52" spans="1:7" s="12" customFormat="1" x14ac:dyDescent="0.2">
      <c r="A52" s="7" t="s">
        <v>18</v>
      </c>
      <c r="B52" s="7" t="s">
        <v>12</v>
      </c>
      <c r="C52" s="31"/>
      <c r="D52" s="31"/>
      <c r="E52" s="31"/>
      <c r="F52" s="31"/>
      <c r="G52" s="31"/>
    </row>
    <row r="53" spans="1:7" s="12" customFormat="1" x14ac:dyDescent="0.2">
      <c r="A53" s="7" t="s">
        <v>154</v>
      </c>
      <c r="B53" s="7" t="s">
        <v>13</v>
      </c>
      <c r="C53" s="31"/>
      <c r="D53" s="31"/>
      <c r="E53" s="31"/>
      <c r="F53" s="31"/>
      <c r="G53" s="31"/>
    </row>
    <row r="54" spans="1:7" s="12" customFormat="1" x14ac:dyDescent="0.2">
      <c r="A54" s="7" t="s">
        <v>29</v>
      </c>
      <c r="B54" s="7" t="s">
        <v>14</v>
      </c>
      <c r="C54" s="31"/>
      <c r="D54" s="31"/>
      <c r="E54" s="31"/>
      <c r="F54" s="31"/>
      <c r="G54" s="31"/>
    </row>
    <row r="55" spans="1:7" s="12" customFormat="1" x14ac:dyDescent="0.2"/>
    <row r="56" spans="1:7" x14ac:dyDescent="0.2">
      <c r="A56" s="28"/>
      <c r="B56" s="28"/>
      <c r="C56" s="28"/>
      <c r="D56" s="28"/>
      <c r="E56" s="28"/>
      <c r="F56" s="28"/>
      <c r="G56" s="28"/>
    </row>
    <row r="57" spans="1:7" x14ac:dyDescent="0.2">
      <c r="A57" s="28"/>
      <c r="B57" s="28"/>
      <c r="C57" s="28"/>
      <c r="D57" s="28"/>
      <c r="E57" s="28"/>
      <c r="F57" s="28"/>
      <c r="G57" s="28"/>
    </row>
    <row r="58" spans="1:7" x14ac:dyDescent="0.2">
      <c r="A58" s="28"/>
      <c r="B58" s="28"/>
      <c r="C58" s="28"/>
      <c r="D58" s="28"/>
      <c r="E58" s="28"/>
      <c r="F58" s="28"/>
      <c r="G58" s="28"/>
    </row>
    <row r="59" spans="1:7" x14ac:dyDescent="0.2">
      <c r="A59" s="28"/>
      <c r="B59" s="28"/>
      <c r="C59" s="28"/>
      <c r="D59" s="28"/>
      <c r="E59" s="28"/>
      <c r="F59" s="28"/>
      <c r="G59" s="28"/>
    </row>
    <row r="60" spans="1:7" x14ac:dyDescent="0.2">
      <c r="A60" s="28"/>
      <c r="B60" s="28"/>
      <c r="C60" s="28"/>
      <c r="D60" s="28"/>
      <c r="E60" s="28"/>
      <c r="F60" s="28"/>
      <c r="G60" s="28"/>
    </row>
    <row r="61" spans="1:7" x14ac:dyDescent="0.2">
      <c r="A61" s="28"/>
      <c r="B61" s="28"/>
      <c r="C61" s="28"/>
      <c r="D61" s="28"/>
      <c r="E61" s="28"/>
      <c r="F61" s="28"/>
      <c r="G61" s="28"/>
    </row>
    <row r="62" spans="1:7" x14ac:dyDescent="0.2">
      <c r="A62" s="28"/>
      <c r="B62" s="28"/>
      <c r="C62" s="28"/>
      <c r="D62" s="28"/>
      <c r="E62" s="28"/>
      <c r="F62" s="28"/>
      <c r="G62" s="28"/>
    </row>
    <row r="63" spans="1:7" x14ac:dyDescent="0.2">
      <c r="A63" s="28"/>
      <c r="B63" s="28"/>
      <c r="C63" s="28"/>
      <c r="D63" s="28"/>
      <c r="E63" s="28"/>
      <c r="F63" s="28"/>
      <c r="G63" s="28"/>
    </row>
    <row r="64" spans="1:7" x14ac:dyDescent="0.2">
      <c r="A64" s="28"/>
      <c r="B64" s="28"/>
      <c r="C64" s="28"/>
      <c r="D64" s="28"/>
      <c r="E64" s="28"/>
      <c r="F64" s="28"/>
      <c r="G64" s="28"/>
    </row>
    <row r="65" spans="1:7" x14ac:dyDescent="0.2">
      <c r="A65" s="28"/>
      <c r="B65" s="28"/>
      <c r="C65" s="28"/>
      <c r="D65" s="28"/>
      <c r="E65" s="28"/>
      <c r="F65" s="28"/>
      <c r="G65" s="28"/>
    </row>
    <row r="66" spans="1:7" x14ac:dyDescent="0.2">
      <c r="A66" s="28"/>
      <c r="B66" s="28"/>
      <c r="C66" s="28"/>
      <c r="D66" s="28"/>
      <c r="E66" s="28"/>
      <c r="F66" s="28"/>
      <c r="G66" s="28"/>
    </row>
    <row r="67" spans="1:7" x14ac:dyDescent="0.2">
      <c r="A67" s="28"/>
      <c r="B67" s="28"/>
      <c r="C67" s="28"/>
      <c r="D67" s="28"/>
      <c r="E67" s="28"/>
      <c r="F67" s="28"/>
      <c r="G67" s="28"/>
    </row>
    <row r="68" spans="1:7" x14ac:dyDescent="0.2">
      <c r="A68" s="28"/>
      <c r="B68" s="28"/>
      <c r="C68" s="28"/>
      <c r="D68" s="28"/>
      <c r="E68" s="28"/>
      <c r="F68" s="28"/>
      <c r="G68" s="28"/>
    </row>
    <row r="69" spans="1:7" x14ac:dyDescent="0.2">
      <c r="A69" s="28"/>
      <c r="B69" s="28"/>
      <c r="C69" s="28"/>
      <c r="D69" s="28"/>
      <c r="E69" s="28"/>
      <c r="F69" s="28"/>
      <c r="G69" s="28"/>
    </row>
    <row r="70" spans="1:7" x14ac:dyDescent="0.2">
      <c r="A70" s="28"/>
      <c r="B70" s="28"/>
      <c r="C70" s="28"/>
      <c r="D70" s="28"/>
      <c r="E70" s="28"/>
      <c r="F70" s="28"/>
      <c r="G70" s="28"/>
    </row>
    <row r="71" spans="1:7" x14ac:dyDescent="0.2">
      <c r="A71" s="28"/>
      <c r="B71" s="28"/>
      <c r="C71" s="28"/>
      <c r="D71" s="28"/>
      <c r="E71" s="28"/>
      <c r="F71" s="28"/>
      <c r="G71" s="28"/>
    </row>
    <row r="72" spans="1:7" x14ac:dyDescent="0.2">
      <c r="A72" s="28"/>
      <c r="B72" s="28"/>
      <c r="C72" s="28"/>
      <c r="D72" s="28"/>
      <c r="E72" s="28"/>
      <c r="F72" s="28"/>
      <c r="G72" s="28"/>
    </row>
    <row r="73" spans="1:7" x14ac:dyDescent="0.2">
      <c r="A73" s="28"/>
      <c r="B73" s="28"/>
      <c r="C73" s="28"/>
      <c r="D73" s="28"/>
      <c r="E73" s="28"/>
      <c r="F73" s="28"/>
      <c r="G73" s="28"/>
    </row>
    <row r="74" spans="1:7" x14ac:dyDescent="0.2">
      <c r="A74" s="28"/>
      <c r="B74" s="28"/>
      <c r="C74" s="28"/>
      <c r="D74" s="28"/>
      <c r="E74" s="28"/>
      <c r="F74" s="28"/>
      <c r="G74" s="28"/>
    </row>
    <row r="75" spans="1:7" x14ac:dyDescent="0.2">
      <c r="A75" s="28"/>
      <c r="B75" s="28"/>
      <c r="C75" s="28"/>
      <c r="D75" s="28"/>
      <c r="E75" s="28"/>
      <c r="F75" s="28"/>
      <c r="G75" s="28"/>
    </row>
    <row r="76" spans="1:7" x14ac:dyDescent="0.2">
      <c r="A76" s="28"/>
      <c r="B76" s="28"/>
      <c r="C76" s="28"/>
      <c r="D76" s="28"/>
      <c r="E76" s="28"/>
      <c r="F76" s="28"/>
      <c r="G76" s="28"/>
    </row>
    <row r="77" spans="1:7" x14ac:dyDescent="0.2">
      <c r="A77" s="28"/>
      <c r="B77" s="28"/>
      <c r="C77" s="28"/>
      <c r="D77" s="28"/>
      <c r="E77" s="28"/>
      <c r="F77" s="28"/>
      <c r="G77" s="28"/>
    </row>
    <row r="78" spans="1:7" x14ac:dyDescent="0.2">
      <c r="A78" s="28"/>
      <c r="B78" s="28"/>
      <c r="C78" s="28"/>
      <c r="D78" s="28"/>
      <c r="E78" s="28"/>
      <c r="F78" s="28"/>
      <c r="G78" s="28"/>
    </row>
    <row r="79" spans="1:7" x14ac:dyDescent="0.2">
      <c r="A79" s="28"/>
      <c r="B79" s="28"/>
      <c r="C79" s="28"/>
      <c r="D79" s="28"/>
      <c r="E79" s="28"/>
      <c r="F79" s="28"/>
      <c r="G79" s="28"/>
    </row>
    <row r="80" spans="1:7" x14ac:dyDescent="0.2">
      <c r="A80" s="28"/>
      <c r="B80" s="28"/>
      <c r="C80" s="28"/>
      <c r="D80" s="28"/>
      <c r="E80" s="28"/>
      <c r="F80" s="28"/>
      <c r="G80" s="28"/>
    </row>
    <row r="81" spans="1:7" x14ac:dyDescent="0.2">
      <c r="A81" s="28"/>
      <c r="B81" s="28"/>
      <c r="C81" s="28"/>
      <c r="D81" s="28"/>
      <c r="E81" s="28"/>
      <c r="F81" s="28"/>
      <c r="G81" s="28"/>
    </row>
    <row r="82" spans="1:7" x14ac:dyDescent="0.2">
      <c r="A82" s="28"/>
      <c r="B82" s="28"/>
      <c r="C82" s="28"/>
      <c r="D82" s="28"/>
      <c r="E82" s="28"/>
      <c r="F82" s="28"/>
      <c r="G82" s="28"/>
    </row>
    <row r="83" spans="1:7" x14ac:dyDescent="0.2">
      <c r="A83" s="28"/>
      <c r="B83" s="28"/>
      <c r="C83" s="28"/>
      <c r="D83" s="28"/>
      <c r="E83" s="28"/>
      <c r="F83" s="28"/>
      <c r="G83" s="28"/>
    </row>
    <row r="84" spans="1:7" x14ac:dyDescent="0.2">
      <c r="A84" s="28"/>
      <c r="B84" s="28"/>
      <c r="C84" s="28"/>
      <c r="D84" s="28"/>
      <c r="E84" s="28"/>
      <c r="F84" s="28"/>
      <c r="G84" s="28"/>
    </row>
    <row r="85" spans="1:7" x14ac:dyDescent="0.2">
      <c r="A85" s="28"/>
      <c r="B85" s="28"/>
      <c r="C85" s="28"/>
      <c r="D85" s="28"/>
      <c r="E85" s="28"/>
      <c r="F85" s="28"/>
      <c r="G85" s="28"/>
    </row>
    <row r="86" spans="1:7" x14ac:dyDescent="0.2">
      <c r="A86" s="28"/>
      <c r="B86" s="28"/>
      <c r="C86" s="28"/>
      <c r="D86" s="28"/>
      <c r="E86" s="28"/>
      <c r="F86" s="28"/>
      <c r="G86" s="28"/>
    </row>
    <row r="87" spans="1:7" x14ac:dyDescent="0.2">
      <c r="A87" s="28"/>
      <c r="B87" s="28"/>
      <c r="C87" s="28"/>
      <c r="D87" s="28"/>
      <c r="E87" s="28"/>
      <c r="F87" s="28"/>
      <c r="G87" s="28"/>
    </row>
    <row r="88" spans="1:7" x14ac:dyDescent="0.2">
      <c r="A88" s="28"/>
      <c r="B88" s="28"/>
      <c r="C88" s="28"/>
      <c r="D88" s="28"/>
      <c r="E88" s="28"/>
      <c r="F88" s="28"/>
      <c r="G88" s="28"/>
    </row>
    <row r="89" spans="1:7" x14ac:dyDescent="0.2">
      <c r="A89" s="28"/>
      <c r="B89" s="28"/>
      <c r="C89" s="28"/>
      <c r="D89" s="28"/>
      <c r="E89" s="28"/>
      <c r="F89" s="28"/>
      <c r="G89" s="28"/>
    </row>
    <row r="90" spans="1:7" x14ac:dyDescent="0.2">
      <c r="A90" s="28"/>
      <c r="B90" s="28"/>
      <c r="C90" s="28"/>
      <c r="D90" s="28"/>
      <c r="E90" s="28"/>
      <c r="F90" s="28"/>
      <c r="G90" s="28"/>
    </row>
    <row r="91" spans="1:7" x14ac:dyDescent="0.2">
      <c r="A91" s="28"/>
      <c r="B91" s="28"/>
      <c r="C91" s="28"/>
      <c r="D91" s="28"/>
      <c r="E91" s="28"/>
      <c r="F91" s="28"/>
      <c r="G91" s="28"/>
    </row>
    <row r="92" spans="1:7" x14ac:dyDescent="0.2">
      <c r="A92" s="28"/>
      <c r="B92" s="28"/>
      <c r="C92" s="28"/>
      <c r="D92" s="28"/>
      <c r="E92" s="28"/>
      <c r="F92" s="28"/>
      <c r="G92" s="28"/>
    </row>
    <row r="93" spans="1:7" x14ac:dyDescent="0.2">
      <c r="A93" s="28"/>
      <c r="B93" s="28"/>
      <c r="C93" s="28"/>
      <c r="D93" s="28"/>
      <c r="E93" s="28"/>
      <c r="F93" s="28"/>
      <c r="G93" s="28"/>
    </row>
    <row r="94" spans="1:7" x14ac:dyDescent="0.2">
      <c r="A94" s="28"/>
      <c r="B94" s="28"/>
      <c r="C94" s="28"/>
      <c r="D94" s="28"/>
      <c r="E94" s="28"/>
      <c r="F94" s="28"/>
      <c r="G94" s="28"/>
    </row>
    <row r="95" spans="1:7" x14ac:dyDescent="0.2">
      <c r="A95" s="28"/>
      <c r="B95" s="28"/>
      <c r="C95" s="28"/>
      <c r="D95" s="28"/>
      <c r="E95" s="28"/>
      <c r="F95" s="28"/>
      <c r="G95" s="28"/>
    </row>
    <row r="96" spans="1:7" x14ac:dyDescent="0.2">
      <c r="A96" s="28"/>
      <c r="B96" s="28"/>
      <c r="C96" s="28"/>
      <c r="D96" s="28"/>
      <c r="E96" s="28"/>
      <c r="F96" s="28"/>
      <c r="G96" s="28"/>
    </row>
    <row r="97" spans="1:7" x14ac:dyDescent="0.2">
      <c r="A97" s="28"/>
      <c r="B97" s="28"/>
      <c r="C97" s="28"/>
      <c r="D97" s="28"/>
      <c r="E97" s="28"/>
      <c r="F97" s="28"/>
      <c r="G97" s="28"/>
    </row>
    <row r="98" spans="1:7" x14ac:dyDescent="0.2">
      <c r="A98" s="28"/>
      <c r="B98" s="28"/>
      <c r="C98" s="28"/>
      <c r="D98" s="28"/>
      <c r="E98" s="28"/>
      <c r="F98" s="28"/>
      <c r="G98" s="28"/>
    </row>
    <row r="99" spans="1:7" x14ac:dyDescent="0.2">
      <c r="A99" s="28"/>
      <c r="B99" s="28"/>
      <c r="C99" s="28"/>
      <c r="D99" s="28"/>
      <c r="E99" s="28"/>
      <c r="F99" s="28"/>
      <c r="G99" s="28"/>
    </row>
    <row r="100" spans="1:7" x14ac:dyDescent="0.2">
      <c r="A100" s="28"/>
      <c r="B100" s="28"/>
      <c r="C100" s="28"/>
      <c r="D100" s="28"/>
      <c r="E100" s="28"/>
      <c r="F100" s="28"/>
      <c r="G100" s="28"/>
    </row>
    <row r="101" spans="1:7" x14ac:dyDescent="0.2">
      <c r="A101" s="28"/>
      <c r="B101" s="28"/>
      <c r="C101" s="28"/>
      <c r="D101" s="28"/>
      <c r="E101" s="28"/>
      <c r="F101" s="28"/>
      <c r="G101" s="28"/>
    </row>
    <row r="102" spans="1:7" x14ac:dyDescent="0.2">
      <c r="A102" s="28"/>
      <c r="B102" s="28"/>
      <c r="C102" s="28"/>
      <c r="D102" s="28"/>
      <c r="E102" s="28"/>
      <c r="F102" s="28"/>
      <c r="G102" s="28"/>
    </row>
    <row r="103" spans="1:7" x14ac:dyDescent="0.2">
      <c r="A103" s="28"/>
      <c r="B103" s="28"/>
      <c r="C103" s="28"/>
      <c r="D103" s="28"/>
      <c r="E103" s="28"/>
      <c r="F103" s="28"/>
      <c r="G103" s="28"/>
    </row>
    <row r="104" spans="1:7" x14ac:dyDescent="0.2">
      <c r="A104" s="28"/>
      <c r="B104" s="28"/>
      <c r="C104" s="28"/>
      <c r="D104" s="28"/>
      <c r="E104" s="28"/>
      <c r="F104" s="28"/>
      <c r="G104" s="28"/>
    </row>
    <row r="105" spans="1:7" x14ac:dyDescent="0.2">
      <c r="A105" s="28"/>
      <c r="B105" s="28"/>
      <c r="C105" s="28"/>
      <c r="D105" s="28"/>
      <c r="E105" s="28"/>
      <c r="F105" s="28"/>
      <c r="G105" s="28"/>
    </row>
    <row r="106" spans="1:7" x14ac:dyDescent="0.2">
      <c r="A106" s="28"/>
      <c r="B106" s="28"/>
      <c r="C106" s="28"/>
      <c r="D106" s="28"/>
      <c r="E106" s="28"/>
      <c r="F106" s="28"/>
      <c r="G106" s="28"/>
    </row>
    <row r="107" spans="1:7" x14ac:dyDescent="0.2">
      <c r="A107" s="28"/>
      <c r="B107" s="28"/>
      <c r="C107" s="28"/>
      <c r="D107" s="28"/>
      <c r="E107" s="28"/>
      <c r="F107" s="28"/>
      <c r="G107" s="28"/>
    </row>
    <row r="108" spans="1:7" x14ac:dyDescent="0.2">
      <c r="A108" s="28"/>
      <c r="B108" s="28"/>
      <c r="C108" s="28"/>
      <c r="D108" s="28"/>
      <c r="E108" s="28"/>
      <c r="F108" s="28"/>
      <c r="G108" s="28"/>
    </row>
    <row r="109" spans="1:7" x14ac:dyDescent="0.2">
      <c r="A109" s="28"/>
      <c r="B109" s="28"/>
      <c r="C109" s="28"/>
      <c r="D109" s="28"/>
      <c r="E109" s="28"/>
      <c r="F109" s="28"/>
      <c r="G109" s="28"/>
    </row>
    <row r="110" spans="1:7" x14ac:dyDescent="0.2">
      <c r="A110" s="28"/>
      <c r="B110" s="28"/>
      <c r="C110" s="28"/>
      <c r="D110" s="28"/>
      <c r="E110" s="28"/>
      <c r="F110" s="28"/>
      <c r="G110" s="28"/>
    </row>
    <row r="111" spans="1:7" x14ac:dyDescent="0.2">
      <c r="A111" s="28"/>
      <c r="B111" s="28"/>
      <c r="C111" s="28"/>
      <c r="D111" s="28"/>
      <c r="E111" s="28"/>
      <c r="F111" s="28"/>
      <c r="G111" s="28"/>
    </row>
    <row r="112" spans="1:7" x14ac:dyDescent="0.2">
      <c r="A112" s="28"/>
      <c r="B112" s="28"/>
      <c r="C112" s="28"/>
      <c r="D112" s="28"/>
      <c r="E112" s="28"/>
      <c r="F112" s="28"/>
      <c r="G112" s="28"/>
    </row>
    <row r="113" spans="1:7" x14ac:dyDescent="0.2">
      <c r="A113" s="28"/>
      <c r="B113" s="28"/>
      <c r="C113" s="28"/>
      <c r="D113" s="28"/>
      <c r="E113" s="28"/>
      <c r="F113" s="28"/>
      <c r="G113" s="28"/>
    </row>
    <row r="114" spans="1:7" x14ac:dyDescent="0.2">
      <c r="A114" s="28"/>
      <c r="B114" s="28"/>
      <c r="C114" s="28"/>
      <c r="D114" s="28"/>
      <c r="E114" s="28"/>
      <c r="F114" s="28"/>
      <c r="G114" s="28"/>
    </row>
    <row r="115" spans="1:7" x14ac:dyDescent="0.2">
      <c r="A115" s="28"/>
      <c r="B115" s="28"/>
      <c r="C115" s="28"/>
      <c r="D115" s="28"/>
      <c r="E115" s="28"/>
      <c r="F115" s="28"/>
      <c r="G115" s="28"/>
    </row>
    <row r="116" spans="1:7" x14ac:dyDescent="0.2">
      <c r="A116" s="28"/>
      <c r="B116" s="28"/>
      <c r="C116" s="28"/>
      <c r="D116" s="28"/>
      <c r="E116" s="28"/>
      <c r="F116" s="28"/>
      <c r="G116" s="28"/>
    </row>
    <row r="117" spans="1:7" x14ac:dyDescent="0.2">
      <c r="A117" s="28"/>
      <c r="B117" s="28"/>
      <c r="C117" s="28"/>
      <c r="D117" s="28"/>
      <c r="E117" s="28"/>
      <c r="F117" s="28"/>
      <c r="G117" s="28"/>
    </row>
    <row r="118" spans="1:7" x14ac:dyDescent="0.2">
      <c r="A118" s="28"/>
      <c r="B118" s="28"/>
      <c r="C118" s="28"/>
      <c r="D118" s="28"/>
      <c r="E118" s="28"/>
      <c r="F118" s="28"/>
      <c r="G118" s="28"/>
    </row>
    <row r="119" spans="1:7" x14ac:dyDescent="0.2">
      <c r="A119" s="28"/>
      <c r="B119" s="28"/>
      <c r="C119" s="28"/>
      <c r="D119" s="28"/>
      <c r="E119" s="28"/>
      <c r="F119" s="28"/>
      <c r="G119" s="28"/>
    </row>
    <row r="120" spans="1:7" x14ac:dyDescent="0.2">
      <c r="A120" s="28"/>
      <c r="B120" s="28"/>
      <c r="C120" s="28"/>
      <c r="D120" s="28"/>
      <c r="E120" s="28"/>
      <c r="F120" s="28"/>
      <c r="G120" s="28"/>
    </row>
    <row r="121" spans="1:7" x14ac:dyDescent="0.2">
      <c r="A121" s="28"/>
      <c r="B121" s="28"/>
      <c r="C121" s="28"/>
      <c r="D121" s="28"/>
      <c r="E121" s="28"/>
      <c r="F121" s="28"/>
      <c r="G121" s="28"/>
    </row>
    <row r="122" spans="1:7" x14ac:dyDescent="0.2">
      <c r="A122" s="28"/>
      <c r="B122" s="28"/>
      <c r="C122" s="28"/>
      <c r="D122" s="28"/>
      <c r="E122" s="28"/>
      <c r="F122" s="28"/>
      <c r="G122" s="28"/>
    </row>
    <row r="123" spans="1:7" x14ac:dyDescent="0.2">
      <c r="A123" s="28"/>
      <c r="B123" s="28"/>
      <c r="C123" s="28"/>
      <c r="D123" s="28"/>
      <c r="E123" s="28"/>
      <c r="F123" s="28"/>
      <c r="G123" s="28"/>
    </row>
    <row r="124" spans="1:7" x14ac:dyDescent="0.2">
      <c r="A124" s="28"/>
      <c r="B124" s="28"/>
      <c r="C124" s="28"/>
      <c r="D124" s="28"/>
      <c r="E124" s="28"/>
      <c r="F124" s="28"/>
      <c r="G124" s="28"/>
    </row>
    <row r="125" spans="1:7" x14ac:dyDescent="0.2">
      <c r="A125" s="28"/>
      <c r="B125" s="28"/>
      <c r="C125" s="28"/>
      <c r="D125" s="28"/>
      <c r="E125" s="28"/>
      <c r="F125" s="28"/>
      <c r="G125" s="28"/>
    </row>
    <row r="126" spans="1:7" x14ac:dyDescent="0.2">
      <c r="A126" s="28"/>
      <c r="B126" s="28"/>
      <c r="C126" s="28"/>
      <c r="D126" s="28"/>
      <c r="E126" s="28"/>
      <c r="F126" s="28"/>
      <c r="G126" s="28"/>
    </row>
    <row r="127" spans="1:7" x14ac:dyDescent="0.2">
      <c r="A127" s="28"/>
      <c r="B127" s="28"/>
      <c r="C127" s="28"/>
      <c r="D127" s="28"/>
      <c r="E127" s="28"/>
      <c r="F127" s="28"/>
      <c r="G127" s="28"/>
    </row>
    <row r="128" spans="1:7" x14ac:dyDescent="0.2">
      <c r="A128" s="28"/>
      <c r="B128" s="28"/>
      <c r="C128" s="28"/>
      <c r="D128" s="28"/>
      <c r="E128" s="28"/>
      <c r="F128" s="28"/>
      <c r="G128" s="28"/>
    </row>
    <row r="129" spans="1:7" x14ac:dyDescent="0.2">
      <c r="A129" s="28"/>
      <c r="B129" s="28"/>
      <c r="C129" s="28"/>
      <c r="D129" s="28"/>
      <c r="E129" s="28"/>
      <c r="F129" s="28"/>
      <c r="G129" s="28"/>
    </row>
    <row r="130" spans="1:7" x14ac:dyDescent="0.2">
      <c r="A130" s="28"/>
      <c r="B130" s="28"/>
      <c r="C130" s="28"/>
      <c r="D130" s="28"/>
      <c r="E130" s="28"/>
      <c r="F130" s="28"/>
      <c r="G130" s="28"/>
    </row>
    <row r="131" spans="1:7" x14ac:dyDescent="0.2">
      <c r="A131" s="28"/>
      <c r="B131" s="28"/>
      <c r="C131" s="28"/>
      <c r="D131" s="28"/>
      <c r="E131" s="28"/>
      <c r="F131" s="28"/>
      <c r="G131" s="28"/>
    </row>
    <row r="132" spans="1:7" x14ac:dyDescent="0.2">
      <c r="A132" s="28"/>
      <c r="B132" s="28"/>
      <c r="C132" s="28"/>
      <c r="D132" s="28"/>
      <c r="E132" s="28"/>
      <c r="F132" s="28"/>
      <c r="G132" s="28"/>
    </row>
    <row r="133" spans="1:7" x14ac:dyDescent="0.2">
      <c r="A133" s="28"/>
      <c r="B133" s="28"/>
      <c r="C133" s="28"/>
      <c r="D133" s="28"/>
      <c r="E133" s="28"/>
      <c r="F133" s="28"/>
      <c r="G133" s="28"/>
    </row>
    <row r="134" spans="1:7" x14ac:dyDescent="0.2">
      <c r="A134" s="28"/>
      <c r="B134" s="28"/>
      <c r="C134" s="28"/>
      <c r="D134" s="28"/>
      <c r="E134" s="28"/>
      <c r="F134" s="28"/>
      <c r="G134" s="28"/>
    </row>
    <row r="135" spans="1:7" x14ac:dyDescent="0.2">
      <c r="A135" s="28"/>
      <c r="B135" s="28"/>
      <c r="C135" s="28"/>
      <c r="D135" s="28"/>
      <c r="E135" s="28"/>
      <c r="F135" s="28"/>
      <c r="G135" s="28"/>
    </row>
    <row r="136" spans="1:7" x14ac:dyDescent="0.2">
      <c r="A136" s="28"/>
      <c r="B136" s="28"/>
      <c r="C136" s="28"/>
      <c r="D136" s="28"/>
      <c r="E136" s="28"/>
      <c r="F136" s="28"/>
      <c r="G136" s="28"/>
    </row>
    <row r="137" spans="1:7" x14ac:dyDescent="0.2">
      <c r="A137" s="28"/>
      <c r="B137" s="28"/>
      <c r="C137" s="28"/>
      <c r="D137" s="28"/>
      <c r="E137" s="28"/>
      <c r="F137" s="28"/>
      <c r="G137" s="28"/>
    </row>
    <row r="138" spans="1:7" x14ac:dyDescent="0.2">
      <c r="A138" s="28"/>
      <c r="B138" s="28"/>
      <c r="C138" s="28"/>
      <c r="D138" s="28"/>
      <c r="E138" s="28"/>
      <c r="F138" s="28"/>
      <c r="G138" s="28"/>
    </row>
    <row r="139" spans="1:7" x14ac:dyDescent="0.2">
      <c r="A139" s="28"/>
      <c r="B139" s="28"/>
      <c r="C139" s="28"/>
      <c r="D139" s="28"/>
      <c r="E139" s="28"/>
      <c r="F139" s="28"/>
      <c r="G139" s="28"/>
    </row>
    <row r="140" spans="1:7" x14ac:dyDescent="0.2">
      <c r="A140" s="28"/>
      <c r="B140" s="28"/>
      <c r="C140" s="28"/>
      <c r="D140" s="28"/>
      <c r="E140" s="28"/>
      <c r="F140" s="28"/>
      <c r="G140" s="28"/>
    </row>
    <row r="141" spans="1:7" x14ac:dyDescent="0.2">
      <c r="A141" s="28"/>
      <c r="B141" s="28"/>
      <c r="C141" s="28"/>
      <c r="D141" s="28"/>
      <c r="E141" s="28"/>
      <c r="F141" s="28"/>
      <c r="G141" s="28"/>
    </row>
    <row r="142" spans="1:7" x14ac:dyDescent="0.2">
      <c r="A142" s="28"/>
      <c r="B142" s="28"/>
      <c r="C142" s="28"/>
      <c r="D142" s="28"/>
      <c r="E142" s="28"/>
      <c r="F142" s="28"/>
      <c r="G142" s="28"/>
    </row>
    <row r="143" spans="1:7" x14ac:dyDescent="0.2">
      <c r="A143" s="28"/>
      <c r="B143" s="28"/>
      <c r="C143" s="28"/>
      <c r="D143" s="28"/>
      <c r="E143" s="28"/>
      <c r="F143" s="28"/>
      <c r="G143" s="28"/>
    </row>
    <row r="144" spans="1:7" x14ac:dyDescent="0.2">
      <c r="A144" s="28"/>
      <c r="B144" s="28"/>
      <c r="C144" s="28"/>
      <c r="D144" s="28"/>
      <c r="E144" s="28"/>
      <c r="F144" s="28"/>
      <c r="G144" s="28"/>
    </row>
    <row r="145" spans="1:7" x14ac:dyDescent="0.2">
      <c r="A145" s="28"/>
      <c r="B145" s="28"/>
      <c r="C145" s="28"/>
      <c r="D145" s="28"/>
      <c r="E145" s="28"/>
      <c r="F145" s="28"/>
      <c r="G145" s="28"/>
    </row>
    <row r="146" spans="1:7" x14ac:dyDescent="0.2">
      <c r="A146" s="28"/>
      <c r="B146" s="28"/>
      <c r="C146" s="28"/>
      <c r="D146" s="28"/>
      <c r="E146" s="28"/>
      <c r="F146" s="28"/>
      <c r="G146" s="28"/>
    </row>
    <row r="147" spans="1:7" x14ac:dyDescent="0.2">
      <c r="A147" s="28"/>
      <c r="B147" s="28"/>
      <c r="C147" s="28"/>
      <c r="D147" s="28"/>
      <c r="E147" s="28"/>
      <c r="F147" s="28"/>
      <c r="G147" s="28"/>
    </row>
    <row r="148" spans="1:7" x14ac:dyDescent="0.2">
      <c r="A148" s="28"/>
      <c r="B148" s="28"/>
      <c r="C148" s="28"/>
      <c r="D148" s="28"/>
      <c r="E148" s="28"/>
      <c r="F148" s="28"/>
      <c r="G148" s="28"/>
    </row>
    <row r="149" spans="1:7" x14ac:dyDescent="0.2">
      <c r="A149" s="28"/>
      <c r="B149" s="28"/>
      <c r="C149" s="28"/>
      <c r="D149" s="28"/>
      <c r="E149" s="28"/>
      <c r="F149" s="28"/>
      <c r="G149" s="28"/>
    </row>
    <row r="150" spans="1:7" x14ac:dyDescent="0.2">
      <c r="A150" s="28"/>
      <c r="B150" s="28"/>
      <c r="C150" s="28"/>
      <c r="D150" s="28"/>
      <c r="E150" s="28"/>
      <c r="F150" s="28"/>
      <c r="G150" s="28"/>
    </row>
    <row r="151" spans="1:7" x14ac:dyDescent="0.2">
      <c r="A151" s="28"/>
      <c r="B151" s="28"/>
      <c r="C151" s="28"/>
      <c r="D151" s="28"/>
      <c r="E151" s="28"/>
      <c r="F151" s="28"/>
      <c r="G151" s="28"/>
    </row>
    <row r="152" spans="1:7" x14ac:dyDescent="0.2">
      <c r="A152" s="28"/>
      <c r="B152" s="28"/>
      <c r="C152" s="28"/>
      <c r="D152" s="28"/>
      <c r="E152" s="28"/>
      <c r="F152" s="28"/>
      <c r="G152" s="28"/>
    </row>
    <row r="153" spans="1:7" x14ac:dyDescent="0.2">
      <c r="A153" s="28"/>
      <c r="B153" s="28"/>
      <c r="C153" s="28"/>
      <c r="D153" s="28"/>
      <c r="E153" s="28"/>
      <c r="F153" s="28"/>
      <c r="G153" s="28"/>
    </row>
    <row r="154" spans="1:7" x14ac:dyDescent="0.2">
      <c r="A154" s="28"/>
      <c r="B154" s="28"/>
      <c r="C154" s="28"/>
      <c r="D154" s="28"/>
      <c r="E154" s="28"/>
      <c r="F154" s="28"/>
      <c r="G154" s="28"/>
    </row>
    <row r="155" spans="1:7" x14ac:dyDescent="0.2">
      <c r="A155" s="28"/>
      <c r="B155" s="28"/>
      <c r="C155" s="28"/>
      <c r="D155" s="28"/>
      <c r="E155" s="28"/>
      <c r="F155" s="28"/>
      <c r="G155" s="28"/>
    </row>
    <row r="156" spans="1:7" x14ac:dyDescent="0.2">
      <c r="A156" s="28"/>
      <c r="B156" s="28"/>
      <c r="C156" s="28"/>
      <c r="D156" s="28"/>
      <c r="E156" s="28"/>
      <c r="F156" s="28"/>
      <c r="G156" s="28"/>
    </row>
    <row r="157" spans="1:7" x14ac:dyDescent="0.2">
      <c r="A157" s="28"/>
      <c r="B157" s="28"/>
      <c r="C157" s="28"/>
      <c r="D157" s="28"/>
      <c r="E157" s="28"/>
      <c r="F157" s="28"/>
      <c r="G157" s="28"/>
    </row>
    <row r="158" spans="1:7" x14ac:dyDescent="0.2">
      <c r="A158" s="28"/>
      <c r="B158" s="28"/>
      <c r="C158" s="28"/>
      <c r="D158" s="28"/>
      <c r="E158" s="28"/>
      <c r="F158" s="28"/>
      <c r="G158" s="28"/>
    </row>
    <row r="159" spans="1:7" x14ac:dyDescent="0.2">
      <c r="A159" s="28"/>
      <c r="B159" s="28"/>
      <c r="C159" s="28"/>
      <c r="D159" s="28"/>
      <c r="E159" s="28"/>
      <c r="F159" s="28"/>
      <c r="G159" s="28"/>
    </row>
    <row r="160" spans="1:7" x14ac:dyDescent="0.2">
      <c r="A160" s="28"/>
      <c r="B160" s="28"/>
      <c r="C160" s="28"/>
      <c r="D160" s="28"/>
      <c r="E160" s="28"/>
      <c r="F160" s="28"/>
      <c r="G160" s="28"/>
    </row>
    <row r="161" spans="1:7" x14ac:dyDescent="0.2">
      <c r="A161" s="28"/>
      <c r="B161" s="28"/>
      <c r="C161" s="28"/>
      <c r="D161" s="28"/>
      <c r="E161" s="28"/>
      <c r="F161" s="28"/>
      <c r="G161" s="28"/>
    </row>
    <row r="162" spans="1:7" x14ac:dyDescent="0.2">
      <c r="A162" s="28"/>
      <c r="B162" s="28"/>
      <c r="C162" s="28"/>
      <c r="D162" s="28"/>
      <c r="E162" s="28"/>
      <c r="F162" s="28"/>
      <c r="G162" s="28"/>
    </row>
    <row r="163" spans="1:7" x14ac:dyDescent="0.2">
      <c r="A163" s="28"/>
      <c r="B163" s="28"/>
      <c r="C163" s="28"/>
      <c r="D163" s="28"/>
      <c r="E163" s="28"/>
      <c r="F163" s="28"/>
      <c r="G163" s="28"/>
    </row>
    <row r="164" spans="1:7" x14ac:dyDescent="0.2">
      <c r="A164" s="28"/>
      <c r="B164" s="28"/>
      <c r="C164" s="28"/>
      <c r="D164" s="28"/>
      <c r="E164" s="28"/>
      <c r="F164" s="28"/>
      <c r="G164" s="28"/>
    </row>
    <row r="165" spans="1:7" x14ac:dyDescent="0.2">
      <c r="A165" s="28"/>
      <c r="B165" s="28"/>
      <c r="C165" s="28"/>
      <c r="D165" s="28"/>
      <c r="E165" s="28"/>
      <c r="F165" s="28"/>
      <c r="G165" s="28"/>
    </row>
    <row r="166" spans="1:7" x14ac:dyDescent="0.2">
      <c r="A166" s="28"/>
      <c r="B166" s="28"/>
      <c r="C166" s="28"/>
      <c r="D166" s="28"/>
      <c r="E166" s="28"/>
      <c r="F166" s="28"/>
      <c r="G166" s="28"/>
    </row>
    <row r="167" spans="1:7" x14ac:dyDescent="0.2">
      <c r="A167" s="28"/>
      <c r="B167" s="28"/>
      <c r="C167" s="28"/>
      <c r="D167" s="28"/>
      <c r="E167" s="28"/>
      <c r="F167" s="28"/>
      <c r="G167" s="28"/>
    </row>
    <row r="168" spans="1:7" x14ac:dyDescent="0.2">
      <c r="A168" s="28"/>
      <c r="B168" s="28"/>
      <c r="C168" s="28"/>
      <c r="D168" s="28"/>
      <c r="E168" s="28"/>
      <c r="F168" s="28"/>
      <c r="G168" s="28"/>
    </row>
    <row r="169" spans="1:7" x14ac:dyDescent="0.2">
      <c r="A169" s="28"/>
      <c r="B169" s="28"/>
      <c r="C169" s="28"/>
      <c r="D169" s="28"/>
      <c r="E169" s="28"/>
      <c r="F169" s="28"/>
      <c r="G169" s="28"/>
    </row>
    <row r="170" spans="1:7" x14ac:dyDescent="0.2">
      <c r="A170" s="28"/>
      <c r="B170" s="28"/>
      <c r="C170" s="28"/>
      <c r="D170" s="28"/>
      <c r="E170" s="28"/>
      <c r="F170" s="28"/>
      <c r="G170" s="28"/>
    </row>
    <row r="171" spans="1:7" x14ac:dyDescent="0.2">
      <c r="A171" s="28"/>
      <c r="B171" s="28"/>
      <c r="C171" s="28"/>
      <c r="D171" s="28"/>
      <c r="E171" s="28"/>
      <c r="F171" s="28"/>
      <c r="G171" s="28"/>
    </row>
    <row r="172" spans="1:7" x14ac:dyDescent="0.2">
      <c r="A172" s="28"/>
      <c r="B172" s="28"/>
      <c r="C172" s="28"/>
      <c r="D172" s="28"/>
      <c r="E172" s="28"/>
      <c r="F172" s="28"/>
      <c r="G172" s="28"/>
    </row>
    <row r="173" spans="1:7" x14ac:dyDescent="0.2">
      <c r="A173" s="28"/>
      <c r="B173" s="28"/>
      <c r="C173" s="28"/>
      <c r="D173" s="28"/>
      <c r="E173" s="28"/>
      <c r="F173" s="28"/>
      <c r="G173" s="28"/>
    </row>
    <row r="174" spans="1:7" x14ac:dyDescent="0.2">
      <c r="A174" s="28"/>
      <c r="B174" s="28"/>
      <c r="C174" s="28"/>
      <c r="D174" s="28"/>
      <c r="E174" s="28"/>
      <c r="F174" s="28"/>
      <c r="G174" s="28"/>
    </row>
    <row r="175" spans="1:7" x14ac:dyDescent="0.2">
      <c r="A175" s="28"/>
      <c r="B175" s="28"/>
      <c r="C175" s="28"/>
      <c r="D175" s="28"/>
      <c r="E175" s="28"/>
      <c r="F175" s="28"/>
      <c r="G175" s="28"/>
    </row>
    <row r="176" spans="1:7" x14ac:dyDescent="0.2">
      <c r="A176" s="28"/>
      <c r="B176" s="28"/>
      <c r="C176" s="28"/>
      <c r="D176" s="28"/>
      <c r="E176" s="28"/>
      <c r="F176" s="28"/>
      <c r="G176" s="28"/>
    </row>
    <row r="177" spans="1:7" x14ac:dyDescent="0.2">
      <c r="A177" s="28"/>
      <c r="B177" s="28"/>
      <c r="C177" s="28"/>
      <c r="D177" s="28"/>
      <c r="E177" s="28"/>
      <c r="F177" s="28"/>
      <c r="G177" s="28"/>
    </row>
  </sheetData>
  <mergeCells count="19">
    <mergeCell ref="A1:G1"/>
    <mergeCell ref="A4:G4"/>
    <mergeCell ref="A5:G5"/>
    <mergeCell ref="A8:G8"/>
    <mergeCell ref="A31:G31"/>
    <mergeCell ref="B24:C24"/>
    <mergeCell ref="B25:C25"/>
    <mergeCell ref="B26:C26"/>
    <mergeCell ref="A17:G17"/>
    <mergeCell ref="A43:B43"/>
    <mergeCell ref="A9:G9"/>
    <mergeCell ref="A12:G12"/>
    <mergeCell ref="A15:C15"/>
    <mergeCell ref="A11:G11"/>
    <mergeCell ref="A32:G32"/>
    <mergeCell ref="A22:B22"/>
    <mergeCell ref="B18:D18"/>
    <mergeCell ref="B19:D19"/>
    <mergeCell ref="B28:D28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&amp;L&amp;"Arial,Standard"&amp;8Statistikamt Nord&amp;C&amp;"Arial,Standard"&amp;8&amp;P&amp;R&amp;"Arial,Standard"&amp;8Statistischer Bericht A I 3 - j 20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141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24550</v>
      </c>
      <c r="D8" s="61">
        <v>12495</v>
      </c>
      <c r="E8" s="61">
        <v>12055</v>
      </c>
    </row>
    <row r="9" spans="1:8" ht="14.1" customHeight="1" x14ac:dyDescent="0.2">
      <c r="A9" s="45" t="s">
        <v>32</v>
      </c>
      <c r="B9" s="60">
        <f>$B$8-1</f>
        <v>2019</v>
      </c>
      <c r="C9" s="61">
        <v>25270</v>
      </c>
      <c r="D9" s="61">
        <v>12989</v>
      </c>
      <c r="E9" s="61">
        <v>12281</v>
      </c>
    </row>
    <row r="10" spans="1:8" ht="14.1" customHeight="1" x14ac:dyDescent="0.2">
      <c r="A10" s="45" t="s">
        <v>33</v>
      </c>
      <c r="B10" s="60">
        <f>$B$8-2</f>
        <v>2018</v>
      </c>
      <c r="C10" s="61">
        <v>26199</v>
      </c>
      <c r="D10" s="61">
        <v>13443</v>
      </c>
      <c r="E10" s="61">
        <v>12756</v>
      </c>
    </row>
    <row r="11" spans="1:8" ht="14.1" customHeight="1" x14ac:dyDescent="0.2">
      <c r="A11" s="45" t="s">
        <v>34</v>
      </c>
      <c r="B11" s="60">
        <f>$B$8-3</f>
        <v>2017</v>
      </c>
      <c r="C11" s="61">
        <v>26529</v>
      </c>
      <c r="D11" s="61">
        <v>13648</v>
      </c>
      <c r="E11" s="61">
        <v>12881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27031</v>
      </c>
      <c r="D12" s="61">
        <v>13778</v>
      </c>
      <c r="E12" s="61">
        <v>13253</v>
      </c>
    </row>
    <row r="13" spans="1:8" ht="14.1" customHeight="1" x14ac:dyDescent="0.2">
      <c r="A13" s="52" t="s">
        <v>36</v>
      </c>
      <c r="B13" s="60"/>
      <c r="C13" s="61">
        <f>SUM(C8:C12)</f>
        <v>129579</v>
      </c>
      <c r="D13" s="61">
        <f>SUM(D8:D12)</f>
        <v>66353</v>
      </c>
      <c r="E13" s="61">
        <f>SUM(E8:E12)</f>
        <v>63226</v>
      </c>
    </row>
    <row r="14" spans="1:8" ht="14.1" customHeight="1" x14ac:dyDescent="0.2">
      <c r="A14" s="46" t="s">
        <v>37</v>
      </c>
      <c r="B14" s="60">
        <f>$B$8-5</f>
        <v>2015</v>
      </c>
      <c r="C14" s="61">
        <v>26220</v>
      </c>
      <c r="D14" s="61">
        <v>13489</v>
      </c>
      <c r="E14" s="61">
        <v>12731</v>
      </c>
    </row>
    <row r="15" spans="1:8" ht="14.1" customHeight="1" x14ac:dyDescent="0.2">
      <c r="A15" s="46" t="s">
        <v>38</v>
      </c>
      <c r="B15" s="60">
        <f>$B$8-6</f>
        <v>2014</v>
      </c>
      <c r="C15" s="61">
        <v>26135</v>
      </c>
      <c r="D15" s="61">
        <v>13258</v>
      </c>
      <c r="E15" s="61">
        <v>12877</v>
      </c>
    </row>
    <row r="16" spans="1:8" ht="14.1" customHeight="1" x14ac:dyDescent="0.2">
      <c r="A16" s="46" t="s">
        <v>39</v>
      </c>
      <c r="B16" s="60">
        <f>$B$8-7</f>
        <v>2013</v>
      </c>
      <c r="C16" s="61">
        <v>25438</v>
      </c>
      <c r="D16" s="61">
        <v>13060</v>
      </c>
      <c r="E16" s="61">
        <v>12378</v>
      </c>
    </row>
    <row r="17" spans="1:5" ht="14.1" customHeight="1" x14ac:dyDescent="0.2">
      <c r="A17" s="46" t="s">
        <v>40</v>
      </c>
      <c r="B17" s="60">
        <f>$B$8-8</f>
        <v>2012</v>
      </c>
      <c r="C17" s="61">
        <v>25772</v>
      </c>
      <c r="D17" s="61">
        <v>13269</v>
      </c>
      <c r="E17" s="61">
        <v>12503</v>
      </c>
    </row>
    <row r="18" spans="1:5" ht="14.1" customHeight="1" x14ac:dyDescent="0.2">
      <c r="A18" s="46" t="s">
        <v>41</v>
      </c>
      <c r="B18" s="60">
        <f>$B$8-9</f>
        <v>2011</v>
      </c>
      <c r="C18" s="61">
        <v>25141</v>
      </c>
      <c r="D18" s="61">
        <v>12824</v>
      </c>
      <c r="E18" s="61">
        <v>12317</v>
      </c>
    </row>
    <row r="19" spans="1:5" ht="14.1" customHeight="1" x14ac:dyDescent="0.2">
      <c r="A19" s="53" t="s">
        <v>36</v>
      </c>
      <c r="B19" s="62"/>
      <c r="C19" s="61">
        <f>SUM(C14:C18)</f>
        <v>128706</v>
      </c>
      <c r="D19" s="61">
        <f>SUM(D14:D18)</f>
        <v>65900</v>
      </c>
      <c r="E19" s="61">
        <f>SUM(E14:E18)</f>
        <v>62806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26256</v>
      </c>
      <c r="D20" s="61">
        <v>13515</v>
      </c>
      <c r="E20" s="61">
        <v>12741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25931</v>
      </c>
      <c r="D21" s="61">
        <v>13452</v>
      </c>
      <c r="E21" s="61">
        <v>12479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26617</v>
      </c>
      <c r="D22" s="61">
        <v>13501</v>
      </c>
      <c r="E22" s="61">
        <v>13116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26881</v>
      </c>
      <c r="D23" s="61">
        <v>13870</v>
      </c>
      <c r="E23" s="61">
        <v>13011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26470</v>
      </c>
      <c r="D24" s="61">
        <v>13660</v>
      </c>
      <c r="E24" s="61">
        <v>12810</v>
      </c>
    </row>
    <row r="25" spans="1:5" ht="14.1" customHeight="1" x14ac:dyDescent="0.2">
      <c r="A25" s="53" t="s">
        <v>36</v>
      </c>
      <c r="B25" s="62"/>
      <c r="C25" s="61">
        <f>SUM(C20:C24)</f>
        <v>132155</v>
      </c>
      <c r="D25" s="61">
        <f>SUM(D20:D24)</f>
        <v>67998</v>
      </c>
      <c r="E25" s="61">
        <f>SUM(E20:E24)</f>
        <v>64157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26561</v>
      </c>
      <c r="D26" s="61">
        <v>13662</v>
      </c>
      <c r="E26" s="61">
        <v>12899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27618</v>
      </c>
      <c r="D27" s="61">
        <v>14231</v>
      </c>
      <c r="E27" s="61">
        <v>13387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27814</v>
      </c>
      <c r="D28" s="61">
        <v>14269</v>
      </c>
      <c r="E28" s="61">
        <v>13545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28537</v>
      </c>
      <c r="D29" s="61">
        <v>14728</v>
      </c>
      <c r="E29" s="61">
        <v>13809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29403</v>
      </c>
      <c r="D30" s="61">
        <v>15146</v>
      </c>
      <c r="E30" s="61">
        <v>14257</v>
      </c>
    </row>
    <row r="31" spans="1:5" ht="14.1" customHeight="1" x14ac:dyDescent="0.2">
      <c r="A31" s="53" t="s">
        <v>36</v>
      </c>
      <c r="B31" s="62"/>
      <c r="C31" s="61">
        <f>SUM(C26:C30)</f>
        <v>139933</v>
      </c>
      <c r="D31" s="61">
        <f>SUM(D26:D30)</f>
        <v>72036</v>
      </c>
      <c r="E31" s="61">
        <f>SUM(E26:E30)</f>
        <v>67897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31159</v>
      </c>
      <c r="D32" s="61">
        <v>16146</v>
      </c>
      <c r="E32" s="61">
        <v>15013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31537</v>
      </c>
      <c r="D33" s="61">
        <v>16764</v>
      </c>
      <c r="E33" s="61">
        <v>14773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31283</v>
      </c>
      <c r="D34" s="61">
        <v>16359</v>
      </c>
      <c r="E34" s="61">
        <v>14924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32089</v>
      </c>
      <c r="D35" s="61">
        <v>17040</v>
      </c>
      <c r="E35" s="61">
        <v>15049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31778</v>
      </c>
      <c r="D36" s="61">
        <v>16519</v>
      </c>
      <c r="E36" s="61">
        <v>15259</v>
      </c>
    </row>
    <row r="37" spans="1:5" ht="14.1" customHeight="1" x14ac:dyDescent="0.2">
      <c r="A37" s="53" t="s">
        <v>36</v>
      </c>
      <c r="B37" s="62"/>
      <c r="C37" s="61">
        <f>SUM(C32:C36)</f>
        <v>157846</v>
      </c>
      <c r="D37" s="61">
        <f>SUM(D32:D36)</f>
        <v>82828</v>
      </c>
      <c r="E37" s="61">
        <f>SUM(E32:E36)</f>
        <v>75018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30780</v>
      </c>
      <c r="D38" s="61">
        <v>16099</v>
      </c>
      <c r="E38" s="61">
        <v>14681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31245</v>
      </c>
      <c r="D39" s="61">
        <v>16425</v>
      </c>
      <c r="E39" s="61">
        <v>14820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31838</v>
      </c>
      <c r="D40" s="61">
        <v>16546</v>
      </c>
      <c r="E40" s="61">
        <v>15292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32106</v>
      </c>
      <c r="D41" s="61">
        <v>16673</v>
      </c>
      <c r="E41" s="61">
        <v>15433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32960</v>
      </c>
      <c r="D42" s="61">
        <v>17074</v>
      </c>
      <c r="E42" s="61">
        <v>15886</v>
      </c>
    </row>
    <row r="43" spans="1:5" ht="14.1" customHeight="1" x14ac:dyDescent="0.2">
      <c r="A43" s="53" t="s">
        <v>36</v>
      </c>
      <c r="B43" s="62"/>
      <c r="C43" s="61">
        <f>SUM(C38:C42)</f>
        <v>158929</v>
      </c>
      <c r="D43" s="61">
        <f>SUM(D38:D42)</f>
        <v>82817</v>
      </c>
      <c r="E43" s="61">
        <f>SUM(E38:E42)</f>
        <v>76112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34891</v>
      </c>
      <c r="D44" s="61">
        <v>18060</v>
      </c>
      <c r="E44" s="61">
        <v>16831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34061</v>
      </c>
      <c r="D45" s="61">
        <v>17490</v>
      </c>
      <c r="E45" s="61">
        <v>16571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35187</v>
      </c>
      <c r="D46" s="61">
        <v>18262</v>
      </c>
      <c r="E46" s="61">
        <v>16925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34582</v>
      </c>
      <c r="D47" s="61">
        <v>17803</v>
      </c>
      <c r="E47" s="61">
        <v>16779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33789</v>
      </c>
      <c r="D48" s="61">
        <v>17149</v>
      </c>
      <c r="E48" s="61">
        <v>16640</v>
      </c>
    </row>
    <row r="49" spans="1:5" ht="14.1" customHeight="1" x14ac:dyDescent="0.2">
      <c r="A49" s="53" t="s">
        <v>36</v>
      </c>
      <c r="B49" s="62"/>
      <c r="C49" s="61">
        <f>SUM(C44:C48)</f>
        <v>172510</v>
      </c>
      <c r="D49" s="61">
        <f>SUM(D44:D48)</f>
        <v>88764</v>
      </c>
      <c r="E49" s="61">
        <f>SUM(E44:E48)</f>
        <v>83746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32717</v>
      </c>
      <c r="D50" s="61">
        <v>16397</v>
      </c>
      <c r="E50" s="61">
        <v>16320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32791</v>
      </c>
      <c r="D51" s="61">
        <v>16347</v>
      </c>
      <c r="E51" s="61">
        <v>16444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33358</v>
      </c>
      <c r="D52" s="61">
        <v>16612</v>
      </c>
      <c r="E52" s="61">
        <v>16746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34638</v>
      </c>
      <c r="D53" s="61">
        <v>17025</v>
      </c>
      <c r="E53" s="61">
        <v>17613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34545</v>
      </c>
      <c r="D54" s="61">
        <v>16984</v>
      </c>
      <c r="E54" s="61">
        <v>17561</v>
      </c>
    </row>
    <row r="55" spans="1:5" ht="14.1" customHeight="1" x14ac:dyDescent="0.2">
      <c r="A55" s="52" t="s">
        <v>36</v>
      </c>
      <c r="B55" s="62"/>
      <c r="C55" s="61">
        <f>SUM(C50:C54)</f>
        <v>168049</v>
      </c>
      <c r="D55" s="61">
        <f>SUM(D50:D54)</f>
        <v>83365</v>
      </c>
      <c r="E55" s="61">
        <f>SUM(E50:E54)</f>
        <v>84684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35190</v>
      </c>
      <c r="D56" s="61">
        <v>17166</v>
      </c>
      <c r="E56" s="61">
        <v>18024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33392</v>
      </c>
      <c r="D57" s="61">
        <v>16310</v>
      </c>
      <c r="E57" s="61">
        <v>17082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33550</v>
      </c>
      <c r="D58" s="61">
        <v>16607</v>
      </c>
      <c r="E58" s="61">
        <v>16943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33299</v>
      </c>
      <c r="D59" s="61">
        <v>16303</v>
      </c>
      <c r="E59" s="61">
        <v>16996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33635</v>
      </c>
      <c r="D60" s="61">
        <v>16417</v>
      </c>
      <c r="E60" s="61">
        <v>17218</v>
      </c>
    </row>
    <row r="61" spans="1:5" ht="14.1" customHeight="1" x14ac:dyDescent="0.2">
      <c r="A61" s="53" t="s">
        <v>36</v>
      </c>
      <c r="B61" s="62"/>
      <c r="C61" s="61">
        <f>SUM(C56:C60)</f>
        <v>169066</v>
      </c>
      <c r="D61" s="61">
        <f>SUM(D56:D60)</f>
        <v>82803</v>
      </c>
      <c r="E61" s="61">
        <f>SUM(E56:E60)</f>
        <v>86263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32830</v>
      </c>
      <c r="D62" s="61">
        <v>16163</v>
      </c>
      <c r="E62" s="61">
        <v>16667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32836</v>
      </c>
      <c r="D63" s="61">
        <v>16149</v>
      </c>
      <c r="E63" s="61">
        <v>16687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33860</v>
      </c>
      <c r="D64" s="61">
        <v>16619</v>
      </c>
      <c r="E64" s="61">
        <v>17241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36856</v>
      </c>
      <c r="D65" s="61">
        <v>18088</v>
      </c>
      <c r="E65" s="61">
        <v>18768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41197</v>
      </c>
      <c r="D66" s="61">
        <v>20281</v>
      </c>
      <c r="E66" s="61">
        <v>20916</v>
      </c>
    </row>
    <row r="67" spans="1:5" ht="14.1" customHeight="1" x14ac:dyDescent="0.2">
      <c r="A67" s="53" t="s">
        <v>36</v>
      </c>
      <c r="B67" s="62"/>
      <c r="C67" s="61">
        <f>SUM(C62:C66)</f>
        <v>177579</v>
      </c>
      <c r="D67" s="61">
        <f>SUM(D62:D66)</f>
        <v>87300</v>
      </c>
      <c r="E67" s="61">
        <f>SUM(E62:E66)</f>
        <v>90279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42940</v>
      </c>
      <c r="D68" s="61">
        <v>21329</v>
      </c>
      <c r="E68" s="61">
        <v>21611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47626</v>
      </c>
      <c r="D69" s="61">
        <v>23584</v>
      </c>
      <c r="E69" s="61">
        <v>24042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50470</v>
      </c>
      <c r="D70" s="61">
        <v>24952</v>
      </c>
      <c r="E70" s="61">
        <v>25518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52319</v>
      </c>
      <c r="D71" s="61">
        <v>25968</v>
      </c>
      <c r="E71" s="61">
        <v>26351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52529</v>
      </c>
      <c r="D72" s="61">
        <v>25992</v>
      </c>
      <c r="E72" s="61">
        <v>26537</v>
      </c>
    </row>
    <row r="73" spans="1:5" ht="14.1" customHeight="1" x14ac:dyDescent="0.2">
      <c r="A73" s="53" t="s">
        <v>36</v>
      </c>
      <c r="B73" s="62"/>
      <c r="C73" s="61">
        <f>SUM(C68:C72)</f>
        <v>245884</v>
      </c>
      <c r="D73" s="61">
        <f>SUM(D68:D72)</f>
        <v>121825</v>
      </c>
      <c r="E73" s="61">
        <f>SUM(E68:E72)</f>
        <v>124059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51557</v>
      </c>
      <c r="D74" s="61">
        <v>25327</v>
      </c>
      <c r="E74" s="61">
        <v>26230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51954</v>
      </c>
      <c r="D75" s="61">
        <v>25917</v>
      </c>
      <c r="E75" s="61">
        <v>26037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50413</v>
      </c>
      <c r="D76" s="61">
        <v>24803</v>
      </c>
      <c r="E76" s="61">
        <v>25610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47814</v>
      </c>
      <c r="D77" s="61">
        <v>23554</v>
      </c>
      <c r="E77" s="61">
        <v>24260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46509</v>
      </c>
      <c r="D78" s="61">
        <v>22862</v>
      </c>
      <c r="E78" s="61">
        <v>23647</v>
      </c>
    </row>
    <row r="79" spans="1:5" ht="14.1" customHeight="1" x14ac:dyDescent="0.2">
      <c r="A79" s="53" t="s">
        <v>36</v>
      </c>
      <c r="B79" s="62"/>
      <c r="C79" s="61">
        <f>SUM(C74:C78)</f>
        <v>248247</v>
      </c>
      <c r="D79" s="61">
        <f>SUM(D74:D78)</f>
        <v>122463</v>
      </c>
      <c r="E79" s="61">
        <f>SUM(E74:E78)</f>
        <v>125784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44203</v>
      </c>
      <c r="D80" s="61">
        <v>21642</v>
      </c>
      <c r="E80" s="61">
        <v>22561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42743</v>
      </c>
      <c r="D81" s="61">
        <v>20905</v>
      </c>
      <c r="E81" s="61">
        <v>21838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40081</v>
      </c>
      <c r="D82" s="61">
        <v>19645</v>
      </c>
      <c r="E82" s="61">
        <v>20436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38857</v>
      </c>
      <c r="D83" s="61">
        <v>18647</v>
      </c>
      <c r="E83" s="61">
        <v>20210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36602</v>
      </c>
      <c r="D84" s="61">
        <v>17642</v>
      </c>
      <c r="E84" s="61">
        <v>18960</v>
      </c>
    </row>
    <row r="85" spans="1:5" ht="14.1" customHeight="1" x14ac:dyDescent="0.2">
      <c r="A85" s="53" t="s">
        <v>36</v>
      </c>
      <c r="B85" s="62"/>
      <c r="C85" s="61">
        <f>SUM(C80:C84)</f>
        <v>202486</v>
      </c>
      <c r="D85" s="61">
        <f>SUM(D80:D84)</f>
        <v>98481</v>
      </c>
      <c r="E85" s="61">
        <f>SUM(E80:E84)</f>
        <v>104005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35486</v>
      </c>
      <c r="D86" s="61">
        <v>16999</v>
      </c>
      <c r="E86" s="61">
        <v>18487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35119</v>
      </c>
      <c r="D87" s="61">
        <v>16670</v>
      </c>
      <c r="E87" s="61">
        <v>18449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33343</v>
      </c>
      <c r="D88" s="61">
        <v>15978</v>
      </c>
      <c r="E88" s="61">
        <v>17365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33030</v>
      </c>
      <c r="D89" s="61">
        <v>15710</v>
      </c>
      <c r="E89" s="61">
        <v>17320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32768</v>
      </c>
      <c r="D90" s="61">
        <v>15631</v>
      </c>
      <c r="E90" s="61">
        <v>17137</v>
      </c>
    </row>
    <row r="91" spans="1:5" ht="14.1" customHeight="1" x14ac:dyDescent="0.2">
      <c r="A91" s="53" t="s">
        <v>36</v>
      </c>
      <c r="B91" s="62"/>
      <c r="C91" s="61">
        <f>SUM(C86:C90)</f>
        <v>169746</v>
      </c>
      <c r="D91" s="61">
        <f>SUM(D86:D90)</f>
        <v>80988</v>
      </c>
      <c r="E91" s="61">
        <f>SUM(E86:E90)</f>
        <v>88758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32879</v>
      </c>
      <c r="D92" s="61">
        <v>15526</v>
      </c>
      <c r="E92" s="61">
        <v>17353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32419</v>
      </c>
      <c r="D93" s="61">
        <v>15438</v>
      </c>
      <c r="E93" s="61">
        <v>16981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31325</v>
      </c>
      <c r="D94" s="61">
        <v>14702</v>
      </c>
      <c r="E94" s="61">
        <v>16623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28793</v>
      </c>
      <c r="D95" s="61">
        <v>13522</v>
      </c>
      <c r="E95" s="61">
        <v>15271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26654</v>
      </c>
      <c r="D96" s="61">
        <v>12326</v>
      </c>
      <c r="E96" s="61">
        <v>14328</v>
      </c>
    </row>
    <row r="97" spans="1:5" ht="14.1" customHeight="1" x14ac:dyDescent="0.2">
      <c r="A97" s="53" t="s">
        <v>36</v>
      </c>
      <c r="B97" s="62"/>
      <c r="C97" s="61">
        <f>SUM(C92:C96)</f>
        <v>152070</v>
      </c>
      <c r="D97" s="61">
        <f>SUM(D92:D96)</f>
        <v>71514</v>
      </c>
      <c r="E97" s="61">
        <f>SUM(E92:E96)</f>
        <v>80556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21608</v>
      </c>
      <c r="D98" s="61">
        <v>9776</v>
      </c>
      <c r="E98" s="61">
        <v>11832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28309</v>
      </c>
      <c r="D99" s="61">
        <v>12959</v>
      </c>
      <c r="E99" s="61">
        <v>15350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28821</v>
      </c>
      <c r="D100" s="61">
        <v>13185</v>
      </c>
      <c r="E100" s="61">
        <v>15636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27087</v>
      </c>
      <c r="D101" s="61">
        <v>12252</v>
      </c>
      <c r="E101" s="61">
        <v>14835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31938</v>
      </c>
      <c r="D102" s="61">
        <v>14395</v>
      </c>
      <c r="E102" s="61">
        <v>17543</v>
      </c>
    </row>
    <row r="103" spans="1:5" ht="14.1" customHeight="1" x14ac:dyDescent="0.2">
      <c r="A103" s="54" t="s">
        <v>36</v>
      </c>
      <c r="B103" s="63"/>
      <c r="C103" s="61">
        <f>SUM(C98:C102)</f>
        <v>137763</v>
      </c>
      <c r="D103" s="61">
        <f>SUM(D98:D102)</f>
        <v>62567</v>
      </c>
      <c r="E103" s="61">
        <f>SUM(E98:E102)</f>
        <v>75196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31281</v>
      </c>
      <c r="D104" s="61">
        <v>13935</v>
      </c>
      <c r="E104" s="61">
        <v>17346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29819</v>
      </c>
      <c r="D105" s="61">
        <v>13067</v>
      </c>
      <c r="E105" s="61">
        <v>16752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26723</v>
      </c>
      <c r="D106" s="61">
        <v>11478</v>
      </c>
      <c r="E106" s="61">
        <v>15245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23302</v>
      </c>
      <c r="D107" s="61">
        <v>9933</v>
      </c>
      <c r="E107" s="61">
        <v>13369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20598</v>
      </c>
      <c r="D108" s="61">
        <v>8580</v>
      </c>
      <c r="E108" s="61">
        <v>12018</v>
      </c>
    </row>
    <row r="109" spans="1:5" ht="14.1" customHeight="1" x14ac:dyDescent="0.2">
      <c r="A109" s="54" t="s">
        <v>36</v>
      </c>
      <c r="B109" s="63"/>
      <c r="C109" s="61">
        <f>SUM(C104:C108)</f>
        <v>131723</v>
      </c>
      <c r="D109" s="61">
        <f>SUM(D104:D108)</f>
        <v>56993</v>
      </c>
      <c r="E109" s="61">
        <f>SUM(E104:E108)</f>
        <v>74730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18012</v>
      </c>
      <c r="D110" s="61">
        <v>7176</v>
      </c>
      <c r="E110" s="61">
        <v>10836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14850</v>
      </c>
      <c r="D111" s="61">
        <v>5849</v>
      </c>
      <c r="E111" s="61">
        <v>9001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9953</v>
      </c>
      <c r="D112" s="61">
        <v>3654</v>
      </c>
      <c r="E112" s="61">
        <v>6299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8488</v>
      </c>
      <c r="D113" s="61">
        <v>3018</v>
      </c>
      <c r="E113" s="61">
        <v>5470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7715</v>
      </c>
      <c r="D114" s="61">
        <v>2574</v>
      </c>
      <c r="E114" s="61">
        <v>5141</v>
      </c>
    </row>
    <row r="115" spans="1:5" ht="14.1" customHeight="1" x14ac:dyDescent="0.2">
      <c r="A115" s="54" t="s">
        <v>36</v>
      </c>
      <c r="B115" s="64"/>
      <c r="C115" s="61">
        <f>SUM(C110:C114)</f>
        <v>59018</v>
      </c>
      <c r="D115" s="61">
        <f>SUM(D110:D114)</f>
        <v>22271</v>
      </c>
      <c r="E115" s="61">
        <f>SUM(E110:E114)</f>
        <v>36747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29586</v>
      </c>
      <c r="D116" s="61">
        <v>8383</v>
      </c>
      <c r="E116" s="61">
        <v>21203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8">
        <v>2910875</v>
      </c>
      <c r="D118" s="66">
        <v>1425649</v>
      </c>
      <c r="E118" s="66">
        <v>1485226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" priority="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view="pageLayout" zoomScaleNormal="100" workbookViewId="0"/>
  </sheetViews>
  <sheetFormatPr baseColWidth="10" defaultColWidth="11.42578125" defaultRowHeight="12.75" x14ac:dyDescent="0.2"/>
  <cols>
    <col min="1" max="1" width="90.85546875" style="11" customWidth="1"/>
    <col min="2" max="16384" width="11.42578125" style="11"/>
  </cols>
  <sheetData>
    <row r="1" spans="1:1" ht="15.75" x14ac:dyDescent="0.25">
      <c r="A1" s="36"/>
    </row>
    <row r="3" spans="1:1" x14ac:dyDescent="0.2">
      <c r="A3" s="37"/>
    </row>
    <row r="4" spans="1:1" x14ac:dyDescent="0.2">
      <c r="A4" s="28"/>
    </row>
    <row r="5" spans="1:1" x14ac:dyDescent="0.2">
      <c r="A5" s="38"/>
    </row>
    <row r="6" spans="1:1" x14ac:dyDescent="0.2">
      <c r="A6" s="40"/>
    </row>
    <row r="7" spans="1:1" x14ac:dyDescent="0.2">
      <c r="A7" s="39"/>
    </row>
    <row r="8" spans="1:1" x14ac:dyDescent="0.2">
      <c r="A8" s="28"/>
    </row>
    <row r="17" spans="1:1" ht="15.75" x14ac:dyDescent="0.25">
      <c r="A17" s="36"/>
    </row>
    <row r="18" spans="1:1" x14ac:dyDescent="0.2">
      <c r="A18" s="37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A I 3 - j 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32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3.7109375" style="4" customWidth="1"/>
    <col min="2" max="5" width="16.28515625" customWidth="1"/>
    <col min="6" max="6" width="10.7109375" customWidth="1"/>
    <col min="7" max="7" width="10.7109375" style="11" customWidth="1"/>
    <col min="8" max="24" width="10.7109375" customWidth="1"/>
  </cols>
  <sheetData>
    <row r="1" spans="1:5" ht="14.1" customHeight="1" x14ac:dyDescent="0.2">
      <c r="A1" s="93" t="s">
        <v>170</v>
      </c>
      <c r="B1" s="93"/>
      <c r="C1" s="93"/>
      <c r="D1" s="93"/>
      <c r="E1" s="93"/>
    </row>
    <row r="2" spans="1:5" ht="14.1" customHeight="1" x14ac:dyDescent="0.2"/>
    <row r="3" spans="1:5" s="8" customFormat="1" ht="28.35" customHeight="1" x14ac:dyDescent="0.2">
      <c r="A3" s="101" t="s">
        <v>155</v>
      </c>
      <c r="B3" s="94" t="s">
        <v>171</v>
      </c>
      <c r="C3" s="95"/>
      <c r="D3" s="96"/>
      <c r="E3" s="99" t="s">
        <v>172</v>
      </c>
    </row>
    <row r="4" spans="1:5" s="8" customFormat="1" ht="28.35" customHeight="1" x14ac:dyDescent="0.2">
      <c r="A4" s="102"/>
      <c r="B4" s="13" t="s">
        <v>157</v>
      </c>
      <c r="C4" s="13" t="s">
        <v>158</v>
      </c>
      <c r="D4" s="13" t="s">
        <v>159</v>
      </c>
      <c r="E4" s="100"/>
    </row>
    <row r="5" spans="1:5" s="11" customFormat="1" ht="15.6" customHeight="1" x14ac:dyDescent="0.2">
      <c r="A5" s="26"/>
      <c r="B5" s="17"/>
      <c r="C5" s="17"/>
      <c r="D5" s="17"/>
      <c r="E5" s="16"/>
    </row>
    <row r="6" spans="1:5" s="11" customFormat="1" ht="15.6" customHeight="1" x14ac:dyDescent="0.2">
      <c r="A6" s="14" t="s">
        <v>125</v>
      </c>
      <c r="B6" s="57">
        <v>89934</v>
      </c>
      <c r="C6" s="57">
        <v>44797</v>
      </c>
      <c r="D6" s="57">
        <v>45137</v>
      </c>
      <c r="E6" s="55">
        <v>90049</v>
      </c>
    </row>
    <row r="7" spans="1:5" s="11" customFormat="1" ht="15.6" customHeight="1" x14ac:dyDescent="0.2">
      <c r="A7" s="14" t="s">
        <v>126</v>
      </c>
      <c r="B7" s="57">
        <v>246601</v>
      </c>
      <c r="C7" s="57">
        <v>120045</v>
      </c>
      <c r="D7" s="57">
        <v>126556</v>
      </c>
      <c r="E7" s="55">
        <v>246697.5</v>
      </c>
    </row>
    <row r="8" spans="1:5" s="8" customFormat="1" ht="15.6" customHeight="1" x14ac:dyDescent="0.2">
      <c r="A8" s="14" t="s">
        <v>127</v>
      </c>
      <c r="B8" s="57">
        <v>215846</v>
      </c>
      <c r="C8" s="57">
        <v>103623</v>
      </c>
      <c r="D8" s="57">
        <v>112223</v>
      </c>
      <c r="E8" s="55">
        <v>216188</v>
      </c>
    </row>
    <row r="9" spans="1:5" s="8" customFormat="1" ht="15.6" customHeight="1" x14ac:dyDescent="0.2">
      <c r="A9" s="14" t="s">
        <v>128</v>
      </c>
      <c r="B9" s="57">
        <v>79905</v>
      </c>
      <c r="C9" s="57">
        <v>39558</v>
      </c>
      <c r="D9" s="57">
        <v>40347</v>
      </c>
      <c r="E9" s="55">
        <v>80050.5</v>
      </c>
    </row>
    <row r="10" spans="1:5" s="8" customFormat="1" ht="15.6" customHeight="1" x14ac:dyDescent="0.2">
      <c r="A10" s="14" t="s">
        <v>129</v>
      </c>
      <c r="B10" s="57">
        <v>133251</v>
      </c>
      <c r="C10" s="57">
        <v>65711</v>
      </c>
      <c r="D10" s="57">
        <v>67540</v>
      </c>
      <c r="E10" s="55">
        <v>133222</v>
      </c>
    </row>
    <row r="11" spans="1:5" s="8" customFormat="1" ht="15.6" customHeight="1" x14ac:dyDescent="0.2">
      <c r="A11" s="14" t="s">
        <v>130</v>
      </c>
      <c r="B11" s="57">
        <v>199152</v>
      </c>
      <c r="C11" s="57">
        <v>97730</v>
      </c>
      <c r="D11" s="57">
        <v>101422</v>
      </c>
      <c r="E11" s="55">
        <v>198585.5</v>
      </c>
    </row>
    <row r="12" spans="1:5" s="8" customFormat="1" ht="15.6" customHeight="1" x14ac:dyDescent="0.2">
      <c r="A12" s="14" t="s">
        <v>131</v>
      </c>
      <c r="B12" s="57">
        <v>167147</v>
      </c>
      <c r="C12" s="57">
        <v>81789</v>
      </c>
      <c r="D12" s="57">
        <v>85358</v>
      </c>
      <c r="E12" s="55">
        <v>166549</v>
      </c>
    </row>
    <row r="13" spans="1:5" s="8" customFormat="1" ht="15.6" customHeight="1" x14ac:dyDescent="0.2">
      <c r="A13" s="14" t="s">
        <v>132</v>
      </c>
      <c r="B13" s="57">
        <v>201487</v>
      </c>
      <c r="C13" s="57">
        <v>97171</v>
      </c>
      <c r="D13" s="57">
        <v>104316</v>
      </c>
      <c r="E13" s="55">
        <v>201013</v>
      </c>
    </row>
    <row r="14" spans="1:5" s="8" customFormat="1" ht="15.6" customHeight="1" x14ac:dyDescent="0.2">
      <c r="A14" s="14" t="s">
        <v>133</v>
      </c>
      <c r="B14" s="57">
        <v>317085</v>
      </c>
      <c r="C14" s="57">
        <v>155554</v>
      </c>
      <c r="D14" s="57">
        <v>161531</v>
      </c>
      <c r="E14" s="55">
        <v>316594</v>
      </c>
    </row>
    <row r="15" spans="1:5" s="8" customFormat="1" ht="15.6" customHeight="1" x14ac:dyDescent="0.2">
      <c r="A15" s="14" t="s">
        <v>134</v>
      </c>
      <c r="B15" s="57">
        <v>129353</v>
      </c>
      <c r="C15" s="57">
        <v>62674</v>
      </c>
      <c r="D15" s="57">
        <v>66679</v>
      </c>
      <c r="E15" s="55">
        <v>129019.5</v>
      </c>
    </row>
    <row r="16" spans="1:5" s="8" customFormat="1" ht="15.6" customHeight="1" x14ac:dyDescent="0.2">
      <c r="A16" s="14" t="s">
        <v>135</v>
      </c>
      <c r="B16" s="57">
        <v>274765</v>
      </c>
      <c r="C16" s="57">
        <v>135219</v>
      </c>
      <c r="D16" s="57">
        <v>139546</v>
      </c>
      <c r="E16" s="55">
        <v>274431.5</v>
      </c>
    </row>
    <row r="17" spans="1:8" ht="15.6" customHeight="1" x14ac:dyDescent="0.2">
      <c r="A17" s="14" t="s">
        <v>136</v>
      </c>
      <c r="B17" s="57">
        <v>202647</v>
      </c>
      <c r="C17" s="57">
        <v>100209</v>
      </c>
      <c r="D17" s="57">
        <v>102438</v>
      </c>
      <c r="E17" s="55">
        <v>201901.5</v>
      </c>
      <c r="F17" s="15"/>
      <c r="G17" s="15"/>
      <c r="H17" s="15"/>
    </row>
    <row r="18" spans="1:8" ht="15.6" customHeight="1" x14ac:dyDescent="0.2">
      <c r="A18" s="14" t="s">
        <v>137</v>
      </c>
      <c r="B18" s="57">
        <v>278007</v>
      </c>
      <c r="C18" s="57">
        <v>137269</v>
      </c>
      <c r="D18" s="57">
        <v>140738</v>
      </c>
      <c r="E18" s="55">
        <v>277591</v>
      </c>
      <c r="F18" s="15"/>
      <c r="G18" s="15"/>
      <c r="H18" s="15"/>
    </row>
    <row r="19" spans="1:8" ht="15.6" customHeight="1" x14ac:dyDescent="0.2">
      <c r="A19" s="14" t="s">
        <v>138</v>
      </c>
      <c r="B19" s="57">
        <v>130706</v>
      </c>
      <c r="C19" s="57">
        <v>64570</v>
      </c>
      <c r="D19" s="57">
        <v>66136</v>
      </c>
      <c r="E19" s="55">
        <v>130859.5</v>
      </c>
      <c r="F19" s="9"/>
      <c r="G19" s="9"/>
      <c r="H19" s="9"/>
    </row>
    <row r="20" spans="1:8" ht="15.6" customHeight="1" x14ac:dyDescent="0.2">
      <c r="A20" s="14" t="s">
        <v>139</v>
      </c>
      <c r="B20" s="57">
        <v>244989</v>
      </c>
      <c r="C20" s="57">
        <v>119730</v>
      </c>
      <c r="D20" s="57">
        <v>125259</v>
      </c>
      <c r="E20" s="55">
        <v>244572.5</v>
      </c>
    </row>
    <row r="21" spans="1:8" ht="15.6" customHeight="1" x14ac:dyDescent="0.2">
      <c r="A21" s="18" t="s">
        <v>140</v>
      </c>
      <c r="B21" s="58">
        <v>2910875</v>
      </c>
      <c r="C21" s="58">
        <v>1425649</v>
      </c>
      <c r="D21" s="58">
        <v>1485226</v>
      </c>
      <c r="E21" s="59">
        <v>2907324</v>
      </c>
    </row>
    <row r="23" spans="1:8" x14ac:dyDescent="0.2">
      <c r="A23" s="97" t="s">
        <v>156</v>
      </c>
      <c r="B23" s="98"/>
    </row>
    <row r="26" spans="1:8" s="11" customFormat="1" x14ac:dyDescent="0.2">
      <c r="A26" s="4"/>
    </row>
    <row r="27" spans="1:8" s="11" customFormat="1" x14ac:dyDescent="0.2">
      <c r="A27" s="4"/>
    </row>
    <row r="28" spans="1:8" s="11" customFormat="1" x14ac:dyDescent="0.2">
      <c r="A28" s="4"/>
    </row>
    <row r="29" spans="1:8" s="11" customFormat="1" x14ac:dyDescent="0.2">
      <c r="A29" s="4"/>
    </row>
    <row r="30" spans="1:8" s="11" customFormat="1" x14ac:dyDescent="0.2">
      <c r="A30" s="4"/>
    </row>
    <row r="32" spans="1:8" x14ac:dyDescent="0.2">
      <c r="A32" s="11"/>
      <c r="B32" s="11"/>
      <c r="C32" s="11"/>
      <c r="D32" s="11"/>
      <c r="E32" s="11"/>
    </row>
  </sheetData>
  <mergeCells count="5">
    <mergeCell ref="A1:E1"/>
    <mergeCell ref="B3:D3"/>
    <mergeCell ref="A23:B23"/>
    <mergeCell ref="E3:E4"/>
    <mergeCell ref="A3:A4"/>
  </mergeCells>
  <conditionalFormatting sqref="A5:E21">
    <cfRule type="expression" dxfId="17" priority="4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Nord&amp;C&amp;"Arial,Standard"&amp;8&amp;P&amp;R&amp;"Arial,Standard"&amp;8Statistischer Bericht A I 3 - j 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52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customWidth="1"/>
    <col min="2" max="2" width="15.42578125" style="11" customWidth="1"/>
    <col min="3" max="5" width="17.7109375" customWidth="1"/>
    <col min="6" max="26" width="11.28515625" customWidth="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125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s="11" customFormat="1" ht="14.1" customHeight="1" x14ac:dyDescent="0.2">
      <c r="A7" s="44"/>
      <c r="B7" s="50"/>
      <c r="C7" s="21"/>
      <c r="D7" s="21"/>
      <c r="E7" s="21"/>
    </row>
    <row r="8" spans="1:8" s="11" customFormat="1" ht="14.1" customHeight="1" x14ac:dyDescent="0.2">
      <c r="A8" s="45" t="s">
        <v>31</v>
      </c>
      <c r="B8" s="60">
        <v>2020</v>
      </c>
      <c r="C8" s="61">
        <v>891</v>
      </c>
      <c r="D8" s="61">
        <v>467</v>
      </c>
      <c r="E8" s="61">
        <v>424</v>
      </c>
    </row>
    <row r="9" spans="1:8" ht="14.1" customHeight="1" x14ac:dyDescent="0.2">
      <c r="A9" s="45" t="s">
        <v>32</v>
      </c>
      <c r="B9" s="60">
        <f>$B$8-1</f>
        <v>2019</v>
      </c>
      <c r="C9" s="61">
        <v>920</v>
      </c>
      <c r="D9" s="61">
        <v>493</v>
      </c>
      <c r="E9" s="61">
        <v>427</v>
      </c>
    </row>
    <row r="10" spans="1:8" ht="14.1" customHeight="1" x14ac:dyDescent="0.2">
      <c r="A10" s="45" t="s">
        <v>33</v>
      </c>
      <c r="B10" s="60">
        <f>$B$8-2</f>
        <v>2018</v>
      </c>
      <c r="C10" s="61">
        <v>898</v>
      </c>
      <c r="D10" s="61">
        <v>450</v>
      </c>
      <c r="E10" s="61">
        <v>448</v>
      </c>
    </row>
    <row r="11" spans="1:8" ht="14.1" customHeight="1" x14ac:dyDescent="0.2">
      <c r="A11" s="45" t="s">
        <v>34</v>
      </c>
      <c r="B11" s="60">
        <f>$B$8-3</f>
        <v>2017</v>
      </c>
      <c r="C11" s="61">
        <v>815</v>
      </c>
      <c r="D11" s="61">
        <v>423</v>
      </c>
      <c r="E11" s="61">
        <v>392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870</v>
      </c>
      <c r="D12" s="61">
        <v>465</v>
      </c>
      <c r="E12" s="61">
        <v>405</v>
      </c>
    </row>
    <row r="13" spans="1:8" ht="14.1" customHeight="1" x14ac:dyDescent="0.2">
      <c r="A13" s="52" t="s">
        <v>36</v>
      </c>
      <c r="B13" s="60"/>
      <c r="C13" s="61">
        <f>SUM(C8:C12)</f>
        <v>4394</v>
      </c>
      <c r="D13" s="61">
        <f>SUM(D8:D12)</f>
        <v>2298</v>
      </c>
      <c r="E13" s="61">
        <f>SUM(E8:E12)</f>
        <v>2096</v>
      </c>
    </row>
    <row r="14" spans="1:8" ht="14.1" customHeight="1" x14ac:dyDescent="0.2">
      <c r="A14" s="46" t="s">
        <v>37</v>
      </c>
      <c r="B14" s="60">
        <f>$B$8-5</f>
        <v>2015</v>
      </c>
      <c r="C14" s="61">
        <v>800</v>
      </c>
      <c r="D14" s="61">
        <v>420</v>
      </c>
      <c r="E14" s="61">
        <v>380</v>
      </c>
    </row>
    <row r="15" spans="1:8" ht="14.1" customHeight="1" x14ac:dyDescent="0.2">
      <c r="A15" s="46" t="s">
        <v>38</v>
      </c>
      <c r="B15" s="60">
        <f>$B$8-6</f>
        <v>2014</v>
      </c>
      <c r="C15" s="61">
        <v>732</v>
      </c>
      <c r="D15" s="61">
        <v>361</v>
      </c>
      <c r="E15" s="61">
        <v>371</v>
      </c>
    </row>
    <row r="16" spans="1:8" ht="14.1" customHeight="1" x14ac:dyDescent="0.2">
      <c r="A16" s="46" t="s">
        <v>39</v>
      </c>
      <c r="B16" s="60">
        <f>$B$8-7</f>
        <v>2013</v>
      </c>
      <c r="C16" s="61">
        <v>743</v>
      </c>
      <c r="D16" s="61">
        <v>369</v>
      </c>
      <c r="E16" s="61">
        <v>374</v>
      </c>
    </row>
    <row r="17" spans="1:5" ht="14.1" customHeight="1" x14ac:dyDescent="0.2">
      <c r="A17" s="46" t="s">
        <v>40</v>
      </c>
      <c r="B17" s="60">
        <f>$B$8-8</f>
        <v>2012</v>
      </c>
      <c r="C17" s="61">
        <v>832</v>
      </c>
      <c r="D17" s="61">
        <v>409</v>
      </c>
      <c r="E17" s="61">
        <v>423</v>
      </c>
    </row>
    <row r="18" spans="1:5" ht="14.1" customHeight="1" x14ac:dyDescent="0.2">
      <c r="A18" s="46" t="s">
        <v>41</v>
      </c>
      <c r="B18" s="60">
        <f>$B$8-9</f>
        <v>2011</v>
      </c>
      <c r="C18" s="61">
        <v>720</v>
      </c>
      <c r="D18" s="61">
        <v>362</v>
      </c>
      <c r="E18" s="61">
        <v>358</v>
      </c>
    </row>
    <row r="19" spans="1:5" ht="14.1" customHeight="1" x14ac:dyDescent="0.2">
      <c r="A19" s="53" t="s">
        <v>36</v>
      </c>
      <c r="B19" s="62"/>
      <c r="C19" s="61">
        <f>SUM(C14:C18)</f>
        <v>3827</v>
      </c>
      <c r="D19" s="61">
        <f>SUM(D14:D18)</f>
        <v>1921</v>
      </c>
      <c r="E19" s="61">
        <f>SUM(E14:E18)</f>
        <v>1906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810</v>
      </c>
      <c r="D20" s="61">
        <v>440</v>
      </c>
      <c r="E20" s="61">
        <v>370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760</v>
      </c>
      <c r="D21" s="61">
        <v>378</v>
      </c>
      <c r="E21" s="61">
        <v>382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706</v>
      </c>
      <c r="D22" s="61">
        <v>377</v>
      </c>
      <c r="E22" s="61">
        <v>329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781</v>
      </c>
      <c r="D23" s="61">
        <v>427</v>
      </c>
      <c r="E23" s="61">
        <v>354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732</v>
      </c>
      <c r="D24" s="61">
        <v>360</v>
      </c>
      <c r="E24" s="61">
        <v>372</v>
      </c>
    </row>
    <row r="25" spans="1:5" ht="14.1" customHeight="1" x14ac:dyDescent="0.2">
      <c r="A25" s="53" t="s">
        <v>36</v>
      </c>
      <c r="B25" s="62"/>
      <c r="C25" s="61">
        <f>SUM(C20:C24)</f>
        <v>3789</v>
      </c>
      <c r="D25" s="61">
        <f>SUM(D20:D24)</f>
        <v>1982</v>
      </c>
      <c r="E25" s="61">
        <f>SUM(E20:E24)</f>
        <v>1807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745</v>
      </c>
      <c r="D26" s="61">
        <v>382</v>
      </c>
      <c r="E26" s="61">
        <v>363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749</v>
      </c>
      <c r="D27" s="61">
        <v>385</v>
      </c>
      <c r="E27" s="61">
        <v>364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712</v>
      </c>
      <c r="D28" s="61">
        <v>361</v>
      </c>
      <c r="E28" s="61">
        <v>351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871</v>
      </c>
      <c r="D29" s="61">
        <v>452</v>
      </c>
      <c r="E29" s="61">
        <v>419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1092</v>
      </c>
      <c r="D30" s="61">
        <v>556</v>
      </c>
      <c r="E30" s="61">
        <v>536</v>
      </c>
    </row>
    <row r="31" spans="1:5" ht="14.1" customHeight="1" x14ac:dyDescent="0.2">
      <c r="A31" s="53" t="s">
        <v>36</v>
      </c>
      <c r="B31" s="62"/>
      <c r="C31" s="61">
        <f>SUM(C26:C30)</f>
        <v>4169</v>
      </c>
      <c r="D31" s="61">
        <f>SUM(D26:D30)</f>
        <v>2136</v>
      </c>
      <c r="E31" s="61">
        <f>SUM(E26:E30)</f>
        <v>2033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1442</v>
      </c>
      <c r="D32" s="61">
        <v>673</v>
      </c>
      <c r="E32" s="61">
        <v>769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1682</v>
      </c>
      <c r="D33" s="61">
        <v>813</v>
      </c>
      <c r="E33" s="61">
        <v>869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1730</v>
      </c>
      <c r="D34" s="61">
        <v>787</v>
      </c>
      <c r="E34" s="61">
        <v>943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1764</v>
      </c>
      <c r="D35" s="61">
        <v>868</v>
      </c>
      <c r="E35" s="61">
        <v>896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1815</v>
      </c>
      <c r="D36" s="61">
        <v>910</v>
      </c>
      <c r="E36" s="61">
        <v>905</v>
      </c>
    </row>
    <row r="37" spans="1:5" ht="14.1" customHeight="1" x14ac:dyDescent="0.2">
      <c r="A37" s="53" t="s">
        <v>36</v>
      </c>
      <c r="B37" s="62"/>
      <c r="C37" s="61">
        <f>SUM(C32:C36)</f>
        <v>8433</v>
      </c>
      <c r="D37" s="61">
        <f>SUM(D32:D36)</f>
        <v>4051</v>
      </c>
      <c r="E37" s="61">
        <f>SUM(E32:E36)</f>
        <v>4382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1731</v>
      </c>
      <c r="D38" s="61">
        <v>888</v>
      </c>
      <c r="E38" s="61">
        <v>843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1652</v>
      </c>
      <c r="D39" s="61">
        <v>888</v>
      </c>
      <c r="E39" s="61">
        <v>764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1629</v>
      </c>
      <c r="D40" s="61">
        <v>882</v>
      </c>
      <c r="E40" s="61">
        <v>747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1565</v>
      </c>
      <c r="D41" s="61">
        <v>883</v>
      </c>
      <c r="E41" s="61">
        <v>682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1414</v>
      </c>
      <c r="D42" s="61">
        <v>814</v>
      </c>
      <c r="E42" s="61">
        <v>600</v>
      </c>
    </row>
    <row r="43" spans="1:5" ht="14.1" customHeight="1" x14ac:dyDescent="0.2">
      <c r="A43" s="53" t="s">
        <v>36</v>
      </c>
      <c r="B43" s="62"/>
      <c r="C43" s="61">
        <f>SUM(C38:C42)</f>
        <v>7991</v>
      </c>
      <c r="D43" s="61">
        <f>SUM(D38:D42)</f>
        <v>4355</v>
      </c>
      <c r="E43" s="61">
        <f>SUM(E38:E42)</f>
        <v>3636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1440</v>
      </c>
      <c r="D44" s="61">
        <v>823</v>
      </c>
      <c r="E44" s="61">
        <v>617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1272</v>
      </c>
      <c r="D45" s="61">
        <v>711</v>
      </c>
      <c r="E45" s="61">
        <v>561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1247</v>
      </c>
      <c r="D46" s="61">
        <v>695</v>
      </c>
      <c r="E46" s="61">
        <v>552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1144</v>
      </c>
      <c r="D47" s="61">
        <v>648</v>
      </c>
      <c r="E47" s="61">
        <v>496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1071</v>
      </c>
      <c r="D48" s="61">
        <v>605</v>
      </c>
      <c r="E48" s="61">
        <v>466</v>
      </c>
    </row>
    <row r="49" spans="1:5" ht="14.1" customHeight="1" x14ac:dyDescent="0.2">
      <c r="A49" s="53" t="s">
        <v>36</v>
      </c>
      <c r="B49" s="62"/>
      <c r="C49" s="61">
        <f>SUM(C44:C48)</f>
        <v>6174</v>
      </c>
      <c r="D49" s="61">
        <f>SUM(D44:D48)</f>
        <v>3482</v>
      </c>
      <c r="E49" s="61">
        <f>SUM(E44:E48)</f>
        <v>2692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1027</v>
      </c>
      <c r="D50" s="61">
        <v>564</v>
      </c>
      <c r="E50" s="61">
        <v>463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1017</v>
      </c>
      <c r="D51" s="61">
        <v>556</v>
      </c>
      <c r="E51" s="61">
        <v>461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978</v>
      </c>
      <c r="D52" s="61">
        <v>511</v>
      </c>
      <c r="E52" s="61">
        <v>467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976</v>
      </c>
      <c r="D53" s="61">
        <v>512</v>
      </c>
      <c r="E53" s="61">
        <v>464</v>
      </c>
    </row>
    <row r="54" spans="1:5" s="11" customFormat="1" ht="14.1" customHeight="1" x14ac:dyDescent="0.2">
      <c r="A54" s="45" t="s">
        <v>71</v>
      </c>
      <c r="B54" s="60">
        <f>$B$8-39</f>
        <v>1981</v>
      </c>
      <c r="C54" s="61">
        <v>1027</v>
      </c>
      <c r="D54" s="61">
        <v>521</v>
      </c>
      <c r="E54" s="61">
        <v>506</v>
      </c>
    </row>
    <row r="55" spans="1:5" s="11" customFormat="1" ht="14.1" customHeight="1" x14ac:dyDescent="0.2">
      <c r="A55" s="52" t="s">
        <v>36</v>
      </c>
      <c r="B55" s="62"/>
      <c r="C55" s="61">
        <f>SUM(C50:C54)</f>
        <v>5025</v>
      </c>
      <c r="D55" s="61">
        <f>SUM(D50:D54)</f>
        <v>2664</v>
      </c>
      <c r="E55" s="61">
        <f>SUM(E50:E54)</f>
        <v>2361</v>
      </c>
    </row>
    <row r="56" spans="1:5" s="11" customFormat="1" ht="14.1" customHeight="1" x14ac:dyDescent="0.2">
      <c r="A56" s="45" t="s">
        <v>72</v>
      </c>
      <c r="B56" s="60">
        <f>$B$8-40</f>
        <v>1980</v>
      </c>
      <c r="C56" s="61">
        <v>983</v>
      </c>
      <c r="D56" s="61">
        <v>493</v>
      </c>
      <c r="E56" s="61">
        <v>490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927</v>
      </c>
      <c r="D57" s="61">
        <v>489</v>
      </c>
      <c r="E57" s="61">
        <v>438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971</v>
      </c>
      <c r="D58" s="61">
        <v>519</v>
      </c>
      <c r="E58" s="61">
        <v>452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993</v>
      </c>
      <c r="D59" s="61">
        <v>528</v>
      </c>
      <c r="E59" s="61">
        <v>465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969</v>
      </c>
      <c r="D60" s="61">
        <v>488</v>
      </c>
      <c r="E60" s="61">
        <v>481</v>
      </c>
    </row>
    <row r="61" spans="1:5" ht="14.1" customHeight="1" x14ac:dyDescent="0.2">
      <c r="A61" s="53" t="s">
        <v>36</v>
      </c>
      <c r="B61" s="62"/>
      <c r="C61" s="61">
        <f>SUM(C56:C60)</f>
        <v>4843</v>
      </c>
      <c r="D61" s="61">
        <f>SUM(D56:D60)</f>
        <v>2517</v>
      </c>
      <c r="E61" s="61">
        <f>SUM(E56:E60)</f>
        <v>2326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950</v>
      </c>
      <c r="D62" s="61">
        <v>470</v>
      </c>
      <c r="E62" s="61">
        <v>480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905</v>
      </c>
      <c r="D63" s="61">
        <v>441</v>
      </c>
      <c r="E63" s="61">
        <v>464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928</v>
      </c>
      <c r="D64" s="61">
        <v>429</v>
      </c>
      <c r="E64" s="61">
        <v>499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1006</v>
      </c>
      <c r="D65" s="61">
        <v>502</v>
      </c>
      <c r="E65" s="61">
        <v>504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1151</v>
      </c>
      <c r="D66" s="61">
        <v>577</v>
      </c>
      <c r="E66" s="61">
        <v>574</v>
      </c>
    </row>
    <row r="67" spans="1:5" ht="14.1" customHeight="1" x14ac:dyDescent="0.2">
      <c r="A67" s="53" t="s">
        <v>36</v>
      </c>
      <c r="B67" s="62"/>
      <c r="C67" s="61">
        <f>SUM(C62:C66)</f>
        <v>4940</v>
      </c>
      <c r="D67" s="61">
        <f>SUM(D62:D66)</f>
        <v>2419</v>
      </c>
      <c r="E67" s="61">
        <f>SUM(E62:E66)</f>
        <v>2521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1159</v>
      </c>
      <c r="D68" s="61">
        <v>582</v>
      </c>
      <c r="E68" s="61">
        <v>577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1256</v>
      </c>
      <c r="D69" s="61">
        <v>642</v>
      </c>
      <c r="E69" s="61">
        <v>614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1345</v>
      </c>
      <c r="D70" s="61">
        <v>672</v>
      </c>
      <c r="E70" s="61">
        <v>673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1339</v>
      </c>
      <c r="D71" s="61">
        <v>692</v>
      </c>
      <c r="E71" s="61">
        <v>647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1320</v>
      </c>
      <c r="D72" s="61">
        <v>655</v>
      </c>
      <c r="E72" s="61">
        <v>665</v>
      </c>
    </row>
    <row r="73" spans="1:5" ht="14.1" customHeight="1" x14ac:dyDescent="0.2">
      <c r="A73" s="53" t="s">
        <v>36</v>
      </c>
      <c r="B73" s="62"/>
      <c r="C73" s="61">
        <f>SUM(C68:C72)</f>
        <v>6419</v>
      </c>
      <c r="D73" s="61">
        <f>SUM(D68:D72)</f>
        <v>3243</v>
      </c>
      <c r="E73" s="61">
        <f>SUM(E68:E72)</f>
        <v>3176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1305</v>
      </c>
      <c r="D74" s="61">
        <v>646</v>
      </c>
      <c r="E74" s="61">
        <v>659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1295</v>
      </c>
      <c r="D75" s="61">
        <v>664</v>
      </c>
      <c r="E75" s="61">
        <v>631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1250</v>
      </c>
      <c r="D76" s="61">
        <v>637</v>
      </c>
      <c r="E76" s="61">
        <v>613</v>
      </c>
    </row>
    <row r="77" spans="1:5" s="11" customFormat="1" ht="14.1" customHeight="1" x14ac:dyDescent="0.2">
      <c r="A77" s="45" t="s">
        <v>90</v>
      </c>
      <c r="B77" s="60">
        <f>$B$8-58</f>
        <v>1962</v>
      </c>
      <c r="C77" s="61">
        <v>1192</v>
      </c>
      <c r="D77" s="61">
        <v>593</v>
      </c>
      <c r="E77" s="61">
        <v>599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1205</v>
      </c>
      <c r="D78" s="61">
        <v>615</v>
      </c>
      <c r="E78" s="61">
        <v>590</v>
      </c>
    </row>
    <row r="79" spans="1:5" ht="14.1" customHeight="1" x14ac:dyDescent="0.2">
      <c r="A79" s="53" t="s">
        <v>36</v>
      </c>
      <c r="B79" s="62"/>
      <c r="C79" s="61">
        <f>SUM(C74:C78)</f>
        <v>6247</v>
      </c>
      <c r="D79" s="61">
        <f>SUM(D74:D78)</f>
        <v>3155</v>
      </c>
      <c r="E79" s="61">
        <f>SUM(E74:E78)</f>
        <v>3092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1200</v>
      </c>
      <c r="D80" s="61">
        <v>570</v>
      </c>
      <c r="E80" s="61">
        <v>630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1150</v>
      </c>
      <c r="D81" s="61">
        <v>577</v>
      </c>
      <c r="E81" s="61">
        <v>573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1091</v>
      </c>
      <c r="D82" s="61">
        <v>515</v>
      </c>
      <c r="E82" s="61">
        <v>576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945</v>
      </c>
      <c r="D83" s="61">
        <v>446</v>
      </c>
      <c r="E83" s="61">
        <v>499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1025</v>
      </c>
      <c r="D84" s="61">
        <v>500</v>
      </c>
      <c r="E84" s="61">
        <v>525</v>
      </c>
    </row>
    <row r="85" spans="1:5" ht="14.1" customHeight="1" x14ac:dyDescent="0.2">
      <c r="A85" s="53" t="s">
        <v>36</v>
      </c>
      <c r="B85" s="62"/>
      <c r="C85" s="61">
        <f>SUM(C80:C84)</f>
        <v>5411</v>
      </c>
      <c r="D85" s="61">
        <f>SUM(D80:D84)</f>
        <v>2608</v>
      </c>
      <c r="E85" s="61">
        <f>SUM(E80:E84)</f>
        <v>2803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921</v>
      </c>
      <c r="D86" s="61">
        <v>438</v>
      </c>
      <c r="E86" s="61">
        <v>483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1001</v>
      </c>
      <c r="D87" s="61">
        <v>482</v>
      </c>
      <c r="E87" s="61">
        <v>519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874</v>
      </c>
      <c r="D88" s="61">
        <v>390</v>
      </c>
      <c r="E88" s="61">
        <v>484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910</v>
      </c>
      <c r="D89" s="61">
        <v>414</v>
      </c>
      <c r="E89" s="61">
        <v>496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897</v>
      </c>
      <c r="D90" s="61">
        <v>411</v>
      </c>
      <c r="E90" s="61">
        <v>486</v>
      </c>
    </row>
    <row r="91" spans="1:5" ht="14.1" customHeight="1" x14ac:dyDescent="0.2">
      <c r="A91" s="53" t="s">
        <v>36</v>
      </c>
      <c r="B91" s="62"/>
      <c r="C91" s="61">
        <f>SUM(C86:C90)</f>
        <v>4603</v>
      </c>
      <c r="D91" s="61">
        <f>SUM(D86:D90)</f>
        <v>2135</v>
      </c>
      <c r="E91" s="61">
        <f>SUM(E86:E90)</f>
        <v>2468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909</v>
      </c>
      <c r="D92" s="61">
        <v>421</v>
      </c>
      <c r="E92" s="61">
        <v>488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847</v>
      </c>
      <c r="D93" s="61">
        <v>426</v>
      </c>
      <c r="E93" s="61">
        <v>421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838</v>
      </c>
      <c r="D94" s="61">
        <v>365</v>
      </c>
      <c r="E94" s="61">
        <v>473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789</v>
      </c>
      <c r="D95" s="61">
        <v>358</v>
      </c>
      <c r="E95" s="61">
        <v>431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749</v>
      </c>
      <c r="D96" s="61">
        <v>349</v>
      </c>
      <c r="E96" s="61">
        <v>400</v>
      </c>
    </row>
    <row r="97" spans="1:5" ht="14.1" customHeight="1" x14ac:dyDescent="0.2">
      <c r="A97" s="53" t="s">
        <v>36</v>
      </c>
      <c r="B97" s="62"/>
      <c r="C97" s="61">
        <f>SUM(C92:C96)</f>
        <v>4132</v>
      </c>
      <c r="D97" s="61">
        <f>SUM(D92:D96)</f>
        <v>1919</v>
      </c>
      <c r="E97" s="61">
        <f>SUM(E92:E96)</f>
        <v>2213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643</v>
      </c>
      <c r="D98" s="61">
        <v>296</v>
      </c>
      <c r="E98" s="61">
        <v>347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753</v>
      </c>
      <c r="D99" s="61">
        <v>361</v>
      </c>
      <c r="E99" s="61">
        <v>392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735</v>
      </c>
      <c r="D100" s="61">
        <v>318</v>
      </c>
      <c r="E100" s="61">
        <v>417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722</v>
      </c>
      <c r="D101" s="61">
        <v>296</v>
      </c>
      <c r="E101" s="61">
        <v>426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833</v>
      </c>
      <c r="D102" s="61">
        <v>371</v>
      </c>
      <c r="E102" s="61">
        <v>462</v>
      </c>
    </row>
    <row r="103" spans="1:5" ht="14.1" customHeight="1" x14ac:dyDescent="0.2">
      <c r="A103" s="54" t="s">
        <v>36</v>
      </c>
      <c r="B103" s="63"/>
      <c r="C103" s="61">
        <f>SUM(C98:C102)</f>
        <v>3686</v>
      </c>
      <c r="D103" s="61">
        <f>SUM(D98:D102)</f>
        <v>1642</v>
      </c>
      <c r="E103" s="61">
        <f>SUM(E98:E102)</f>
        <v>2044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823</v>
      </c>
      <c r="D104" s="61">
        <v>348</v>
      </c>
      <c r="E104" s="61">
        <v>475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828</v>
      </c>
      <c r="D105" s="61">
        <v>344</v>
      </c>
      <c r="E105" s="61">
        <v>484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731</v>
      </c>
      <c r="D106" s="61">
        <v>316</v>
      </c>
      <c r="E106" s="61">
        <v>415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644</v>
      </c>
      <c r="D107" s="61">
        <v>281</v>
      </c>
      <c r="E107" s="61">
        <v>363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560</v>
      </c>
      <c r="D108" s="61">
        <v>220</v>
      </c>
      <c r="E108" s="61">
        <v>340</v>
      </c>
    </row>
    <row r="109" spans="1:5" s="11" customFormat="1" ht="14.1" customHeight="1" x14ac:dyDescent="0.2">
      <c r="A109" s="54" t="s">
        <v>36</v>
      </c>
      <c r="B109" s="63"/>
      <c r="C109" s="61">
        <f>SUM(C104:C108)</f>
        <v>3586</v>
      </c>
      <c r="D109" s="61">
        <f>SUM(D104:D108)</f>
        <v>1509</v>
      </c>
      <c r="E109" s="61">
        <f>SUM(E104:E108)</f>
        <v>2077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459</v>
      </c>
      <c r="D110" s="61">
        <v>175</v>
      </c>
      <c r="E110" s="61">
        <v>284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374</v>
      </c>
      <c r="D111" s="61">
        <v>143</v>
      </c>
      <c r="E111" s="61">
        <v>231</v>
      </c>
    </row>
    <row r="112" spans="1:5" s="11" customFormat="1" ht="14.1" customHeight="1" x14ac:dyDescent="0.2">
      <c r="A112" s="47" t="s">
        <v>115</v>
      </c>
      <c r="B112" s="60">
        <f>$B$8-87</f>
        <v>1933</v>
      </c>
      <c r="C112" s="61">
        <v>259</v>
      </c>
      <c r="D112" s="61">
        <v>92</v>
      </c>
      <c r="E112" s="61">
        <v>167</v>
      </c>
    </row>
    <row r="113" spans="1:5" s="11" customFormat="1" ht="14.1" customHeight="1" x14ac:dyDescent="0.2">
      <c r="A113" s="47" t="s">
        <v>116</v>
      </c>
      <c r="B113" s="60">
        <f>$B$8-88</f>
        <v>1932</v>
      </c>
      <c r="C113" s="61">
        <v>215</v>
      </c>
      <c r="D113" s="61">
        <v>77</v>
      </c>
      <c r="E113" s="61">
        <v>138</v>
      </c>
    </row>
    <row r="114" spans="1:5" s="11" customFormat="1" ht="14.1" customHeight="1" x14ac:dyDescent="0.2">
      <c r="A114" s="47" t="s">
        <v>117</v>
      </c>
      <c r="B114" s="60">
        <f>$B$8-89</f>
        <v>1931</v>
      </c>
      <c r="C114" s="61">
        <v>222</v>
      </c>
      <c r="D114" s="61">
        <v>67</v>
      </c>
      <c r="E114" s="61">
        <v>155</v>
      </c>
    </row>
    <row r="115" spans="1:5" ht="14.1" customHeight="1" x14ac:dyDescent="0.2">
      <c r="A115" s="54" t="s">
        <v>36</v>
      </c>
      <c r="B115" s="64"/>
      <c r="C115" s="61">
        <f>SUM(C110:C114)</f>
        <v>1529</v>
      </c>
      <c r="D115" s="61">
        <f>SUM(D110:D114)</f>
        <v>554</v>
      </c>
      <c r="E115" s="61">
        <f>SUM(E110:E114)</f>
        <v>975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736</v>
      </c>
      <c r="D116" s="61">
        <v>207</v>
      </c>
      <c r="E116" s="61">
        <v>529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89934</v>
      </c>
      <c r="D118" s="66">
        <v>44797</v>
      </c>
      <c r="E118" s="66">
        <v>45137</v>
      </c>
    </row>
    <row r="119" spans="1:5" x14ac:dyDescent="0.2">
      <c r="A119" s="22"/>
      <c r="C119" s="23"/>
      <c r="D119" s="23"/>
      <c r="E119" s="23"/>
    </row>
    <row r="120" spans="1:5" s="11" customFormat="1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  <c r="C147" s="11"/>
      <c r="D147" s="11"/>
      <c r="E147" s="11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  <row r="152" spans="1:5" x14ac:dyDescent="0.2">
      <c r="A152" s="11"/>
    </row>
  </sheetData>
  <mergeCells count="6">
    <mergeCell ref="A1:E1"/>
    <mergeCell ref="C5:E5"/>
    <mergeCell ref="A2:E2"/>
    <mergeCell ref="A3:E3"/>
    <mergeCell ref="A5:A6"/>
    <mergeCell ref="B5:B6"/>
  </mergeCells>
  <conditionalFormatting sqref="A7:E118">
    <cfRule type="expression" dxfId="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126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2321</v>
      </c>
      <c r="D8" s="61">
        <v>1151</v>
      </c>
      <c r="E8" s="61">
        <v>1170</v>
      </c>
    </row>
    <row r="9" spans="1:8" ht="14.1" customHeight="1" x14ac:dyDescent="0.2">
      <c r="A9" s="45" t="s">
        <v>32</v>
      </c>
      <c r="B9" s="60">
        <f>$B$8-1</f>
        <v>2019</v>
      </c>
      <c r="C9" s="61">
        <v>2243</v>
      </c>
      <c r="D9" s="61">
        <v>1140</v>
      </c>
      <c r="E9" s="61">
        <v>1103</v>
      </c>
    </row>
    <row r="10" spans="1:8" ht="14.1" customHeight="1" x14ac:dyDescent="0.2">
      <c r="A10" s="45" t="s">
        <v>33</v>
      </c>
      <c r="B10" s="60">
        <f>$B$8-2</f>
        <v>2018</v>
      </c>
      <c r="C10" s="61">
        <v>2218</v>
      </c>
      <c r="D10" s="61">
        <v>1141</v>
      </c>
      <c r="E10" s="61">
        <v>1077</v>
      </c>
    </row>
    <row r="11" spans="1:8" ht="14.1" customHeight="1" x14ac:dyDescent="0.2">
      <c r="A11" s="45" t="s">
        <v>34</v>
      </c>
      <c r="B11" s="60">
        <f>$B$8-3</f>
        <v>2017</v>
      </c>
      <c r="C11" s="61">
        <v>2171</v>
      </c>
      <c r="D11" s="61">
        <v>1114</v>
      </c>
      <c r="E11" s="61">
        <v>1057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2205</v>
      </c>
      <c r="D12" s="61">
        <v>1129</v>
      </c>
      <c r="E12" s="61">
        <v>1076</v>
      </c>
    </row>
    <row r="13" spans="1:8" ht="14.1" customHeight="1" x14ac:dyDescent="0.2">
      <c r="A13" s="52" t="s">
        <v>36</v>
      </c>
      <c r="B13" s="60"/>
      <c r="C13" s="61">
        <f>SUM(C8:C12)</f>
        <v>11158</v>
      </c>
      <c r="D13" s="61">
        <f>SUM(D8:D12)</f>
        <v>5675</v>
      </c>
      <c r="E13" s="61">
        <f>SUM(E8:E12)</f>
        <v>5483</v>
      </c>
    </row>
    <row r="14" spans="1:8" ht="14.1" customHeight="1" x14ac:dyDescent="0.2">
      <c r="A14" s="46" t="s">
        <v>37</v>
      </c>
      <c r="B14" s="60">
        <f>$B$8-5</f>
        <v>2015</v>
      </c>
      <c r="C14" s="61">
        <v>2095</v>
      </c>
      <c r="D14" s="61">
        <v>1067</v>
      </c>
      <c r="E14" s="61">
        <v>1028</v>
      </c>
    </row>
    <row r="15" spans="1:8" ht="14.1" customHeight="1" x14ac:dyDescent="0.2">
      <c r="A15" s="46" t="s">
        <v>38</v>
      </c>
      <c r="B15" s="60">
        <f>$B$8-6</f>
        <v>2014</v>
      </c>
      <c r="C15" s="61">
        <v>2003</v>
      </c>
      <c r="D15" s="61">
        <v>996</v>
      </c>
      <c r="E15" s="61">
        <v>1007</v>
      </c>
    </row>
    <row r="16" spans="1:8" ht="14.1" customHeight="1" x14ac:dyDescent="0.2">
      <c r="A16" s="46" t="s">
        <v>39</v>
      </c>
      <c r="B16" s="60">
        <f>$B$8-7</f>
        <v>2013</v>
      </c>
      <c r="C16" s="61">
        <v>1976</v>
      </c>
      <c r="D16" s="61">
        <v>1001</v>
      </c>
      <c r="E16" s="61">
        <v>975</v>
      </c>
    </row>
    <row r="17" spans="1:5" ht="14.1" customHeight="1" x14ac:dyDescent="0.2">
      <c r="A17" s="46" t="s">
        <v>40</v>
      </c>
      <c r="B17" s="60">
        <f>$B$8-8</f>
        <v>2012</v>
      </c>
      <c r="C17" s="61">
        <v>1899</v>
      </c>
      <c r="D17" s="61">
        <v>1002</v>
      </c>
      <c r="E17" s="61">
        <v>897</v>
      </c>
    </row>
    <row r="18" spans="1:5" ht="14.1" customHeight="1" x14ac:dyDescent="0.2">
      <c r="A18" s="46" t="s">
        <v>41</v>
      </c>
      <c r="B18" s="60">
        <f>$B$8-9</f>
        <v>2011</v>
      </c>
      <c r="C18" s="61">
        <v>1889</v>
      </c>
      <c r="D18" s="61">
        <v>981</v>
      </c>
      <c r="E18" s="61">
        <v>908</v>
      </c>
    </row>
    <row r="19" spans="1:5" ht="14.1" customHeight="1" x14ac:dyDescent="0.2">
      <c r="A19" s="53" t="s">
        <v>36</v>
      </c>
      <c r="B19" s="62"/>
      <c r="C19" s="61">
        <f>SUM(C14:C18)</f>
        <v>9862</v>
      </c>
      <c r="D19" s="61">
        <f>SUM(D14:D18)</f>
        <v>5047</v>
      </c>
      <c r="E19" s="61">
        <f>SUM(E14:E18)</f>
        <v>4815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1959</v>
      </c>
      <c r="D20" s="61">
        <v>977</v>
      </c>
      <c r="E20" s="61">
        <v>982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1919</v>
      </c>
      <c r="D21" s="61">
        <v>1014</v>
      </c>
      <c r="E21" s="61">
        <v>905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1945</v>
      </c>
      <c r="D22" s="61">
        <v>958</v>
      </c>
      <c r="E22" s="61">
        <v>987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1912</v>
      </c>
      <c r="D23" s="61">
        <v>970</v>
      </c>
      <c r="E23" s="61">
        <v>942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1906</v>
      </c>
      <c r="D24" s="61">
        <v>1004</v>
      </c>
      <c r="E24" s="61">
        <v>902</v>
      </c>
    </row>
    <row r="25" spans="1:5" ht="14.1" customHeight="1" x14ac:dyDescent="0.2">
      <c r="A25" s="53" t="s">
        <v>36</v>
      </c>
      <c r="B25" s="62"/>
      <c r="C25" s="61">
        <f>SUM(C20:C24)</f>
        <v>9641</v>
      </c>
      <c r="D25" s="61">
        <f>SUM(D20:D24)</f>
        <v>4923</v>
      </c>
      <c r="E25" s="61">
        <f>SUM(E20:E24)</f>
        <v>4718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1877</v>
      </c>
      <c r="D26" s="61">
        <v>970</v>
      </c>
      <c r="E26" s="61">
        <v>907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1900</v>
      </c>
      <c r="D27" s="61">
        <v>997</v>
      </c>
      <c r="E27" s="61">
        <v>903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1908</v>
      </c>
      <c r="D28" s="61">
        <v>999</v>
      </c>
      <c r="E28" s="61">
        <v>909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2216</v>
      </c>
      <c r="D29" s="61">
        <v>1157</v>
      </c>
      <c r="E29" s="61">
        <v>1059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2741</v>
      </c>
      <c r="D30" s="61">
        <v>1312</v>
      </c>
      <c r="E30" s="67">
        <v>1429</v>
      </c>
    </row>
    <row r="31" spans="1:5" ht="14.1" customHeight="1" x14ac:dyDescent="0.2">
      <c r="A31" s="53" t="s">
        <v>36</v>
      </c>
      <c r="B31" s="62"/>
      <c r="C31" s="61">
        <f>SUM(C26:C30)</f>
        <v>10642</v>
      </c>
      <c r="D31" s="61">
        <f>SUM(D26:D30)</f>
        <v>5435</v>
      </c>
      <c r="E31" s="61">
        <f>SUM(E26:E30)</f>
        <v>5207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3602</v>
      </c>
      <c r="D32" s="61">
        <v>1623</v>
      </c>
      <c r="E32" s="61">
        <v>1979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4152</v>
      </c>
      <c r="D33" s="61">
        <v>1962</v>
      </c>
      <c r="E33" s="61">
        <v>2190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4558</v>
      </c>
      <c r="D34" s="61">
        <v>2169</v>
      </c>
      <c r="E34" s="61">
        <v>2389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4689</v>
      </c>
      <c r="D35" s="61">
        <v>2239</v>
      </c>
      <c r="E35" s="61">
        <v>2450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4904</v>
      </c>
      <c r="D36" s="61">
        <v>2396</v>
      </c>
      <c r="E36" s="61">
        <v>2508</v>
      </c>
    </row>
    <row r="37" spans="1:5" ht="14.1" customHeight="1" x14ac:dyDescent="0.2">
      <c r="A37" s="53" t="s">
        <v>36</v>
      </c>
      <c r="B37" s="62"/>
      <c r="C37" s="61">
        <f>SUM(C32:C36)</f>
        <v>21905</v>
      </c>
      <c r="D37" s="61">
        <f>SUM(D32:D36)</f>
        <v>10389</v>
      </c>
      <c r="E37" s="61">
        <f>SUM(E32:E36)</f>
        <v>11516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4612</v>
      </c>
      <c r="D38" s="61">
        <v>2300</v>
      </c>
      <c r="E38" s="61">
        <v>2312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4825</v>
      </c>
      <c r="D39" s="61">
        <v>2459</v>
      </c>
      <c r="E39" s="61">
        <v>2366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4634</v>
      </c>
      <c r="D40" s="61">
        <v>2350</v>
      </c>
      <c r="E40" s="61">
        <v>2284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4651</v>
      </c>
      <c r="D41" s="61">
        <v>2383</v>
      </c>
      <c r="E41" s="61">
        <v>2268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4508</v>
      </c>
      <c r="D42" s="61">
        <v>2290</v>
      </c>
      <c r="E42" s="61">
        <v>2218</v>
      </c>
    </row>
    <row r="43" spans="1:5" ht="14.1" customHeight="1" x14ac:dyDescent="0.2">
      <c r="A43" s="53" t="s">
        <v>36</v>
      </c>
      <c r="B43" s="62"/>
      <c r="C43" s="61">
        <f>SUM(C38:C42)</f>
        <v>23230</v>
      </c>
      <c r="D43" s="61">
        <f>SUM(D38:D42)</f>
        <v>11782</v>
      </c>
      <c r="E43" s="61">
        <f>SUM(E38:E42)</f>
        <v>11448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4704</v>
      </c>
      <c r="D44" s="61">
        <v>2440</v>
      </c>
      <c r="E44" s="61">
        <v>2264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4349</v>
      </c>
      <c r="D45" s="61">
        <v>2271</v>
      </c>
      <c r="E45" s="61">
        <v>2078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4116</v>
      </c>
      <c r="D46" s="61">
        <v>2088</v>
      </c>
      <c r="E46" s="61">
        <v>2028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3879</v>
      </c>
      <c r="D47" s="61">
        <v>1997</v>
      </c>
      <c r="E47" s="61">
        <v>1882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3651</v>
      </c>
      <c r="D48" s="61">
        <v>1921</v>
      </c>
      <c r="E48" s="61">
        <v>1730</v>
      </c>
    </row>
    <row r="49" spans="1:5" ht="14.1" customHeight="1" x14ac:dyDescent="0.2">
      <c r="A49" s="53" t="s">
        <v>36</v>
      </c>
      <c r="B49" s="62"/>
      <c r="C49" s="61">
        <f>SUM(C44:C48)</f>
        <v>20699</v>
      </c>
      <c r="D49" s="61">
        <f>SUM(D44:D48)</f>
        <v>10717</v>
      </c>
      <c r="E49" s="61">
        <f>SUM(E44:E48)</f>
        <v>9982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3393</v>
      </c>
      <c r="D50" s="61">
        <v>1764</v>
      </c>
      <c r="E50" s="61">
        <v>1629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3343</v>
      </c>
      <c r="D51" s="61">
        <v>1661</v>
      </c>
      <c r="E51" s="61">
        <v>1682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3286</v>
      </c>
      <c r="D52" s="61">
        <v>1623</v>
      </c>
      <c r="E52" s="61">
        <v>1663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3175</v>
      </c>
      <c r="D53" s="61">
        <v>1544</v>
      </c>
      <c r="E53" s="61">
        <v>1631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3079</v>
      </c>
      <c r="D54" s="61">
        <v>1514</v>
      </c>
      <c r="E54" s="61">
        <v>1565</v>
      </c>
    </row>
    <row r="55" spans="1:5" ht="14.1" customHeight="1" x14ac:dyDescent="0.2">
      <c r="A55" s="52" t="s">
        <v>36</v>
      </c>
      <c r="B55" s="62"/>
      <c r="C55" s="61">
        <f>SUM(C50:C54)</f>
        <v>16276</v>
      </c>
      <c r="D55" s="61">
        <f>SUM(D50:D54)</f>
        <v>8106</v>
      </c>
      <c r="E55" s="61">
        <f>SUM(E50:E54)</f>
        <v>8170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3019</v>
      </c>
      <c r="D56" s="61">
        <v>1498</v>
      </c>
      <c r="E56" s="61">
        <v>1521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2773</v>
      </c>
      <c r="D57" s="61">
        <v>1376</v>
      </c>
      <c r="E57" s="61">
        <v>1397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2734</v>
      </c>
      <c r="D58" s="61">
        <v>1378</v>
      </c>
      <c r="E58" s="61">
        <v>1356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2691</v>
      </c>
      <c r="D59" s="61">
        <v>1326</v>
      </c>
      <c r="E59" s="61">
        <v>1365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2706</v>
      </c>
      <c r="D60" s="61">
        <v>1305</v>
      </c>
      <c r="E60" s="61">
        <v>1401</v>
      </c>
    </row>
    <row r="61" spans="1:5" ht="14.1" customHeight="1" x14ac:dyDescent="0.2">
      <c r="A61" s="53" t="s">
        <v>36</v>
      </c>
      <c r="B61" s="62"/>
      <c r="C61" s="61">
        <f>SUM(C56:C60)</f>
        <v>13923</v>
      </c>
      <c r="D61" s="61">
        <f>SUM(D56:D60)</f>
        <v>6883</v>
      </c>
      <c r="E61" s="61">
        <f>SUM(E56:E60)</f>
        <v>7040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2670</v>
      </c>
      <c r="D62" s="61">
        <v>1347</v>
      </c>
      <c r="E62" s="61">
        <v>1323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2561</v>
      </c>
      <c r="D63" s="61">
        <v>1264</v>
      </c>
      <c r="E63" s="61">
        <v>1297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2633</v>
      </c>
      <c r="D64" s="61">
        <v>1297</v>
      </c>
      <c r="E64" s="61">
        <v>1336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2821</v>
      </c>
      <c r="D65" s="61">
        <v>1400</v>
      </c>
      <c r="E65" s="61">
        <v>1421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2978</v>
      </c>
      <c r="D66" s="61">
        <v>1491</v>
      </c>
      <c r="E66" s="61">
        <v>1487</v>
      </c>
    </row>
    <row r="67" spans="1:5" ht="14.1" customHeight="1" x14ac:dyDescent="0.2">
      <c r="A67" s="53" t="s">
        <v>36</v>
      </c>
      <c r="B67" s="62"/>
      <c r="C67" s="61">
        <f>SUM(C62:C66)</f>
        <v>13663</v>
      </c>
      <c r="D67" s="61">
        <f>SUM(D62:D66)</f>
        <v>6799</v>
      </c>
      <c r="E67" s="61">
        <f>SUM(E62:E66)</f>
        <v>6864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3179</v>
      </c>
      <c r="D68" s="61">
        <v>1619</v>
      </c>
      <c r="E68" s="61">
        <v>1560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3451</v>
      </c>
      <c r="D69" s="61">
        <v>1762</v>
      </c>
      <c r="E69" s="61">
        <v>1689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3635</v>
      </c>
      <c r="D70" s="61">
        <v>1869</v>
      </c>
      <c r="E70" s="61">
        <v>1766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3619</v>
      </c>
      <c r="D71" s="61">
        <v>1823</v>
      </c>
      <c r="E71" s="61">
        <v>1796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3710</v>
      </c>
      <c r="D72" s="61">
        <v>1857</v>
      </c>
      <c r="E72" s="61">
        <v>1853</v>
      </c>
    </row>
    <row r="73" spans="1:5" ht="14.1" customHeight="1" x14ac:dyDescent="0.2">
      <c r="A73" s="53" t="s">
        <v>36</v>
      </c>
      <c r="B73" s="62"/>
      <c r="C73" s="61">
        <f>SUM(C68:C72)</f>
        <v>17594</v>
      </c>
      <c r="D73" s="61">
        <f>SUM(D68:D72)</f>
        <v>8930</v>
      </c>
      <c r="E73" s="61">
        <f>SUM(E68:E72)</f>
        <v>8664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3543</v>
      </c>
      <c r="D74" s="61">
        <v>1729</v>
      </c>
      <c r="E74" s="61">
        <v>1814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3576</v>
      </c>
      <c r="D75" s="61">
        <v>1760</v>
      </c>
      <c r="E75" s="61">
        <v>1816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3517</v>
      </c>
      <c r="D76" s="61">
        <v>1719</v>
      </c>
      <c r="E76" s="61">
        <v>1798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3384</v>
      </c>
      <c r="D77" s="61">
        <v>1644</v>
      </c>
      <c r="E77" s="61">
        <v>1740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3122</v>
      </c>
      <c r="D78" s="61">
        <v>1525</v>
      </c>
      <c r="E78" s="61">
        <v>1597</v>
      </c>
    </row>
    <row r="79" spans="1:5" ht="14.1" customHeight="1" x14ac:dyDescent="0.2">
      <c r="A79" s="53" t="s">
        <v>36</v>
      </c>
      <c r="B79" s="62"/>
      <c r="C79" s="61">
        <f>SUM(C74:C78)</f>
        <v>17142</v>
      </c>
      <c r="D79" s="61">
        <f>SUM(D74:D78)</f>
        <v>8377</v>
      </c>
      <c r="E79" s="61">
        <f>SUM(E74:E78)</f>
        <v>8765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3127</v>
      </c>
      <c r="D80" s="61">
        <v>1499</v>
      </c>
      <c r="E80" s="61">
        <v>1628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2980</v>
      </c>
      <c r="D81" s="61">
        <v>1461</v>
      </c>
      <c r="E81" s="61">
        <v>1519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2883</v>
      </c>
      <c r="D82" s="61">
        <v>1410</v>
      </c>
      <c r="E82" s="61">
        <v>1473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2658</v>
      </c>
      <c r="D83" s="61">
        <v>1245</v>
      </c>
      <c r="E83" s="61">
        <v>1413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2633</v>
      </c>
      <c r="D84" s="61">
        <v>1255</v>
      </c>
      <c r="E84" s="61">
        <v>1378</v>
      </c>
    </row>
    <row r="85" spans="1:5" ht="14.1" customHeight="1" x14ac:dyDescent="0.2">
      <c r="A85" s="53" t="s">
        <v>36</v>
      </c>
      <c r="B85" s="62"/>
      <c r="C85" s="61">
        <f>SUM(C80:C84)</f>
        <v>14281</v>
      </c>
      <c r="D85" s="61">
        <f>SUM(D80:D84)</f>
        <v>6870</v>
      </c>
      <c r="E85" s="61">
        <f>SUM(E80:E84)</f>
        <v>7411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2513</v>
      </c>
      <c r="D86" s="61">
        <v>1194</v>
      </c>
      <c r="E86" s="61">
        <v>1319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2493</v>
      </c>
      <c r="D87" s="61">
        <v>1156</v>
      </c>
      <c r="E87" s="61">
        <v>1337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2250</v>
      </c>
      <c r="D88" s="61">
        <v>1053</v>
      </c>
      <c r="E88" s="61">
        <v>1197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2301</v>
      </c>
      <c r="D89" s="61">
        <v>1086</v>
      </c>
      <c r="E89" s="61">
        <v>1215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2230</v>
      </c>
      <c r="D90" s="61">
        <v>1024</v>
      </c>
      <c r="E90" s="61">
        <v>1206</v>
      </c>
    </row>
    <row r="91" spans="1:5" ht="14.1" customHeight="1" x14ac:dyDescent="0.2">
      <c r="A91" s="53" t="s">
        <v>36</v>
      </c>
      <c r="B91" s="62"/>
      <c r="C91" s="61">
        <f>SUM(C86:C90)</f>
        <v>11787</v>
      </c>
      <c r="D91" s="61">
        <f>SUM(D86:D90)</f>
        <v>5513</v>
      </c>
      <c r="E91" s="61">
        <f>SUM(E86:E90)</f>
        <v>6274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2303</v>
      </c>
      <c r="D92" s="61">
        <v>1070</v>
      </c>
      <c r="E92" s="61">
        <v>1233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2097</v>
      </c>
      <c r="D93" s="61">
        <v>990</v>
      </c>
      <c r="E93" s="61">
        <v>1107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2190</v>
      </c>
      <c r="D94" s="61">
        <v>1000</v>
      </c>
      <c r="E94" s="61">
        <v>1190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1926</v>
      </c>
      <c r="D95" s="61">
        <v>929</v>
      </c>
      <c r="E95" s="61">
        <v>997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1843</v>
      </c>
      <c r="D96" s="61">
        <v>805</v>
      </c>
      <c r="E96" s="61">
        <v>1038</v>
      </c>
    </row>
    <row r="97" spans="1:5" ht="14.1" customHeight="1" x14ac:dyDescent="0.2">
      <c r="A97" s="53" t="s">
        <v>36</v>
      </c>
      <c r="B97" s="62"/>
      <c r="C97" s="61">
        <f>SUM(C92:C96)</f>
        <v>10359</v>
      </c>
      <c r="D97" s="61">
        <f>SUM(D92:D96)</f>
        <v>4794</v>
      </c>
      <c r="E97" s="61">
        <f>SUM(E92:E96)</f>
        <v>5565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1534</v>
      </c>
      <c r="D98" s="61">
        <v>665</v>
      </c>
      <c r="E98" s="61">
        <v>869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1904</v>
      </c>
      <c r="D99" s="61">
        <v>833</v>
      </c>
      <c r="E99" s="61">
        <v>1071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1921</v>
      </c>
      <c r="D100" s="61">
        <v>877</v>
      </c>
      <c r="E100" s="61">
        <v>1044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1960</v>
      </c>
      <c r="D101" s="61">
        <v>864</v>
      </c>
      <c r="E101" s="61">
        <v>1096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2214</v>
      </c>
      <c r="D102" s="61">
        <v>979</v>
      </c>
      <c r="E102" s="61">
        <v>1235</v>
      </c>
    </row>
    <row r="103" spans="1:5" ht="14.1" customHeight="1" x14ac:dyDescent="0.2">
      <c r="A103" s="54" t="s">
        <v>36</v>
      </c>
      <c r="B103" s="63"/>
      <c r="C103" s="61">
        <f>SUM(C98:C102)</f>
        <v>9533</v>
      </c>
      <c r="D103" s="61">
        <f>SUM(D98:D102)</f>
        <v>4218</v>
      </c>
      <c r="E103" s="61">
        <f>SUM(E98:E102)</f>
        <v>5315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2090</v>
      </c>
      <c r="D104" s="61">
        <v>919</v>
      </c>
      <c r="E104" s="61">
        <v>1171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1900</v>
      </c>
      <c r="D105" s="61">
        <v>809</v>
      </c>
      <c r="E105" s="61">
        <v>1091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1796</v>
      </c>
      <c r="D106" s="61">
        <v>717</v>
      </c>
      <c r="E106" s="61">
        <v>1079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1595</v>
      </c>
      <c r="D107" s="61">
        <v>655</v>
      </c>
      <c r="E107" s="61">
        <v>940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1362</v>
      </c>
      <c r="D108" s="61">
        <v>551</v>
      </c>
      <c r="E108" s="61">
        <v>811</v>
      </c>
    </row>
    <row r="109" spans="1:5" ht="14.1" customHeight="1" x14ac:dyDescent="0.2">
      <c r="A109" s="54" t="s">
        <v>36</v>
      </c>
      <c r="B109" s="63"/>
      <c r="C109" s="61">
        <f>SUM(C104:C108)</f>
        <v>8743</v>
      </c>
      <c r="D109" s="61">
        <f>SUM(D104:D108)</f>
        <v>3651</v>
      </c>
      <c r="E109" s="61">
        <f>SUM(E104:E108)</f>
        <v>5092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1200</v>
      </c>
      <c r="D110" s="61">
        <v>431</v>
      </c>
      <c r="E110" s="61">
        <v>769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1057</v>
      </c>
      <c r="D111" s="61">
        <v>382</v>
      </c>
      <c r="E111" s="61">
        <v>675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661</v>
      </c>
      <c r="D112" s="61">
        <v>229</v>
      </c>
      <c r="E112" s="61">
        <v>432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532</v>
      </c>
      <c r="D113" s="61">
        <v>159</v>
      </c>
      <c r="E113" s="61">
        <v>373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540</v>
      </c>
      <c r="D114" s="61">
        <v>181</v>
      </c>
      <c r="E114" s="61">
        <v>359</v>
      </c>
    </row>
    <row r="115" spans="1:5" ht="14.1" customHeight="1" x14ac:dyDescent="0.2">
      <c r="A115" s="54" t="s">
        <v>36</v>
      </c>
      <c r="B115" s="64"/>
      <c r="C115" s="61">
        <f>SUM(C110:C114)</f>
        <v>3990</v>
      </c>
      <c r="D115" s="61">
        <f>SUM(D110:D114)</f>
        <v>1382</v>
      </c>
      <c r="E115" s="61">
        <f>SUM(E110:E114)</f>
        <v>2608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2173</v>
      </c>
      <c r="D116" s="61">
        <v>554</v>
      </c>
      <c r="E116" s="61">
        <v>1619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246601</v>
      </c>
      <c r="D118" s="66">
        <v>120045</v>
      </c>
      <c r="E118" s="66">
        <v>126556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127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1797</v>
      </c>
      <c r="D8" s="61">
        <v>930</v>
      </c>
      <c r="E8" s="61">
        <v>867</v>
      </c>
    </row>
    <row r="9" spans="1:8" ht="14.1" customHeight="1" x14ac:dyDescent="0.2">
      <c r="A9" s="45" t="s">
        <v>32</v>
      </c>
      <c r="B9" s="60">
        <f>$B$8-1</f>
        <v>2019</v>
      </c>
      <c r="C9" s="61">
        <v>1840</v>
      </c>
      <c r="D9" s="61">
        <v>926</v>
      </c>
      <c r="E9" s="61">
        <v>914</v>
      </c>
    </row>
    <row r="10" spans="1:8" ht="14.1" customHeight="1" x14ac:dyDescent="0.2">
      <c r="A10" s="45" t="s">
        <v>33</v>
      </c>
      <c r="B10" s="60">
        <f>$B$8-2</f>
        <v>2018</v>
      </c>
      <c r="C10" s="61">
        <v>1864</v>
      </c>
      <c r="D10" s="61">
        <v>943</v>
      </c>
      <c r="E10" s="61">
        <v>921</v>
      </c>
    </row>
    <row r="11" spans="1:8" ht="14.1" customHeight="1" x14ac:dyDescent="0.2">
      <c r="A11" s="45" t="s">
        <v>34</v>
      </c>
      <c r="B11" s="60">
        <f>$B$8-3</f>
        <v>2017</v>
      </c>
      <c r="C11" s="61">
        <v>1890</v>
      </c>
      <c r="D11" s="61">
        <v>952</v>
      </c>
      <c r="E11" s="61">
        <v>938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1937</v>
      </c>
      <c r="D12" s="61">
        <v>1018</v>
      </c>
      <c r="E12" s="61">
        <v>919</v>
      </c>
    </row>
    <row r="13" spans="1:8" ht="14.1" customHeight="1" x14ac:dyDescent="0.2">
      <c r="A13" s="52" t="s">
        <v>36</v>
      </c>
      <c r="B13" s="60"/>
      <c r="C13" s="61">
        <f>SUM(C8:C12)</f>
        <v>9328</v>
      </c>
      <c r="D13" s="61">
        <f>SUM(D8:D12)</f>
        <v>4769</v>
      </c>
      <c r="E13" s="61">
        <f>SUM(E8:E12)</f>
        <v>4559</v>
      </c>
    </row>
    <row r="14" spans="1:8" ht="14.1" customHeight="1" x14ac:dyDescent="0.2">
      <c r="A14" s="46" t="s">
        <v>37</v>
      </c>
      <c r="B14" s="60">
        <f>$B$8-5</f>
        <v>2015</v>
      </c>
      <c r="C14" s="61">
        <v>1798</v>
      </c>
      <c r="D14" s="61">
        <v>962</v>
      </c>
      <c r="E14" s="61">
        <v>836</v>
      </c>
    </row>
    <row r="15" spans="1:8" ht="14.1" customHeight="1" x14ac:dyDescent="0.2">
      <c r="A15" s="46" t="s">
        <v>38</v>
      </c>
      <c r="B15" s="60">
        <f>$B$8-6</f>
        <v>2014</v>
      </c>
      <c r="C15" s="61">
        <v>1812</v>
      </c>
      <c r="D15" s="61">
        <v>959</v>
      </c>
      <c r="E15" s="61">
        <v>853</v>
      </c>
    </row>
    <row r="16" spans="1:8" ht="14.1" customHeight="1" x14ac:dyDescent="0.2">
      <c r="A16" s="46" t="s">
        <v>39</v>
      </c>
      <c r="B16" s="60">
        <f>$B$8-7</f>
        <v>2013</v>
      </c>
      <c r="C16" s="61">
        <v>1745</v>
      </c>
      <c r="D16" s="61">
        <v>892</v>
      </c>
      <c r="E16" s="61">
        <v>853</v>
      </c>
    </row>
    <row r="17" spans="1:5" ht="14.1" customHeight="1" x14ac:dyDescent="0.2">
      <c r="A17" s="46" t="s">
        <v>40</v>
      </c>
      <c r="B17" s="60">
        <f>$B$8-8</f>
        <v>2012</v>
      </c>
      <c r="C17" s="61">
        <v>1778</v>
      </c>
      <c r="D17" s="61">
        <v>928</v>
      </c>
      <c r="E17" s="61">
        <v>850</v>
      </c>
    </row>
    <row r="18" spans="1:5" ht="14.1" customHeight="1" x14ac:dyDescent="0.2">
      <c r="A18" s="46" t="s">
        <v>41</v>
      </c>
      <c r="B18" s="60">
        <f>$B$8-9</f>
        <v>2011</v>
      </c>
      <c r="C18" s="61">
        <v>1738</v>
      </c>
      <c r="D18" s="61">
        <v>861</v>
      </c>
      <c r="E18" s="61">
        <v>877</v>
      </c>
    </row>
    <row r="19" spans="1:5" ht="14.1" customHeight="1" x14ac:dyDescent="0.2">
      <c r="A19" s="53" t="s">
        <v>36</v>
      </c>
      <c r="B19" s="62"/>
      <c r="C19" s="61">
        <f>SUM(C14:C18)</f>
        <v>8871</v>
      </c>
      <c r="D19" s="61">
        <f>SUM(D14:D18)</f>
        <v>4602</v>
      </c>
      <c r="E19" s="61">
        <f>SUM(E14:E18)</f>
        <v>4269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1746</v>
      </c>
      <c r="D20" s="61">
        <v>903</v>
      </c>
      <c r="E20" s="61">
        <v>843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1749</v>
      </c>
      <c r="D21" s="61">
        <v>894</v>
      </c>
      <c r="E21" s="61">
        <v>855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1794</v>
      </c>
      <c r="D22" s="61">
        <v>910</v>
      </c>
      <c r="E22" s="61">
        <v>884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1843</v>
      </c>
      <c r="D23" s="61">
        <v>926</v>
      </c>
      <c r="E23" s="61">
        <v>917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1836</v>
      </c>
      <c r="D24" s="61">
        <v>930</v>
      </c>
      <c r="E24" s="61">
        <v>906</v>
      </c>
    </row>
    <row r="25" spans="1:5" ht="14.1" customHeight="1" x14ac:dyDescent="0.2">
      <c r="A25" s="53" t="s">
        <v>36</v>
      </c>
      <c r="B25" s="62"/>
      <c r="C25" s="61">
        <f>SUM(C20:C24)</f>
        <v>8968</v>
      </c>
      <c r="D25" s="61">
        <f>SUM(D20:D24)</f>
        <v>4563</v>
      </c>
      <c r="E25" s="61">
        <f>SUM(E20:E24)</f>
        <v>4405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1777</v>
      </c>
      <c r="D26" s="61">
        <v>953</v>
      </c>
      <c r="E26" s="61">
        <v>824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1831</v>
      </c>
      <c r="D27" s="61">
        <v>915</v>
      </c>
      <c r="E27" s="61">
        <v>916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1786</v>
      </c>
      <c r="D28" s="61">
        <v>943</v>
      </c>
      <c r="E28" s="61">
        <v>843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1897</v>
      </c>
      <c r="D29" s="61">
        <v>926</v>
      </c>
      <c r="E29" s="61">
        <v>971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2087</v>
      </c>
      <c r="D30" s="61">
        <v>998</v>
      </c>
      <c r="E30" s="61">
        <v>1089</v>
      </c>
    </row>
    <row r="31" spans="1:5" ht="14.1" customHeight="1" x14ac:dyDescent="0.2">
      <c r="A31" s="53" t="s">
        <v>36</v>
      </c>
      <c r="B31" s="62"/>
      <c r="C31" s="61">
        <f>SUM(C26:C30)</f>
        <v>9378</v>
      </c>
      <c r="D31" s="61">
        <f>SUM(D26:D30)</f>
        <v>4735</v>
      </c>
      <c r="E31" s="61">
        <f>SUM(E26:E30)</f>
        <v>4643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2405</v>
      </c>
      <c r="D32" s="61">
        <v>1187</v>
      </c>
      <c r="E32" s="61">
        <v>1218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2557</v>
      </c>
      <c r="D33" s="61">
        <v>1317</v>
      </c>
      <c r="E33" s="61">
        <v>1240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2725</v>
      </c>
      <c r="D34" s="61">
        <v>1310</v>
      </c>
      <c r="E34" s="61">
        <v>1415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2897</v>
      </c>
      <c r="D35" s="61">
        <v>1424</v>
      </c>
      <c r="E35" s="61">
        <v>1473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2968</v>
      </c>
      <c r="D36" s="61">
        <v>1506</v>
      </c>
      <c r="E36" s="61">
        <v>1462</v>
      </c>
    </row>
    <row r="37" spans="1:5" ht="14.1" customHeight="1" x14ac:dyDescent="0.2">
      <c r="A37" s="53" t="s">
        <v>36</v>
      </c>
      <c r="B37" s="62"/>
      <c r="C37" s="61">
        <f>SUM(C32:C36)</f>
        <v>13552</v>
      </c>
      <c r="D37" s="61">
        <f>SUM(D32:D36)</f>
        <v>6744</v>
      </c>
      <c r="E37" s="61">
        <f>SUM(E32:E36)</f>
        <v>6808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2850</v>
      </c>
      <c r="D38" s="61">
        <v>1424</v>
      </c>
      <c r="E38" s="61">
        <v>1426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2964</v>
      </c>
      <c r="D39" s="61">
        <v>1558</v>
      </c>
      <c r="E39" s="61">
        <v>1406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2861</v>
      </c>
      <c r="D40" s="61">
        <v>1464</v>
      </c>
      <c r="E40" s="61">
        <v>1397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2999</v>
      </c>
      <c r="D41" s="61">
        <v>1513</v>
      </c>
      <c r="E41" s="61">
        <v>1486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2913</v>
      </c>
      <c r="D42" s="61">
        <v>1495</v>
      </c>
      <c r="E42" s="61">
        <v>1418</v>
      </c>
    </row>
    <row r="43" spans="1:5" ht="14.1" customHeight="1" x14ac:dyDescent="0.2">
      <c r="A43" s="53" t="s">
        <v>36</v>
      </c>
      <c r="B43" s="62"/>
      <c r="C43" s="61">
        <f>SUM(C38:C42)</f>
        <v>14587</v>
      </c>
      <c r="D43" s="61">
        <f>SUM(D38:D42)</f>
        <v>7454</v>
      </c>
      <c r="E43" s="61">
        <f>SUM(E38:E42)</f>
        <v>7133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3058</v>
      </c>
      <c r="D44" s="61">
        <v>1555</v>
      </c>
      <c r="E44" s="61">
        <v>1503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3003</v>
      </c>
      <c r="D45" s="61">
        <v>1534</v>
      </c>
      <c r="E45" s="61">
        <v>1469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2930</v>
      </c>
      <c r="D46" s="61">
        <v>1572</v>
      </c>
      <c r="E46" s="61">
        <v>1358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2818</v>
      </c>
      <c r="D47" s="61">
        <v>1471</v>
      </c>
      <c r="E47" s="61">
        <v>1347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2742</v>
      </c>
      <c r="D48" s="61">
        <v>1440</v>
      </c>
      <c r="E48" s="61">
        <v>1302</v>
      </c>
    </row>
    <row r="49" spans="1:5" ht="14.1" customHeight="1" x14ac:dyDescent="0.2">
      <c r="A49" s="53" t="s">
        <v>36</v>
      </c>
      <c r="B49" s="62"/>
      <c r="C49" s="61">
        <f>SUM(C44:C48)</f>
        <v>14551</v>
      </c>
      <c r="D49" s="61">
        <f>SUM(D44:D48)</f>
        <v>7572</v>
      </c>
      <c r="E49" s="61">
        <f>SUM(E44:E48)</f>
        <v>6979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2619</v>
      </c>
      <c r="D50" s="61">
        <v>1343</v>
      </c>
      <c r="E50" s="61">
        <v>1276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2500</v>
      </c>
      <c r="D51" s="61">
        <v>1295</v>
      </c>
      <c r="E51" s="61">
        <v>1205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2506</v>
      </c>
      <c r="D52" s="61">
        <v>1283</v>
      </c>
      <c r="E52" s="61">
        <v>1223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2633</v>
      </c>
      <c r="D53" s="61">
        <v>1322</v>
      </c>
      <c r="E53" s="61">
        <v>1311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2613</v>
      </c>
      <c r="D54" s="61">
        <v>1292</v>
      </c>
      <c r="E54" s="61">
        <v>1321</v>
      </c>
    </row>
    <row r="55" spans="1:5" ht="14.1" customHeight="1" x14ac:dyDescent="0.2">
      <c r="A55" s="52" t="s">
        <v>36</v>
      </c>
      <c r="B55" s="62"/>
      <c r="C55" s="61">
        <f>SUM(C50:C54)</f>
        <v>12871</v>
      </c>
      <c r="D55" s="61">
        <f>SUM(D50:D54)</f>
        <v>6535</v>
      </c>
      <c r="E55" s="61">
        <f>SUM(E50:E54)</f>
        <v>6336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2624</v>
      </c>
      <c r="D56" s="61">
        <v>1269</v>
      </c>
      <c r="E56" s="61">
        <v>1355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2424</v>
      </c>
      <c r="D57" s="61">
        <v>1130</v>
      </c>
      <c r="E57" s="61">
        <v>1294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2392</v>
      </c>
      <c r="D58" s="61">
        <v>1166</v>
      </c>
      <c r="E58" s="61">
        <v>1226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2379</v>
      </c>
      <c r="D59" s="61">
        <v>1103</v>
      </c>
      <c r="E59" s="61">
        <v>1276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2403</v>
      </c>
      <c r="D60" s="61">
        <v>1184</v>
      </c>
      <c r="E60" s="61">
        <v>1219</v>
      </c>
    </row>
    <row r="61" spans="1:5" ht="14.1" customHeight="1" x14ac:dyDescent="0.2">
      <c r="A61" s="53" t="s">
        <v>36</v>
      </c>
      <c r="B61" s="62"/>
      <c r="C61" s="61">
        <f>SUM(C56:C60)</f>
        <v>12222</v>
      </c>
      <c r="D61" s="61">
        <f>SUM(D56:D60)</f>
        <v>5852</v>
      </c>
      <c r="E61" s="61">
        <f>SUM(E56:E60)</f>
        <v>6370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2436</v>
      </c>
      <c r="D62" s="61">
        <v>1181</v>
      </c>
      <c r="E62" s="61">
        <v>1255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2369</v>
      </c>
      <c r="D63" s="61">
        <v>1152</v>
      </c>
      <c r="E63" s="61">
        <v>1217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2417</v>
      </c>
      <c r="D64" s="61">
        <v>1183</v>
      </c>
      <c r="E64" s="61">
        <v>1234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2624</v>
      </c>
      <c r="D65" s="61">
        <v>1311</v>
      </c>
      <c r="E65" s="61">
        <v>1313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2945</v>
      </c>
      <c r="D66" s="61">
        <v>1457</v>
      </c>
      <c r="E66" s="61">
        <v>1488</v>
      </c>
    </row>
    <row r="67" spans="1:5" ht="14.1" customHeight="1" x14ac:dyDescent="0.2">
      <c r="A67" s="53" t="s">
        <v>36</v>
      </c>
      <c r="B67" s="62"/>
      <c r="C67" s="61">
        <f>SUM(C62:C66)</f>
        <v>12791</v>
      </c>
      <c r="D67" s="61">
        <f>SUM(D62:D66)</f>
        <v>6284</v>
      </c>
      <c r="E67" s="61">
        <f>SUM(E62:E66)</f>
        <v>6507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3018</v>
      </c>
      <c r="D68" s="61">
        <v>1510</v>
      </c>
      <c r="E68" s="61">
        <v>1508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3302</v>
      </c>
      <c r="D69" s="61">
        <v>1627</v>
      </c>
      <c r="E69" s="61">
        <v>1675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3326</v>
      </c>
      <c r="D70" s="61">
        <v>1594</v>
      </c>
      <c r="E70" s="61">
        <v>1732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3563</v>
      </c>
      <c r="D71" s="61">
        <v>1782</v>
      </c>
      <c r="E71" s="61">
        <v>1781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3500</v>
      </c>
      <c r="D72" s="61">
        <v>1720</v>
      </c>
      <c r="E72" s="61">
        <v>1780</v>
      </c>
    </row>
    <row r="73" spans="1:5" ht="14.1" customHeight="1" x14ac:dyDescent="0.2">
      <c r="A73" s="53" t="s">
        <v>36</v>
      </c>
      <c r="B73" s="62"/>
      <c r="C73" s="61">
        <f>SUM(C68:C72)</f>
        <v>16709</v>
      </c>
      <c r="D73" s="61">
        <f>SUM(D68:D72)</f>
        <v>8233</v>
      </c>
      <c r="E73" s="61">
        <f>SUM(E68:E72)</f>
        <v>8476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3629</v>
      </c>
      <c r="D74" s="61">
        <v>1741</v>
      </c>
      <c r="E74" s="61">
        <v>1888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3558</v>
      </c>
      <c r="D75" s="61">
        <v>1758</v>
      </c>
      <c r="E75" s="61">
        <v>1800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3387</v>
      </c>
      <c r="D76" s="61">
        <v>1634</v>
      </c>
      <c r="E76" s="61">
        <v>1753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3320</v>
      </c>
      <c r="D77" s="61">
        <v>1620</v>
      </c>
      <c r="E77" s="61">
        <v>1700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3250</v>
      </c>
      <c r="D78" s="61">
        <v>1540</v>
      </c>
      <c r="E78" s="61">
        <v>1710</v>
      </c>
    </row>
    <row r="79" spans="1:5" ht="14.1" customHeight="1" x14ac:dyDescent="0.2">
      <c r="A79" s="53" t="s">
        <v>36</v>
      </c>
      <c r="B79" s="62"/>
      <c r="C79" s="61">
        <f>SUM(C74:C78)</f>
        <v>17144</v>
      </c>
      <c r="D79" s="61">
        <f>SUM(D74:D78)</f>
        <v>8293</v>
      </c>
      <c r="E79" s="61">
        <f>SUM(E74:E78)</f>
        <v>8851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3133</v>
      </c>
      <c r="D80" s="61">
        <v>1519</v>
      </c>
      <c r="E80" s="61">
        <v>1614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2972</v>
      </c>
      <c r="D81" s="61">
        <v>1356</v>
      </c>
      <c r="E81" s="61">
        <v>1616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2762</v>
      </c>
      <c r="D82" s="61">
        <v>1349</v>
      </c>
      <c r="E82" s="61">
        <v>1413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2632</v>
      </c>
      <c r="D83" s="61">
        <v>1222</v>
      </c>
      <c r="E83" s="61">
        <v>1410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2630</v>
      </c>
      <c r="D84" s="61">
        <v>1215</v>
      </c>
      <c r="E84" s="61">
        <v>1415</v>
      </c>
    </row>
    <row r="85" spans="1:5" ht="14.1" customHeight="1" x14ac:dyDescent="0.2">
      <c r="A85" s="53" t="s">
        <v>36</v>
      </c>
      <c r="B85" s="62"/>
      <c r="C85" s="61">
        <f>SUM(C80:C84)</f>
        <v>14129</v>
      </c>
      <c r="D85" s="61">
        <f>SUM(D80:D84)</f>
        <v>6661</v>
      </c>
      <c r="E85" s="61">
        <f>SUM(E80:E84)</f>
        <v>7468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2484</v>
      </c>
      <c r="D86" s="61">
        <v>1147</v>
      </c>
      <c r="E86" s="61">
        <v>1337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2542</v>
      </c>
      <c r="D87" s="61">
        <v>1153</v>
      </c>
      <c r="E87" s="61">
        <v>1389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2391</v>
      </c>
      <c r="D88" s="61">
        <v>1103</v>
      </c>
      <c r="E88" s="61">
        <v>1288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2283</v>
      </c>
      <c r="D89" s="61">
        <v>1050</v>
      </c>
      <c r="E89" s="61">
        <v>1233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2311</v>
      </c>
      <c r="D90" s="61">
        <v>1020</v>
      </c>
      <c r="E90" s="61">
        <v>1291</v>
      </c>
    </row>
    <row r="91" spans="1:5" ht="14.1" customHeight="1" x14ac:dyDescent="0.2">
      <c r="A91" s="53" t="s">
        <v>36</v>
      </c>
      <c r="B91" s="62"/>
      <c r="C91" s="61">
        <f>SUM(C86:C90)</f>
        <v>12011</v>
      </c>
      <c r="D91" s="61">
        <f>SUM(D86:D90)</f>
        <v>5473</v>
      </c>
      <c r="E91" s="61">
        <f>SUM(E86:E90)</f>
        <v>6538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2370</v>
      </c>
      <c r="D92" s="61">
        <v>1077</v>
      </c>
      <c r="E92" s="61">
        <v>1293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2403</v>
      </c>
      <c r="D93" s="61">
        <v>1110</v>
      </c>
      <c r="E93" s="61">
        <v>1293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2212</v>
      </c>
      <c r="D94" s="61">
        <v>1008</v>
      </c>
      <c r="E94" s="61">
        <v>1204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2088</v>
      </c>
      <c r="D95" s="61">
        <v>941</v>
      </c>
      <c r="E95" s="61">
        <v>1147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2017</v>
      </c>
      <c r="D96" s="61">
        <v>886</v>
      </c>
      <c r="E96" s="61">
        <v>1131</v>
      </c>
    </row>
    <row r="97" spans="1:5" ht="14.1" customHeight="1" x14ac:dyDescent="0.2">
      <c r="A97" s="53" t="s">
        <v>36</v>
      </c>
      <c r="B97" s="62"/>
      <c r="C97" s="61">
        <f>SUM(C92:C96)</f>
        <v>11090</v>
      </c>
      <c r="D97" s="61">
        <f>SUM(D92:D96)</f>
        <v>5022</v>
      </c>
      <c r="E97" s="61">
        <f>SUM(E92:E96)</f>
        <v>6068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1619</v>
      </c>
      <c r="D98" s="61">
        <v>687</v>
      </c>
      <c r="E98" s="61">
        <v>932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2086</v>
      </c>
      <c r="D99" s="61">
        <v>906</v>
      </c>
      <c r="E99" s="61">
        <v>1180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2122</v>
      </c>
      <c r="D100" s="61">
        <v>916</v>
      </c>
      <c r="E100" s="61">
        <v>1206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2075</v>
      </c>
      <c r="D101" s="61">
        <v>879</v>
      </c>
      <c r="E101" s="61">
        <v>1196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2376</v>
      </c>
      <c r="D102" s="61">
        <v>1007</v>
      </c>
      <c r="E102" s="61">
        <v>1369</v>
      </c>
    </row>
    <row r="103" spans="1:5" ht="14.1" customHeight="1" x14ac:dyDescent="0.2">
      <c r="A103" s="54" t="s">
        <v>36</v>
      </c>
      <c r="B103" s="63"/>
      <c r="C103" s="61">
        <f>SUM(C98:C102)</f>
        <v>10278</v>
      </c>
      <c r="D103" s="61">
        <f>SUM(D98:D102)</f>
        <v>4395</v>
      </c>
      <c r="E103" s="61">
        <f>SUM(E98:E102)</f>
        <v>5883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2388</v>
      </c>
      <c r="D104" s="61">
        <v>982</v>
      </c>
      <c r="E104" s="61">
        <v>1406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2235</v>
      </c>
      <c r="D105" s="61">
        <v>904</v>
      </c>
      <c r="E105" s="61">
        <v>1331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1994</v>
      </c>
      <c r="D106" s="61">
        <v>846</v>
      </c>
      <c r="E106" s="61">
        <v>1148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1785</v>
      </c>
      <c r="D107" s="61">
        <v>698</v>
      </c>
      <c r="E107" s="61">
        <v>1087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1588</v>
      </c>
      <c r="D108" s="61">
        <v>608</v>
      </c>
      <c r="E108" s="61">
        <v>980</v>
      </c>
    </row>
    <row r="109" spans="1:5" ht="14.1" customHeight="1" x14ac:dyDescent="0.2">
      <c r="A109" s="54" t="s">
        <v>36</v>
      </c>
      <c r="B109" s="63"/>
      <c r="C109" s="61">
        <f>SUM(C104:C108)</f>
        <v>9990</v>
      </c>
      <c r="D109" s="61">
        <f>SUM(D104:D108)</f>
        <v>4038</v>
      </c>
      <c r="E109" s="61">
        <f>SUM(E104:E108)</f>
        <v>5952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1446</v>
      </c>
      <c r="D110" s="61">
        <v>578</v>
      </c>
      <c r="E110" s="61">
        <v>868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1173</v>
      </c>
      <c r="D111" s="61">
        <v>458</v>
      </c>
      <c r="E111" s="61">
        <v>715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809</v>
      </c>
      <c r="D112" s="61">
        <v>279</v>
      </c>
      <c r="E112" s="61">
        <v>530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677</v>
      </c>
      <c r="D113" s="61">
        <v>219</v>
      </c>
      <c r="E113" s="61">
        <v>458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655</v>
      </c>
      <c r="D114" s="61">
        <v>207</v>
      </c>
      <c r="E114" s="61">
        <v>448</v>
      </c>
    </row>
    <row r="115" spans="1:5" ht="14.1" customHeight="1" x14ac:dyDescent="0.2">
      <c r="A115" s="54" t="s">
        <v>36</v>
      </c>
      <c r="B115" s="64"/>
      <c r="C115" s="61">
        <f>SUM(C110:C114)</f>
        <v>4760</v>
      </c>
      <c r="D115" s="61">
        <f>SUM(D110:D114)</f>
        <v>1741</v>
      </c>
      <c r="E115" s="61">
        <f>SUM(E110:E114)</f>
        <v>3019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2616</v>
      </c>
      <c r="D116" s="61">
        <v>657</v>
      </c>
      <c r="E116" s="61">
        <v>1959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215846</v>
      </c>
      <c r="D118" s="66">
        <v>103623</v>
      </c>
      <c r="E118" s="66">
        <v>112223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128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670</v>
      </c>
      <c r="D8" s="61">
        <v>341</v>
      </c>
      <c r="E8" s="61">
        <v>329</v>
      </c>
    </row>
    <row r="9" spans="1:8" ht="14.1" customHeight="1" x14ac:dyDescent="0.2">
      <c r="A9" s="45" t="s">
        <v>32</v>
      </c>
      <c r="B9" s="60">
        <f>$B$8-1</f>
        <v>2019</v>
      </c>
      <c r="C9" s="61">
        <v>732</v>
      </c>
      <c r="D9" s="61">
        <v>389</v>
      </c>
      <c r="E9" s="61">
        <v>343</v>
      </c>
    </row>
    <row r="10" spans="1:8" ht="14.1" customHeight="1" x14ac:dyDescent="0.2">
      <c r="A10" s="45" t="s">
        <v>33</v>
      </c>
      <c r="B10" s="60">
        <f>$B$8-2</f>
        <v>2018</v>
      </c>
      <c r="C10" s="61">
        <v>689</v>
      </c>
      <c r="D10" s="61">
        <v>369</v>
      </c>
      <c r="E10" s="61">
        <v>320</v>
      </c>
    </row>
    <row r="11" spans="1:8" ht="14.1" customHeight="1" x14ac:dyDescent="0.2">
      <c r="A11" s="45" t="s">
        <v>34</v>
      </c>
      <c r="B11" s="60">
        <f>$B$8-3</f>
        <v>2017</v>
      </c>
      <c r="C11" s="61">
        <v>702</v>
      </c>
      <c r="D11" s="61">
        <v>381</v>
      </c>
      <c r="E11" s="61">
        <v>321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735</v>
      </c>
      <c r="D12" s="61">
        <v>376</v>
      </c>
      <c r="E12" s="61">
        <v>359</v>
      </c>
    </row>
    <row r="13" spans="1:8" ht="14.1" customHeight="1" x14ac:dyDescent="0.2">
      <c r="A13" s="52" t="s">
        <v>36</v>
      </c>
      <c r="B13" s="60"/>
      <c r="C13" s="61">
        <f>SUM(C8:C12)</f>
        <v>3528</v>
      </c>
      <c r="D13" s="61">
        <f>SUM(D8:D12)</f>
        <v>1856</v>
      </c>
      <c r="E13" s="61">
        <f>SUM(E8:E12)</f>
        <v>1672</v>
      </c>
    </row>
    <row r="14" spans="1:8" ht="14.1" customHeight="1" x14ac:dyDescent="0.2">
      <c r="A14" s="46" t="s">
        <v>37</v>
      </c>
      <c r="B14" s="60">
        <f>$B$8-5</f>
        <v>2015</v>
      </c>
      <c r="C14" s="61">
        <v>733</v>
      </c>
      <c r="D14" s="61">
        <v>373</v>
      </c>
      <c r="E14" s="61">
        <v>360</v>
      </c>
    </row>
    <row r="15" spans="1:8" ht="14.1" customHeight="1" x14ac:dyDescent="0.2">
      <c r="A15" s="46" t="s">
        <v>38</v>
      </c>
      <c r="B15" s="60">
        <f>$B$8-6</f>
        <v>2014</v>
      </c>
      <c r="C15" s="61">
        <v>696</v>
      </c>
      <c r="D15" s="61">
        <v>360</v>
      </c>
      <c r="E15" s="61">
        <v>336</v>
      </c>
    </row>
    <row r="16" spans="1:8" ht="14.1" customHeight="1" x14ac:dyDescent="0.2">
      <c r="A16" s="46" t="s">
        <v>39</v>
      </c>
      <c r="B16" s="60">
        <f>$B$8-7</f>
        <v>2013</v>
      </c>
      <c r="C16" s="61">
        <v>721</v>
      </c>
      <c r="D16" s="61">
        <v>364</v>
      </c>
      <c r="E16" s="61">
        <v>357</v>
      </c>
    </row>
    <row r="17" spans="1:5" ht="14.1" customHeight="1" x14ac:dyDescent="0.2">
      <c r="A17" s="46" t="s">
        <v>40</v>
      </c>
      <c r="B17" s="60">
        <f>$B$8-8</f>
        <v>2012</v>
      </c>
      <c r="C17" s="61">
        <v>675</v>
      </c>
      <c r="D17" s="61">
        <v>344</v>
      </c>
      <c r="E17" s="61">
        <v>331</v>
      </c>
    </row>
    <row r="18" spans="1:5" ht="14.1" customHeight="1" x14ac:dyDescent="0.2">
      <c r="A18" s="46" t="s">
        <v>41</v>
      </c>
      <c r="B18" s="60">
        <f>$B$8-9</f>
        <v>2011</v>
      </c>
      <c r="C18" s="61">
        <v>660</v>
      </c>
      <c r="D18" s="61">
        <v>339</v>
      </c>
      <c r="E18" s="61">
        <v>321</v>
      </c>
    </row>
    <row r="19" spans="1:5" ht="14.1" customHeight="1" x14ac:dyDescent="0.2">
      <c r="A19" s="53" t="s">
        <v>36</v>
      </c>
      <c r="B19" s="62"/>
      <c r="C19" s="61">
        <f>SUM(C14:C18)</f>
        <v>3485</v>
      </c>
      <c r="D19" s="61">
        <f>SUM(D14:D18)</f>
        <v>1780</v>
      </c>
      <c r="E19" s="61">
        <f>SUM(E14:E18)</f>
        <v>1705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771</v>
      </c>
      <c r="D20" s="61">
        <v>408</v>
      </c>
      <c r="E20" s="61">
        <v>363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729</v>
      </c>
      <c r="D21" s="61">
        <v>390</v>
      </c>
      <c r="E21" s="61">
        <v>339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757</v>
      </c>
      <c r="D22" s="61">
        <v>380</v>
      </c>
      <c r="E22" s="61">
        <v>377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764</v>
      </c>
      <c r="D23" s="61">
        <v>394</v>
      </c>
      <c r="E23" s="61">
        <v>370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759</v>
      </c>
      <c r="D24" s="61">
        <v>418</v>
      </c>
      <c r="E24" s="61">
        <v>341</v>
      </c>
    </row>
    <row r="25" spans="1:5" ht="14.1" customHeight="1" x14ac:dyDescent="0.2">
      <c r="A25" s="53" t="s">
        <v>36</v>
      </c>
      <c r="B25" s="62"/>
      <c r="C25" s="61">
        <f>SUM(C20:C24)</f>
        <v>3780</v>
      </c>
      <c r="D25" s="61">
        <f>SUM(D20:D24)</f>
        <v>1990</v>
      </c>
      <c r="E25" s="61">
        <f>SUM(E20:E24)</f>
        <v>1790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739</v>
      </c>
      <c r="D26" s="61">
        <v>364</v>
      </c>
      <c r="E26" s="61">
        <v>375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784</v>
      </c>
      <c r="D27" s="61">
        <v>409</v>
      </c>
      <c r="E27" s="61">
        <v>375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734</v>
      </c>
      <c r="D28" s="61">
        <v>381</v>
      </c>
      <c r="E28" s="61">
        <v>353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792</v>
      </c>
      <c r="D29" s="61">
        <v>427</v>
      </c>
      <c r="E29" s="61">
        <v>365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910</v>
      </c>
      <c r="D30" s="61">
        <v>475</v>
      </c>
      <c r="E30" s="61">
        <v>435</v>
      </c>
    </row>
    <row r="31" spans="1:5" ht="14.1" customHeight="1" x14ac:dyDescent="0.2">
      <c r="A31" s="53" t="s">
        <v>36</v>
      </c>
      <c r="B31" s="62"/>
      <c r="C31" s="61">
        <f>SUM(C26:C30)</f>
        <v>3959</v>
      </c>
      <c r="D31" s="61">
        <f>SUM(D26:D30)</f>
        <v>2056</v>
      </c>
      <c r="E31" s="61">
        <f>SUM(E26:E30)</f>
        <v>1903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962</v>
      </c>
      <c r="D32" s="61">
        <v>497</v>
      </c>
      <c r="E32" s="61">
        <v>465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1009</v>
      </c>
      <c r="D33" s="61">
        <v>534</v>
      </c>
      <c r="E33" s="61">
        <v>475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975</v>
      </c>
      <c r="D34" s="61">
        <v>497</v>
      </c>
      <c r="E34" s="61">
        <v>478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1037</v>
      </c>
      <c r="D35" s="61">
        <v>564</v>
      </c>
      <c r="E35" s="61">
        <v>473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920</v>
      </c>
      <c r="D36" s="61">
        <v>480</v>
      </c>
      <c r="E36" s="61">
        <v>440</v>
      </c>
    </row>
    <row r="37" spans="1:5" ht="14.1" customHeight="1" x14ac:dyDescent="0.2">
      <c r="A37" s="53" t="s">
        <v>36</v>
      </c>
      <c r="B37" s="62"/>
      <c r="C37" s="61">
        <f>SUM(C32:C36)</f>
        <v>4903</v>
      </c>
      <c r="D37" s="61">
        <f>SUM(D32:D36)</f>
        <v>2572</v>
      </c>
      <c r="E37" s="61">
        <f>SUM(E32:E36)</f>
        <v>2331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892</v>
      </c>
      <c r="D38" s="61">
        <v>506</v>
      </c>
      <c r="E38" s="61">
        <v>386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954</v>
      </c>
      <c r="D39" s="61">
        <v>508</v>
      </c>
      <c r="E39" s="61">
        <v>446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968</v>
      </c>
      <c r="D40" s="61">
        <v>501</v>
      </c>
      <c r="E40" s="61">
        <v>467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956</v>
      </c>
      <c r="D41" s="61">
        <v>517</v>
      </c>
      <c r="E41" s="61">
        <v>439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1032</v>
      </c>
      <c r="D42" s="61">
        <v>560</v>
      </c>
      <c r="E42" s="61">
        <v>472</v>
      </c>
    </row>
    <row r="43" spans="1:5" ht="14.1" customHeight="1" x14ac:dyDescent="0.2">
      <c r="A43" s="53" t="s">
        <v>36</v>
      </c>
      <c r="B43" s="62"/>
      <c r="C43" s="61">
        <f>SUM(C38:C42)</f>
        <v>4802</v>
      </c>
      <c r="D43" s="61">
        <f>SUM(D38:D42)</f>
        <v>2592</v>
      </c>
      <c r="E43" s="61">
        <f>SUM(E38:E42)</f>
        <v>2210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1136</v>
      </c>
      <c r="D44" s="61">
        <v>589</v>
      </c>
      <c r="E44" s="61">
        <v>547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1097</v>
      </c>
      <c r="D45" s="61">
        <v>563</v>
      </c>
      <c r="E45" s="61">
        <v>534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1094</v>
      </c>
      <c r="D46" s="61">
        <v>595</v>
      </c>
      <c r="E46" s="61">
        <v>499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1006</v>
      </c>
      <c r="D47" s="61">
        <v>535</v>
      </c>
      <c r="E47" s="61">
        <v>471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999</v>
      </c>
      <c r="D48" s="61">
        <v>526</v>
      </c>
      <c r="E48" s="61">
        <v>473</v>
      </c>
    </row>
    <row r="49" spans="1:5" ht="14.1" customHeight="1" x14ac:dyDescent="0.2">
      <c r="A49" s="53" t="s">
        <v>36</v>
      </c>
      <c r="B49" s="62"/>
      <c r="C49" s="61">
        <f>SUM(C44:C48)</f>
        <v>5332</v>
      </c>
      <c r="D49" s="61">
        <f>SUM(D44:D48)</f>
        <v>2808</v>
      </c>
      <c r="E49" s="61">
        <f>SUM(E44:E48)</f>
        <v>2524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935</v>
      </c>
      <c r="D50" s="61">
        <v>469</v>
      </c>
      <c r="E50" s="61">
        <v>466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909</v>
      </c>
      <c r="D51" s="61">
        <v>458</v>
      </c>
      <c r="E51" s="61">
        <v>451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912</v>
      </c>
      <c r="D52" s="61">
        <v>476</v>
      </c>
      <c r="E52" s="61">
        <v>436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972</v>
      </c>
      <c r="D53" s="61">
        <v>504</v>
      </c>
      <c r="E53" s="61">
        <v>468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893</v>
      </c>
      <c r="D54" s="61">
        <v>464</v>
      </c>
      <c r="E54" s="61">
        <v>429</v>
      </c>
    </row>
    <row r="55" spans="1:5" ht="14.1" customHeight="1" x14ac:dyDescent="0.2">
      <c r="A55" s="52" t="s">
        <v>36</v>
      </c>
      <c r="B55" s="62"/>
      <c r="C55" s="61">
        <f>SUM(C50:C54)</f>
        <v>4621</v>
      </c>
      <c r="D55" s="61">
        <f>SUM(D50:D54)</f>
        <v>2371</v>
      </c>
      <c r="E55" s="61">
        <f>SUM(E50:E54)</f>
        <v>2250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952</v>
      </c>
      <c r="D56" s="61">
        <v>475</v>
      </c>
      <c r="E56" s="61">
        <v>477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911</v>
      </c>
      <c r="D57" s="61">
        <v>478</v>
      </c>
      <c r="E57" s="61">
        <v>433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895</v>
      </c>
      <c r="D58" s="61">
        <v>449</v>
      </c>
      <c r="E58" s="61">
        <v>446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908</v>
      </c>
      <c r="D59" s="61">
        <v>446</v>
      </c>
      <c r="E59" s="61">
        <v>462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920</v>
      </c>
      <c r="D60" s="61">
        <v>475</v>
      </c>
      <c r="E60" s="61">
        <v>445</v>
      </c>
    </row>
    <row r="61" spans="1:5" ht="14.1" customHeight="1" x14ac:dyDescent="0.2">
      <c r="A61" s="53" t="s">
        <v>36</v>
      </c>
      <c r="B61" s="62"/>
      <c r="C61" s="61">
        <f>SUM(C56:C60)</f>
        <v>4586</v>
      </c>
      <c r="D61" s="61">
        <f>SUM(D56:D60)</f>
        <v>2323</v>
      </c>
      <c r="E61" s="61">
        <f>SUM(E56:E60)</f>
        <v>2263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907</v>
      </c>
      <c r="D62" s="61">
        <v>453</v>
      </c>
      <c r="E62" s="61">
        <v>454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836</v>
      </c>
      <c r="D63" s="61">
        <v>420</v>
      </c>
      <c r="E63" s="61">
        <v>416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928</v>
      </c>
      <c r="D64" s="61">
        <v>455</v>
      </c>
      <c r="E64" s="61">
        <v>473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1018</v>
      </c>
      <c r="D65" s="61">
        <v>511</v>
      </c>
      <c r="E65" s="61">
        <v>507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1061</v>
      </c>
      <c r="D66" s="61">
        <v>528</v>
      </c>
      <c r="E66" s="61">
        <v>533</v>
      </c>
    </row>
    <row r="67" spans="1:5" ht="14.1" customHeight="1" x14ac:dyDescent="0.2">
      <c r="A67" s="53" t="s">
        <v>36</v>
      </c>
      <c r="B67" s="62"/>
      <c r="C67" s="61">
        <f>SUM(C62:C66)</f>
        <v>4750</v>
      </c>
      <c r="D67" s="61">
        <f>SUM(D62:D66)</f>
        <v>2367</v>
      </c>
      <c r="E67" s="61">
        <f>SUM(E62:E66)</f>
        <v>2383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1081</v>
      </c>
      <c r="D68" s="61">
        <v>519</v>
      </c>
      <c r="E68" s="61">
        <v>562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1265</v>
      </c>
      <c r="D69" s="61">
        <v>636</v>
      </c>
      <c r="E69" s="61">
        <v>629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1234</v>
      </c>
      <c r="D70" s="61">
        <v>626</v>
      </c>
      <c r="E70" s="61">
        <v>608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1381</v>
      </c>
      <c r="D71" s="61">
        <v>707</v>
      </c>
      <c r="E71" s="61">
        <v>674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1287</v>
      </c>
      <c r="D72" s="61">
        <v>651</v>
      </c>
      <c r="E72" s="61">
        <v>636</v>
      </c>
    </row>
    <row r="73" spans="1:5" ht="14.1" customHeight="1" x14ac:dyDescent="0.2">
      <c r="A73" s="53" t="s">
        <v>36</v>
      </c>
      <c r="B73" s="62"/>
      <c r="C73" s="61">
        <f>SUM(C68:C72)</f>
        <v>6248</v>
      </c>
      <c r="D73" s="61">
        <f>SUM(D68:D72)</f>
        <v>3139</v>
      </c>
      <c r="E73" s="61">
        <f>SUM(E68:E72)</f>
        <v>3109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1297</v>
      </c>
      <c r="D74" s="61">
        <v>668</v>
      </c>
      <c r="E74" s="61">
        <v>629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1316</v>
      </c>
      <c r="D75" s="61">
        <v>644</v>
      </c>
      <c r="E75" s="61">
        <v>672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1260</v>
      </c>
      <c r="D76" s="61">
        <v>632</v>
      </c>
      <c r="E76" s="61">
        <v>628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1179</v>
      </c>
      <c r="D77" s="61">
        <v>597</v>
      </c>
      <c r="E77" s="61">
        <v>582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1262</v>
      </c>
      <c r="D78" s="61">
        <v>604</v>
      </c>
      <c r="E78" s="61">
        <v>658</v>
      </c>
    </row>
    <row r="79" spans="1:5" ht="14.1" customHeight="1" x14ac:dyDescent="0.2">
      <c r="A79" s="53" t="s">
        <v>36</v>
      </c>
      <c r="B79" s="62"/>
      <c r="C79" s="61">
        <f>SUM(C74:C78)</f>
        <v>6314</v>
      </c>
      <c r="D79" s="61">
        <f>SUM(D74:D78)</f>
        <v>3145</v>
      </c>
      <c r="E79" s="61">
        <f>SUM(E74:E78)</f>
        <v>3169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1174</v>
      </c>
      <c r="D80" s="61">
        <v>575</v>
      </c>
      <c r="E80" s="61">
        <v>599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1142</v>
      </c>
      <c r="D81" s="61">
        <v>573</v>
      </c>
      <c r="E81" s="61">
        <v>569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1055</v>
      </c>
      <c r="D82" s="61">
        <v>535</v>
      </c>
      <c r="E82" s="61">
        <v>520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1000</v>
      </c>
      <c r="D83" s="61">
        <v>493</v>
      </c>
      <c r="E83" s="61">
        <v>507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989</v>
      </c>
      <c r="D84" s="61">
        <v>486</v>
      </c>
      <c r="E84" s="61">
        <v>503</v>
      </c>
    </row>
    <row r="85" spans="1:5" ht="14.1" customHeight="1" x14ac:dyDescent="0.2">
      <c r="A85" s="53" t="s">
        <v>36</v>
      </c>
      <c r="B85" s="62"/>
      <c r="C85" s="61">
        <f>SUM(C80:C84)</f>
        <v>5360</v>
      </c>
      <c r="D85" s="61">
        <f>SUM(D80:D84)</f>
        <v>2662</v>
      </c>
      <c r="E85" s="61">
        <f>SUM(E80:E84)</f>
        <v>2698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932</v>
      </c>
      <c r="D86" s="61">
        <v>438</v>
      </c>
      <c r="E86" s="61">
        <v>494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904</v>
      </c>
      <c r="D87" s="61">
        <v>400</v>
      </c>
      <c r="E87" s="61">
        <v>504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895</v>
      </c>
      <c r="D88" s="61">
        <v>412</v>
      </c>
      <c r="E88" s="61">
        <v>483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857</v>
      </c>
      <c r="D89" s="61">
        <v>409</v>
      </c>
      <c r="E89" s="61">
        <v>448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894</v>
      </c>
      <c r="D90" s="61">
        <v>430</v>
      </c>
      <c r="E90" s="61">
        <v>464</v>
      </c>
    </row>
    <row r="91" spans="1:5" ht="14.1" customHeight="1" x14ac:dyDescent="0.2">
      <c r="A91" s="53" t="s">
        <v>36</v>
      </c>
      <c r="B91" s="62"/>
      <c r="C91" s="61">
        <f>SUM(C86:C90)</f>
        <v>4482</v>
      </c>
      <c r="D91" s="61">
        <f>SUM(D86:D90)</f>
        <v>2089</v>
      </c>
      <c r="E91" s="61">
        <f>SUM(E86:E90)</f>
        <v>2393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891</v>
      </c>
      <c r="D92" s="61">
        <v>416</v>
      </c>
      <c r="E92" s="61">
        <v>475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901</v>
      </c>
      <c r="D93" s="61">
        <v>435</v>
      </c>
      <c r="E93" s="61">
        <v>466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786</v>
      </c>
      <c r="D94" s="61">
        <v>350</v>
      </c>
      <c r="E94" s="61">
        <v>436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702</v>
      </c>
      <c r="D95" s="61">
        <v>325</v>
      </c>
      <c r="E95" s="61">
        <v>377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703</v>
      </c>
      <c r="D96" s="61">
        <v>338</v>
      </c>
      <c r="E96" s="61">
        <v>365</v>
      </c>
    </row>
    <row r="97" spans="1:5" ht="14.1" customHeight="1" x14ac:dyDescent="0.2">
      <c r="A97" s="53" t="s">
        <v>36</v>
      </c>
      <c r="B97" s="62"/>
      <c r="C97" s="61">
        <f>SUM(C92:C96)</f>
        <v>3983</v>
      </c>
      <c r="D97" s="61">
        <f>SUM(D92:D96)</f>
        <v>1864</v>
      </c>
      <c r="E97" s="61">
        <f>SUM(E92:E96)</f>
        <v>2119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579</v>
      </c>
      <c r="D98" s="61">
        <v>262</v>
      </c>
      <c r="E98" s="61">
        <v>317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715</v>
      </c>
      <c r="D99" s="61">
        <v>312</v>
      </c>
      <c r="E99" s="61">
        <v>403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770</v>
      </c>
      <c r="D100" s="61">
        <v>349</v>
      </c>
      <c r="E100" s="61">
        <v>421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704</v>
      </c>
      <c r="D101" s="61">
        <v>309</v>
      </c>
      <c r="E101" s="61">
        <v>395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876</v>
      </c>
      <c r="D102" s="61">
        <v>377</v>
      </c>
      <c r="E102" s="61">
        <v>499</v>
      </c>
    </row>
    <row r="103" spans="1:5" ht="14.1" customHeight="1" x14ac:dyDescent="0.2">
      <c r="A103" s="54" t="s">
        <v>36</v>
      </c>
      <c r="B103" s="63"/>
      <c r="C103" s="61">
        <f>SUM(C98:C102)</f>
        <v>3644</v>
      </c>
      <c r="D103" s="61">
        <f>SUM(D98:D102)</f>
        <v>1609</v>
      </c>
      <c r="E103" s="61">
        <f>SUM(E98:E102)</f>
        <v>2035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860</v>
      </c>
      <c r="D104" s="61">
        <v>368</v>
      </c>
      <c r="E104" s="61">
        <v>492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802</v>
      </c>
      <c r="D105" s="61">
        <v>372</v>
      </c>
      <c r="E105" s="61">
        <v>430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761</v>
      </c>
      <c r="D106" s="61">
        <v>336</v>
      </c>
      <c r="E106" s="61">
        <v>425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689</v>
      </c>
      <c r="D107" s="61">
        <v>273</v>
      </c>
      <c r="E107" s="61">
        <v>416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527</v>
      </c>
      <c r="D108" s="61">
        <v>190</v>
      </c>
      <c r="E108" s="61">
        <v>337</v>
      </c>
    </row>
    <row r="109" spans="1:5" ht="14.1" customHeight="1" x14ac:dyDescent="0.2">
      <c r="A109" s="54" t="s">
        <v>36</v>
      </c>
      <c r="B109" s="63"/>
      <c r="C109" s="61">
        <f>SUM(C104:C108)</f>
        <v>3639</v>
      </c>
      <c r="D109" s="61">
        <f>SUM(D104:D108)</f>
        <v>1539</v>
      </c>
      <c r="E109" s="61">
        <f>SUM(E104:E108)</f>
        <v>2100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520</v>
      </c>
      <c r="D110" s="61">
        <v>201</v>
      </c>
      <c r="E110" s="61">
        <v>319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402</v>
      </c>
      <c r="D111" s="61">
        <v>136</v>
      </c>
      <c r="E111" s="61">
        <v>266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265</v>
      </c>
      <c r="D112" s="61">
        <v>83</v>
      </c>
      <c r="E112" s="61">
        <v>182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211</v>
      </c>
      <c r="D113" s="61">
        <v>67</v>
      </c>
      <c r="E113" s="61">
        <v>144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251</v>
      </c>
      <c r="D114" s="61">
        <v>85</v>
      </c>
      <c r="E114" s="61">
        <v>166</v>
      </c>
    </row>
    <row r="115" spans="1:5" ht="14.1" customHeight="1" x14ac:dyDescent="0.2">
      <c r="A115" s="54" t="s">
        <v>36</v>
      </c>
      <c r="B115" s="64"/>
      <c r="C115" s="61">
        <f>SUM(C110:C114)</f>
        <v>1649</v>
      </c>
      <c r="D115" s="61">
        <f>SUM(D110:D114)</f>
        <v>572</v>
      </c>
      <c r="E115" s="61">
        <f>SUM(E110:E114)</f>
        <v>1077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840</v>
      </c>
      <c r="D116" s="61">
        <v>224</v>
      </c>
      <c r="E116" s="61">
        <v>616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79905</v>
      </c>
      <c r="D118" s="66">
        <v>39558</v>
      </c>
      <c r="E118" s="66">
        <v>40347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140625" style="11"/>
  </cols>
  <sheetData>
    <row r="1" spans="1:8" s="10" customFormat="1" ht="14.1" customHeight="1" x14ac:dyDescent="0.2">
      <c r="A1" s="103" t="s">
        <v>161</v>
      </c>
      <c r="B1" s="103"/>
      <c r="C1" s="104"/>
      <c r="D1" s="104"/>
      <c r="E1" s="104"/>
    </row>
    <row r="2" spans="1:8" s="10" customFormat="1" ht="14.1" customHeight="1" x14ac:dyDescent="0.2">
      <c r="A2" s="107" t="s">
        <v>163</v>
      </c>
      <c r="B2" s="107"/>
      <c r="C2" s="107"/>
      <c r="D2" s="107"/>
      <c r="E2" s="107"/>
    </row>
    <row r="3" spans="1:8" s="10" customFormat="1" ht="14.1" customHeight="1" x14ac:dyDescent="0.2">
      <c r="A3" s="103" t="s">
        <v>129</v>
      </c>
      <c r="B3" s="103"/>
      <c r="C3" s="103"/>
      <c r="D3" s="103"/>
      <c r="E3" s="103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8" t="s">
        <v>160</v>
      </c>
      <c r="B5" s="110" t="s">
        <v>162</v>
      </c>
      <c r="C5" s="105" t="s">
        <v>30</v>
      </c>
      <c r="D5" s="105" t="s">
        <v>22</v>
      </c>
      <c r="E5" s="106" t="s">
        <v>23</v>
      </c>
    </row>
    <row r="6" spans="1:8" ht="28.35" customHeight="1" x14ac:dyDescent="0.2">
      <c r="A6" s="109"/>
      <c r="B6" s="111"/>
      <c r="C6" s="19" t="s">
        <v>157</v>
      </c>
      <c r="D6" s="19" t="s">
        <v>158</v>
      </c>
      <c r="E6" s="20" t="s">
        <v>159</v>
      </c>
    </row>
    <row r="7" spans="1:8" ht="14.1" customHeight="1" x14ac:dyDescent="0.2">
      <c r="A7" s="44"/>
      <c r="B7" s="50"/>
      <c r="C7" s="21"/>
      <c r="D7" s="21"/>
      <c r="E7" s="21"/>
    </row>
    <row r="8" spans="1:8" ht="14.1" customHeight="1" x14ac:dyDescent="0.2">
      <c r="A8" s="45" t="s">
        <v>31</v>
      </c>
      <c r="B8" s="60">
        <v>2020</v>
      </c>
      <c r="C8" s="61">
        <v>1062</v>
      </c>
      <c r="D8" s="61">
        <v>537</v>
      </c>
      <c r="E8" s="61">
        <v>525</v>
      </c>
    </row>
    <row r="9" spans="1:8" ht="14.1" customHeight="1" x14ac:dyDescent="0.2">
      <c r="A9" s="45" t="s">
        <v>32</v>
      </c>
      <c r="B9" s="60">
        <f>$B$8-1</f>
        <v>2019</v>
      </c>
      <c r="C9" s="61">
        <v>1061</v>
      </c>
      <c r="D9" s="61">
        <v>560</v>
      </c>
      <c r="E9" s="61">
        <v>501</v>
      </c>
    </row>
    <row r="10" spans="1:8" ht="14.1" customHeight="1" x14ac:dyDescent="0.2">
      <c r="A10" s="45" t="s">
        <v>33</v>
      </c>
      <c r="B10" s="60">
        <f>$B$8-2</f>
        <v>2018</v>
      </c>
      <c r="C10" s="61">
        <v>1065</v>
      </c>
      <c r="D10" s="61">
        <v>518</v>
      </c>
      <c r="E10" s="61">
        <v>547</v>
      </c>
    </row>
    <row r="11" spans="1:8" ht="14.1" customHeight="1" x14ac:dyDescent="0.2">
      <c r="A11" s="45" t="s">
        <v>34</v>
      </c>
      <c r="B11" s="60">
        <f>$B$8-3</f>
        <v>2017</v>
      </c>
      <c r="C11" s="61">
        <v>1126</v>
      </c>
      <c r="D11" s="61">
        <v>581</v>
      </c>
      <c r="E11" s="61">
        <v>545</v>
      </c>
      <c r="H11" s="24"/>
    </row>
    <row r="12" spans="1:8" ht="14.1" customHeight="1" x14ac:dyDescent="0.2">
      <c r="A12" s="45" t="s">
        <v>35</v>
      </c>
      <c r="B12" s="60">
        <f>$B$8-4</f>
        <v>2016</v>
      </c>
      <c r="C12" s="61">
        <v>1166</v>
      </c>
      <c r="D12" s="61">
        <v>594</v>
      </c>
      <c r="E12" s="61">
        <v>572</v>
      </c>
    </row>
    <row r="13" spans="1:8" ht="14.1" customHeight="1" x14ac:dyDescent="0.2">
      <c r="A13" s="52" t="s">
        <v>36</v>
      </c>
      <c r="B13" s="60"/>
      <c r="C13" s="61">
        <f>SUM(C8:C12)</f>
        <v>5480</v>
      </c>
      <c r="D13" s="61">
        <f>SUM(D8:D12)</f>
        <v>2790</v>
      </c>
      <c r="E13" s="61">
        <f>SUM(E8:E12)</f>
        <v>2690</v>
      </c>
    </row>
    <row r="14" spans="1:8" ht="14.1" customHeight="1" x14ac:dyDescent="0.2">
      <c r="A14" s="46" t="s">
        <v>37</v>
      </c>
      <c r="B14" s="60">
        <f>$B$8-5</f>
        <v>2015</v>
      </c>
      <c r="C14" s="61">
        <v>1046</v>
      </c>
      <c r="D14" s="61">
        <v>536</v>
      </c>
      <c r="E14" s="61">
        <v>510</v>
      </c>
    </row>
    <row r="15" spans="1:8" ht="14.1" customHeight="1" x14ac:dyDescent="0.2">
      <c r="A15" s="46" t="s">
        <v>38</v>
      </c>
      <c r="B15" s="60">
        <f>$B$8-6</f>
        <v>2014</v>
      </c>
      <c r="C15" s="61">
        <v>1156</v>
      </c>
      <c r="D15" s="61">
        <v>565</v>
      </c>
      <c r="E15" s="61">
        <v>591</v>
      </c>
    </row>
    <row r="16" spans="1:8" ht="14.1" customHeight="1" x14ac:dyDescent="0.2">
      <c r="A16" s="46" t="s">
        <v>39</v>
      </c>
      <c r="B16" s="60">
        <f>$B$8-7</f>
        <v>2013</v>
      </c>
      <c r="C16" s="61">
        <v>1103</v>
      </c>
      <c r="D16" s="61">
        <v>565</v>
      </c>
      <c r="E16" s="61">
        <v>538</v>
      </c>
    </row>
    <row r="17" spans="1:5" ht="14.1" customHeight="1" x14ac:dyDescent="0.2">
      <c r="A17" s="46" t="s">
        <v>40</v>
      </c>
      <c r="B17" s="60">
        <f>$B$8-8</f>
        <v>2012</v>
      </c>
      <c r="C17" s="61">
        <v>1069</v>
      </c>
      <c r="D17" s="61">
        <v>554</v>
      </c>
      <c r="E17" s="61">
        <v>515</v>
      </c>
    </row>
    <row r="18" spans="1:5" ht="14.1" customHeight="1" x14ac:dyDescent="0.2">
      <c r="A18" s="46" t="s">
        <v>41</v>
      </c>
      <c r="B18" s="60">
        <f>$B$8-9</f>
        <v>2011</v>
      </c>
      <c r="C18" s="61">
        <v>1096</v>
      </c>
      <c r="D18" s="61">
        <v>568</v>
      </c>
      <c r="E18" s="61">
        <v>528</v>
      </c>
    </row>
    <row r="19" spans="1:5" ht="14.1" customHeight="1" x14ac:dyDescent="0.2">
      <c r="A19" s="53" t="s">
        <v>36</v>
      </c>
      <c r="B19" s="62"/>
      <c r="C19" s="61">
        <f>SUM(C14:C18)</f>
        <v>5470</v>
      </c>
      <c r="D19" s="61">
        <f>SUM(D14:D18)</f>
        <v>2788</v>
      </c>
      <c r="E19" s="61">
        <f>SUM(E14:E18)</f>
        <v>2682</v>
      </c>
    </row>
    <row r="20" spans="1:5" ht="14.1" customHeight="1" x14ac:dyDescent="0.2">
      <c r="A20" s="46" t="s">
        <v>42</v>
      </c>
      <c r="B20" s="60">
        <f>$B$8-10</f>
        <v>2010</v>
      </c>
      <c r="C20" s="61">
        <v>1222</v>
      </c>
      <c r="D20" s="61">
        <v>615</v>
      </c>
      <c r="E20" s="61">
        <v>607</v>
      </c>
    </row>
    <row r="21" spans="1:5" ht="14.1" customHeight="1" x14ac:dyDescent="0.2">
      <c r="A21" s="46" t="s">
        <v>43</v>
      </c>
      <c r="B21" s="60">
        <f>$B$8-11</f>
        <v>2009</v>
      </c>
      <c r="C21" s="61">
        <v>1189</v>
      </c>
      <c r="D21" s="61">
        <v>617</v>
      </c>
      <c r="E21" s="61">
        <v>572</v>
      </c>
    </row>
    <row r="22" spans="1:5" ht="14.1" customHeight="1" x14ac:dyDescent="0.2">
      <c r="A22" s="46" t="s">
        <v>44</v>
      </c>
      <c r="B22" s="60">
        <f>$B$8-12</f>
        <v>2008</v>
      </c>
      <c r="C22" s="61">
        <v>1195</v>
      </c>
      <c r="D22" s="61">
        <v>584</v>
      </c>
      <c r="E22" s="61">
        <v>611</v>
      </c>
    </row>
    <row r="23" spans="1:5" ht="14.1" customHeight="1" x14ac:dyDescent="0.2">
      <c r="A23" s="46" t="s">
        <v>45</v>
      </c>
      <c r="B23" s="60">
        <f>$B$8-13</f>
        <v>2007</v>
      </c>
      <c r="C23" s="61">
        <v>1220</v>
      </c>
      <c r="D23" s="61">
        <v>653</v>
      </c>
      <c r="E23" s="61">
        <v>567</v>
      </c>
    </row>
    <row r="24" spans="1:5" ht="14.1" customHeight="1" x14ac:dyDescent="0.2">
      <c r="A24" s="46" t="s">
        <v>46</v>
      </c>
      <c r="B24" s="60">
        <f>$B$8-14</f>
        <v>2006</v>
      </c>
      <c r="C24" s="61">
        <v>1214</v>
      </c>
      <c r="D24" s="61">
        <v>622</v>
      </c>
      <c r="E24" s="61">
        <v>592</v>
      </c>
    </row>
    <row r="25" spans="1:5" ht="14.1" customHeight="1" x14ac:dyDescent="0.2">
      <c r="A25" s="53" t="s">
        <v>36</v>
      </c>
      <c r="B25" s="62"/>
      <c r="C25" s="61">
        <f>SUM(C20:C24)</f>
        <v>6040</v>
      </c>
      <c r="D25" s="61">
        <f>SUM(D20:D24)</f>
        <v>3091</v>
      </c>
      <c r="E25" s="61">
        <f>SUM(E20:E24)</f>
        <v>2949</v>
      </c>
    </row>
    <row r="26" spans="1:5" ht="14.1" customHeight="1" x14ac:dyDescent="0.2">
      <c r="A26" s="46" t="s">
        <v>47</v>
      </c>
      <c r="B26" s="60">
        <f>$B$8-15</f>
        <v>2005</v>
      </c>
      <c r="C26" s="61">
        <v>1219</v>
      </c>
      <c r="D26" s="61">
        <v>605</v>
      </c>
      <c r="E26" s="61">
        <v>614</v>
      </c>
    </row>
    <row r="27" spans="1:5" ht="14.1" customHeight="1" x14ac:dyDescent="0.2">
      <c r="A27" s="46" t="s">
        <v>48</v>
      </c>
      <c r="B27" s="60">
        <f>$B$8-16</f>
        <v>2004</v>
      </c>
      <c r="C27" s="61">
        <v>1289</v>
      </c>
      <c r="D27" s="61">
        <v>656</v>
      </c>
      <c r="E27" s="61">
        <v>633</v>
      </c>
    </row>
    <row r="28" spans="1:5" ht="14.1" customHeight="1" x14ac:dyDescent="0.2">
      <c r="A28" s="46" t="s">
        <v>49</v>
      </c>
      <c r="B28" s="60">
        <f>$B$8-17</f>
        <v>2003</v>
      </c>
      <c r="C28" s="61">
        <v>1398</v>
      </c>
      <c r="D28" s="61">
        <v>706</v>
      </c>
      <c r="E28" s="61">
        <v>692</v>
      </c>
    </row>
    <row r="29" spans="1:5" ht="14.1" customHeight="1" x14ac:dyDescent="0.2">
      <c r="A29" s="46" t="s">
        <v>50</v>
      </c>
      <c r="B29" s="60">
        <f>$B$8-18</f>
        <v>2002</v>
      </c>
      <c r="C29" s="61">
        <v>1387</v>
      </c>
      <c r="D29" s="61">
        <v>694</v>
      </c>
      <c r="E29" s="61">
        <v>693</v>
      </c>
    </row>
    <row r="30" spans="1:5" ht="14.1" customHeight="1" x14ac:dyDescent="0.2">
      <c r="A30" s="45" t="s">
        <v>51</v>
      </c>
      <c r="B30" s="60">
        <f>$B$8-19</f>
        <v>2001</v>
      </c>
      <c r="C30" s="61">
        <v>1361</v>
      </c>
      <c r="D30" s="61">
        <v>710</v>
      </c>
      <c r="E30" s="61">
        <v>651</v>
      </c>
    </row>
    <row r="31" spans="1:5" ht="14.1" customHeight="1" x14ac:dyDescent="0.2">
      <c r="A31" s="53" t="s">
        <v>36</v>
      </c>
      <c r="B31" s="62"/>
      <c r="C31" s="61">
        <f>SUM(C26:C30)</f>
        <v>6654</v>
      </c>
      <c r="D31" s="61">
        <f>SUM(D26:D30)</f>
        <v>3371</v>
      </c>
      <c r="E31" s="61">
        <f>SUM(E26:E30)</f>
        <v>3283</v>
      </c>
    </row>
    <row r="32" spans="1:5" ht="14.1" customHeight="1" x14ac:dyDescent="0.2">
      <c r="A32" s="46" t="s">
        <v>52</v>
      </c>
      <c r="B32" s="60">
        <f>$B$8-20</f>
        <v>2000</v>
      </c>
      <c r="C32" s="61">
        <v>1443</v>
      </c>
      <c r="D32" s="61">
        <v>761</v>
      </c>
      <c r="E32" s="61">
        <v>682</v>
      </c>
    </row>
    <row r="33" spans="1:5" ht="14.1" customHeight="1" x14ac:dyDescent="0.2">
      <c r="A33" s="46" t="s">
        <v>53</v>
      </c>
      <c r="B33" s="60">
        <f>$B$8-21</f>
        <v>1999</v>
      </c>
      <c r="C33" s="61">
        <v>1424</v>
      </c>
      <c r="D33" s="61">
        <v>758</v>
      </c>
      <c r="E33" s="61">
        <v>666</v>
      </c>
    </row>
    <row r="34" spans="1:5" ht="14.1" customHeight="1" x14ac:dyDescent="0.2">
      <c r="A34" s="46" t="s">
        <v>54</v>
      </c>
      <c r="B34" s="60">
        <f>$B$8-22</f>
        <v>1998</v>
      </c>
      <c r="C34" s="61">
        <v>1435</v>
      </c>
      <c r="D34" s="61">
        <v>722</v>
      </c>
      <c r="E34" s="61">
        <v>713</v>
      </c>
    </row>
    <row r="35" spans="1:5" ht="14.1" customHeight="1" x14ac:dyDescent="0.2">
      <c r="A35" s="46" t="s">
        <v>55</v>
      </c>
      <c r="B35" s="60">
        <f>$B$8-23</f>
        <v>1997</v>
      </c>
      <c r="C35" s="61">
        <v>1493</v>
      </c>
      <c r="D35" s="61">
        <v>778</v>
      </c>
      <c r="E35" s="61">
        <v>715</v>
      </c>
    </row>
    <row r="36" spans="1:5" ht="14.1" customHeight="1" x14ac:dyDescent="0.2">
      <c r="A36" s="46" t="s">
        <v>56</v>
      </c>
      <c r="B36" s="60">
        <f>$B$8-24</f>
        <v>1996</v>
      </c>
      <c r="C36" s="61">
        <v>1424</v>
      </c>
      <c r="D36" s="61">
        <v>782</v>
      </c>
      <c r="E36" s="61">
        <v>642</v>
      </c>
    </row>
    <row r="37" spans="1:5" ht="14.1" customHeight="1" x14ac:dyDescent="0.2">
      <c r="A37" s="53" t="s">
        <v>36</v>
      </c>
      <c r="B37" s="62"/>
      <c r="C37" s="61">
        <f>SUM(C32:C36)</f>
        <v>7219</v>
      </c>
      <c r="D37" s="61">
        <f>SUM(D32:D36)</f>
        <v>3801</v>
      </c>
      <c r="E37" s="61">
        <f>SUM(E32:E36)</f>
        <v>3418</v>
      </c>
    </row>
    <row r="38" spans="1:5" ht="14.1" customHeight="1" x14ac:dyDescent="0.2">
      <c r="A38" s="46" t="s">
        <v>57</v>
      </c>
      <c r="B38" s="60">
        <f>$B$8-25</f>
        <v>1995</v>
      </c>
      <c r="C38" s="61">
        <v>1367</v>
      </c>
      <c r="D38" s="61">
        <v>750</v>
      </c>
      <c r="E38" s="61">
        <v>617</v>
      </c>
    </row>
    <row r="39" spans="1:5" ht="14.1" customHeight="1" x14ac:dyDescent="0.2">
      <c r="A39" s="46" t="s">
        <v>58</v>
      </c>
      <c r="B39" s="60">
        <f>$B$8-26</f>
        <v>1994</v>
      </c>
      <c r="C39" s="61">
        <v>1325</v>
      </c>
      <c r="D39" s="61">
        <v>729</v>
      </c>
      <c r="E39" s="61">
        <v>596</v>
      </c>
    </row>
    <row r="40" spans="1:5" ht="14.1" customHeight="1" x14ac:dyDescent="0.2">
      <c r="A40" s="46" t="s">
        <v>59</v>
      </c>
      <c r="B40" s="60">
        <f>$B$8-27</f>
        <v>1993</v>
      </c>
      <c r="C40" s="61">
        <v>1373</v>
      </c>
      <c r="D40" s="61">
        <v>757</v>
      </c>
      <c r="E40" s="61">
        <v>616</v>
      </c>
    </row>
    <row r="41" spans="1:5" ht="14.1" customHeight="1" x14ac:dyDescent="0.2">
      <c r="A41" s="46" t="s">
        <v>60</v>
      </c>
      <c r="B41" s="60">
        <f>$B$8-28</f>
        <v>1992</v>
      </c>
      <c r="C41" s="61">
        <v>1349</v>
      </c>
      <c r="D41" s="61">
        <v>698</v>
      </c>
      <c r="E41" s="61">
        <v>651</v>
      </c>
    </row>
    <row r="42" spans="1:5" ht="14.1" customHeight="1" x14ac:dyDescent="0.2">
      <c r="A42" s="46" t="s">
        <v>61</v>
      </c>
      <c r="B42" s="60">
        <f>$B$8-29</f>
        <v>1991</v>
      </c>
      <c r="C42" s="61">
        <v>1390</v>
      </c>
      <c r="D42" s="61">
        <v>753</v>
      </c>
      <c r="E42" s="61">
        <v>637</v>
      </c>
    </row>
    <row r="43" spans="1:5" ht="14.1" customHeight="1" x14ac:dyDescent="0.2">
      <c r="A43" s="53" t="s">
        <v>36</v>
      </c>
      <c r="B43" s="62"/>
      <c r="C43" s="61">
        <f>SUM(C38:C42)</f>
        <v>6804</v>
      </c>
      <c r="D43" s="61">
        <f>SUM(D38:D42)</f>
        <v>3687</v>
      </c>
      <c r="E43" s="61">
        <f>SUM(E38:E42)</f>
        <v>3117</v>
      </c>
    </row>
    <row r="44" spans="1:5" ht="14.1" customHeight="1" x14ac:dyDescent="0.2">
      <c r="A44" s="46" t="s">
        <v>62</v>
      </c>
      <c r="B44" s="60">
        <f>$B$8-30</f>
        <v>1990</v>
      </c>
      <c r="C44" s="61">
        <v>1419</v>
      </c>
      <c r="D44" s="61">
        <v>730</v>
      </c>
      <c r="E44" s="61">
        <v>689</v>
      </c>
    </row>
    <row r="45" spans="1:5" ht="14.1" customHeight="1" x14ac:dyDescent="0.2">
      <c r="A45" s="46" t="s">
        <v>63</v>
      </c>
      <c r="B45" s="60">
        <f>$B$8-31</f>
        <v>1989</v>
      </c>
      <c r="C45" s="61">
        <v>1405</v>
      </c>
      <c r="D45" s="61">
        <v>772</v>
      </c>
      <c r="E45" s="61">
        <v>633</v>
      </c>
    </row>
    <row r="46" spans="1:5" ht="14.1" customHeight="1" x14ac:dyDescent="0.2">
      <c r="A46" s="46" t="s">
        <v>64</v>
      </c>
      <c r="B46" s="60">
        <f>$B$8-32</f>
        <v>1988</v>
      </c>
      <c r="C46" s="61">
        <v>1439</v>
      </c>
      <c r="D46" s="61">
        <v>727</v>
      </c>
      <c r="E46" s="61">
        <v>712</v>
      </c>
    </row>
    <row r="47" spans="1:5" ht="14.1" customHeight="1" x14ac:dyDescent="0.2">
      <c r="A47" s="46" t="s">
        <v>65</v>
      </c>
      <c r="B47" s="60">
        <f>$B$8-33</f>
        <v>1987</v>
      </c>
      <c r="C47" s="61">
        <v>1442</v>
      </c>
      <c r="D47" s="61">
        <v>738</v>
      </c>
      <c r="E47" s="61">
        <v>704</v>
      </c>
    </row>
    <row r="48" spans="1:5" ht="14.1" customHeight="1" x14ac:dyDescent="0.2">
      <c r="A48" s="46" t="s">
        <v>66</v>
      </c>
      <c r="B48" s="60">
        <f>$B$8-34</f>
        <v>1986</v>
      </c>
      <c r="C48" s="61">
        <v>1381</v>
      </c>
      <c r="D48" s="61">
        <v>711</v>
      </c>
      <c r="E48" s="61">
        <v>670</v>
      </c>
    </row>
    <row r="49" spans="1:5" ht="14.1" customHeight="1" x14ac:dyDescent="0.2">
      <c r="A49" s="53" t="s">
        <v>36</v>
      </c>
      <c r="B49" s="62"/>
      <c r="C49" s="61">
        <f>SUM(C44:C48)</f>
        <v>7086</v>
      </c>
      <c r="D49" s="61">
        <f>SUM(D44:D48)</f>
        <v>3678</v>
      </c>
      <c r="E49" s="61">
        <f>SUM(E44:E48)</f>
        <v>3408</v>
      </c>
    </row>
    <row r="50" spans="1:5" ht="14.1" customHeight="1" x14ac:dyDescent="0.2">
      <c r="A50" s="46" t="s">
        <v>67</v>
      </c>
      <c r="B50" s="60">
        <f>$B$8-35</f>
        <v>1985</v>
      </c>
      <c r="C50" s="61">
        <v>1309</v>
      </c>
      <c r="D50" s="61">
        <v>691</v>
      </c>
      <c r="E50" s="61">
        <v>618</v>
      </c>
    </row>
    <row r="51" spans="1:5" ht="14.1" customHeight="1" x14ac:dyDescent="0.2">
      <c r="A51" s="46" t="s">
        <v>68</v>
      </c>
      <c r="B51" s="60">
        <f>$B$8-36</f>
        <v>1984</v>
      </c>
      <c r="C51" s="61">
        <v>1295</v>
      </c>
      <c r="D51" s="61">
        <v>631</v>
      </c>
      <c r="E51" s="61">
        <v>664</v>
      </c>
    </row>
    <row r="52" spans="1:5" ht="14.1" customHeight="1" x14ac:dyDescent="0.2">
      <c r="A52" s="46" t="s">
        <v>69</v>
      </c>
      <c r="B52" s="60">
        <f>$B$8-37</f>
        <v>1983</v>
      </c>
      <c r="C52" s="61">
        <v>1402</v>
      </c>
      <c r="D52" s="61">
        <v>741</v>
      </c>
      <c r="E52" s="61">
        <v>661</v>
      </c>
    </row>
    <row r="53" spans="1:5" ht="14.1" customHeight="1" x14ac:dyDescent="0.2">
      <c r="A53" s="46" t="s">
        <v>70</v>
      </c>
      <c r="B53" s="60">
        <f>$B$8-38</f>
        <v>1982</v>
      </c>
      <c r="C53" s="61">
        <v>1377</v>
      </c>
      <c r="D53" s="61">
        <v>677</v>
      </c>
      <c r="E53" s="61">
        <v>700</v>
      </c>
    </row>
    <row r="54" spans="1:5" ht="14.1" customHeight="1" x14ac:dyDescent="0.2">
      <c r="A54" s="45" t="s">
        <v>71</v>
      </c>
      <c r="B54" s="60">
        <f>$B$8-39</f>
        <v>1981</v>
      </c>
      <c r="C54" s="61">
        <v>1377</v>
      </c>
      <c r="D54" s="61">
        <v>683</v>
      </c>
      <c r="E54" s="61">
        <v>694</v>
      </c>
    </row>
    <row r="55" spans="1:5" ht="14.1" customHeight="1" x14ac:dyDescent="0.2">
      <c r="A55" s="52" t="s">
        <v>36</v>
      </c>
      <c r="B55" s="62"/>
      <c r="C55" s="61">
        <f>SUM(C50:C54)</f>
        <v>6760</v>
      </c>
      <c r="D55" s="61">
        <f>SUM(D50:D54)</f>
        <v>3423</v>
      </c>
      <c r="E55" s="61">
        <f>SUM(E50:E54)</f>
        <v>3337</v>
      </c>
    </row>
    <row r="56" spans="1:5" ht="14.1" customHeight="1" x14ac:dyDescent="0.2">
      <c r="A56" s="45" t="s">
        <v>72</v>
      </c>
      <c r="B56" s="60">
        <f>$B$8-40</f>
        <v>1980</v>
      </c>
      <c r="C56" s="61">
        <v>1397</v>
      </c>
      <c r="D56" s="61">
        <v>679</v>
      </c>
      <c r="E56" s="61">
        <v>718</v>
      </c>
    </row>
    <row r="57" spans="1:5" ht="14.1" customHeight="1" x14ac:dyDescent="0.2">
      <c r="A57" s="45" t="s">
        <v>73</v>
      </c>
      <c r="B57" s="60">
        <f>$B$8-41</f>
        <v>1979</v>
      </c>
      <c r="C57" s="61">
        <v>1339</v>
      </c>
      <c r="D57" s="61">
        <v>667</v>
      </c>
      <c r="E57" s="61">
        <v>672</v>
      </c>
    </row>
    <row r="58" spans="1:5" ht="14.1" customHeight="1" x14ac:dyDescent="0.2">
      <c r="A58" s="45" t="s">
        <v>74</v>
      </c>
      <c r="B58" s="60">
        <f>$B$8-42</f>
        <v>1978</v>
      </c>
      <c r="C58" s="61">
        <v>1395</v>
      </c>
      <c r="D58" s="61">
        <v>691</v>
      </c>
      <c r="E58" s="61">
        <v>704</v>
      </c>
    </row>
    <row r="59" spans="1:5" ht="14.1" customHeight="1" x14ac:dyDescent="0.2">
      <c r="A59" s="45" t="s">
        <v>75</v>
      </c>
      <c r="B59" s="60">
        <f>$B$8-43</f>
        <v>1977</v>
      </c>
      <c r="C59" s="61">
        <v>1400</v>
      </c>
      <c r="D59" s="61">
        <v>689</v>
      </c>
      <c r="E59" s="61">
        <v>711</v>
      </c>
    </row>
    <row r="60" spans="1:5" ht="14.1" customHeight="1" x14ac:dyDescent="0.2">
      <c r="A60" s="45" t="s">
        <v>76</v>
      </c>
      <c r="B60" s="60">
        <f>$B$8-44</f>
        <v>1976</v>
      </c>
      <c r="C60" s="61">
        <v>1445</v>
      </c>
      <c r="D60" s="61">
        <v>706</v>
      </c>
      <c r="E60" s="61">
        <v>739</v>
      </c>
    </row>
    <row r="61" spans="1:5" ht="14.1" customHeight="1" x14ac:dyDescent="0.2">
      <c r="A61" s="53" t="s">
        <v>36</v>
      </c>
      <c r="B61" s="62"/>
      <c r="C61" s="61">
        <f>SUM(C56:C60)</f>
        <v>6976</v>
      </c>
      <c r="D61" s="61">
        <f>SUM(D56:D60)</f>
        <v>3432</v>
      </c>
      <c r="E61" s="61">
        <f>SUM(E56:E60)</f>
        <v>3544</v>
      </c>
    </row>
    <row r="62" spans="1:5" ht="14.1" customHeight="1" x14ac:dyDescent="0.2">
      <c r="A62" s="46" t="s">
        <v>77</v>
      </c>
      <c r="B62" s="60">
        <f>$B$8-45</f>
        <v>1975</v>
      </c>
      <c r="C62" s="61">
        <v>1390</v>
      </c>
      <c r="D62" s="61">
        <v>691</v>
      </c>
      <c r="E62" s="61">
        <v>699</v>
      </c>
    </row>
    <row r="63" spans="1:5" ht="14.1" customHeight="1" x14ac:dyDescent="0.2">
      <c r="A63" s="46" t="s">
        <v>78</v>
      </c>
      <c r="B63" s="60">
        <f>$B$8-46</f>
        <v>1974</v>
      </c>
      <c r="C63" s="61">
        <v>1415</v>
      </c>
      <c r="D63" s="61">
        <v>733</v>
      </c>
      <c r="E63" s="61">
        <v>682</v>
      </c>
    </row>
    <row r="64" spans="1:5" ht="14.1" customHeight="1" x14ac:dyDescent="0.2">
      <c r="A64" s="46" t="s">
        <v>79</v>
      </c>
      <c r="B64" s="60">
        <f>$B$8-47</f>
        <v>1973</v>
      </c>
      <c r="C64" s="61">
        <v>1541</v>
      </c>
      <c r="D64" s="61">
        <v>778</v>
      </c>
      <c r="E64" s="61">
        <v>763</v>
      </c>
    </row>
    <row r="65" spans="1:5" ht="14.1" customHeight="1" x14ac:dyDescent="0.2">
      <c r="A65" s="46" t="s">
        <v>80</v>
      </c>
      <c r="B65" s="60">
        <f>$B$8-48</f>
        <v>1972</v>
      </c>
      <c r="C65" s="61">
        <v>1663</v>
      </c>
      <c r="D65" s="61">
        <v>821</v>
      </c>
      <c r="E65" s="61">
        <v>842</v>
      </c>
    </row>
    <row r="66" spans="1:5" ht="14.1" customHeight="1" x14ac:dyDescent="0.2">
      <c r="A66" s="46" t="s">
        <v>81</v>
      </c>
      <c r="B66" s="60">
        <f>$B$8-49</f>
        <v>1971</v>
      </c>
      <c r="C66" s="61">
        <v>1846</v>
      </c>
      <c r="D66" s="61">
        <v>938</v>
      </c>
      <c r="E66" s="61">
        <v>908</v>
      </c>
    </row>
    <row r="67" spans="1:5" ht="14.1" customHeight="1" x14ac:dyDescent="0.2">
      <c r="A67" s="53" t="s">
        <v>36</v>
      </c>
      <c r="B67" s="62"/>
      <c r="C67" s="61">
        <f>SUM(C62:C66)</f>
        <v>7855</v>
      </c>
      <c r="D67" s="61">
        <f>SUM(D62:D66)</f>
        <v>3961</v>
      </c>
      <c r="E67" s="61">
        <f>SUM(E62:E66)</f>
        <v>3894</v>
      </c>
    </row>
    <row r="68" spans="1:5" ht="14.1" customHeight="1" x14ac:dyDescent="0.2">
      <c r="A68" s="46" t="s">
        <v>82</v>
      </c>
      <c r="B68" s="60">
        <f>$B$8-50</f>
        <v>1970</v>
      </c>
      <c r="C68" s="61">
        <v>2031</v>
      </c>
      <c r="D68" s="61">
        <v>999</v>
      </c>
      <c r="E68" s="61">
        <v>1032</v>
      </c>
    </row>
    <row r="69" spans="1:5" ht="14.1" customHeight="1" x14ac:dyDescent="0.2">
      <c r="A69" s="46" t="s">
        <v>83</v>
      </c>
      <c r="B69" s="60">
        <f>$B$8-51</f>
        <v>1969</v>
      </c>
      <c r="C69" s="61">
        <v>2243</v>
      </c>
      <c r="D69" s="61">
        <v>1094</v>
      </c>
      <c r="E69" s="61">
        <v>1149</v>
      </c>
    </row>
    <row r="70" spans="1:5" ht="14.1" customHeight="1" x14ac:dyDescent="0.2">
      <c r="A70" s="46" t="s">
        <v>84</v>
      </c>
      <c r="B70" s="60">
        <f>$B$8-52</f>
        <v>1968</v>
      </c>
      <c r="C70" s="61">
        <v>2298</v>
      </c>
      <c r="D70" s="61">
        <v>1148</v>
      </c>
      <c r="E70" s="61">
        <v>1150</v>
      </c>
    </row>
    <row r="71" spans="1:5" ht="14.1" customHeight="1" x14ac:dyDescent="0.2">
      <c r="A71" s="46" t="s">
        <v>85</v>
      </c>
      <c r="B71" s="60">
        <f>$B$8-53</f>
        <v>1967</v>
      </c>
      <c r="C71" s="61">
        <v>2357</v>
      </c>
      <c r="D71" s="61">
        <v>1159</v>
      </c>
      <c r="E71" s="61">
        <v>1198</v>
      </c>
    </row>
    <row r="72" spans="1:5" ht="14.1" customHeight="1" x14ac:dyDescent="0.2">
      <c r="A72" s="46" t="s">
        <v>86</v>
      </c>
      <c r="B72" s="60">
        <f>$B$8-54</f>
        <v>1966</v>
      </c>
      <c r="C72" s="61">
        <v>2370</v>
      </c>
      <c r="D72" s="61">
        <v>1167</v>
      </c>
      <c r="E72" s="61">
        <v>1203</v>
      </c>
    </row>
    <row r="73" spans="1:5" ht="14.1" customHeight="1" x14ac:dyDescent="0.2">
      <c r="A73" s="53" t="s">
        <v>36</v>
      </c>
      <c r="B73" s="62"/>
      <c r="C73" s="61">
        <f>SUM(C68:C72)</f>
        <v>11299</v>
      </c>
      <c r="D73" s="61">
        <f>SUM(D68:D72)</f>
        <v>5567</v>
      </c>
      <c r="E73" s="61">
        <f>SUM(E68:E72)</f>
        <v>5732</v>
      </c>
    </row>
    <row r="74" spans="1:5" ht="14.1" customHeight="1" x14ac:dyDescent="0.2">
      <c r="A74" s="46" t="s">
        <v>87</v>
      </c>
      <c r="B74" s="60">
        <f>$B$8-55</f>
        <v>1965</v>
      </c>
      <c r="C74" s="61">
        <v>2372</v>
      </c>
      <c r="D74" s="61">
        <v>1170</v>
      </c>
      <c r="E74" s="61">
        <v>1202</v>
      </c>
    </row>
    <row r="75" spans="1:5" ht="14.1" customHeight="1" x14ac:dyDescent="0.2">
      <c r="A75" s="46" t="s">
        <v>88</v>
      </c>
      <c r="B75" s="60">
        <f>$B$8-56</f>
        <v>1964</v>
      </c>
      <c r="C75" s="61">
        <v>2399</v>
      </c>
      <c r="D75" s="61">
        <v>1188</v>
      </c>
      <c r="E75" s="61">
        <v>1211</v>
      </c>
    </row>
    <row r="76" spans="1:5" ht="14.1" customHeight="1" x14ac:dyDescent="0.2">
      <c r="A76" s="46" t="s">
        <v>89</v>
      </c>
      <c r="B76" s="60">
        <f>$B$8-57</f>
        <v>1963</v>
      </c>
      <c r="C76" s="61">
        <v>2404</v>
      </c>
      <c r="D76" s="61">
        <v>1206</v>
      </c>
      <c r="E76" s="61">
        <v>1198</v>
      </c>
    </row>
    <row r="77" spans="1:5" ht="14.1" customHeight="1" x14ac:dyDescent="0.2">
      <c r="A77" s="45" t="s">
        <v>90</v>
      </c>
      <c r="B77" s="60">
        <f>$B$8-58</f>
        <v>1962</v>
      </c>
      <c r="C77" s="61">
        <v>2256</v>
      </c>
      <c r="D77" s="61">
        <v>1083</v>
      </c>
      <c r="E77" s="61">
        <v>1173</v>
      </c>
    </row>
    <row r="78" spans="1:5" ht="14.1" customHeight="1" x14ac:dyDescent="0.2">
      <c r="A78" s="46" t="s">
        <v>91</v>
      </c>
      <c r="B78" s="60">
        <f>$B$8-59</f>
        <v>1961</v>
      </c>
      <c r="C78" s="61">
        <v>2238</v>
      </c>
      <c r="D78" s="61">
        <v>1090</v>
      </c>
      <c r="E78" s="61">
        <v>1148</v>
      </c>
    </row>
    <row r="79" spans="1:5" ht="14.1" customHeight="1" x14ac:dyDescent="0.2">
      <c r="A79" s="53" t="s">
        <v>36</v>
      </c>
      <c r="B79" s="62"/>
      <c r="C79" s="61">
        <f>SUM(C74:C78)</f>
        <v>11669</v>
      </c>
      <c r="D79" s="61">
        <f>SUM(D74:D78)</f>
        <v>5737</v>
      </c>
      <c r="E79" s="61">
        <f>SUM(E74:E78)</f>
        <v>5932</v>
      </c>
    </row>
    <row r="80" spans="1:5" ht="14.1" customHeight="1" x14ac:dyDescent="0.2">
      <c r="A80" s="46" t="s">
        <v>92</v>
      </c>
      <c r="B80" s="60">
        <f>$B$8-60</f>
        <v>1960</v>
      </c>
      <c r="C80" s="61">
        <v>2194</v>
      </c>
      <c r="D80" s="61">
        <v>1071</v>
      </c>
      <c r="E80" s="61">
        <v>1123</v>
      </c>
    </row>
    <row r="81" spans="1:5" ht="14.1" customHeight="1" x14ac:dyDescent="0.2">
      <c r="A81" s="46" t="s">
        <v>93</v>
      </c>
      <c r="B81" s="60">
        <f>$B$8-61</f>
        <v>1959</v>
      </c>
      <c r="C81" s="61">
        <v>2163</v>
      </c>
      <c r="D81" s="61">
        <v>1055</v>
      </c>
      <c r="E81" s="61">
        <v>1108</v>
      </c>
    </row>
    <row r="82" spans="1:5" ht="14.1" customHeight="1" x14ac:dyDescent="0.2">
      <c r="A82" s="46" t="s">
        <v>94</v>
      </c>
      <c r="B82" s="60">
        <f>$B$8-62</f>
        <v>1958</v>
      </c>
      <c r="C82" s="61">
        <v>2037</v>
      </c>
      <c r="D82" s="61">
        <v>989</v>
      </c>
      <c r="E82" s="61">
        <v>1048</v>
      </c>
    </row>
    <row r="83" spans="1:5" ht="14.1" customHeight="1" x14ac:dyDescent="0.2">
      <c r="A83" s="46" t="s">
        <v>95</v>
      </c>
      <c r="B83" s="60">
        <f>$B$8-63</f>
        <v>1957</v>
      </c>
      <c r="C83" s="61">
        <v>1963</v>
      </c>
      <c r="D83" s="61">
        <v>952</v>
      </c>
      <c r="E83" s="61">
        <v>1011</v>
      </c>
    </row>
    <row r="84" spans="1:5" ht="14.1" customHeight="1" x14ac:dyDescent="0.2">
      <c r="A84" s="46" t="s">
        <v>96</v>
      </c>
      <c r="B84" s="60">
        <f>$B$8-64</f>
        <v>1956</v>
      </c>
      <c r="C84" s="61">
        <v>1876</v>
      </c>
      <c r="D84" s="61">
        <v>904</v>
      </c>
      <c r="E84" s="61">
        <v>972</v>
      </c>
    </row>
    <row r="85" spans="1:5" ht="14.1" customHeight="1" x14ac:dyDescent="0.2">
      <c r="A85" s="53" t="s">
        <v>36</v>
      </c>
      <c r="B85" s="62"/>
      <c r="C85" s="61">
        <f>SUM(C80:C84)</f>
        <v>10233</v>
      </c>
      <c r="D85" s="61">
        <f>SUM(D80:D84)</f>
        <v>4971</v>
      </c>
      <c r="E85" s="61">
        <f>SUM(E80:E84)</f>
        <v>5262</v>
      </c>
    </row>
    <row r="86" spans="1:5" ht="14.1" customHeight="1" x14ac:dyDescent="0.2">
      <c r="A86" s="46" t="s">
        <v>97</v>
      </c>
      <c r="B86" s="60">
        <f>$B$8-65</f>
        <v>1955</v>
      </c>
      <c r="C86" s="61">
        <v>1807</v>
      </c>
      <c r="D86" s="61">
        <v>878</v>
      </c>
      <c r="E86" s="61">
        <v>929</v>
      </c>
    </row>
    <row r="87" spans="1:5" ht="14.1" customHeight="1" x14ac:dyDescent="0.2">
      <c r="A87" s="46" t="s">
        <v>98</v>
      </c>
      <c r="B87" s="60">
        <f>$B$8-66</f>
        <v>1954</v>
      </c>
      <c r="C87" s="61">
        <v>1855</v>
      </c>
      <c r="D87" s="61">
        <v>880</v>
      </c>
      <c r="E87" s="61">
        <v>975</v>
      </c>
    </row>
    <row r="88" spans="1:5" ht="14.1" customHeight="1" x14ac:dyDescent="0.2">
      <c r="A88" s="46" t="s">
        <v>99</v>
      </c>
      <c r="B88" s="60">
        <f>$B$8-67</f>
        <v>1953</v>
      </c>
      <c r="C88" s="61">
        <v>1717</v>
      </c>
      <c r="D88" s="61">
        <v>852</v>
      </c>
      <c r="E88" s="61">
        <v>865</v>
      </c>
    </row>
    <row r="89" spans="1:5" ht="14.1" customHeight="1" x14ac:dyDescent="0.2">
      <c r="A89" s="46" t="s">
        <v>100</v>
      </c>
      <c r="B89" s="60">
        <f>$B$8-68</f>
        <v>1952</v>
      </c>
      <c r="C89" s="61">
        <v>1803</v>
      </c>
      <c r="D89" s="61">
        <v>890</v>
      </c>
      <c r="E89" s="61">
        <v>913</v>
      </c>
    </row>
    <row r="90" spans="1:5" ht="14.1" customHeight="1" x14ac:dyDescent="0.2">
      <c r="A90" s="46" t="s">
        <v>101</v>
      </c>
      <c r="B90" s="60">
        <f>$B$8-69</f>
        <v>1951</v>
      </c>
      <c r="C90" s="61">
        <v>1750</v>
      </c>
      <c r="D90" s="61">
        <v>850</v>
      </c>
      <c r="E90" s="61">
        <v>900</v>
      </c>
    </row>
    <row r="91" spans="1:5" ht="14.1" customHeight="1" x14ac:dyDescent="0.2">
      <c r="A91" s="53" t="s">
        <v>36</v>
      </c>
      <c r="B91" s="62"/>
      <c r="C91" s="61">
        <f>SUM(C86:C90)</f>
        <v>8932</v>
      </c>
      <c r="D91" s="61">
        <f>SUM(D86:D90)</f>
        <v>4350</v>
      </c>
      <c r="E91" s="61">
        <f>SUM(E86:E90)</f>
        <v>4582</v>
      </c>
    </row>
    <row r="92" spans="1:5" ht="14.1" customHeight="1" x14ac:dyDescent="0.2">
      <c r="A92" s="46" t="s">
        <v>102</v>
      </c>
      <c r="B92" s="60">
        <f>$B$8-70</f>
        <v>1950</v>
      </c>
      <c r="C92" s="61">
        <v>1696</v>
      </c>
      <c r="D92" s="61">
        <v>837</v>
      </c>
      <c r="E92" s="61">
        <v>859</v>
      </c>
    </row>
    <row r="93" spans="1:5" ht="14.1" customHeight="1" x14ac:dyDescent="0.2">
      <c r="A93" s="46" t="s">
        <v>103</v>
      </c>
      <c r="B93" s="60">
        <f>$B$8-71</f>
        <v>1949</v>
      </c>
      <c r="C93" s="61">
        <v>1719</v>
      </c>
      <c r="D93" s="61">
        <v>836</v>
      </c>
      <c r="E93" s="61">
        <v>883</v>
      </c>
    </row>
    <row r="94" spans="1:5" ht="14.1" customHeight="1" x14ac:dyDescent="0.2">
      <c r="A94" s="46" t="s">
        <v>104</v>
      </c>
      <c r="B94" s="60">
        <f>$B$8-72</f>
        <v>1948</v>
      </c>
      <c r="C94" s="61">
        <v>1582</v>
      </c>
      <c r="D94" s="61">
        <v>760</v>
      </c>
      <c r="E94" s="61">
        <v>822</v>
      </c>
    </row>
    <row r="95" spans="1:5" ht="14.1" customHeight="1" x14ac:dyDescent="0.2">
      <c r="A95" s="46" t="s">
        <v>105</v>
      </c>
      <c r="B95" s="60">
        <f>$B$8-73</f>
        <v>1947</v>
      </c>
      <c r="C95" s="61">
        <v>1417</v>
      </c>
      <c r="D95" s="61">
        <v>686</v>
      </c>
      <c r="E95" s="61">
        <v>731</v>
      </c>
    </row>
    <row r="96" spans="1:5" ht="14.1" customHeight="1" x14ac:dyDescent="0.2">
      <c r="A96" s="46" t="s">
        <v>106</v>
      </c>
      <c r="B96" s="60">
        <f>$B$8-74</f>
        <v>1946</v>
      </c>
      <c r="C96" s="61">
        <v>1373</v>
      </c>
      <c r="D96" s="61">
        <v>657</v>
      </c>
      <c r="E96" s="61">
        <v>716</v>
      </c>
    </row>
    <row r="97" spans="1:5" ht="14.1" customHeight="1" x14ac:dyDescent="0.2">
      <c r="A97" s="53" t="s">
        <v>36</v>
      </c>
      <c r="B97" s="62"/>
      <c r="C97" s="61">
        <f>SUM(C92:C96)</f>
        <v>7787</v>
      </c>
      <c r="D97" s="61">
        <f>SUM(D92:D96)</f>
        <v>3776</v>
      </c>
      <c r="E97" s="61">
        <f>SUM(E92:E96)</f>
        <v>4011</v>
      </c>
    </row>
    <row r="98" spans="1:5" ht="14.1" customHeight="1" x14ac:dyDescent="0.2">
      <c r="A98" s="46" t="s">
        <v>107</v>
      </c>
      <c r="B98" s="60">
        <f>$B$8-75</f>
        <v>1945</v>
      </c>
      <c r="C98" s="61">
        <v>1029</v>
      </c>
      <c r="D98" s="61">
        <v>516</v>
      </c>
      <c r="E98" s="61">
        <v>513</v>
      </c>
    </row>
    <row r="99" spans="1:5" ht="14.1" customHeight="1" x14ac:dyDescent="0.2">
      <c r="A99" s="46" t="s">
        <v>108</v>
      </c>
      <c r="B99" s="60">
        <f>$B$8-76</f>
        <v>1944</v>
      </c>
      <c r="C99" s="61">
        <v>1339</v>
      </c>
      <c r="D99" s="61">
        <v>647</v>
      </c>
      <c r="E99" s="61">
        <v>692</v>
      </c>
    </row>
    <row r="100" spans="1:5" ht="14.1" customHeight="1" x14ac:dyDescent="0.2">
      <c r="A100" s="46" t="s">
        <v>109</v>
      </c>
      <c r="B100" s="60">
        <f>$B$8-77</f>
        <v>1943</v>
      </c>
      <c r="C100" s="61">
        <v>1336</v>
      </c>
      <c r="D100" s="61">
        <v>626</v>
      </c>
      <c r="E100" s="61">
        <v>710</v>
      </c>
    </row>
    <row r="101" spans="1:5" ht="14.1" customHeight="1" x14ac:dyDescent="0.2">
      <c r="A101" s="46" t="s">
        <v>110</v>
      </c>
      <c r="B101" s="60">
        <f>$B$8-78</f>
        <v>1942</v>
      </c>
      <c r="C101" s="61">
        <v>1281</v>
      </c>
      <c r="D101" s="61">
        <v>590</v>
      </c>
      <c r="E101" s="61">
        <v>691</v>
      </c>
    </row>
    <row r="102" spans="1:5" ht="14.1" customHeight="1" x14ac:dyDescent="0.2">
      <c r="A102" s="47" t="s">
        <v>111</v>
      </c>
      <c r="B102" s="60">
        <f>$B$8-79</f>
        <v>1941</v>
      </c>
      <c r="C102" s="61">
        <v>1475</v>
      </c>
      <c r="D102" s="61">
        <v>649</v>
      </c>
      <c r="E102" s="61">
        <v>826</v>
      </c>
    </row>
    <row r="103" spans="1:5" ht="14.1" customHeight="1" x14ac:dyDescent="0.2">
      <c r="A103" s="54" t="s">
        <v>36</v>
      </c>
      <c r="B103" s="63"/>
      <c r="C103" s="61">
        <f>SUM(C98:C102)</f>
        <v>6460</v>
      </c>
      <c r="D103" s="61">
        <f>SUM(D98:D102)</f>
        <v>3028</v>
      </c>
      <c r="E103" s="61">
        <f>SUM(E98:E102)</f>
        <v>3432</v>
      </c>
    </row>
    <row r="104" spans="1:5" ht="14.1" customHeight="1" x14ac:dyDescent="0.2">
      <c r="A104" s="47" t="s">
        <v>112</v>
      </c>
      <c r="B104" s="60">
        <f>$B$8-80</f>
        <v>1940</v>
      </c>
      <c r="C104" s="61">
        <v>1537</v>
      </c>
      <c r="D104" s="61">
        <v>704</v>
      </c>
      <c r="E104" s="61">
        <v>833</v>
      </c>
    </row>
    <row r="105" spans="1:5" ht="14.1" customHeight="1" x14ac:dyDescent="0.2">
      <c r="A105" s="47" t="s">
        <v>123</v>
      </c>
      <c r="B105" s="60">
        <f>$B$8-81</f>
        <v>1939</v>
      </c>
      <c r="C105" s="61">
        <v>1520</v>
      </c>
      <c r="D105" s="61">
        <v>685</v>
      </c>
      <c r="E105" s="61">
        <v>835</v>
      </c>
    </row>
    <row r="106" spans="1:5" s="25" customFormat="1" ht="14.1" customHeight="1" x14ac:dyDescent="0.2">
      <c r="A106" s="47" t="s">
        <v>121</v>
      </c>
      <c r="B106" s="60">
        <f>$B$8-82</f>
        <v>1938</v>
      </c>
      <c r="C106" s="61">
        <v>1211</v>
      </c>
      <c r="D106" s="61">
        <v>532</v>
      </c>
      <c r="E106" s="61">
        <v>679</v>
      </c>
    </row>
    <row r="107" spans="1:5" ht="14.1" customHeight="1" x14ac:dyDescent="0.2">
      <c r="A107" s="47" t="s">
        <v>124</v>
      </c>
      <c r="B107" s="60">
        <f>$B$8-83</f>
        <v>1937</v>
      </c>
      <c r="C107" s="61">
        <v>1086</v>
      </c>
      <c r="D107" s="61">
        <v>470</v>
      </c>
      <c r="E107" s="61">
        <v>616</v>
      </c>
    </row>
    <row r="108" spans="1:5" ht="14.1" customHeight="1" x14ac:dyDescent="0.2">
      <c r="A108" s="47" t="s">
        <v>122</v>
      </c>
      <c r="B108" s="60">
        <f>$B$8-84</f>
        <v>1936</v>
      </c>
      <c r="C108" s="61">
        <v>1024</v>
      </c>
      <c r="D108" s="61">
        <v>431</v>
      </c>
      <c r="E108" s="61">
        <v>593</v>
      </c>
    </row>
    <row r="109" spans="1:5" ht="14.1" customHeight="1" x14ac:dyDescent="0.2">
      <c r="A109" s="54" t="s">
        <v>36</v>
      </c>
      <c r="B109" s="63"/>
      <c r="C109" s="61">
        <f>SUM(C104:C108)</f>
        <v>6378</v>
      </c>
      <c r="D109" s="61">
        <f>SUM(D104:D108)</f>
        <v>2822</v>
      </c>
      <c r="E109" s="61">
        <f>SUM(E104:E108)</f>
        <v>3556</v>
      </c>
    </row>
    <row r="110" spans="1:5" ht="14.1" customHeight="1" x14ac:dyDescent="0.2">
      <c r="A110" s="47" t="s">
        <v>113</v>
      </c>
      <c r="B110" s="60">
        <f>$B$8-85</f>
        <v>1935</v>
      </c>
      <c r="C110" s="61">
        <v>825</v>
      </c>
      <c r="D110" s="61">
        <v>317</v>
      </c>
      <c r="E110" s="61">
        <v>508</v>
      </c>
    </row>
    <row r="111" spans="1:5" ht="14.1" customHeight="1" x14ac:dyDescent="0.2">
      <c r="A111" s="47" t="s">
        <v>114</v>
      </c>
      <c r="B111" s="60">
        <f>$B$8-86</f>
        <v>1934</v>
      </c>
      <c r="C111" s="61">
        <v>730</v>
      </c>
      <c r="D111" s="61">
        <v>285</v>
      </c>
      <c r="E111" s="61">
        <v>445</v>
      </c>
    </row>
    <row r="112" spans="1:5" ht="14.1" customHeight="1" x14ac:dyDescent="0.2">
      <c r="A112" s="47" t="s">
        <v>115</v>
      </c>
      <c r="B112" s="60">
        <f>$B$8-87</f>
        <v>1933</v>
      </c>
      <c r="C112" s="61">
        <v>466</v>
      </c>
      <c r="D112" s="61">
        <v>173</v>
      </c>
      <c r="E112" s="61">
        <v>293</v>
      </c>
    </row>
    <row r="113" spans="1:5" ht="14.1" customHeight="1" x14ac:dyDescent="0.2">
      <c r="A113" s="47" t="s">
        <v>116</v>
      </c>
      <c r="B113" s="60">
        <f>$B$8-88</f>
        <v>1932</v>
      </c>
      <c r="C113" s="61">
        <v>403</v>
      </c>
      <c r="D113" s="61">
        <v>139</v>
      </c>
      <c r="E113" s="61">
        <v>264</v>
      </c>
    </row>
    <row r="114" spans="1:5" ht="14.1" customHeight="1" x14ac:dyDescent="0.2">
      <c r="A114" s="47" t="s">
        <v>117</v>
      </c>
      <c r="B114" s="60">
        <f>$B$8-89</f>
        <v>1931</v>
      </c>
      <c r="C114" s="61">
        <v>365</v>
      </c>
      <c r="D114" s="61">
        <v>117</v>
      </c>
      <c r="E114" s="61">
        <v>248</v>
      </c>
    </row>
    <row r="115" spans="1:5" ht="14.1" customHeight="1" x14ac:dyDescent="0.2">
      <c r="A115" s="54" t="s">
        <v>36</v>
      </c>
      <c r="B115" s="64"/>
      <c r="C115" s="61">
        <f>SUM(C110:C114)</f>
        <v>2789</v>
      </c>
      <c r="D115" s="61">
        <f>SUM(D110:D114)</f>
        <v>1031</v>
      </c>
      <c r="E115" s="61">
        <f>SUM(E110:E114)</f>
        <v>1758</v>
      </c>
    </row>
    <row r="116" spans="1:5" ht="14.1" customHeight="1" x14ac:dyDescent="0.2">
      <c r="A116" s="47" t="s">
        <v>118</v>
      </c>
      <c r="B116" s="60">
        <f>$B$8-90</f>
        <v>1930</v>
      </c>
      <c r="C116" s="61">
        <v>1360</v>
      </c>
      <c r="D116" s="61">
        <v>407</v>
      </c>
      <c r="E116" s="61">
        <v>953</v>
      </c>
    </row>
    <row r="117" spans="1:5" ht="14.1" customHeight="1" x14ac:dyDescent="0.2">
      <c r="A117" s="48"/>
      <c r="B117" s="51" t="s">
        <v>119</v>
      </c>
      <c r="C117" s="56"/>
      <c r="D117" s="56"/>
      <c r="E117" s="56"/>
    </row>
    <row r="118" spans="1:5" ht="14.1" customHeight="1" x14ac:dyDescent="0.2">
      <c r="A118" s="49" t="s">
        <v>120</v>
      </c>
      <c r="B118" s="65"/>
      <c r="C118" s="66">
        <v>133251</v>
      </c>
      <c r="D118" s="66">
        <v>65711</v>
      </c>
      <c r="E118" s="66">
        <v>67540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20 SH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17</vt:i4>
      </vt:variant>
    </vt:vector>
  </HeadingPairs>
  <TitlesOfParts>
    <vt:vector size="37" baseType="lpstr">
      <vt:lpstr>V0_1</vt:lpstr>
      <vt:lpstr>V0_2</vt:lpstr>
      <vt:lpstr>V0_3</vt:lpstr>
      <vt:lpstr>Kreise_1</vt:lpstr>
      <vt:lpstr>Flensburg_1</vt:lpstr>
      <vt:lpstr>Kiel_1</vt:lpstr>
      <vt:lpstr>Lübeck_1</vt:lpstr>
      <vt:lpstr>Neumünster_1</vt:lpstr>
      <vt:lpstr>Dithmarschen_1</vt:lpstr>
      <vt:lpstr>Lauenbg_1</vt:lpstr>
      <vt:lpstr>Nordfriesl_1</vt:lpstr>
      <vt:lpstr>Ostholstein_1</vt:lpstr>
      <vt:lpstr>Pinneberg_1</vt:lpstr>
      <vt:lpstr>Ploen_1</vt:lpstr>
      <vt:lpstr>Rendbg-Eckernf_1</vt:lpstr>
      <vt:lpstr>Schleswig-Fl_1</vt:lpstr>
      <vt:lpstr>Segeberg_1</vt:lpstr>
      <vt:lpstr>Steinburg_1</vt:lpstr>
      <vt:lpstr>Storman_1</vt:lpstr>
      <vt:lpstr>SH-Gesamt_1</vt:lpstr>
      <vt:lpstr>V0_3!Druckbereich</vt:lpstr>
      <vt:lpstr>Dithmarschen_1!Drucktitel</vt:lpstr>
      <vt:lpstr>Flensburg_1!Drucktitel</vt:lpstr>
      <vt:lpstr>Kiel_1!Drucktitel</vt:lpstr>
      <vt:lpstr>Lauenbg_1!Drucktitel</vt:lpstr>
      <vt:lpstr>Lübeck_1!Drucktitel</vt:lpstr>
      <vt:lpstr>Neumünster_1!Drucktitel</vt:lpstr>
      <vt:lpstr>Nordfriesl_1!Drucktitel</vt:lpstr>
      <vt:lpstr>Ostholstein_1!Drucktitel</vt:lpstr>
      <vt:lpstr>Pinneberg_1!Drucktitel</vt:lpstr>
      <vt:lpstr>Ploen_1!Drucktitel</vt:lpstr>
      <vt:lpstr>'Rendbg-Eckernf_1'!Drucktitel</vt:lpstr>
      <vt:lpstr>'Schleswig-Fl_1'!Drucktitel</vt:lpstr>
      <vt:lpstr>Segeberg_1!Drucktitel</vt:lpstr>
      <vt:lpstr>'SH-Gesamt_1'!Drucktitel</vt:lpstr>
      <vt:lpstr>Steinburg_1!Drucktitel</vt:lpstr>
      <vt:lpstr>Storman_1!Drucktitel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2021-06-10T05:43:32Z</cp:lastPrinted>
  <dcterms:created xsi:type="dcterms:W3CDTF">2012-03-28T07:56:08Z</dcterms:created>
  <dcterms:modified xsi:type="dcterms:W3CDTF">2021-06-10T12:18:16Z</dcterms:modified>
  <cp:category>LIS-Bericht</cp:category>
</cp:coreProperties>
</file>