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3_j_SH\"/>
    </mc:Choice>
  </mc:AlternateContent>
  <bookViews>
    <workbookView xWindow="-15" yWindow="-15" windowWidth="19290" windowHeight="10890" tabRatio="890"/>
  </bookViews>
  <sheets>
    <sheet name="V0_1" sheetId="11" r:id="rId1"/>
    <sheet name="V0_2" sheetId="2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6" r:id="rId17"/>
    <sheet name="Steinburg_1" sheetId="47" r:id="rId18"/>
    <sheet name="Stormarn_1" sheetId="48" r:id="rId19"/>
    <sheet name="SH_ins__1" sheetId="49" r:id="rId20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</definedNames>
  <calcPr calcId="152511"/>
</workbook>
</file>

<file path=xl/calcChain.xml><?xml version="1.0" encoding="utf-8"?>
<calcChain xmlns="http://schemas.openxmlformats.org/spreadsheetml/2006/main">
  <c r="E115" i="40" l="1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0" l="1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<sst xmlns="http://schemas.openxmlformats.org/spreadsheetml/2006/main" count="2027" uniqueCount="177">
  <si>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</si>
  <si>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</si>
  <si>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</si>
  <si>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</si>
  <si>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</si>
  <si>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</si>
  <si>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</si>
  <si>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</si>
  <si>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</si>
  <si>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</si>
  <si>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</si>
  <si>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</si>
  <si>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</si>
  <si>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</si>
  <si>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</si>
  <si>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</si>
  <si>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</si>
  <si>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</si>
  <si>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</si>
  <si>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</si>
  <si>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</si>
  <si>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</si>
  <si>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</si>
  <si>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</si>
  <si>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</si>
  <si>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</si>
  <si>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</si>
  <si>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</si>
  <si>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</si>
  <si>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</si>
  <si>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</si>
  <si>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</si>
  <si>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</si>
  <si>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</si>
  <si>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</si>
  <si>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</si>
  <si>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</si>
  <si>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</si>
  <si>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</si>
  <si>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</si>
  <si>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</si>
  <si>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</si>
  <si>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</si>
  <si>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</si>
  <si>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</si>
  <si>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</si>
  <si>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</si>
  <si>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</si>
  <si>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</si>
  <si>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</si>
  <si>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</si>
  <si>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</si>
  <si>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</si>
  <si>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</si>
  <si>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</si>
  <si>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</si>
  <si>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</si>
  <si>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</si>
  <si>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</si>
  <si>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</si>
  <si>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</si>
  <si>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</si>
  <si>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</si>
  <si>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</si>
  <si>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</si>
  <si>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</si>
  <si>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</si>
  <si>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</si>
  <si>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</si>
  <si>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</si>
  <si>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</si>
  <si>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</si>
  <si>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</si>
  <si>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</si>
  <si>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</si>
  <si>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</si>
  <si>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</si>
  <si>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</si>
  <si>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</si>
  <si>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</si>
  <si>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</si>
  <si>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</si>
  <si>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</si>
  <si>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</si>
  <si>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</si>
  <si>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</si>
  <si>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</si>
  <si>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</si>
  <si>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</si>
  <si>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</si>
  <si>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</si>
  <si>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</si>
  <si>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</si>
  <si>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</si>
  <si>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</si>
  <si>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</si>
  <si>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</si>
  <si>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</si>
  <si>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</si>
  <si>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</si>
  <si>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</si>
  <si>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</si>
  <si>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</si>
  <si>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</si>
  <si>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</si>
  <si>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</si>
  <si>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</si>
  <si>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</si>
  <si>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</si>
  <si>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</si>
  <si>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</si>
  <si>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</si>
  <si>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</si>
  <si>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</si>
  <si>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</si>
  <si>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</si>
  <si>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</si>
  <si>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</si>
  <si>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</si>
  <si>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</si>
  <si>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</si>
  <si>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</si>
  <si>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</si>
  <si>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</si>
  <si>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</si>
  <si>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</si>
  <si>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</si>
  <si>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</si>
  <si>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</si>
  <si>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</si>
  <si>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</si>
  <si>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</si>
  <si>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</si>
  <si>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</si>
  <si>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</si>
  <si>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</si>
  <si>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</si>
  <si>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</si>
  <si>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</si>
  <si>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</si>
  <si>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</si>
  <si>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Land Schleswig-Holstein</t>
  </si>
  <si>
    <t>nach Alter und Geschlecht</t>
  </si>
  <si>
    <t>Die Bevölkerung in Schleswig-Holstein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</si>
  <si>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</si>
  <si>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</si>
  <si>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</si>
  <si>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</si>
  <si>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</si>
  <si>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</si>
  <si>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</si>
  <si>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</si>
  <si>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</si>
  <si>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</si>
  <si>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</si>
  <si>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</si>
  <si>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</si>
  <si>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</si>
  <si>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</si>
  <si>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</si>
  <si>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</si>
  <si>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</si>
  <si>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</si>
  <si>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</si>
  <si>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</si>
  <si>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</si>
  <si>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Kennziffer: A I 3 - j 21 SH</t>
  </si>
  <si>
    <t xml:space="preserve">© Statistisches Amt für Hamburg und Schleswig-Holstein, Hamburg 2022 
Auszugsweise Vervielfältigung und Verbreitung mit Quellenangabe gestattet.        </t>
  </si>
  <si>
    <t>1. Bevölkerung in Schleswig-Holstein nach kreisfreien Städten und Kreisen 2021</t>
  </si>
  <si>
    <t>Bevölkerung am 31.12.2021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</si>
  <si>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2021 </t>
    </r>
  </si>
  <si>
    <t>Sven Ohlsen</t>
  </si>
  <si>
    <t>Herausgegeben am: 22. Juni 2022</t>
  </si>
  <si>
    <t>sven.ohlsen@statistik-nord.de</t>
  </si>
  <si>
    <t>E-Mail:</t>
  </si>
  <si>
    <t xml:space="preserve">Telefon: </t>
  </si>
  <si>
    <t>040 42831-1820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</si>
</sst>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6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3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164" fontId="38" fillId="0" borderId="0" xfId="50" applyNumberFormat="1" applyFont="1" applyProtection="1">
      <protection locked="0"/>
    </xf>
    <xf numFmtId="0" fontId="40" fillId="0" borderId="16" xfId="0" applyFont="1" applyBorder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43" fillId="0" borderId="0" xfId="54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/>
    <xf numFmtId="165" fontId="12" fillId="0" borderId="0" xfId="0" applyNumberFormat="1" applyFont="1" applyProtection="1">
      <protection locked="0"/>
    </xf>
    <xf numFmtId="165" fontId="38" fillId="0" borderId="0" xfId="50" applyNumberFormat="1" applyFont="1" applyProtection="1">
      <protection locked="0"/>
    </xf>
    <xf numFmtId="165" fontId="41" fillId="0" borderId="13" xfId="50" applyNumberFormat="1" applyFont="1" applyBorder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5" fontId="8" fillId="0" borderId="0" xfId="0" applyNumberFormat="1" applyFont="1" applyProtection="1">
      <protection hidden="1"/>
    </xf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23" xfId="0" applyNumberFormat="1" applyFont="1" applyBorder="1" applyProtection="1">
      <protection hidden="1"/>
    </xf>
    <xf numFmtId="165" fontId="40" fillId="0" borderId="13" xfId="0" applyNumberFormat="1" applyFont="1" applyBorder="1" applyProtection="1">
      <protection hidden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/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Alignment="1">
      <alignment horizontal="left" vertic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 4 2" xfId="5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85725</xdr:rowOff>
    </xdr:from>
    <xdr:to>
      <xdr:col>6</xdr:col>
      <xdr:colOff>893244</xdr:colOff>
      <xdr:row>49</xdr:row>
      <xdr:rowOff>121782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34125"/>
          <a:ext cx="6436794" cy="3436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3209925</xdr:colOff>
      <xdr:row>0</xdr:row>
      <xdr:rowOff>0</xdr:rowOff>
    </xdr:from>
    <xdr:to>
      <xdr:col>0</xdr:col>
      <xdr:colOff>6089925</xdr:colOff>
      <xdr:row>21</xdr:row>
      <xdr:rowOff>123375</xdr:rowOff>
    </xdr:to>
    <xdr:sp macro="" textlink="">
      <xdr:nvSpPr>
        <xdr:cNvPr id="2" name="Textfeld 1"/>
        <xdr:cNvSpPr txBox="1"/>
      </xdr:nvSpPr>
      <xdr:spPr>
        <a:xfrm>
          <a:off x="3209925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2880000</xdr:colOff>
      <xdr:row>21</xdr:row>
      <xdr:rowOff>123375</xdr:rowOff>
    </xdr:to>
    <xdr:sp macro="" textlink="">
      <xdr:nvSpPr>
        <xdr:cNvPr id="5" name="Textfeld 4"/>
        <xdr:cNvSpPr txBox="1"/>
      </xdr:nvSpPr>
      <xdr:spPr>
        <a:xfrm>
          <a:off x="0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Bevölkerungsbewegung), den Geburten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Sterbefällen (Statistik der natürlichen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 sowie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Familienstandsänderungen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demografischer Merkmale optimierte Ausgangsdaten aus dem Zensus 2011.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3" spans="1:7" ht="20.25" x14ac:dyDescent="0.3">
      <c r="A3" s="93" t="s">
        <v>24</v>
      </c>
      <c r="B3" s="93"/>
      <c r="C3" s="93"/>
      <c r="D3" s="93"/>
    </row>
    <row r="4" spans="1:7" ht="20.25" x14ac:dyDescent="0.3">
      <c r="A4" s="93" t="s">
        <v>25</v>
      </c>
      <c r="B4" s="93"/>
      <c r="C4" s="93"/>
      <c r="D4" s="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4" t="s">
        <v>26</v>
      </c>
      <c r="E15" s="94"/>
      <c r="F15" s="94"/>
      <c r="G15" s="94"/>
    </row>
    <row r="16" spans="1:7" ht="15" x14ac:dyDescent="0.2">
      <c r="D16" s="95" t="s">
        <v>166</v>
      </c>
      <c r="E16" s="95"/>
      <c r="F16" s="95"/>
      <c r="G16" s="95"/>
    </row>
    <row r="18" spans="1:7" ht="34.5" x14ac:dyDescent="0.45">
      <c r="A18" s="96" t="s">
        <v>143</v>
      </c>
      <c r="B18" s="97"/>
      <c r="C18" s="97"/>
      <c r="D18" s="97"/>
      <c r="E18" s="97"/>
      <c r="F18" s="97"/>
      <c r="G18" s="97"/>
    </row>
    <row r="19" spans="1:7" s="11" customFormat="1" ht="34.5" x14ac:dyDescent="0.45">
      <c r="A19" s="26"/>
      <c r="B19" s="27"/>
      <c r="C19" s="27"/>
      <c r="D19" s="27"/>
      <c r="E19" s="27"/>
      <c r="F19" s="27"/>
      <c r="G19" s="27" t="s">
        <v>142</v>
      </c>
    </row>
    <row r="20" spans="1:7" ht="34.5" x14ac:dyDescent="0.45">
      <c r="A20" s="26"/>
      <c r="B20" s="96">
        <v>2021</v>
      </c>
      <c r="C20" s="96"/>
      <c r="D20" s="96"/>
      <c r="E20" s="96"/>
      <c r="F20" s="96"/>
      <c r="G20" s="96"/>
    </row>
    <row r="21" spans="1:7" s="54" customFormat="1" ht="28.35" customHeight="1" x14ac:dyDescent="0.45">
      <c r="A21" s="26"/>
      <c r="B21" s="122" t="s">
        <v>165</v>
      </c>
      <c r="C21" s="122"/>
      <c r="D21" s="122"/>
      <c r="E21" s="122"/>
      <c r="F21" s="122"/>
      <c r="G21" s="122"/>
    </row>
    <row r="22" spans="1:7" s="54" customFormat="1" ht="28.35" customHeight="1" x14ac:dyDescent="0.35">
      <c r="A22" s="33"/>
      <c r="B22" s="123" t="s">
        <v>164</v>
      </c>
      <c r="C22" s="122"/>
      <c r="D22" s="122"/>
      <c r="E22" s="122"/>
      <c r="F22" s="122"/>
      <c r="G22" s="122"/>
    </row>
    <row r="23" spans="1:7" s="54" customFormat="1" ht="16.5" x14ac:dyDescent="0.25">
      <c r="A23" s="33"/>
      <c r="B23" s="83"/>
      <c r="C23" s="84"/>
      <c r="D23" s="84"/>
      <c r="E23" s="84"/>
      <c r="F23" s="84"/>
      <c r="G23" s="84"/>
    </row>
    <row r="24" spans="1:7" s="54" customFormat="1" ht="15" x14ac:dyDescent="0.2">
      <c r="E24" s="91" t="s">
        <v>172</v>
      </c>
      <c r="F24" s="91"/>
      <c r="G24" s="91"/>
    </row>
    <row r="25" spans="1:7" ht="16.5" x14ac:dyDescent="0.25">
      <c r="A25" s="92"/>
      <c r="B25" s="92"/>
      <c r="C25" s="92"/>
      <c r="D25" s="92"/>
      <c r="E25" s="92"/>
      <c r="F25" s="92"/>
      <c r="G25" s="92"/>
    </row>
  </sheetData>
  <mergeCells count="10">
    <mergeCell ref="E24:G24"/>
    <mergeCell ref="A25:G25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130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1839</v>
      </c>
      <c r="D8" s="76">
        <v>955</v>
      </c>
      <c r="E8" s="76">
        <v>884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1836</v>
      </c>
      <c r="D9" s="76">
        <v>952</v>
      </c>
      <c r="E9" s="76">
        <v>884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1866</v>
      </c>
      <c r="D10" s="76">
        <v>953</v>
      </c>
      <c r="E10" s="76">
        <v>913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2062</v>
      </c>
      <c r="D11" s="76">
        <v>1071</v>
      </c>
      <c r="E11" s="76">
        <v>991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2069</v>
      </c>
      <c r="D12" s="76">
        <v>1064</v>
      </c>
      <c r="E12" s="76">
        <v>1005</v>
      </c>
    </row>
    <row r="13" spans="1:8" s="54" customFormat="1" ht="14.1" customHeight="1" x14ac:dyDescent="0.2">
      <c r="A13" s="71" t="s">
        <v>36</v>
      </c>
      <c r="B13" s="75"/>
      <c r="C13" s="76">
        <f>SUM(C8:C12)</f>
        <v>9672</v>
      </c>
      <c r="D13" s="76">
        <f>SUM(D8:D12)</f>
        <v>4995</v>
      </c>
      <c r="E13" s="76">
        <f>SUM(E8:E12)</f>
        <v>4677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2157</v>
      </c>
      <c r="D14" s="76">
        <v>1067</v>
      </c>
      <c r="E14" s="76">
        <v>1090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1998</v>
      </c>
      <c r="D15" s="76">
        <v>1025</v>
      </c>
      <c r="E15" s="76">
        <v>973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2052</v>
      </c>
      <c r="D16" s="76">
        <v>1038</v>
      </c>
      <c r="E16" s="76">
        <v>1014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1888</v>
      </c>
      <c r="D17" s="76">
        <v>1006</v>
      </c>
      <c r="E17" s="76">
        <v>882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1909</v>
      </c>
      <c r="D18" s="76">
        <v>991</v>
      </c>
      <c r="E18" s="76">
        <v>918</v>
      </c>
    </row>
    <row r="19" spans="1:5" s="54" customFormat="1" ht="14.1" customHeight="1" x14ac:dyDescent="0.2">
      <c r="A19" s="72" t="s">
        <v>36</v>
      </c>
      <c r="B19" s="77"/>
      <c r="C19" s="76">
        <f>SUM(C14:C18)</f>
        <v>10004</v>
      </c>
      <c r="D19" s="76">
        <f>SUM(D14:D18)</f>
        <v>5127</v>
      </c>
      <c r="E19" s="76">
        <f>SUM(E14:E18)</f>
        <v>4877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1820</v>
      </c>
      <c r="D20" s="76">
        <v>920</v>
      </c>
      <c r="E20" s="76">
        <v>900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1953</v>
      </c>
      <c r="D21" s="76">
        <v>1011</v>
      </c>
      <c r="E21" s="76">
        <v>942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1854</v>
      </c>
      <c r="D22" s="76">
        <v>982</v>
      </c>
      <c r="E22" s="76">
        <v>872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1917</v>
      </c>
      <c r="D23" s="76">
        <v>968</v>
      </c>
      <c r="E23" s="76">
        <v>949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1987</v>
      </c>
      <c r="D24" s="76">
        <v>1033</v>
      </c>
      <c r="E24" s="76">
        <v>954</v>
      </c>
    </row>
    <row r="25" spans="1:5" s="54" customFormat="1" ht="14.1" customHeight="1" x14ac:dyDescent="0.2">
      <c r="A25" s="72" t="s">
        <v>36</v>
      </c>
      <c r="B25" s="77"/>
      <c r="C25" s="76">
        <f>SUM(C20:C24)</f>
        <v>9531</v>
      </c>
      <c r="D25" s="76">
        <f>SUM(D20:D24)</f>
        <v>4914</v>
      </c>
      <c r="E25" s="76">
        <f>SUM(E20:E24)</f>
        <v>4617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1932</v>
      </c>
      <c r="D26" s="76">
        <v>1005</v>
      </c>
      <c r="E26" s="76">
        <v>927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1972</v>
      </c>
      <c r="D27" s="76">
        <v>1003</v>
      </c>
      <c r="E27" s="76">
        <v>969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2025</v>
      </c>
      <c r="D28" s="76">
        <v>1050</v>
      </c>
      <c r="E28" s="76">
        <v>975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1982</v>
      </c>
      <c r="D29" s="76">
        <v>1007</v>
      </c>
      <c r="E29" s="76">
        <v>975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1891</v>
      </c>
      <c r="D30" s="76">
        <v>987</v>
      </c>
      <c r="E30" s="76">
        <v>904</v>
      </c>
    </row>
    <row r="31" spans="1:5" s="54" customFormat="1" ht="14.1" customHeight="1" x14ac:dyDescent="0.2">
      <c r="A31" s="72" t="s">
        <v>36</v>
      </c>
      <c r="B31" s="77"/>
      <c r="C31" s="76">
        <f>SUM(C26:C30)</f>
        <v>9802</v>
      </c>
      <c r="D31" s="76">
        <f>SUM(D26:D30)</f>
        <v>5052</v>
      </c>
      <c r="E31" s="76">
        <f>SUM(E26:E30)</f>
        <v>4750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1948</v>
      </c>
      <c r="D32" s="76">
        <v>1068</v>
      </c>
      <c r="E32" s="76">
        <v>880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1873</v>
      </c>
      <c r="D33" s="76">
        <v>1024</v>
      </c>
      <c r="E33" s="76">
        <v>849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1921</v>
      </c>
      <c r="D34" s="76">
        <v>1051</v>
      </c>
      <c r="E34" s="76">
        <v>870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1781</v>
      </c>
      <c r="D35" s="76">
        <v>975</v>
      </c>
      <c r="E35" s="76">
        <v>806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1869</v>
      </c>
      <c r="D36" s="76">
        <v>1047</v>
      </c>
      <c r="E36" s="76">
        <v>822</v>
      </c>
    </row>
    <row r="37" spans="1:5" s="54" customFormat="1" ht="14.1" customHeight="1" x14ac:dyDescent="0.2">
      <c r="A37" s="72" t="s">
        <v>36</v>
      </c>
      <c r="B37" s="77"/>
      <c r="C37" s="76">
        <f>SUM(C32:C36)</f>
        <v>9392</v>
      </c>
      <c r="D37" s="76">
        <f>SUM(D32:D36)</f>
        <v>5165</v>
      </c>
      <c r="E37" s="76">
        <f>SUM(E32:E36)</f>
        <v>4227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1731</v>
      </c>
      <c r="D38" s="76">
        <v>918</v>
      </c>
      <c r="E38" s="76">
        <v>813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1723</v>
      </c>
      <c r="D39" s="76">
        <v>882</v>
      </c>
      <c r="E39" s="76">
        <v>841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1782</v>
      </c>
      <c r="D40" s="76">
        <v>972</v>
      </c>
      <c r="E40" s="76">
        <v>810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1974</v>
      </c>
      <c r="D41" s="76">
        <v>1034</v>
      </c>
      <c r="E41" s="76">
        <v>940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2014</v>
      </c>
      <c r="D42" s="76">
        <v>1019</v>
      </c>
      <c r="E42" s="76">
        <v>995</v>
      </c>
    </row>
    <row r="43" spans="1:5" s="54" customFormat="1" ht="14.1" customHeight="1" x14ac:dyDescent="0.2">
      <c r="A43" s="72" t="s">
        <v>36</v>
      </c>
      <c r="B43" s="77"/>
      <c r="C43" s="76">
        <f>SUM(C38:C42)</f>
        <v>9224</v>
      </c>
      <c r="D43" s="76">
        <f>SUM(D38:D42)</f>
        <v>4825</v>
      </c>
      <c r="E43" s="76">
        <f>SUM(E38:E42)</f>
        <v>4399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2025</v>
      </c>
      <c r="D44" s="76">
        <v>1007</v>
      </c>
      <c r="E44" s="76">
        <v>1018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2273</v>
      </c>
      <c r="D45" s="76">
        <v>1133</v>
      </c>
      <c r="E45" s="76">
        <v>1140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2257</v>
      </c>
      <c r="D46" s="76">
        <v>1128</v>
      </c>
      <c r="E46" s="76">
        <v>1129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2389</v>
      </c>
      <c r="D47" s="76">
        <v>1213</v>
      </c>
      <c r="E47" s="76">
        <v>1176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2500</v>
      </c>
      <c r="D48" s="76">
        <v>1280</v>
      </c>
      <c r="E48" s="76">
        <v>1220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11444</v>
      </c>
      <c r="D49" s="76">
        <f>SUM(D44:D48)</f>
        <v>5761</v>
      </c>
      <c r="E49" s="76">
        <f>SUM(E44:E48)</f>
        <v>5683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2431</v>
      </c>
      <c r="D50" s="76">
        <v>1202</v>
      </c>
      <c r="E50" s="76">
        <v>1229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2389</v>
      </c>
      <c r="D51" s="76">
        <v>1180</v>
      </c>
      <c r="E51" s="76">
        <v>1209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2476</v>
      </c>
      <c r="D52" s="76">
        <v>1220</v>
      </c>
      <c r="E52" s="76">
        <v>1256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2422</v>
      </c>
      <c r="D53" s="76">
        <v>1208</v>
      </c>
      <c r="E53" s="76">
        <v>1214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2680</v>
      </c>
      <c r="D54" s="76">
        <v>1328</v>
      </c>
      <c r="E54" s="76">
        <v>1352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12398</v>
      </c>
      <c r="D55" s="76">
        <f>SUM(D50:D54)</f>
        <v>6138</v>
      </c>
      <c r="E55" s="76">
        <f>SUM(E50:E54)</f>
        <v>6260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2529</v>
      </c>
      <c r="D56" s="76">
        <v>1235</v>
      </c>
      <c r="E56" s="76">
        <v>1294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2562</v>
      </c>
      <c r="D57" s="76">
        <v>1271</v>
      </c>
      <c r="E57" s="76">
        <v>1291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2443</v>
      </c>
      <c r="D58" s="76">
        <v>1160</v>
      </c>
      <c r="E58" s="76">
        <v>1283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2400</v>
      </c>
      <c r="D59" s="76">
        <v>1190</v>
      </c>
      <c r="E59" s="76">
        <v>1210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2467</v>
      </c>
      <c r="D60" s="76">
        <v>1184</v>
      </c>
      <c r="E60" s="76">
        <v>1283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12401</v>
      </c>
      <c r="D61" s="76">
        <f>SUM(D56:D60)</f>
        <v>6040</v>
      </c>
      <c r="E61" s="76">
        <f>SUM(E56:E60)</f>
        <v>6361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2473</v>
      </c>
      <c r="D62" s="76">
        <v>1195</v>
      </c>
      <c r="E62" s="76">
        <v>1278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2417</v>
      </c>
      <c r="D63" s="76">
        <v>1159</v>
      </c>
      <c r="E63" s="76">
        <v>1258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2363</v>
      </c>
      <c r="D64" s="76">
        <v>1168</v>
      </c>
      <c r="E64" s="76">
        <v>1195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2326</v>
      </c>
      <c r="D65" s="76">
        <v>1110</v>
      </c>
      <c r="E65" s="76">
        <v>1216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2674</v>
      </c>
      <c r="D66" s="76">
        <v>1313</v>
      </c>
      <c r="E66" s="76">
        <v>1361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12253</v>
      </c>
      <c r="D67" s="76">
        <f>SUM(D62:D66)</f>
        <v>5945</v>
      </c>
      <c r="E67" s="76">
        <f>SUM(E62:E66)</f>
        <v>6308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2888</v>
      </c>
      <c r="D68" s="76">
        <v>1381</v>
      </c>
      <c r="E68" s="76">
        <v>1507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3091</v>
      </c>
      <c r="D69" s="76">
        <v>1522</v>
      </c>
      <c r="E69" s="76">
        <v>1569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3169</v>
      </c>
      <c r="D70" s="76">
        <v>1560</v>
      </c>
      <c r="E70" s="76">
        <v>1609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3486</v>
      </c>
      <c r="D71" s="76">
        <v>1745</v>
      </c>
      <c r="E71" s="76">
        <v>1741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3723</v>
      </c>
      <c r="D72" s="76">
        <v>1871</v>
      </c>
      <c r="E72" s="76">
        <v>1852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16357</v>
      </c>
      <c r="D73" s="76">
        <f>SUM(D68:D72)</f>
        <v>8079</v>
      </c>
      <c r="E73" s="76">
        <f>SUM(E68:E72)</f>
        <v>8278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3727</v>
      </c>
      <c r="D74" s="76">
        <v>1868</v>
      </c>
      <c r="E74" s="76">
        <v>1859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3645</v>
      </c>
      <c r="D75" s="76">
        <v>1816</v>
      </c>
      <c r="E75" s="76">
        <v>1829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3705</v>
      </c>
      <c r="D76" s="76">
        <v>1875</v>
      </c>
      <c r="E76" s="76">
        <v>1830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3528</v>
      </c>
      <c r="D77" s="76">
        <v>1726</v>
      </c>
      <c r="E77" s="76">
        <v>1802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3360</v>
      </c>
      <c r="D78" s="76">
        <v>1672</v>
      </c>
      <c r="E78" s="76">
        <v>1688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17965</v>
      </c>
      <c r="D79" s="76">
        <f>SUM(D74:D78)</f>
        <v>8957</v>
      </c>
      <c r="E79" s="76">
        <f>SUM(E74:E78)</f>
        <v>9008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3250</v>
      </c>
      <c r="D80" s="76">
        <v>1608</v>
      </c>
      <c r="E80" s="76">
        <v>1642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3043</v>
      </c>
      <c r="D81" s="76">
        <v>1490</v>
      </c>
      <c r="E81" s="76">
        <v>1553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2978</v>
      </c>
      <c r="D82" s="76">
        <v>1467</v>
      </c>
      <c r="E82" s="76">
        <v>1511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2733</v>
      </c>
      <c r="D83" s="76">
        <v>1345</v>
      </c>
      <c r="E83" s="76">
        <v>1388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2748</v>
      </c>
      <c r="D84" s="76">
        <v>1322</v>
      </c>
      <c r="E84" s="76">
        <v>1426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14752</v>
      </c>
      <c r="D85" s="76">
        <f>SUM(D80:D84)</f>
        <v>7232</v>
      </c>
      <c r="E85" s="76">
        <f>SUM(E80:E84)</f>
        <v>7520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2485</v>
      </c>
      <c r="D86" s="76">
        <v>1226</v>
      </c>
      <c r="E86" s="76">
        <v>1259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2394</v>
      </c>
      <c r="D87" s="76">
        <v>1167</v>
      </c>
      <c r="E87" s="76">
        <v>1227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2223</v>
      </c>
      <c r="D88" s="76">
        <v>1072</v>
      </c>
      <c r="E88" s="76">
        <v>1151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2117</v>
      </c>
      <c r="D89" s="76">
        <v>1065</v>
      </c>
      <c r="E89" s="76">
        <v>1052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2149</v>
      </c>
      <c r="D90" s="76">
        <v>1029</v>
      </c>
      <c r="E90" s="76">
        <v>1120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11368</v>
      </c>
      <c r="D91" s="76">
        <f>SUM(D86:D90)</f>
        <v>5559</v>
      </c>
      <c r="E91" s="76">
        <f>SUM(E86:E90)</f>
        <v>5809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2093</v>
      </c>
      <c r="D92" s="76">
        <v>1069</v>
      </c>
      <c r="E92" s="76">
        <v>1024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2065</v>
      </c>
      <c r="D93" s="76">
        <v>978</v>
      </c>
      <c r="E93" s="76">
        <v>1087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1986</v>
      </c>
      <c r="D94" s="76">
        <v>929</v>
      </c>
      <c r="E94" s="76">
        <v>1057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2001</v>
      </c>
      <c r="D95" s="76">
        <v>915</v>
      </c>
      <c r="E95" s="76">
        <v>1086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1848</v>
      </c>
      <c r="D96" s="76">
        <v>824</v>
      </c>
      <c r="E96" s="76">
        <v>1024</v>
      </c>
    </row>
    <row r="97" spans="1:5" s="54" customFormat="1" ht="14.1" customHeight="1" x14ac:dyDescent="0.2">
      <c r="A97" s="72" t="s">
        <v>36</v>
      </c>
      <c r="B97" s="77"/>
      <c r="C97" s="76">
        <f>SUM(C92:C96)</f>
        <v>9993</v>
      </c>
      <c r="D97" s="76">
        <f>SUM(D92:D96)</f>
        <v>4715</v>
      </c>
      <c r="E97" s="76">
        <f>SUM(E92:E96)</f>
        <v>5278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1589</v>
      </c>
      <c r="D98" s="76">
        <v>749</v>
      </c>
      <c r="E98" s="76">
        <v>840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1334</v>
      </c>
      <c r="D99" s="76">
        <v>561</v>
      </c>
      <c r="E99" s="76">
        <v>773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1707</v>
      </c>
      <c r="D100" s="76">
        <v>800</v>
      </c>
      <c r="E100" s="76">
        <v>907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1856</v>
      </c>
      <c r="D101" s="76">
        <v>843</v>
      </c>
      <c r="E101" s="76">
        <v>1013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1680</v>
      </c>
      <c r="D102" s="76">
        <v>752</v>
      </c>
      <c r="E102" s="76">
        <v>928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8166</v>
      </c>
      <c r="D103" s="76">
        <f>SUM(D98:D102)</f>
        <v>3705</v>
      </c>
      <c r="E103" s="76">
        <f>SUM(E98:E102)</f>
        <v>4461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2093</v>
      </c>
      <c r="D104" s="76">
        <v>938</v>
      </c>
      <c r="E104" s="76">
        <v>1155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2003</v>
      </c>
      <c r="D105" s="76">
        <v>905</v>
      </c>
      <c r="E105" s="76">
        <v>1098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1890</v>
      </c>
      <c r="D106" s="76">
        <v>826</v>
      </c>
      <c r="E106" s="76">
        <v>1064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1688</v>
      </c>
      <c r="D107" s="76">
        <v>687</v>
      </c>
      <c r="E107" s="76">
        <v>1001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1524</v>
      </c>
      <c r="D108" s="76">
        <v>612</v>
      </c>
      <c r="E108" s="76">
        <v>912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9198</v>
      </c>
      <c r="D109" s="76">
        <f>SUM(D104:D108)</f>
        <v>3968</v>
      </c>
      <c r="E109" s="76">
        <f>SUM(E104:E108)</f>
        <v>5230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1320</v>
      </c>
      <c r="D110" s="76">
        <v>535</v>
      </c>
      <c r="E110" s="76">
        <v>785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1193</v>
      </c>
      <c r="D111" s="76">
        <v>481</v>
      </c>
      <c r="E111" s="76">
        <v>712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990</v>
      </c>
      <c r="D112" s="76">
        <v>395</v>
      </c>
      <c r="E112" s="76">
        <v>595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654</v>
      </c>
      <c r="D113" s="76">
        <v>225</v>
      </c>
      <c r="E113" s="76">
        <v>429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525</v>
      </c>
      <c r="D114" s="76">
        <v>186</v>
      </c>
      <c r="E114" s="76">
        <v>339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4682</v>
      </c>
      <c r="D115" s="76">
        <f>SUM(D110:D114)</f>
        <v>1822</v>
      </c>
      <c r="E115" s="76">
        <f>SUM(E110:E114)</f>
        <v>2860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2217</v>
      </c>
      <c r="D116" s="76">
        <v>623</v>
      </c>
      <c r="E116" s="76">
        <v>1594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200819</v>
      </c>
      <c r="D118" s="82">
        <v>98622</v>
      </c>
      <c r="E118" s="82">
        <v>102197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131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1450</v>
      </c>
      <c r="D8" s="76">
        <v>771</v>
      </c>
      <c r="E8" s="76">
        <v>679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1398</v>
      </c>
      <c r="D9" s="76">
        <v>726</v>
      </c>
      <c r="E9" s="76">
        <v>672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1313</v>
      </c>
      <c r="D10" s="76">
        <v>660</v>
      </c>
      <c r="E10" s="76">
        <v>653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1425</v>
      </c>
      <c r="D11" s="76">
        <v>750</v>
      </c>
      <c r="E11" s="76">
        <v>675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1458</v>
      </c>
      <c r="D12" s="76">
        <v>780</v>
      </c>
      <c r="E12" s="76">
        <v>678</v>
      </c>
    </row>
    <row r="13" spans="1:8" s="54" customFormat="1" ht="14.1" customHeight="1" x14ac:dyDescent="0.2">
      <c r="A13" s="71" t="s">
        <v>36</v>
      </c>
      <c r="B13" s="75"/>
      <c r="C13" s="76">
        <f>SUM(C8:C12)</f>
        <v>7044</v>
      </c>
      <c r="D13" s="76">
        <f>SUM(D8:D12)</f>
        <v>3687</v>
      </c>
      <c r="E13" s="76">
        <f>SUM(E8:E12)</f>
        <v>3357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1480</v>
      </c>
      <c r="D14" s="76">
        <v>767</v>
      </c>
      <c r="E14" s="76">
        <v>713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1428</v>
      </c>
      <c r="D15" s="76">
        <v>730</v>
      </c>
      <c r="E15" s="76">
        <v>698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1457</v>
      </c>
      <c r="D16" s="76">
        <v>746</v>
      </c>
      <c r="E16" s="76">
        <v>711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1305</v>
      </c>
      <c r="D17" s="76">
        <v>680</v>
      </c>
      <c r="E17" s="76">
        <v>625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1418</v>
      </c>
      <c r="D18" s="76">
        <v>740</v>
      </c>
      <c r="E18" s="76">
        <v>678</v>
      </c>
    </row>
    <row r="19" spans="1:5" s="54" customFormat="1" ht="14.1" customHeight="1" x14ac:dyDescent="0.2">
      <c r="A19" s="72" t="s">
        <v>36</v>
      </c>
      <c r="B19" s="77"/>
      <c r="C19" s="76">
        <f>SUM(C14:C18)</f>
        <v>7088</v>
      </c>
      <c r="D19" s="76">
        <f>SUM(D14:D18)</f>
        <v>3663</v>
      </c>
      <c r="E19" s="76">
        <f>SUM(E14:E18)</f>
        <v>3425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1330</v>
      </c>
      <c r="D20" s="76">
        <v>661</v>
      </c>
      <c r="E20" s="76">
        <v>669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1416</v>
      </c>
      <c r="D21" s="76">
        <v>754</v>
      </c>
      <c r="E21" s="76">
        <v>662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1364</v>
      </c>
      <c r="D22" s="76">
        <v>702</v>
      </c>
      <c r="E22" s="76">
        <v>662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1434</v>
      </c>
      <c r="D23" s="76">
        <v>714</v>
      </c>
      <c r="E23" s="76">
        <v>720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1508</v>
      </c>
      <c r="D24" s="76">
        <v>779</v>
      </c>
      <c r="E24" s="76">
        <v>729</v>
      </c>
    </row>
    <row r="25" spans="1:5" s="54" customFormat="1" ht="14.1" customHeight="1" x14ac:dyDescent="0.2">
      <c r="A25" s="72" t="s">
        <v>36</v>
      </c>
      <c r="B25" s="77"/>
      <c r="C25" s="76">
        <f>SUM(C20:C24)</f>
        <v>7052</v>
      </c>
      <c r="D25" s="76">
        <f>SUM(D20:D24)</f>
        <v>3610</v>
      </c>
      <c r="E25" s="76">
        <f>SUM(E20:E24)</f>
        <v>3442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1515</v>
      </c>
      <c r="D26" s="76">
        <v>782</v>
      </c>
      <c r="E26" s="76">
        <v>733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1528</v>
      </c>
      <c r="D27" s="76">
        <v>791</v>
      </c>
      <c r="E27" s="76">
        <v>737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1620</v>
      </c>
      <c r="D28" s="76">
        <v>833</v>
      </c>
      <c r="E28" s="76">
        <v>787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1736</v>
      </c>
      <c r="D29" s="76">
        <v>886</v>
      </c>
      <c r="E29" s="76">
        <v>850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1666</v>
      </c>
      <c r="D30" s="76">
        <v>839</v>
      </c>
      <c r="E30" s="76">
        <v>827</v>
      </c>
    </row>
    <row r="31" spans="1:5" s="54" customFormat="1" ht="14.1" customHeight="1" x14ac:dyDescent="0.2">
      <c r="A31" s="72" t="s">
        <v>36</v>
      </c>
      <c r="B31" s="77"/>
      <c r="C31" s="76">
        <f>SUM(C26:C30)</f>
        <v>8065</v>
      </c>
      <c r="D31" s="76">
        <f>SUM(D26:D30)</f>
        <v>4131</v>
      </c>
      <c r="E31" s="76">
        <f>SUM(E26:E30)</f>
        <v>3934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1612</v>
      </c>
      <c r="D32" s="76">
        <v>847</v>
      </c>
      <c r="E32" s="76">
        <v>765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1643</v>
      </c>
      <c r="D33" s="76">
        <v>891</v>
      </c>
      <c r="E33" s="76">
        <v>752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1719</v>
      </c>
      <c r="D34" s="76">
        <v>936</v>
      </c>
      <c r="E34" s="76">
        <v>783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1730</v>
      </c>
      <c r="D35" s="76">
        <v>913</v>
      </c>
      <c r="E35" s="76">
        <v>817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1792</v>
      </c>
      <c r="D36" s="76">
        <v>958</v>
      </c>
      <c r="E36" s="76">
        <v>834</v>
      </c>
    </row>
    <row r="37" spans="1:5" s="54" customFormat="1" ht="14.1" customHeight="1" x14ac:dyDescent="0.2">
      <c r="A37" s="72" t="s">
        <v>36</v>
      </c>
      <c r="B37" s="77"/>
      <c r="C37" s="76">
        <f>SUM(C32:C36)</f>
        <v>8496</v>
      </c>
      <c r="D37" s="76">
        <f>SUM(D32:D36)</f>
        <v>4545</v>
      </c>
      <c r="E37" s="76">
        <f>SUM(E32:E36)</f>
        <v>3951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1823</v>
      </c>
      <c r="D38" s="76">
        <v>957</v>
      </c>
      <c r="E38" s="76">
        <v>866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1839</v>
      </c>
      <c r="D39" s="76">
        <v>990</v>
      </c>
      <c r="E39" s="76">
        <v>849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1786</v>
      </c>
      <c r="D40" s="76">
        <v>960</v>
      </c>
      <c r="E40" s="76">
        <v>826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1910</v>
      </c>
      <c r="D41" s="76">
        <v>1005</v>
      </c>
      <c r="E41" s="76">
        <v>905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1820</v>
      </c>
      <c r="D42" s="76">
        <v>1004</v>
      </c>
      <c r="E42" s="76">
        <v>816</v>
      </c>
    </row>
    <row r="43" spans="1:5" s="54" customFormat="1" ht="14.1" customHeight="1" x14ac:dyDescent="0.2">
      <c r="A43" s="72" t="s">
        <v>36</v>
      </c>
      <c r="B43" s="77"/>
      <c r="C43" s="76">
        <f>SUM(C38:C42)</f>
        <v>9178</v>
      </c>
      <c r="D43" s="76">
        <f>SUM(D38:D42)</f>
        <v>4916</v>
      </c>
      <c r="E43" s="76">
        <f>SUM(E38:E42)</f>
        <v>4262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1918</v>
      </c>
      <c r="D44" s="76">
        <v>1007</v>
      </c>
      <c r="E44" s="76">
        <v>911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1982</v>
      </c>
      <c r="D45" s="76">
        <v>1075</v>
      </c>
      <c r="E45" s="76">
        <v>907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1964</v>
      </c>
      <c r="D46" s="76">
        <v>1057</v>
      </c>
      <c r="E46" s="76">
        <v>907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1965</v>
      </c>
      <c r="D47" s="76">
        <v>1051</v>
      </c>
      <c r="E47" s="76">
        <v>914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1933</v>
      </c>
      <c r="D48" s="76">
        <v>1022</v>
      </c>
      <c r="E48" s="76">
        <v>911</v>
      </c>
    </row>
    <row r="49" spans="1:5" s="54" customFormat="1" ht="14.1" customHeight="1" x14ac:dyDescent="0.2">
      <c r="A49" s="72" t="s">
        <v>36</v>
      </c>
      <c r="B49" s="77"/>
      <c r="C49" s="76">
        <f>SUM(C44:C48)</f>
        <v>9762</v>
      </c>
      <c r="D49" s="76">
        <f>SUM(D44:D48)</f>
        <v>5212</v>
      </c>
      <c r="E49" s="76">
        <f>SUM(E44:E48)</f>
        <v>4550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1855</v>
      </c>
      <c r="D50" s="76">
        <v>945</v>
      </c>
      <c r="E50" s="76">
        <v>910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1785</v>
      </c>
      <c r="D51" s="76">
        <v>914</v>
      </c>
      <c r="E51" s="76">
        <v>871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1781</v>
      </c>
      <c r="D52" s="76">
        <v>913</v>
      </c>
      <c r="E52" s="76">
        <v>868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1798</v>
      </c>
      <c r="D53" s="76">
        <v>887</v>
      </c>
      <c r="E53" s="76">
        <v>911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1795</v>
      </c>
      <c r="D54" s="76">
        <v>930</v>
      </c>
      <c r="E54" s="76">
        <v>865</v>
      </c>
    </row>
    <row r="55" spans="1:5" s="54" customFormat="1" ht="14.1" customHeight="1" x14ac:dyDescent="0.2">
      <c r="A55" s="71" t="s">
        <v>36</v>
      </c>
      <c r="B55" s="77"/>
      <c r="C55" s="76">
        <f>SUM(C50:C54)</f>
        <v>9014</v>
      </c>
      <c r="D55" s="76">
        <f>SUM(D50:D54)</f>
        <v>4589</v>
      </c>
      <c r="E55" s="76">
        <f>SUM(E50:E54)</f>
        <v>4425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1816</v>
      </c>
      <c r="D56" s="76">
        <v>896</v>
      </c>
      <c r="E56" s="76">
        <v>920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1970</v>
      </c>
      <c r="D57" s="76">
        <v>974</v>
      </c>
      <c r="E57" s="76">
        <v>996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1841</v>
      </c>
      <c r="D58" s="76">
        <v>873</v>
      </c>
      <c r="E58" s="76">
        <v>968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1761</v>
      </c>
      <c r="D59" s="76">
        <v>845</v>
      </c>
      <c r="E59" s="76">
        <v>916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1770</v>
      </c>
      <c r="D60" s="76">
        <v>872</v>
      </c>
      <c r="E60" s="76">
        <v>898</v>
      </c>
    </row>
    <row r="61" spans="1:5" s="54" customFormat="1" ht="14.1" customHeight="1" x14ac:dyDescent="0.2">
      <c r="A61" s="72" t="s">
        <v>36</v>
      </c>
      <c r="B61" s="77"/>
      <c r="C61" s="76">
        <f>SUM(C56:C60)</f>
        <v>9158</v>
      </c>
      <c r="D61" s="76">
        <f>SUM(D56:D60)</f>
        <v>4460</v>
      </c>
      <c r="E61" s="76">
        <f>SUM(E56:E60)</f>
        <v>4698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1771</v>
      </c>
      <c r="D62" s="76">
        <v>839</v>
      </c>
      <c r="E62" s="76">
        <v>932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1801</v>
      </c>
      <c r="D63" s="76">
        <v>881</v>
      </c>
      <c r="E63" s="76">
        <v>920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1852</v>
      </c>
      <c r="D64" s="76">
        <v>855</v>
      </c>
      <c r="E64" s="76">
        <v>997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1934</v>
      </c>
      <c r="D65" s="76">
        <v>934</v>
      </c>
      <c r="E65" s="76">
        <v>1000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2145</v>
      </c>
      <c r="D66" s="76">
        <v>1010</v>
      </c>
      <c r="E66" s="76">
        <v>1135</v>
      </c>
    </row>
    <row r="67" spans="1:5" s="54" customFormat="1" ht="14.1" customHeight="1" x14ac:dyDescent="0.2">
      <c r="A67" s="72" t="s">
        <v>36</v>
      </c>
      <c r="B67" s="77"/>
      <c r="C67" s="76">
        <f>SUM(C62:C66)</f>
        <v>9503</v>
      </c>
      <c r="D67" s="76">
        <f>SUM(D62:D66)</f>
        <v>4519</v>
      </c>
      <c r="E67" s="76">
        <f>SUM(E62:E66)</f>
        <v>4984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2350</v>
      </c>
      <c r="D68" s="76">
        <v>1165</v>
      </c>
      <c r="E68" s="76">
        <v>1185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2438</v>
      </c>
      <c r="D69" s="76">
        <v>1221</v>
      </c>
      <c r="E69" s="76">
        <v>1217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2790</v>
      </c>
      <c r="D70" s="76">
        <v>1334</v>
      </c>
      <c r="E70" s="76">
        <v>1456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2809</v>
      </c>
      <c r="D71" s="76">
        <v>1389</v>
      </c>
      <c r="E71" s="76">
        <v>1420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2963</v>
      </c>
      <c r="D72" s="76">
        <v>1451</v>
      </c>
      <c r="E72" s="76">
        <v>1512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13350</v>
      </c>
      <c r="D73" s="76">
        <f>SUM(D68:D72)</f>
        <v>6560</v>
      </c>
      <c r="E73" s="76">
        <f>SUM(E68:E72)</f>
        <v>6790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3100</v>
      </c>
      <c r="D74" s="76">
        <v>1491</v>
      </c>
      <c r="E74" s="76">
        <v>1609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3122</v>
      </c>
      <c r="D75" s="76">
        <v>1479</v>
      </c>
      <c r="E75" s="76">
        <v>1643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3180</v>
      </c>
      <c r="D76" s="76">
        <v>1540</v>
      </c>
      <c r="E76" s="76">
        <v>1640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3098</v>
      </c>
      <c r="D77" s="76">
        <v>1515</v>
      </c>
      <c r="E77" s="76">
        <v>1583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2808</v>
      </c>
      <c r="D78" s="76">
        <v>1340</v>
      </c>
      <c r="E78" s="76">
        <v>1468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15308</v>
      </c>
      <c r="D79" s="76">
        <f>SUM(D74:D78)</f>
        <v>7365</v>
      </c>
      <c r="E79" s="76">
        <f>SUM(E74:E78)</f>
        <v>7943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2801</v>
      </c>
      <c r="D80" s="76">
        <v>1298</v>
      </c>
      <c r="E80" s="76">
        <v>1503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2615</v>
      </c>
      <c r="D81" s="76">
        <v>1252</v>
      </c>
      <c r="E81" s="76">
        <v>1363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2608</v>
      </c>
      <c r="D82" s="76">
        <v>1257</v>
      </c>
      <c r="E82" s="76">
        <v>1351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2501</v>
      </c>
      <c r="D83" s="76">
        <v>1167</v>
      </c>
      <c r="E83" s="76">
        <v>1334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2455</v>
      </c>
      <c r="D84" s="76">
        <v>1192</v>
      </c>
      <c r="E84" s="76">
        <v>1263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12980</v>
      </c>
      <c r="D85" s="76">
        <f>SUM(D80:D84)</f>
        <v>6166</v>
      </c>
      <c r="E85" s="76">
        <f>SUM(E80:E84)</f>
        <v>6814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2290</v>
      </c>
      <c r="D86" s="76">
        <v>1068</v>
      </c>
      <c r="E86" s="76">
        <v>1222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2204</v>
      </c>
      <c r="D87" s="76">
        <v>1039</v>
      </c>
      <c r="E87" s="76">
        <v>1165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2181</v>
      </c>
      <c r="D88" s="76">
        <v>1064</v>
      </c>
      <c r="E88" s="76">
        <v>1117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2077</v>
      </c>
      <c r="D89" s="76">
        <v>1009</v>
      </c>
      <c r="E89" s="76">
        <v>1068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2129</v>
      </c>
      <c r="D90" s="76">
        <v>1016</v>
      </c>
      <c r="E90" s="76">
        <v>1113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10881</v>
      </c>
      <c r="D91" s="76">
        <f>SUM(D86:D90)</f>
        <v>5196</v>
      </c>
      <c r="E91" s="76">
        <f>SUM(E86:E90)</f>
        <v>5685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2027</v>
      </c>
      <c r="D92" s="76">
        <v>973</v>
      </c>
      <c r="E92" s="76">
        <v>1054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1993</v>
      </c>
      <c r="D93" s="76">
        <v>952</v>
      </c>
      <c r="E93" s="76">
        <v>1041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2020</v>
      </c>
      <c r="D94" s="76">
        <v>936</v>
      </c>
      <c r="E94" s="76">
        <v>1084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1887</v>
      </c>
      <c r="D95" s="76">
        <v>893</v>
      </c>
      <c r="E95" s="76">
        <v>994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1786</v>
      </c>
      <c r="D96" s="76">
        <v>829</v>
      </c>
      <c r="E96" s="76">
        <v>957</v>
      </c>
    </row>
    <row r="97" spans="1:5" s="54" customFormat="1" ht="14.1" customHeight="1" x14ac:dyDescent="0.2">
      <c r="A97" s="72" t="s">
        <v>36</v>
      </c>
      <c r="B97" s="77"/>
      <c r="C97" s="76">
        <f>SUM(C92:C96)</f>
        <v>9713</v>
      </c>
      <c r="D97" s="76">
        <f>SUM(D92:D96)</f>
        <v>4583</v>
      </c>
      <c r="E97" s="76">
        <f>SUM(E92:E96)</f>
        <v>5130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1574</v>
      </c>
      <c r="D98" s="76">
        <v>733</v>
      </c>
      <c r="E98" s="76">
        <v>841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1201</v>
      </c>
      <c r="D99" s="76">
        <v>544</v>
      </c>
      <c r="E99" s="76">
        <v>657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1598</v>
      </c>
      <c r="D100" s="76">
        <v>720</v>
      </c>
      <c r="E100" s="76">
        <v>878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1620</v>
      </c>
      <c r="D101" s="76">
        <v>742</v>
      </c>
      <c r="E101" s="76">
        <v>878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1485</v>
      </c>
      <c r="D102" s="76">
        <v>654</v>
      </c>
      <c r="E102" s="76">
        <v>831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7478</v>
      </c>
      <c r="D103" s="76">
        <f>SUM(D98:D102)</f>
        <v>3393</v>
      </c>
      <c r="E103" s="76">
        <f>SUM(E98:E102)</f>
        <v>4085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1835</v>
      </c>
      <c r="D104" s="76">
        <v>848</v>
      </c>
      <c r="E104" s="76">
        <v>987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1776</v>
      </c>
      <c r="D105" s="76">
        <v>779</v>
      </c>
      <c r="E105" s="76">
        <v>997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1727</v>
      </c>
      <c r="D106" s="76">
        <v>782</v>
      </c>
      <c r="E106" s="76">
        <v>945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1505</v>
      </c>
      <c r="D107" s="76">
        <v>637</v>
      </c>
      <c r="E107" s="76">
        <v>868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1268</v>
      </c>
      <c r="D108" s="76">
        <v>519</v>
      </c>
      <c r="E108" s="76">
        <v>749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8111</v>
      </c>
      <c r="D109" s="76">
        <f>SUM(D104:D108)</f>
        <v>3565</v>
      </c>
      <c r="E109" s="76">
        <f>SUM(E104:E108)</f>
        <v>4546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1035</v>
      </c>
      <c r="D110" s="76">
        <v>424</v>
      </c>
      <c r="E110" s="76">
        <v>611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896</v>
      </c>
      <c r="D111" s="76">
        <v>347</v>
      </c>
      <c r="E111" s="76">
        <v>549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780</v>
      </c>
      <c r="D112" s="76">
        <v>298</v>
      </c>
      <c r="E112" s="76">
        <v>482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477</v>
      </c>
      <c r="D113" s="76">
        <v>151</v>
      </c>
      <c r="E113" s="76">
        <v>326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464</v>
      </c>
      <c r="D114" s="76">
        <v>167</v>
      </c>
      <c r="E114" s="76">
        <v>297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3652</v>
      </c>
      <c r="D115" s="76">
        <f>SUM(D110:D114)</f>
        <v>1387</v>
      </c>
      <c r="E115" s="76">
        <f>SUM(E110:E114)</f>
        <v>2265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1727</v>
      </c>
      <c r="D116" s="76">
        <v>492</v>
      </c>
      <c r="E116" s="76">
        <v>1235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167560</v>
      </c>
      <c r="D118" s="82">
        <v>82039</v>
      </c>
      <c r="E118" s="82">
        <v>85521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132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1422</v>
      </c>
      <c r="D8" s="76">
        <v>710</v>
      </c>
      <c r="E8" s="76">
        <v>712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1500</v>
      </c>
      <c r="D9" s="76">
        <v>764</v>
      </c>
      <c r="E9" s="76">
        <v>736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1432</v>
      </c>
      <c r="D10" s="76">
        <v>748</v>
      </c>
      <c r="E10" s="76">
        <v>684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1594</v>
      </c>
      <c r="D11" s="76">
        <v>795</v>
      </c>
      <c r="E11" s="76">
        <v>799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1574</v>
      </c>
      <c r="D12" s="76">
        <v>786</v>
      </c>
      <c r="E12" s="76">
        <v>788</v>
      </c>
    </row>
    <row r="13" spans="1:8" s="54" customFormat="1" ht="14.1" customHeight="1" x14ac:dyDescent="0.2">
      <c r="A13" s="71" t="s">
        <v>36</v>
      </c>
      <c r="B13" s="75"/>
      <c r="C13" s="76">
        <f>SUM(C8:C12)</f>
        <v>7522</v>
      </c>
      <c r="D13" s="76">
        <f>SUM(D8:D12)</f>
        <v>3803</v>
      </c>
      <c r="E13" s="76">
        <f>SUM(E8:E12)</f>
        <v>3719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1533</v>
      </c>
      <c r="D14" s="76">
        <v>741</v>
      </c>
      <c r="E14" s="76">
        <v>792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1527</v>
      </c>
      <c r="D15" s="76">
        <v>759</v>
      </c>
      <c r="E15" s="76">
        <v>768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1553</v>
      </c>
      <c r="D16" s="76">
        <v>810</v>
      </c>
      <c r="E16" s="76">
        <v>743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1510</v>
      </c>
      <c r="D17" s="76">
        <v>771</v>
      </c>
      <c r="E17" s="76">
        <v>739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1668</v>
      </c>
      <c r="D18" s="76">
        <v>858</v>
      </c>
      <c r="E18" s="76">
        <v>810</v>
      </c>
    </row>
    <row r="19" spans="1:5" s="54" customFormat="1" ht="14.1" customHeight="1" x14ac:dyDescent="0.2">
      <c r="A19" s="72" t="s">
        <v>36</v>
      </c>
      <c r="B19" s="77"/>
      <c r="C19" s="76">
        <f>SUM(C14:C18)</f>
        <v>7791</v>
      </c>
      <c r="D19" s="76">
        <f>SUM(D14:D18)</f>
        <v>3939</v>
      </c>
      <c r="E19" s="76">
        <f>SUM(E14:E18)</f>
        <v>3852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1618</v>
      </c>
      <c r="D20" s="76">
        <v>815</v>
      </c>
      <c r="E20" s="76">
        <v>803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1667</v>
      </c>
      <c r="D21" s="76">
        <v>857</v>
      </c>
      <c r="E21" s="76">
        <v>810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1660</v>
      </c>
      <c r="D22" s="76">
        <v>834</v>
      </c>
      <c r="E22" s="76">
        <v>826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1682</v>
      </c>
      <c r="D23" s="76">
        <v>868</v>
      </c>
      <c r="E23" s="76">
        <v>814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1693</v>
      </c>
      <c r="D24" s="76">
        <v>862</v>
      </c>
      <c r="E24" s="76">
        <v>831</v>
      </c>
    </row>
    <row r="25" spans="1:5" s="54" customFormat="1" ht="14.1" customHeight="1" x14ac:dyDescent="0.2">
      <c r="A25" s="72" t="s">
        <v>36</v>
      </c>
      <c r="B25" s="77"/>
      <c r="C25" s="76">
        <f>SUM(C20:C24)</f>
        <v>8320</v>
      </c>
      <c r="D25" s="76">
        <f>SUM(D20:D24)</f>
        <v>4236</v>
      </c>
      <c r="E25" s="76">
        <f>SUM(E20:E24)</f>
        <v>4084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1651</v>
      </c>
      <c r="D26" s="76">
        <v>824</v>
      </c>
      <c r="E26" s="76">
        <v>827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1713</v>
      </c>
      <c r="D27" s="76">
        <v>896</v>
      </c>
      <c r="E27" s="76">
        <v>817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1782</v>
      </c>
      <c r="D28" s="76">
        <v>939</v>
      </c>
      <c r="E28" s="76">
        <v>843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1827</v>
      </c>
      <c r="D29" s="76">
        <v>928</v>
      </c>
      <c r="E29" s="76">
        <v>899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1779</v>
      </c>
      <c r="D30" s="76">
        <v>919</v>
      </c>
      <c r="E30" s="76">
        <v>860</v>
      </c>
    </row>
    <row r="31" spans="1:5" s="54" customFormat="1" ht="14.1" customHeight="1" x14ac:dyDescent="0.2">
      <c r="A31" s="72" t="s">
        <v>36</v>
      </c>
      <c r="B31" s="77"/>
      <c r="C31" s="76">
        <f>SUM(C26:C30)</f>
        <v>8752</v>
      </c>
      <c r="D31" s="76">
        <f>SUM(D26:D30)</f>
        <v>4506</v>
      </c>
      <c r="E31" s="76">
        <f>SUM(E26:E30)</f>
        <v>4246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1720</v>
      </c>
      <c r="D32" s="76">
        <v>934</v>
      </c>
      <c r="E32" s="76">
        <v>786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1792</v>
      </c>
      <c r="D33" s="76">
        <v>956</v>
      </c>
      <c r="E33" s="76">
        <v>836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1721</v>
      </c>
      <c r="D34" s="76">
        <v>971</v>
      </c>
      <c r="E34" s="76">
        <v>750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1672</v>
      </c>
      <c r="D35" s="76">
        <v>902</v>
      </c>
      <c r="E35" s="76">
        <v>770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1768</v>
      </c>
      <c r="D36" s="76">
        <v>1000</v>
      </c>
      <c r="E36" s="76">
        <v>768</v>
      </c>
    </row>
    <row r="37" spans="1:5" s="54" customFormat="1" ht="14.1" customHeight="1" x14ac:dyDescent="0.2">
      <c r="A37" s="72" t="s">
        <v>36</v>
      </c>
      <c r="B37" s="77"/>
      <c r="C37" s="76">
        <f>SUM(C32:C36)</f>
        <v>8673</v>
      </c>
      <c r="D37" s="76">
        <f>SUM(D32:D36)</f>
        <v>4763</v>
      </c>
      <c r="E37" s="76">
        <f>SUM(E32:E36)</f>
        <v>3910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1740</v>
      </c>
      <c r="D38" s="76">
        <v>940</v>
      </c>
      <c r="E38" s="76">
        <v>800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1714</v>
      </c>
      <c r="D39" s="76">
        <v>912</v>
      </c>
      <c r="E39" s="76">
        <v>802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1685</v>
      </c>
      <c r="D40" s="76">
        <v>883</v>
      </c>
      <c r="E40" s="76">
        <v>802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1773</v>
      </c>
      <c r="D41" s="76">
        <v>938</v>
      </c>
      <c r="E41" s="76">
        <v>835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1834</v>
      </c>
      <c r="D42" s="76">
        <v>929</v>
      </c>
      <c r="E42" s="76">
        <v>905</v>
      </c>
    </row>
    <row r="43" spans="1:5" s="54" customFormat="1" ht="14.1" customHeight="1" x14ac:dyDescent="0.2">
      <c r="A43" s="72" t="s">
        <v>36</v>
      </c>
      <c r="B43" s="77"/>
      <c r="C43" s="76">
        <f>SUM(C38:C42)</f>
        <v>8746</v>
      </c>
      <c r="D43" s="76">
        <f>SUM(D38:D42)</f>
        <v>4602</v>
      </c>
      <c r="E43" s="76">
        <f>SUM(E38:E42)</f>
        <v>4144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1959</v>
      </c>
      <c r="D44" s="76">
        <v>991</v>
      </c>
      <c r="E44" s="76">
        <v>968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2054</v>
      </c>
      <c r="D45" s="76">
        <v>1060</v>
      </c>
      <c r="E45" s="76">
        <v>994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2045</v>
      </c>
      <c r="D46" s="76">
        <v>1014</v>
      </c>
      <c r="E46" s="76">
        <v>1031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2138</v>
      </c>
      <c r="D47" s="76">
        <v>1109</v>
      </c>
      <c r="E47" s="76">
        <v>1029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2013</v>
      </c>
      <c r="D48" s="76">
        <v>1013</v>
      </c>
      <c r="E48" s="76">
        <v>1000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10209</v>
      </c>
      <c r="D49" s="76">
        <f>SUM(D44:D48)</f>
        <v>5187</v>
      </c>
      <c r="E49" s="76">
        <f>SUM(E44:E48)</f>
        <v>5022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2018</v>
      </c>
      <c r="D50" s="76">
        <v>1016</v>
      </c>
      <c r="E50" s="76">
        <v>1002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1930</v>
      </c>
      <c r="D51" s="76">
        <v>952</v>
      </c>
      <c r="E51" s="76">
        <v>978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1981</v>
      </c>
      <c r="D52" s="76">
        <v>976</v>
      </c>
      <c r="E52" s="76">
        <v>1005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2077</v>
      </c>
      <c r="D53" s="76">
        <v>1010</v>
      </c>
      <c r="E53" s="76">
        <v>1067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2191</v>
      </c>
      <c r="D54" s="76">
        <v>1030</v>
      </c>
      <c r="E54" s="76">
        <v>1161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10197</v>
      </c>
      <c r="D55" s="76">
        <f>SUM(D50:D54)</f>
        <v>4984</v>
      </c>
      <c r="E55" s="76">
        <f>SUM(E50:E54)</f>
        <v>5213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2157</v>
      </c>
      <c r="D56" s="76">
        <v>1022</v>
      </c>
      <c r="E56" s="76">
        <v>1135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2304</v>
      </c>
      <c r="D57" s="76">
        <v>1101</v>
      </c>
      <c r="E57" s="76">
        <v>1203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2213</v>
      </c>
      <c r="D58" s="76">
        <v>1018</v>
      </c>
      <c r="E58" s="76">
        <v>1195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2127</v>
      </c>
      <c r="D59" s="76">
        <v>1013</v>
      </c>
      <c r="E59" s="76">
        <v>1114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2188</v>
      </c>
      <c r="D60" s="76">
        <v>1047</v>
      </c>
      <c r="E60" s="76">
        <v>1141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10989</v>
      </c>
      <c r="D61" s="76">
        <f>SUM(D56:D60)</f>
        <v>5201</v>
      </c>
      <c r="E61" s="76">
        <f>SUM(E56:E60)</f>
        <v>5788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2231</v>
      </c>
      <c r="D62" s="76">
        <v>1069</v>
      </c>
      <c r="E62" s="76">
        <v>1162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2151</v>
      </c>
      <c r="D63" s="76">
        <v>1004</v>
      </c>
      <c r="E63" s="76">
        <v>1147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2282</v>
      </c>
      <c r="D64" s="76">
        <v>1101</v>
      </c>
      <c r="E64" s="76">
        <v>1181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2372</v>
      </c>
      <c r="D65" s="76">
        <v>1174</v>
      </c>
      <c r="E65" s="76">
        <v>1198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2545</v>
      </c>
      <c r="D66" s="76">
        <v>1224</v>
      </c>
      <c r="E66" s="76">
        <v>1321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11581</v>
      </c>
      <c r="D67" s="76">
        <f>SUM(D62:D66)</f>
        <v>5572</v>
      </c>
      <c r="E67" s="76">
        <f>SUM(E62:E66)</f>
        <v>6009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2963</v>
      </c>
      <c r="D68" s="76">
        <v>1377</v>
      </c>
      <c r="E68" s="76">
        <v>1586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3036</v>
      </c>
      <c r="D69" s="76">
        <v>1464</v>
      </c>
      <c r="E69" s="76">
        <v>1572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3438</v>
      </c>
      <c r="D70" s="76">
        <v>1646</v>
      </c>
      <c r="E70" s="76">
        <v>1792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3660</v>
      </c>
      <c r="D71" s="76">
        <v>1752</v>
      </c>
      <c r="E71" s="76">
        <v>1908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3740</v>
      </c>
      <c r="D72" s="76">
        <v>1837</v>
      </c>
      <c r="E72" s="76">
        <v>1903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16837</v>
      </c>
      <c r="D73" s="76">
        <f>SUM(D68:D72)</f>
        <v>8076</v>
      </c>
      <c r="E73" s="76">
        <f>SUM(E68:E72)</f>
        <v>8761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3767</v>
      </c>
      <c r="D74" s="76">
        <v>1811</v>
      </c>
      <c r="E74" s="76">
        <v>1956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3747</v>
      </c>
      <c r="D75" s="76">
        <v>1794</v>
      </c>
      <c r="E75" s="76">
        <v>1953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3834</v>
      </c>
      <c r="D76" s="76">
        <v>1885</v>
      </c>
      <c r="E76" s="76">
        <v>1949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3838</v>
      </c>
      <c r="D77" s="76">
        <v>1822</v>
      </c>
      <c r="E77" s="76">
        <v>2016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3599</v>
      </c>
      <c r="D78" s="76">
        <v>1723</v>
      </c>
      <c r="E78" s="76">
        <v>1876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18785</v>
      </c>
      <c r="D79" s="76">
        <f>SUM(D74:D78)</f>
        <v>9035</v>
      </c>
      <c r="E79" s="76">
        <f>SUM(E74:E78)</f>
        <v>9750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3581</v>
      </c>
      <c r="D80" s="76">
        <v>1730</v>
      </c>
      <c r="E80" s="76">
        <v>1851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3390</v>
      </c>
      <c r="D81" s="76">
        <v>1591</v>
      </c>
      <c r="E81" s="76">
        <v>1799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3327</v>
      </c>
      <c r="D82" s="76">
        <v>1609</v>
      </c>
      <c r="E82" s="76">
        <v>1718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3154</v>
      </c>
      <c r="D83" s="76">
        <v>1536</v>
      </c>
      <c r="E83" s="76">
        <v>1618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3147</v>
      </c>
      <c r="D84" s="76">
        <v>1438</v>
      </c>
      <c r="E84" s="76">
        <v>1709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16599</v>
      </c>
      <c r="D85" s="76">
        <f>SUM(D80:D84)</f>
        <v>7904</v>
      </c>
      <c r="E85" s="76">
        <f>SUM(E80:E84)</f>
        <v>8695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2913</v>
      </c>
      <c r="D86" s="76">
        <v>1392</v>
      </c>
      <c r="E86" s="76">
        <v>1521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2952</v>
      </c>
      <c r="D87" s="76">
        <v>1417</v>
      </c>
      <c r="E87" s="76">
        <v>1535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2917</v>
      </c>
      <c r="D88" s="76">
        <v>1335</v>
      </c>
      <c r="E88" s="76">
        <v>1582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2815</v>
      </c>
      <c r="D89" s="76">
        <v>1322</v>
      </c>
      <c r="E89" s="76">
        <v>1493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2809</v>
      </c>
      <c r="D90" s="76">
        <v>1355</v>
      </c>
      <c r="E90" s="76">
        <v>1454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14406</v>
      </c>
      <c r="D91" s="76">
        <f>SUM(D86:D90)</f>
        <v>6821</v>
      </c>
      <c r="E91" s="76">
        <f>SUM(E86:E90)</f>
        <v>7585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2779</v>
      </c>
      <c r="D92" s="76">
        <v>1352</v>
      </c>
      <c r="E92" s="76">
        <v>1427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2771</v>
      </c>
      <c r="D93" s="76">
        <v>1356</v>
      </c>
      <c r="E93" s="76">
        <v>1415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2612</v>
      </c>
      <c r="D94" s="76">
        <v>1247</v>
      </c>
      <c r="E94" s="76">
        <v>1365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2485</v>
      </c>
      <c r="D95" s="76">
        <v>1171</v>
      </c>
      <c r="E95" s="76">
        <v>1314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2322</v>
      </c>
      <c r="D96" s="76">
        <v>1080</v>
      </c>
      <c r="E96" s="76">
        <v>1242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12969</v>
      </c>
      <c r="D97" s="76">
        <f>SUM(D92:D96)</f>
        <v>6206</v>
      </c>
      <c r="E97" s="76">
        <f>SUM(E92:E96)</f>
        <v>6763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2205</v>
      </c>
      <c r="D98" s="76">
        <v>1013</v>
      </c>
      <c r="E98" s="76">
        <v>1192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1794</v>
      </c>
      <c r="D99" s="76">
        <v>818</v>
      </c>
      <c r="E99" s="76">
        <v>976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2324</v>
      </c>
      <c r="D100" s="76">
        <v>1029</v>
      </c>
      <c r="E100" s="76">
        <v>1295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2323</v>
      </c>
      <c r="D101" s="76">
        <v>1087</v>
      </c>
      <c r="E101" s="76">
        <v>1236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2275</v>
      </c>
      <c r="D102" s="76">
        <v>1010</v>
      </c>
      <c r="E102" s="76">
        <v>1265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10921</v>
      </c>
      <c r="D103" s="76">
        <f>SUM(D98:D102)</f>
        <v>4957</v>
      </c>
      <c r="E103" s="76">
        <f>SUM(E98:E102)</f>
        <v>5964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2556</v>
      </c>
      <c r="D104" s="76">
        <v>1125</v>
      </c>
      <c r="E104" s="76">
        <v>1431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2476</v>
      </c>
      <c r="D105" s="76">
        <v>1097</v>
      </c>
      <c r="E105" s="76">
        <v>1379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2377</v>
      </c>
      <c r="D106" s="76">
        <v>1061</v>
      </c>
      <c r="E106" s="76">
        <v>1316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2138</v>
      </c>
      <c r="D107" s="76">
        <v>913</v>
      </c>
      <c r="E107" s="76">
        <v>1225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1673</v>
      </c>
      <c r="D108" s="76">
        <v>718</v>
      </c>
      <c r="E108" s="76">
        <v>955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11220</v>
      </c>
      <c r="D109" s="76">
        <f>SUM(D104:D108)</f>
        <v>4914</v>
      </c>
      <c r="E109" s="76">
        <f>SUM(E104:E108)</f>
        <v>6306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1505</v>
      </c>
      <c r="D110" s="76">
        <v>624</v>
      </c>
      <c r="E110" s="76">
        <v>881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1277</v>
      </c>
      <c r="D111" s="76">
        <v>504</v>
      </c>
      <c r="E111" s="76">
        <v>773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1092</v>
      </c>
      <c r="D112" s="76">
        <v>455</v>
      </c>
      <c r="E112" s="76">
        <v>637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693</v>
      </c>
      <c r="D113" s="76">
        <v>246</v>
      </c>
      <c r="E113" s="76">
        <v>447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615</v>
      </c>
      <c r="D114" s="76">
        <v>211</v>
      </c>
      <c r="E114" s="76">
        <v>404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5182</v>
      </c>
      <c r="D115" s="76">
        <f>SUM(D110:D114)</f>
        <v>2040</v>
      </c>
      <c r="E115" s="76">
        <f>SUM(E110:E114)</f>
        <v>3142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2315</v>
      </c>
      <c r="D116" s="76">
        <v>677</v>
      </c>
      <c r="E116" s="76">
        <v>1638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202014</v>
      </c>
      <c r="D118" s="82">
        <v>97423</v>
      </c>
      <c r="E118" s="82">
        <v>104591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133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2853</v>
      </c>
      <c r="D8" s="76">
        <v>1488</v>
      </c>
      <c r="E8" s="76">
        <v>1365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2948</v>
      </c>
      <c r="D9" s="76">
        <v>1496</v>
      </c>
      <c r="E9" s="76">
        <v>1452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3026</v>
      </c>
      <c r="D10" s="76">
        <v>1562</v>
      </c>
      <c r="E10" s="76">
        <v>1464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3177</v>
      </c>
      <c r="D11" s="76">
        <v>1617</v>
      </c>
      <c r="E11" s="76">
        <v>1560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3186</v>
      </c>
      <c r="D12" s="76">
        <v>1654</v>
      </c>
      <c r="E12" s="76">
        <v>1532</v>
      </c>
    </row>
    <row r="13" spans="1:8" s="54" customFormat="1" ht="14.1" customHeight="1" x14ac:dyDescent="0.2">
      <c r="A13" s="71" t="s">
        <v>36</v>
      </c>
      <c r="B13" s="75"/>
      <c r="C13" s="76">
        <f>SUM(C8:C12)</f>
        <v>15190</v>
      </c>
      <c r="D13" s="76">
        <f>SUM(D8:D12)</f>
        <v>7817</v>
      </c>
      <c r="E13" s="76">
        <f>SUM(E8:E12)</f>
        <v>7373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3202</v>
      </c>
      <c r="D14" s="76">
        <v>1610</v>
      </c>
      <c r="E14" s="76">
        <v>1592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3104</v>
      </c>
      <c r="D15" s="76">
        <v>1601</v>
      </c>
      <c r="E15" s="76">
        <v>1503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3097</v>
      </c>
      <c r="D16" s="76">
        <v>1585</v>
      </c>
      <c r="E16" s="76">
        <v>1512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3011</v>
      </c>
      <c r="D17" s="76">
        <v>1541</v>
      </c>
      <c r="E17" s="76">
        <v>1470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2976</v>
      </c>
      <c r="D18" s="76">
        <v>1502</v>
      </c>
      <c r="E18" s="76">
        <v>1474</v>
      </c>
    </row>
    <row r="19" spans="1:5" s="54" customFormat="1" ht="14.1" customHeight="1" x14ac:dyDescent="0.2">
      <c r="A19" s="72" t="s">
        <v>36</v>
      </c>
      <c r="B19" s="77"/>
      <c r="C19" s="76">
        <f>SUM(C14:C18)</f>
        <v>15390</v>
      </c>
      <c r="D19" s="76">
        <f>SUM(D14:D18)</f>
        <v>7839</v>
      </c>
      <c r="E19" s="76">
        <f>SUM(E14:E18)</f>
        <v>7551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2966</v>
      </c>
      <c r="D20" s="76">
        <v>1526</v>
      </c>
      <c r="E20" s="76">
        <v>1440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2972</v>
      </c>
      <c r="D21" s="76">
        <v>1528</v>
      </c>
      <c r="E21" s="76">
        <v>1444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3012</v>
      </c>
      <c r="D22" s="76">
        <v>1557</v>
      </c>
      <c r="E22" s="76">
        <v>1455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3133</v>
      </c>
      <c r="D23" s="76">
        <v>1576</v>
      </c>
      <c r="E23" s="76">
        <v>1557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3095</v>
      </c>
      <c r="D24" s="76">
        <v>1563</v>
      </c>
      <c r="E24" s="76">
        <v>1532</v>
      </c>
    </row>
    <row r="25" spans="1:5" s="54" customFormat="1" ht="14.1" customHeight="1" x14ac:dyDescent="0.2">
      <c r="A25" s="72" t="s">
        <v>36</v>
      </c>
      <c r="B25" s="77"/>
      <c r="C25" s="76">
        <f>SUM(C20:C24)</f>
        <v>15178</v>
      </c>
      <c r="D25" s="76">
        <f>SUM(D20:D24)</f>
        <v>7750</v>
      </c>
      <c r="E25" s="76">
        <f>SUM(E20:E24)</f>
        <v>7428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3023</v>
      </c>
      <c r="D26" s="76">
        <v>1556</v>
      </c>
      <c r="E26" s="76">
        <v>1467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3031</v>
      </c>
      <c r="D27" s="76">
        <v>1553</v>
      </c>
      <c r="E27" s="76">
        <v>1478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3110</v>
      </c>
      <c r="D28" s="76">
        <v>1661</v>
      </c>
      <c r="E28" s="76">
        <v>1449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3084</v>
      </c>
      <c r="D29" s="76">
        <v>1583</v>
      </c>
      <c r="E29" s="76">
        <v>1501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3024</v>
      </c>
      <c r="D30" s="76">
        <v>1600</v>
      </c>
      <c r="E30" s="76">
        <v>1424</v>
      </c>
    </row>
    <row r="31" spans="1:5" s="54" customFormat="1" ht="14.1" customHeight="1" x14ac:dyDescent="0.2">
      <c r="A31" s="72" t="s">
        <v>36</v>
      </c>
      <c r="B31" s="77"/>
      <c r="C31" s="76">
        <f>SUM(C26:C30)</f>
        <v>15272</v>
      </c>
      <c r="D31" s="76">
        <f>SUM(D26:D30)</f>
        <v>7953</v>
      </c>
      <c r="E31" s="76">
        <f>SUM(E26:E30)</f>
        <v>7319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3035</v>
      </c>
      <c r="D32" s="76">
        <v>1579</v>
      </c>
      <c r="E32" s="76">
        <v>1456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3091</v>
      </c>
      <c r="D33" s="76">
        <v>1664</v>
      </c>
      <c r="E33" s="76">
        <v>1427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3064</v>
      </c>
      <c r="D34" s="76">
        <v>1659</v>
      </c>
      <c r="E34" s="76">
        <v>1405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3137</v>
      </c>
      <c r="D35" s="76">
        <v>1671</v>
      </c>
      <c r="E35" s="76">
        <v>1466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3253</v>
      </c>
      <c r="D36" s="76">
        <v>1769</v>
      </c>
      <c r="E36" s="76">
        <v>1484</v>
      </c>
    </row>
    <row r="37" spans="1:5" s="54" customFormat="1" ht="14.1" customHeight="1" x14ac:dyDescent="0.2">
      <c r="A37" s="72" t="s">
        <v>36</v>
      </c>
      <c r="B37" s="77"/>
      <c r="C37" s="76">
        <f>SUM(C32:C36)</f>
        <v>15580</v>
      </c>
      <c r="D37" s="76">
        <f>SUM(D32:D36)</f>
        <v>8342</v>
      </c>
      <c r="E37" s="76">
        <f>SUM(E32:E36)</f>
        <v>7238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3153</v>
      </c>
      <c r="D38" s="76">
        <v>1635</v>
      </c>
      <c r="E38" s="76">
        <v>1518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3113</v>
      </c>
      <c r="D39" s="76">
        <v>1639</v>
      </c>
      <c r="E39" s="76">
        <v>1474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3212</v>
      </c>
      <c r="D40" s="76">
        <v>1701</v>
      </c>
      <c r="E40" s="76">
        <v>1511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3115</v>
      </c>
      <c r="D41" s="76">
        <v>1619</v>
      </c>
      <c r="E41" s="76">
        <v>1496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3288</v>
      </c>
      <c r="D42" s="76">
        <v>1724</v>
      </c>
      <c r="E42" s="76">
        <v>1564</v>
      </c>
    </row>
    <row r="43" spans="1:5" s="54" customFormat="1" ht="14.1" customHeight="1" x14ac:dyDescent="0.2">
      <c r="A43" s="72" t="s">
        <v>36</v>
      </c>
      <c r="B43" s="77"/>
      <c r="C43" s="76">
        <f>SUM(C38:C42)</f>
        <v>15881</v>
      </c>
      <c r="D43" s="76">
        <f>SUM(D38:D42)</f>
        <v>8318</v>
      </c>
      <c r="E43" s="76">
        <f>SUM(E38:E42)</f>
        <v>7563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3498</v>
      </c>
      <c r="D44" s="76">
        <v>1800</v>
      </c>
      <c r="E44" s="76">
        <v>1698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3693</v>
      </c>
      <c r="D45" s="76">
        <v>1906</v>
      </c>
      <c r="E45" s="76">
        <v>1787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3622</v>
      </c>
      <c r="D46" s="76">
        <v>1835</v>
      </c>
      <c r="E46" s="76">
        <v>1787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3826</v>
      </c>
      <c r="D47" s="76">
        <v>1931</v>
      </c>
      <c r="E47" s="76">
        <v>1895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3911</v>
      </c>
      <c r="D48" s="76">
        <v>2062</v>
      </c>
      <c r="E48" s="76">
        <v>1849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18550</v>
      </c>
      <c r="D49" s="76">
        <f>SUM(D44:D48)</f>
        <v>9534</v>
      </c>
      <c r="E49" s="76">
        <f>SUM(E44:E48)</f>
        <v>9016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3891</v>
      </c>
      <c r="D50" s="76">
        <v>1960</v>
      </c>
      <c r="E50" s="76">
        <v>1931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3729</v>
      </c>
      <c r="D51" s="76">
        <v>1840</v>
      </c>
      <c r="E51" s="76">
        <v>1889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3867</v>
      </c>
      <c r="D52" s="76">
        <v>1896</v>
      </c>
      <c r="E52" s="76">
        <v>1971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3988</v>
      </c>
      <c r="D53" s="76">
        <v>1995</v>
      </c>
      <c r="E53" s="76">
        <v>1993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4043</v>
      </c>
      <c r="D54" s="76">
        <v>2007</v>
      </c>
      <c r="E54" s="76">
        <v>2036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19518</v>
      </c>
      <c r="D55" s="76">
        <f>SUM(D50:D54)</f>
        <v>9698</v>
      </c>
      <c r="E55" s="76">
        <f>SUM(E50:E54)</f>
        <v>9820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4168</v>
      </c>
      <c r="D56" s="76">
        <v>2056</v>
      </c>
      <c r="E56" s="76">
        <v>2112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4146</v>
      </c>
      <c r="D57" s="76">
        <v>2023</v>
      </c>
      <c r="E57" s="76">
        <v>2123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4060</v>
      </c>
      <c r="D58" s="76">
        <v>2004</v>
      </c>
      <c r="E58" s="76">
        <v>2056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3940</v>
      </c>
      <c r="D59" s="76">
        <v>1997</v>
      </c>
      <c r="E59" s="76">
        <v>1943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4020</v>
      </c>
      <c r="D60" s="76">
        <v>1974</v>
      </c>
      <c r="E60" s="76">
        <v>2046</v>
      </c>
    </row>
    <row r="61" spans="1:5" s="54" customFormat="1" ht="14.1" customHeight="1" x14ac:dyDescent="0.2">
      <c r="A61" s="72" t="s">
        <v>36</v>
      </c>
      <c r="B61" s="77"/>
      <c r="C61" s="76">
        <f>SUM(C56:C60)</f>
        <v>20334</v>
      </c>
      <c r="D61" s="76">
        <f>SUM(D56:D60)</f>
        <v>10054</v>
      </c>
      <c r="E61" s="76">
        <f>SUM(E56:E60)</f>
        <v>10280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3983</v>
      </c>
      <c r="D62" s="76">
        <v>1925</v>
      </c>
      <c r="E62" s="76">
        <v>2058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3837</v>
      </c>
      <c r="D63" s="76">
        <v>1895</v>
      </c>
      <c r="E63" s="76">
        <v>1942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3870</v>
      </c>
      <c r="D64" s="76">
        <v>1932</v>
      </c>
      <c r="E64" s="76">
        <v>1938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3929</v>
      </c>
      <c r="D65" s="76">
        <v>1944</v>
      </c>
      <c r="E65" s="76">
        <v>1985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4156</v>
      </c>
      <c r="D66" s="76">
        <v>2018</v>
      </c>
      <c r="E66" s="76">
        <v>2138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19775</v>
      </c>
      <c r="D67" s="76">
        <f>SUM(D62:D66)</f>
        <v>9714</v>
      </c>
      <c r="E67" s="76">
        <f>SUM(E62:E66)</f>
        <v>10061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4701</v>
      </c>
      <c r="D68" s="76">
        <v>2313</v>
      </c>
      <c r="E68" s="76">
        <v>2388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4913</v>
      </c>
      <c r="D69" s="76">
        <v>2506</v>
      </c>
      <c r="E69" s="76">
        <v>2407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5187</v>
      </c>
      <c r="D70" s="76">
        <v>2617</v>
      </c>
      <c r="E70" s="76">
        <v>2570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5571</v>
      </c>
      <c r="D71" s="76">
        <v>2793</v>
      </c>
      <c r="E71" s="76">
        <v>2778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5889</v>
      </c>
      <c r="D72" s="76">
        <v>2878</v>
      </c>
      <c r="E72" s="76">
        <v>3011</v>
      </c>
    </row>
    <row r="73" spans="1:5" s="54" customFormat="1" ht="14.1" customHeight="1" x14ac:dyDescent="0.2">
      <c r="A73" s="72" t="s">
        <v>36</v>
      </c>
      <c r="B73" s="77"/>
      <c r="C73" s="76">
        <f>SUM(C68:C72)</f>
        <v>26261</v>
      </c>
      <c r="D73" s="76">
        <f>SUM(D68:D72)</f>
        <v>13107</v>
      </c>
      <c r="E73" s="76">
        <f>SUM(E68:E72)</f>
        <v>13154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5910</v>
      </c>
      <c r="D74" s="76">
        <v>2900</v>
      </c>
      <c r="E74" s="76">
        <v>3010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5697</v>
      </c>
      <c r="D75" s="76">
        <v>2825</v>
      </c>
      <c r="E75" s="76">
        <v>2872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5564</v>
      </c>
      <c r="D76" s="76">
        <v>2755</v>
      </c>
      <c r="E76" s="76">
        <v>2809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5449</v>
      </c>
      <c r="D77" s="76">
        <v>2696</v>
      </c>
      <c r="E77" s="76">
        <v>2753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5287</v>
      </c>
      <c r="D78" s="76">
        <v>2610</v>
      </c>
      <c r="E78" s="76">
        <v>2677</v>
      </c>
    </row>
    <row r="79" spans="1:5" s="54" customFormat="1" ht="14.1" customHeight="1" x14ac:dyDescent="0.2">
      <c r="A79" s="72" t="s">
        <v>36</v>
      </c>
      <c r="B79" s="77"/>
      <c r="C79" s="76">
        <f>SUM(C74:C78)</f>
        <v>27907</v>
      </c>
      <c r="D79" s="76">
        <f>SUM(D74:D78)</f>
        <v>13786</v>
      </c>
      <c r="E79" s="76">
        <f>SUM(E74:E78)</f>
        <v>14121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4970</v>
      </c>
      <c r="D80" s="76">
        <v>2479</v>
      </c>
      <c r="E80" s="76">
        <v>2491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4717</v>
      </c>
      <c r="D81" s="76">
        <v>2307</v>
      </c>
      <c r="E81" s="76">
        <v>2410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4456</v>
      </c>
      <c r="D82" s="76">
        <v>2232</v>
      </c>
      <c r="E82" s="76">
        <v>2224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4246</v>
      </c>
      <c r="D83" s="76">
        <v>2101</v>
      </c>
      <c r="E83" s="76">
        <v>2145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4041</v>
      </c>
      <c r="D84" s="76">
        <v>1935</v>
      </c>
      <c r="E84" s="76">
        <v>2106</v>
      </c>
    </row>
    <row r="85" spans="1:5" s="54" customFormat="1" ht="14.1" customHeight="1" x14ac:dyDescent="0.2">
      <c r="A85" s="72" t="s">
        <v>36</v>
      </c>
      <c r="B85" s="77"/>
      <c r="C85" s="76">
        <f>SUM(C80:C84)</f>
        <v>22430</v>
      </c>
      <c r="D85" s="76">
        <f>SUM(D80:D84)</f>
        <v>11054</v>
      </c>
      <c r="E85" s="76">
        <f>SUM(E80:E84)</f>
        <v>11376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3679</v>
      </c>
      <c r="D86" s="76">
        <v>1791</v>
      </c>
      <c r="E86" s="76">
        <v>1888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3512</v>
      </c>
      <c r="D87" s="76">
        <v>1653</v>
      </c>
      <c r="E87" s="76">
        <v>1859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3451</v>
      </c>
      <c r="D88" s="76">
        <v>1642</v>
      </c>
      <c r="E88" s="76">
        <v>1809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3297</v>
      </c>
      <c r="D89" s="76">
        <v>1575</v>
      </c>
      <c r="E89" s="76">
        <v>1722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3205</v>
      </c>
      <c r="D90" s="76">
        <v>1510</v>
      </c>
      <c r="E90" s="76">
        <v>1695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17144</v>
      </c>
      <c r="D91" s="76">
        <f>SUM(D86:D90)</f>
        <v>8171</v>
      </c>
      <c r="E91" s="76">
        <f>SUM(E86:E90)</f>
        <v>8973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3189</v>
      </c>
      <c r="D92" s="76">
        <v>1497</v>
      </c>
      <c r="E92" s="76">
        <v>1692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3282</v>
      </c>
      <c r="D93" s="76">
        <v>1464</v>
      </c>
      <c r="E93" s="76">
        <v>1818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3212</v>
      </c>
      <c r="D94" s="76">
        <v>1488</v>
      </c>
      <c r="E94" s="76">
        <v>1724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3106</v>
      </c>
      <c r="D95" s="76">
        <v>1387</v>
      </c>
      <c r="E95" s="76">
        <v>1719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3005</v>
      </c>
      <c r="D96" s="76">
        <v>1387</v>
      </c>
      <c r="E96" s="76">
        <v>1618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15794</v>
      </c>
      <c r="D97" s="76">
        <f>SUM(D92:D96)</f>
        <v>7223</v>
      </c>
      <c r="E97" s="76">
        <f>SUM(E92:E96)</f>
        <v>8571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2679</v>
      </c>
      <c r="D98" s="76">
        <v>1206</v>
      </c>
      <c r="E98" s="76">
        <v>1473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2297</v>
      </c>
      <c r="D99" s="76">
        <v>1028</v>
      </c>
      <c r="E99" s="76">
        <v>1269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2914</v>
      </c>
      <c r="D100" s="76">
        <v>1316</v>
      </c>
      <c r="E100" s="76">
        <v>1598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3038</v>
      </c>
      <c r="D101" s="76">
        <v>1331</v>
      </c>
      <c r="E101" s="76">
        <v>1707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2796</v>
      </c>
      <c r="D102" s="76">
        <v>1253</v>
      </c>
      <c r="E102" s="76">
        <v>1543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13724</v>
      </c>
      <c r="D103" s="76">
        <f>SUM(D98:D102)</f>
        <v>6134</v>
      </c>
      <c r="E103" s="76">
        <f>SUM(E98:E102)</f>
        <v>7590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3175</v>
      </c>
      <c r="D104" s="76">
        <v>1385</v>
      </c>
      <c r="E104" s="76">
        <v>1790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3117</v>
      </c>
      <c r="D105" s="76">
        <v>1348</v>
      </c>
      <c r="E105" s="76">
        <v>1769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3098</v>
      </c>
      <c r="D106" s="76">
        <v>1298</v>
      </c>
      <c r="E106" s="76">
        <v>1800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2703</v>
      </c>
      <c r="D107" s="76">
        <v>1110</v>
      </c>
      <c r="E107" s="76">
        <v>1593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2309</v>
      </c>
      <c r="D108" s="76">
        <v>978</v>
      </c>
      <c r="E108" s="76">
        <v>1331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14402</v>
      </c>
      <c r="D109" s="76">
        <f>SUM(D104:D108)</f>
        <v>6119</v>
      </c>
      <c r="E109" s="76">
        <f>SUM(E104:E108)</f>
        <v>8283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2098</v>
      </c>
      <c r="D110" s="76">
        <v>872</v>
      </c>
      <c r="E110" s="76">
        <v>1226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1807</v>
      </c>
      <c r="D111" s="76">
        <v>715</v>
      </c>
      <c r="E111" s="76">
        <v>1092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1372</v>
      </c>
      <c r="D112" s="76">
        <v>539</v>
      </c>
      <c r="E112" s="76">
        <v>833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935</v>
      </c>
      <c r="D113" s="76">
        <v>332</v>
      </c>
      <c r="E113" s="76">
        <v>603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823</v>
      </c>
      <c r="D114" s="76">
        <v>293</v>
      </c>
      <c r="E114" s="76">
        <v>530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7035</v>
      </c>
      <c r="D115" s="76">
        <f>SUM(D110:D114)</f>
        <v>2751</v>
      </c>
      <c r="E115" s="76">
        <f>SUM(E110:E114)</f>
        <v>4284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2961</v>
      </c>
      <c r="D116" s="76">
        <v>880</v>
      </c>
      <c r="E116" s="76">
        <v>2081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318326</v>
      </c>
      <c r="D118" s="82">
        <v>156244</v>
      </c>
      <c r="E118" s="82">
        <v>162082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134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1035</v>
      </c>
      <c r="D8" s="76">
        <v>536</v>
      </c>
      <c r="E8" s="76">
        <v>499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1057</v>
      </c>
      <c r="D9" s="76">
        <v>526</v>
      </c>
      <c r="E9" s="76">
        <v>531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1099</v>
      </c>
      <c r="D10" s="76">
        <v>554</v>
      </c>
      <c r="E10" s="76">
        <v>545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1180</v>
      </c>
      <c r="D11" s="76">
        <v>599</v>
      </c>
      <c r="E11" s="76">
        <v>581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1128</v>
      </c>
      <c r="D12" s="76">
        <v>580</v>
      </c>
      <c r="E12" s="76">
        <v>548</v>
      </c>
    </row>
    <row r="13" spans="1:8" s="54" customFormat="1" ht="14.1" customHeight="1" x14ac:dyDescent="0.2">
      <c r="A13" s="71" t="s">
        <v>36</v>
      </c>
      <c r="B13" s="75"/>
      <c r="C13" s="76">
        <f>SUM(C8:C12)</f>
        <v>5499</v>
      </c>
      <c r="D13" s="76">
        <f>SUM(D8:D12)</f>
        <v>2795</v>
      </c>
      <c r="E13" s="76">
        <f>SUM(E8:E12)</f>
        <v>2704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1159</v>
      </c>
      <c r="D14" s="76">
        <v>584</v>
      </c>
      <c r="E14" s="76">
        <v>575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1192</v>
      </c>
      <c r="D15" s="76">
        <v>642</v>
      </c>
      <c r="E15" s="76">
        <v>550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1132</v>
      </c>
      <c r="D16" s="76">
        <v>567</v>
      </c>
      <c r="E16" s="76">
        <v>565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1106</v>
      </c>
      <c r="D17" s="76">
        <v>548</v>
      </c>
      <c r="E17" s="76">
        <v>558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1138</v>
      </c>
      <c r="D18" s="76">
        <v>554</v>
      </c>
      <c r="E18" s="76">
        <v>584</v>
      </c>
    </row>
    <row r="19" spans="1:5" s="54" customFormat="1" ht="14.1" customHeight="1" x14ac:dyDescent="0.2">
      <c r="A19" s="72" t="s">
        <v>36</v>
      </c>
      <c r="B19" s="77"/>
      <c r="C19" s="76">
        <f>SUM(C14:C18)</f>
        <v>5727</v>
      </c>
      <c r="D19" s="76">
        <f>SUM(D14:D18)</f>
        <v>2895</v>
      </c>
      <c r="E19" s="76">
        <f>SUM(E14:E18)</f>
        <v>2832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1090</v>
      </c>
      <c r="D20" s="76">
        <v>526</v>
      </c>
      <c r="E20" s="76">
        <v>564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1169</v>
      </c>
      <c r="D21" s="76">
        <v>559</v>
      </c>
      <c r="E21" s="76">
        <v>610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1136</v>
      </c>
      <c r="D22" s="76">
        <v>590</v>
      </c>
      <c r="E22" s="76">
        <v>546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1199</v>
      </c>
      <c r="D23" s="76">
        <v>587</v>
      </c>
      <c r="E23" s="76">
        <v>612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1245</v>
      </c>
      <c r="D24" s="76">
        <v>648</v>
      </c>
      <c r="E24" s="76">
        <v>597</v>
      </c>
    </row>
    <row r="25" spans="1:5" s="54" customFormat="1" ht="14.1" customHeight="1" x14ac:dyDescent="0.2">
      <c r="A25" s="72" t="s">
        <v>36</v>
      </c>
      <c r="B25" s="77"/>
      <c r="C25" s="76">
        <f>SUM(C20:C24)</f>
        <v>5839</v>
      </c>
      <c r="D25" s="76">
        <f>SUM(D20:D24)</f>
        <v>2910</v>
      </c>
      <c r="E25" s="76">
        <f>SUM(E20:E24)</f>
        <v>2929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1206</v>
      </c>
      <c r="D26" s="76">
        <v>624</v>
      </c>
      <c r="E26" s="76">
        <v>582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1172</v>
      </c>
      <c r="D27" s="76">
        <v>565</v>
      </c>
      <c r="E27" s="76">
        <v>607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1265</v>
      </c>
      <c r="D28" s="76">
        <v>638</v>
      </c>
      <c r="E28" s="76">
        <v>627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1205</v>
      </c>
      <c r="D29" s="76">
        <v>665</v>
      </c>
      <c r="E29" s="76">
        <v>540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1236</v>
      </c>
      <c r="D30" s="76">
        <v>677</v>
      </c>
      <c r="E30" s="76">
        <v>559</v>
      </c>
    </row>
    <row r="31" spans="1:5" s="54" customFormat="1" ht="14.1" customHeight="1" x14ac:dyDescent="0.2">
      <c r="A31" s="72" t="s">
        <v>36</v>
      </c>
      <c r="B31" s="77"/>
      <c r="C31" s="76">
        <f>SUM(C26:C30)</f>
        <v>6084</v>
      </c>
      <c r="D31" s="76">
        <f>SUM(D26:D30)</f>
        <v>3169</v>
      </c>
      <c r="E31" s="76">
        <f>SUM(E26:E30)</f>
        <v>2915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1169</v>
      </c>
      <c r="D32" s="76">
        <v>648</v>
      </c>
      <c r="E32" s="76">
        <v>521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1098</v>
      </c>
      <c r="D33" s="76">
        <v>599</v>
      </c>
      <c r="E33" s="76">
        <v>499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1081</v>
      </c>
      <c r="D34" s="76">
        <v>598</v>
      </c>
      <c r="E34" s="76">
        <v>483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1041</v>
      </c>
      <c r="D35" s="76">
        <v>586</v>
      </c>
      <c r="E35" s="76">
        <v>455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1004</v>
      </c>
      <c r="D36" s="76">
        <v>546</v>
      </c>
      <c r="E36" s="76">
        <v>458</v>
      </c>
    </row>
    <row r="37" spans="1:5" s="54" customFormat="1" ht="14.1" customHeight="1" x14ac:dyDescent="0.2">
      <c r="A37" s="72" t="s">
        <v>36</v>
      </c>
      <c r="B37" s="77"/>
      <c r="C37" s="76">
        <f>SUM(C32:C36)</f>
        <v>5393</v>
      </c>
      <c r="D37" s="76">
        <f>SUM(D32:D36)</f>
        <v>2977</v>
      </c>
      <c r="E37" s="76">
        <f>SUM(E32:E36)</f>
        <v>2416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1019</v>
      </c>
      <c r="D38" s="76">
        <v>535</v>
      </c>
      <c r="E38" s="76">
        <v>484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993</v>
      </c>
      <c r="D39" s="76">
        <v>514</v>
      </c>
      <c r="E39" s="76">
        <v>479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1035</v>
      </c>
      <c r="D40" s="76">
        <v>536</v>
      </c>
      <c r="E40" s="76">
        <v>499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1075</v>
      </c>
      <c r="D41" s="76">
        <v>537</v>
      </c>
      <c r="E41" s="76">
        <v>538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1185</v>
      </c>
      <c r="D42" s="76">
        <v>593</v>
      </c>
      <c r="E42" s="76">
        <v>592</v>
      </c>
    </row>
    <row r="43" spans="1:5" s="54" customFormat="1" ht="14.1" customHeight="1" x14ac:dyDescent="0.2">
      <c r="A43" s="72" t="s">
        <v>36</v>
      </c>
      <c r="B43" s="77"/>
      <c r="C43" s="76">
        <f>SUM(C38:C42)</f>
        <v>5307</v>
      </c>
      <c r="D43" s="76">
        <f>SUM(D38:D42)</f>
        <v>2715</v>
      </c>
      <c r="E43" s="76">
        <f>SUM(E38:E42)</f>
        <v>2592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1239</v>
      </c>
      <c r="D44" s="76">
        <v>617</v>
      </c>
      <c r="E44" s="76">
        <v>622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1268</v>
      </c>
      <c r="D45" s="76">
        <v>624</v>
      </c>
      <c r="E45" s="76">
        <v>644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1337</v>
      </c>
      <c r="D46" s="76">
        <v>649</v>
      </c>
      <c r="E46" s="76">
        <v>688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1414</v>
      </c>
      <c r="D47" s="76">
        <v>735</v>
      </c>
      <c r="E47" s="76">
        <v>679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1348</v>
      </c>
      <c r="D48" s="76">
        <v>687</v>
      </c>
      <c r="E48" s="76">
        <v>661</v>
      </c>
    </row>
    <row r="49" spans="1:5" s="54" customFormat="1" ht="14.1" customHeight="1" x14ac:dyDescent="0.2">
      <c r="A49" s="72" t="s">
        <v>36</v>
      </c>
      <c r="B49" s="77"/>
      <c r="C49" s="76">
        <f>SUM(C44:C48)</f>
        <v>6606</v>
      </c>
      <c r="D49" s="76">
        <f>SUM(D44:D48)</f>
        <v>3312</v>
      </c>
      <c r="E49" s="76">
        <f>SUM(E44:E48)</f>
        <v>3294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1357</v>
      </c>
      <c r="D50" s="76">
        <v>626</v>
      </c>
      <c r="E50" s="76">
        <v>731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1326</v>
      </c>
      <c r="D51" s="76">
        <v>616</v>
      </c>
      <c r="E51" s="76">
        <v>710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1337</v>
      </c>
      <c r="D52" s="76">
        <v>653</v>
      </c>
      <c r="E52" s="76">
        <v>684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1340</v>
      </c>
      <c r="D53" s="76">
        <v>632</v>
      </c>
      <c r="E53" s="76">
        <v>708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1437</v>
      </c>
      <c r="D54" s="76">
        <v>696</v>
      </c>
      <c r="E54" s="76">
        <v>741</v>
      </c>
    </row>
    <row r="55" spans="1:5" s="54" customFormat="1" ht="14.1" customHeight="1" x14ac:dyDescent="0.2">
      <c r="A55" s="71" t="s">
        <v>36</v>
      </c>
      <c r="B55" s="77"/>
      <c r="C55" s="76">
        <f>SUM(C50:C54)</f>
        <v>6797</v>
      </c>
      <c r="D55" s="76">
        <f>SUM(D50:D54)</f>
        <v>3223</v>
      </c>
      <c r="E55" s="76">
        <f>SUM(E50:E54)</f>
        <v>3574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1443</v>
      </c>
      <c r="D56" s="76">
        <v>683</v>
      </c>
      <c r="E56" s="76">
        <v>760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1518</v>
      </c>
      <c r="D57" s="76">
        <v>735</v>
      </c>
      <c r="E57" s="76">
        <v>783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1387</v>
      </c>
      <c r="D58" s="76">
        <v>679</v>
      </c>
      <c r="E58" s="76">
        <v>708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1454</v>
      </c>
      <c r="D59" s="76">
        <v>731</v>
      </c>
      <c r="E59" s="76">
        <v>723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1416</v>
      </c>
      <c r="D60" s="76">
        <v>703</v>
      </c>
      <c r="E60" s="76">
        <v>713</v>
      </c>
    </row>
    <row r="61" spans="1:5" s="54" customFormat="1" ht="14.1" customHeight="1" x14ac:dyDescent="0.2">
      <c r="A61" s="72" t="s">
        <v>36</v>
      </c>
      <c r="B61" s="77"/>
      <c r="C61" s="76">
        <f>SUM(C56:C60)</f>
        <v>7218</v>
      </c>
      <c r="D61" s="76">
        <f>SUM(D56:D60)</f>
        <v>3531</v>
      </c>
      <c r="E61" s="76">
        <f>SUM(E56:E60)</f>
        <v>3687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1371</v>
      </c>
      <c r="D62" s="76">
        <v>663</v>
      </c>
      <c r="E62" s="76">
        <v>708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1366</v>
      </c>
      <c r="D63" s="76">
        <v>663</v>
      </c>
      <c r="E63" s="76">
        <v>703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1478</v>
      </c>
      <c r="D64" s="76">
        <v>696</v>
      </c>
      <c r="E64" s="76">
        <v>782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1474</v>
      </c>
      <c r="D65" s="76">
        <v>713</v>
      </c>
      <c r="E65" s="76">
        <v>761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1709</v>
      </c>
      <c r="D66" s="76">
        <v>814</v>
      </c>
      <c r="E66" s="76">
        <v>895</v>
      </c>
    </row>
    <row r="67" spans="1:5" s="54" customFormat="1" ht="14.1" customHeight="1" x14ac:dyDescent="0.2">
      <c r="A67" s="72" t="s">
        <v>36</v>
      </c>
      <c r="B67" s="77"/>
      <c r="C67" s="76">
        <f>SUM(C62:C66)</f>
        <v>7398</v>
      </c>
      <c r="D67" s="76">
        <f>SUM(D62:D66)</f>
        <v>3549</v>
      </c>
      <c r="E67" s="76">
        <f>SUM(E62:E66)</f>
        <v>3849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1879</v>
      </c>
      <c r="D68" s="76">
        <v>909</v>
      </c>
      <c r="E68" s="76">
        <v>970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1902</v>
      </c>
      <c r="D69" s="76">
        <v>894</v>
      </c>
      <c r="E69" s="76">
        <v>1008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2240</v>
      </c>
      <c r="D70" s="76">
        <v>1053</v>
      </c>
      <c r="E70" s="76">
        <v>1187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2331</v>
      </c>
      <c r="D71" s="76">
        <v>1159</v>
      </c>
      <c r="E71" s="76">
        <v>1172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2523</v>
      </c>
      <c r="D72" s="76">
        <v>1206</v>
      </c>
      <c r="E72" s="76">
        <v>1317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10875</v>
      </c>
      <c r="D73" s="76">
        <f>SUM(D68:D72)</f>
        <v>5221</v>
      </c>
      <c r="E73" s="76">
        <f>SUM(E68:E72)</f>
        <v>5654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2417</v>
      </c>
      <c r="D74" s="76">
        <v>1172</v>
      </c>
      <c r="E74" s="76">
        <v>1245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2396</v>
      </c>
      <c r="D75" s="76">
        <v>1210</v>
      </c>
      <c r="E75" s="76">
        <v>1186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2434</v>
      </c>
      <c r="D76" s="76">
        <v>1206</v>
      </c>
      <c r="E76" s="76">
        <v>1228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2358</v>
      </c>
      <c r="D77" s="76">
        <v>1146</v>
      </c>
      <c r="E77" s="76">
        <v>1212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2336</v>
      </c>
      <c r="D78" s="76">
        <v>1106</v>
      </c>
      <c r="E78" s="76">
        <v>1230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11941</v>
      </c>
      <c r="D79" s="76">
        <f>SUM(D74:D78)</f>
        <v>5840</v>
      </c>
      <c r="E79" s="76">
        <f>SUM(E74:E78)</f>
        <v>6101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2253</v>
      </c>
      <c r="D80" s="76">
        <v>1083</v>
      </c>
      <c r="E80" s="76">
        <v>1170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2090</v>
      </c>
      <c r="D81" s="76">
        <v>1041</v>
      </c>
      <c r="E81" s="76">
        <v>1049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2047</v>
      </c>
      <c r="D82" s="76">
        <v>1016</v>
      </c>
      <c r="E82" s="76">
        <v>1031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1861</v>
      </c>
      <c r="D83" s="76">
        <v>912</v>
      </c>
      <c r="E83" s="76">
        <v>949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1869</v>
      </c>
      <c r="D84" s="76">
        <v>889</v>
      </c>
      <c r="E84" s="76">
        <v>980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10120</v>
      </c>
      <c r="D85" s="76">
        <f>SUM(D80:D84)</f>
        <v>4941</v>
      </c>
      <c r="E85" s="76">
        <f>SUM(E80:E84)</f>
        <v>5179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1799</v>
      </c>
      <c r="D86" s="76">
        <v>829</v>
      </c>
      <c r="E86" s="76">
        <v>970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1791</v>
      </c>
      <c r="D87" s="76">
        <v>873</v>
      </c>
      <c r="E87" s="76">
        <v>918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1632</v>
      </c>
      <c r="D88" s="76">
        <v>797</v>
      </c>
      <c r="E88" s="76">
        <v>835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1634</v>
      </c>
      <c r="D89" s="76">
        <v>764</v>
      </c>
      <c r="E89" s="76">
        <v>870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1631</v>
      </c>
      <c r="D90" s="76">
        <v>762</v>
      </c>
      <c r="E90" s="76">
        <v>869</v>
      </c>
    </row>
    <row r="91" spans="1:5" s="54" customFormat="1" ht="14.1" customHeight="1" x14ac:dyDescent="0.2">
      <c r="A91" s="72" t="s">
        <v>36</v>
      </c>
      <c r="B91" s="77"/>
      <c r="C91" s="76">
        <f>SUM(C86:C90)</f>
        <v>8487</v>
      </c>
      <c r="D91" s="76">
        <f>SUM(D86:D90)</f>
        <v>4025</v>
      </c>
      <c r="E91" s="76">
        <f>SUM(E86:E90)</f>
        <v>4462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1659</v>
      </c>
      <c r="D92" s="76">
        <v>764</v>
      </c>
      <c r="E92" s="76">
        <v>895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1600</v>
      </c>
      <c r="D93" s="76">
        <v>724</v>
      </c>
      <c r="E93" s="76">
        <v>876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1662</v>
      </c>
      <c r="D94" s="76">
        <v>819</v>
      </c>
      <c r="E94" s="76">
        <v>843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1611</v>
      </c>
      <c r="D95" s="76">
        <v>763</v>
      </c>
      <c r="E95" s="76">
        <v>848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1459</v>
      </c>
      <c r="D96" s="76">
        <v>695</v>
      </c>
      <c r="E96" s="76">
        <v>764</v>
      </c>
    </row>
    <row r="97" spans="1:5" s="54" customFormat="1" ht="14.1" customHeight="1" x14ac:dyDescent="0.2">
      <c r="A97" s="72" t="s">
        <v>36</v>
      </c>
      <c r="B97" s="77"/>
      <c r="C97" s="76">
        <f>SUM(C92:C96)</f>
        <v>7991</v>
      </c>
      <c r="D97" s="76">
        <f>SUM(D92:D96)</f>
        <v>3765</v>
      </c>
      <c r="E97" s="76">
        <f>SUM(E92:E96)</f>
        <v>4226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1333</v>
      </c>
      <c r="D98" s="76">
        <v>604</v>
      </c>
      <c r="E98" s="76">
        <v>729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1053</v>
      </c>
      <c r="D99" s="76">
        <v>470</v>
      </c>
      <c r="E99" s="76">
        <v>583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1417</v>
      </c>
      <c r="D100" s="76">
        <v>653</v>
      </c>
      <c r="E100" s="76">
        <v>764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1509</v>
      </c>
      <c r="D101" s="76">
        <v>672</v>
      </c>
      <c r="E101" s="76">
        <v>837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1415</v>
      </c>
      <c r="D102" s="76">
        <v>634</v>
      </c>
      <c r="E102" s="76">
        <v>781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6727</v>
      </c>
      <c r="D103" s="76">
        <f>SUM(D98:D102)</f>
        <v>3033</v>
      </c>
      <c r="E103" s="76">
        <f>SUM(E98:E102)</f>
        <v>3694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1624</v>
      </c>
      <c r="D104" s="76">
        <v>756</v>
      </c>
      <c r="E104" s="76">
        <v>868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1512</v>
      </c>
      <c r="D105" s="76">
        <v>657</v>
      </c>
      <c r="E105" s="76">
        <v>855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1449</v>
      </c>
      <c r="D106" s="76">
        <v>643</v>
      </c>
      <c r="E106" s="76">
        <v>806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1307</v>
      </c>
      <c r="D107" s="76">
        <v>576</v>
      </c>
      <c r="E107" s="76">
        <v>731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1143</v>
      </c>
      <c r="D108" s="76">
        <v>509</v>
      </c>
      <c r="E108" s="76">
        <v>634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7035</v>
      </c>
      <c r="D109" s="76">
        <f>SUM(D104:D108)</f>
        <v>3141</v>
      </c>
      <c r="E109" s="76">
        <f>SUM(E104:E108)</f>
        <v>3894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907</v>
      </c>
      <c r="D110" s="76">
        <v>362</v>
      </c>
      <c r="E110" s="76">
        <v>545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819</v>
      </c>
      <c r="D111" s="76">
        <v>323</v>
      </c>
      <c r="E111" s="76">
        <v>496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655</v>
      </c>
      <c r="D112" s="76">
        <v>282</v>
      </c>
      <c r="E112" s="76">
        <v>373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443</v>
      </c>
      <c r="D113" s="76">
        <v>180</v>
      </c>
      <c r="E113" s="76">
        <v>263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351</v>
      </c>
      <c r="D114" s="76">
        <v>128</v>
      </c>
      <c r="E114" s="76">
        <v>223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3175</v>
      </c>
      <c r="D115" s="76">
        <f>SUM(D110:D114)</f>
        <v>1275</v>
      </c>
      <c r="E115" s="76">
        <f>SUM(E110:E114)</f>
        <v>1900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1468</v>
      </c>
      <c r="D116" s="76">
        <v>436</v>
      </c>
      <c r="E116" s="76">
        <v>1032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129687</v>
      </c>
      <c r="D118" s="82">
        <v>62753</v>
      </c>
      <c r="E118" s="82">
        <v>66934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135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2389</v>
      </c>
      <c r="D8" s="76">
        <v>1237</v>
      </c>
      <c r="E8" s="76">
        <v>1152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2424</v>
      </c>
      <c r="D9" s="76">
        <v>1234</v>
      </c>
      <c r="E9" s="76">
        <v>1190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2472</v>
      </c>
      <c r="D10" s="76">
        <v>1294</v>
      </c>
      <c r="E10" s="76">
        <v>1178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2486</v>
      </c>
      <c r="D11" s="76">
        <v>1256</v>
      </c>
      <c r="E11" s="76">
        <v>1230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2592</v>
      </c>
      <c r="D12" s="76">
        <v>1315</v>
      </c>
      <c r="E12" s="76">
        <v>1277</v>
      </c>
    </row>
    <row r="13" spans="1:8" s="54" customFormat="1" ht="14.1" customHeight="1" x14ac:dyDescent="0.2">
      <c r="A13" s="71" t="s">
        <v>36</v>
      </c>
      <c r="B13" s="75"/>
      <c r="C13" s="76">
        <f>SUM(C8:C12)</f>
        <v>12363</v>
      </c>
      <c r="D13" s="76">
        <f>SUM(D8:D12)</f>
        <v>6336</v>
      </c>
      <c r="E13" s="76">
        <f>SUM(E8:E12)</f>
        <v>6027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2618</v>
      </c>
      <c r="D14" s="76">
        <v>1336</v>
      </c>
      <c r="E14" s="76">
        <v>1282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2588</v>
      </c>
      <c r="D15" s="76">
        <v>1342</v>
      </c>
      <c r="E15" s="76">
        <v>1246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2628</v>
      </c>
      <c r="D16" s="76">
        <v>1324</v>
      </c>
      <c r="E16" s="76">
        <v>1304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2474</v>
      </c>
      <c r="D17" s="76">
        <v>1324</v>
      </c>
      <c r="E17" s="76">
        <v>1150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2542</v>
      </c>
      <c r="D18" s="76">
        <v>1308</v>
      </c>
      <c r="E18" s="76">
        <v>1234</v>
      </c>
    </row>
    <row r="19" spans="1:5" s="54" customFormat="1" ht="14.1" customHeight="1" x14ac:dyDescent="0.2">
      <c r="A19" s="72" t="s">
        <v>36</v>
      </c>
      <c r="B19" s="77"/>
      <c r="C19" s="76">
        <f>SUM(C14:C18)</f>
        <v>12850</v>
      </c>
      <c r="D19" s="76">
        <f>SUM(D14:D18)</f>
        <v>6634</v>
      </c>
      <c r="E19" s="76">
        <f>SUM(E14:E18)</f>
        <v>6216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2479</v>
      </c>
      <c r="D20" s="76">
        <v>1259</v>
      </c>
      <c r="E20" s="76">
        <v>1220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2597</v>
      </c>
      <c r="D21" s="76">
        <v>1341</v>
      </c>
      <c r="E21" s="76">
        <v>1256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2522</v>
      </c>
      <c r="D22" s="76">
        <v>1326</v>
      </c>
      <c r="E22" s="76">
        <v>1196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2741</v>
      </c>
      <c r="D23" s="76">
        <v>1383</v>
      </c>
      <c r="E23" s="76">
        <v>1358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2687</v>
      </c>
      <c r="D24" s="76">
        <v>1391</v>
      </c>
      <c r="E24" s="76">
        <v>1296</v>
      </c>
    </row>
    <row r="25" spans="1:5" s="54" customFormat="1" ht="14.1" customHeight="1" x14ac:dyDescent="0.2">
      <c r="A25" s="72" t="s">
        <v>36</v>
      </c>
      <c r="B25" s="77"/>
      <c r="C25" s="76">
        <f>SUM(C20:C24)</f>
        <v>13026</v>
      </c>
      <c r="D25" s="76">
        <f>SUM(D20:D24)</f>
        <v>6700</v>
      </c>
      <c r="E25" s="76">
        <f>SUM(E20:E24)</f>
        <v>6326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2696</v>
      </c>
      <c r="D26" s="76">
        <v>1371</v>
      </c>
      <c r="E26" s="76">
        <v>1325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2679</v>
      </c>
      <c r="D27" s="76">
        <v>1416</v>
      </c>
      <c r="E27" s="76">
        <v>1263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2848</v>
      </c>
      <c r="D28" s="76">
        <v>1466</v>
      </c>
      <c r="E28" s="76">
        <v>1382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2855</v>
      </c>
      <c r="D29" s="76">
        <v>1482</v>
      </c>
      <c r="E29" s="76">
        <v>1373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2722</v>
      </c>
      <c r="D30" s="76">
        <v>1456</v>
      </c>
      <c r="E30" s="76">
        <v>1266</v>
      </c>
    </row>
    <row r="31" spans="1:5" s="54" customFormat="1" ht="14.1" customHeight="1" x14ac:dyDescent="0.2">
      <c r="A31" s="72" t="s">
        <v>36</v>
      </c>
      <c r="B31" s="77"/>
      <c r="C31" s="76">
        <f>SUM(C26:C30)</f>
        <v>13800</v>
      </c>
      <c r="D31" s="76">
        <f>SUM(D26:D30)</f>
        <v>7191</v>
      </c>
      <c r="E31" s="76">
        <f>SUM(E26:E30)</f>
        <v>6609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2648</v>
      </c>
      <c r="D32" s="76">
        <v>1458</v>
      </c>
      <c r="E32" s="76">
        <v>1190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2635</v>
      </c>
      <c r="D33" s="76">
        <v>1428</v>
      </c>
      <c r="E33" s="76">
        <v>1207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2547</v>
      </c>
      <c r="D34" s="76">
        <v>1422</v>
      </c>
      <c r="E34" s="76">
        <v>1125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2528</v>
      </c>
      <c r="D35" s="76">
        <v>1412</v>
      </c>
      <c r="E35" s="76">
        <v>1116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2514</v>
      </c>
      <c r="D36" s="76">
        <v>1391</v>
      </c>
      <c r="E36" s="76">
        <v>1123</v>
      </c>
    </row>
    <row r="37" spans="1:5" s="54" customFormat="1" ht="14.1" customHeight="1" x14ac:dyDescent="0.2">
      <c r="A37" s="72" t="s">
        <v>36</v>
      </c>
      <c r="B37" s="77"/>
      <c r="C37" s="76">
        <f>SUM(C32:C36)</f>
        <v>12872</v>
      </c>
      <c r="D37" s="76">
        <f>SUM(D32:D36)</f>
        <v>7111</v>
      </c>
      <c r="E37" s="76">
        <f>SUM(E32:E36)</f>
        <v>5761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2521</v>
      </c>
      <c r="D38" s="76">
        <v>1333</v>
      </c>
      <c r="E38" s="76">
        <v>1188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2481</v>
      </c>
      <c r="D39" s="76">
        <v>1300</v>
      </c>
      <c r="E39" s="76">
        <v>1181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2485</v>
      </c>
      <c r="D40" s="76">
        <v>1292</v>
      </c>
      <c r="E40" s="76">
        <v>1193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2568</v>
      </c>
      <c r="D41" s="76">
        <v>1298</v>
      </c>
      <c r="E41" s="76">
        <v>1270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2723</v>
      </c>
      <c r="D42" s="76">
        <v>1350</v>
      </c>
      <c r="E42" s="76">
        <v>1373</v>
      </c>
    </row>
    <row r="43" spans="1:5" s="54" customFormat="1" ht="14.1" customHeight="1" x14ac:dyDescent="0.2">
      <c r="A43" s="72" t="s">
        <v>36</v>
      </c>
      <c r="B43" s="77"/>
      <c r="C43" s="76">
        <f>SUM(C38:C42)</f>
        <v>12778</v>
      </c>
      <c r="D43" s="76">
        <f>SUM(D38:D42)</f>
        <v>6573</v>
      </c>
      <c r="E43" s="76">
        <f>SUM(E38:E42)</f>
        <v>6205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2802</v>
      </c>
      <c r="D44" s="76">
        <v>1472</v>
      </c>
      <c r="E44" s="76">
        <v>1330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2994</v>
      </c>
      <c r="D45" s="76">
        <v>1516</v>
      </c>
      <c r="E45" s="76">
        <v>1478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2984</v>
      </c>
      <c r="D46" s="76">
        <v>1490</v>
      </c>
      <c r="E46" s="76">
        <v>1494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3206</v>
      </c>
      <c r="D47" s="76">
        <v>1608</v>
      </c>
      <c r="E47" s="76">
        <v>1598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3064</v>
      </c>
      <c r="D48" s="76">
        <v>1557</v>
      </c>
      <c r="E48" s="76">
        <v>1507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15050</v>
      </c>
      <c r="D49" s="76">
        <f>SUM(D44:D48)</f>
        <v>7643</v>
      </c>
      <c r="E49" s="76">
        <f>SUM(E44:E48)</f>
        <v>7407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3051</v>
      </c>
      <c r="D50" s="76">
        <v>1513</v>
      </c>
      <c r="E50" s="76">
        <v>1538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2983</v>
      </c>
      <c r="D51" s="76">
        <v>1463</v>
      </c>
      <c r="E51" s="76">
        <v>1520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2988</v>
      </c>
      <c r="D52" s="76">
        <v>1484</v>
      </c>
      <c r="E52" s="76">
        <v>1504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3070</v>
      </c>
      <c r="D53" s="76">
        <v>1519</v>
      </c>
      <c r="E53" s="76">
        <v>1551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3233</v>
      </c>
      <c r="D54" s="76">
        <v>1617</v>
      </c>
      <c r="E54" s="76">
        <v>1616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15325</v>
      </c>
      <c r="D55" s="76">
        <f>SUM(D50:D54)</f>
        <v>7596</v>
      </c>
      <c r="E55" s="76">
        <f>SUM(E50:E54)</f>
        <v>7729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3239</v>
      </c>
      <c r="D56" s="76">
        <v>1580</v>
      </c>
      <c r="E56" s="76">
        <v>1659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3256</v>
      </c>
      <c r="D57" s="76">
        <v>1542</v>
      </c>
      <c r="E57" s="76">
        <v>1714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3032</v>
      </c>
      <c r="D58" s="76">
        <v>1501</v>
      </c>
      <c r="E58" s="76">
        <v>1531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3139</v>
      </c>
      <c r="D59" s="76">
        <v>1516</v>
      </c>
      <c r="E59" s="76">
        <v>1623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3042</v>
      </c>
      <c r="D60" s="76">
        <v>1484</v>
      </c>
      <c r="E60" s="76">
        <v>1558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15708</v>
      </c>
      <c r="D61" s="76">
        <f>SUM(D56:D60)</f>
        <v>7623</v>
      </c>
      <c r="E61" s="76">
        <f>SUM(E56:E60)</f>
        <v>8085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3187</v>
      </c>
      <c r="D62" s="76">
        <v>1565</v>
      </c>
      <c r="E62" s="76">
        <v>1622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3161</v>
      </c>
      <c r="D63" s="76">
        <v>1545</v>
      </c>
      <c r="E63" s="76">
        <v>1616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3075</v>
      </c>
      <c r="D64" s="76">
        <v>1525</v>
      </c>
      <c r="E64" s="76">
        <v>1550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3324</v>
      </c>
      <c r="D65" s="76">
        <v>1609</v>
      </c>
      <c r="E65" s="76">
        <v>1715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3635</v>
      </c>
      <c r="D66" s="76">
        <v>1799</v>
      </c>
      <c r="E66" s="76">
        <v>1836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16382</v>
      </c>
      <c r="D67" s="76">
        <f>SUM(D62:D66)</f>
        <v>8043</v>
      </c>
      <c r="E67" s="76">
        <f>SUM(E62:E66)</f>
        <v>8339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3939</v>
      </c>
      <c r="D68" s="76">
        <v>1938</v>
      </c>
      <c r="E68" s="76">
        <v>2001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4203</v>
      </c>
      <c r="D69" s="76">
        <v>2054</v>
      </c>
      <c r="E69" s="76">
        <v>2149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4801</v>
      </c>
      <c r="D70" s="76">
        <v>2371</v>
      </c>
      <c r="E70" s="76">
        <v>2430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5088</v>
      </c>
      <c r="D71" s="76">
        <v>2506</v>
      </c>
      <c r="E71" s="76">
        <v>2582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5114</v>
      </c>
      <c r="D72" s="76">
        <v>2527</v>
      </c>
      <c r="E72" s="76">
        <v>2587</v>
      </c>
    </row>
    <row r="73" spans="1:5" s="54" customFormat="1" ht="14.1" customHeight="1" x14ac:dyDescent="0.2">
      <c r="A73" s="72" t="s">
        <v>36</v>
      </c>
      <c r="B73" s="77"/>
      <c r="C73" s="76">
        <f>SUM(C68:C72)</f>
        <v>23145</v>
      </c>
      <c r="D73" s="76">
        <f>SUM(D68:D72)</f>
        <v>11396</v>
      </c>
      <c r="E73" s="76">
        <f>SUM(E68:E72)</f>
        <v>11749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5336</v>
      </c>
      <c r="D74" s="76">
        <v>2671</v>
      </c>
      <c r="E74" s="76">
        <v>2665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5071</v>
      </c>
      <c r="D75" s="76">
        <v>2425</v>
      </c>
      <c r="E75" s="76">
        <v>2646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5250</v>
      </c>
      <c r="D76" s="76">
        <v>2614</v>
      </c>
      <c r="E76" s="76">
        <v>2636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5009</v>
      </c>
      <c r="D77" s="76">
        <v>2439</v>
      </c>
      <c r="E77" s="76">
        <v>2570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4642</v>
      </c>
      <c r="D78" s="76">
        <v>2261</v>
      </c>
      <c r="E78" s="76">
        <v>2381</v>
      </c>
    </row>
    <row r="79" spans="1:5" s="54" customFormat="1" ht="14.1" customHeight="1" x14ac:dyDescent="0.2">
      <c r="A79" s="72" t="s">
        <v>36</v>
      </c>
      <c r="B79" s="77"/>
      <c r="C79" s="76">
        <f>SUM(C74:C78)</f>
        <v>25308</v>
      </c>
      <c r="D79" s="76">
        <f>SUM(D74:D78)</f>
        <v>12410</v>
      </c>
      <c r="E79" s="76">
        <f>SUM(E74:E78)</f>
        <v>12898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4606</v>
      </c>
      <c r="D80" s="76">
        <v>2294</v>
      </c>
      <c r="E80" s="76">
        <v>2312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4281</v>
      </c>
      <c r="D81" s="76">
        <v>2083</v>
      </c>
      <c r="E81" s="76">
        <v>2198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4196</v>
      </c>
      <c r="D82" s="76">
        <v>2039</v>
      </c>
      <c r="E82" s="76">
        <v>2157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3908</v>
      </c>
      <c r="D83" s="76">
        <v>1915</v>
      </c>
      <c r="E83" s="76">
        <v>1993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3773</v>
      </c>
      <c r="D84" s="76">
        <v>1836</v>
      </c>
      <c r="E84" s="76">
        <v>1937</v>
      </c>
    </row>
    <row r="85" spans="1:5" s="54" customFormat="1" ht="14.1" customHeight="1" x14ac:dyDescent="0.2">
      <c r="A85" s="72" t="s">
        <v>36</v>
      </c>
      <c r="B85" s="77"/>
      <c r="C85" s="76">
        <f>SUM(C80:C84)</f>
        <v>20764</v>
      </c>
      <c r="D85" s="76">
        <f>SUM(D80:D84)</f>
        <v>10167</v>
      </c>
      <c r="E85" s="76">
        <f>SUM(E80:E84)</f>
        <v>10597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3535</v>
      </c>
      <c r="D86" s="76">
        <v>1731</v>
      </c>
      <c r="E86" s="76">
        <v>1804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3546</v>
      </c>
      <c r="D87" s="76">
        <v>1711</v>
      </c>
      <c r="E87" s="76">
        <v>1835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3508</v>
      </c>
      <c r="D88" s="76">
        <v>1659</v>
      </c>
      <c r="E88" s="76">
        <v>1849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3375</v>
      </c>
      <c r="D89" s="76">
        <v>1619</v>
      </c>
      <c r="E89" s="76">
        <v>1756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3183</v>
      </c>
      <c r="D90" s="76">
        <v>1557</v>
      </c>
      <c r="E90" s="76">
        <v>1626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17147</v>
      </c>
      <c r="D91" s="76">
        <f>SUM(D86:D90)</f>
        <v>8277</v>
      </c>
      <c r="E91" s="76">
        <f>SUM(E86:E90)</f>
        <v>8870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3215</v>
      </c>
      <c r="D92" s="76">
        <v>1530</v>
      </c>
      <c r="E92" s="76">
        <v>1685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3166</v>
      </c>
      <c r="D93" s="76">
        <v>1539</v>
      </c>
      <c r="E93" s="76">
        <v>1627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3211</v>
      </c>
      <c r="D94" s="76">
        <v>1543</v>
      </c>
      <c r="E94" s="76">
        <v>1668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3108</v>
      </c>
      <c r="D95" s="76">
        <v>1496</v>
      </c>
      <c r="E95" s="76">
        <v>1612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2754</v>
      </c>
      <c r="D96" s="76">
        <v>1308</v>
      </c>
      <c r="E96" s="76">
        <v>1446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15454</v>
      </c>
      <c r="D97" s="76">
        <f>SUM(D92:D96)</f>
        <v>7416</v>
      </c>
      <c r="E97" s="76">
        <f>SUM(E92:E96)</f>
        <v>8038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2482</v>
      </c>
      <c r="D98" s="76">
        <v>1154</v>
      </c>
      <c r="E98" s="76">
        <v>1328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2033</v>
      </c>
      <c r="D99" s="76">
        <v>909</v>
      </c>
      <c r="E99" s="76">
        <v>1124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2676</v>
      </c>
      <c r="D100" s="76">
        <v>1276</v>
      </c>
      <c r="E100" s="76">
        <v>1400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2685</v>
      </c>
      <c r="D101" s="76">
        <v>1241</v>
      </c>
      <c r="E101" s="76">
        <v>1444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2443</v>
      </c>
      <c r="D102" s="76">
        <v>1156</v>
      </c>
      <c r="E102" s="76">
        <v>1287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12319</v>
      </c>
      <c r="D103" s="76">
        <f>SUM(D98:D102)</f>
        <v>5736</v>
      </c>
      <c r="E103" s="76">
        <f>SUM(E98:E102)</f>
        <v>6583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2985</v>
      </c>
      <c r="D104" s="76">
        <v>1321</v>
      </c>
      <c r="E104" s="76">
        <v>1664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2859</v>
      </c>
      <c r="D105" s="76">
        <v>1314</v>
      </c>
      <c r="E105" s="76">
        <v>1545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2657</v>
      </c>
      <c r="D106" s="76">
        <v>1151</v>
      </c>
      <c r="E106" s="76">
        <v>1506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2448</v>
      </c>
      <c r="D107" s="76">
        <v>1065</v>
      </c>
      <c r="E107" s="76">
        <v>1383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2079</v>
      </c>
      <c r="D108" s="76">
        <v>942</v>
      </c>
      <c r="E108" s="76">
        <v>1137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13028</v>
      </c>
      <c r="D109" s="76">
        <f>SUM(D104:D108)</f>
        <v>5793</v>
      </c>
      <c r="E109" s="76">
        <f>SUM(E104:E108)</f>
        <v>7235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1765</v>
      </c>
      <c r="D110" s="76">
        <v>758</v>
      </c>
      <c r="E110" s="76">
        <v>1007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1608</v>
      </c>
      <c r="D111" s="76">
        <v>644</v>
      </c>
      <c r="E111" s="76">
        <v>964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1099</v>
      </c>
      <c r="D112" s="76">
        <v>427</v>
      </c>
      <c r="E112" s="76">
        <v>672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834</v>
      </c>
      <c r="D113" s="76">
        <v>324</v>
      </c>
      <c r="E113" s="76">
        <v>510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667</v>
      </c>
      <c r="D114" s="76">
        <v>235</v>
      </c>
      <c r="E114" s="76">
        <v>432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5973</v>
      </c>
      <c r="D115" s="76">
        <f>SUM(D110:D114)</f>
        <v>2388</v>
      </c>
      <c r="E115" s="76">
        <f>SUM(E110:E114)</f>
        <v>3585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2761</v>
      </c>
      <c r="D116" s="76">
        <v>850</v>
      </c>
      <c r="E116" s="76">
        <v>1911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276053</v>
      </c>
      <c r="D118" s="82">
        <v>135883</v>
      </c>
      <c r="E118" s="82">
        <v>140170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136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1873</v>
      </c>
      <c r="D8" s="76">
        <v>954</v>
      </c>
      <c r="E8" s="76">
        <v>919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1770</v>
      </c>
      <c r="D9" s="76">
        <v>912</v>
      </c>
      <c r="E9" s="76">
        <v>858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1910</v>
      </c>
      <c r="D10" s="76">
        <v>991</v>
      </c>
      <c r="E10" s="76">
        <v>919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1849</v>
      </c>
      <c r="D11" s="76">
        <v>989</v>
      </c>
      <c r="E11" s="76">
        <v>860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1966</v>
      </c>
      <c r="D12" s="76">
        <v>1030</v>
      </c>
      <c r="E12" s="76">
        <v>936</v>
      </c>
    </row>
    <row r="13" spans="1:8" s="54" customFormat="1" ht="14.1" customHeight="1" x14ac:dyDescent="0.2">
      <c r="A13" s="71" t="s">
        <v>36</v>
      </c>
      <c r="B13" s="75"/>
      <c r="C13" s="76">
        <f>SUM(C8:C12)</f>
        <v>9368</v>
      </c>
      <c r="D13" s="76">
        <f>SUM(D8:D12)</f>
        <v>4876</v>
      </c>
      <c r="E13" s="76">
        <f>SUM(E8:E12)</f>
        <v>4492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2015</v>
      </c>
      <c r="D14" s="76">
        <v>1033</v>
      </c>
      <c r="E14" s="76">
        <v>982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1964</v>
      </c>
      <c r="D15" s="76">
        <v>1018</v>
      </c>
      <c r="E15" s="76">
        <v>946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1815</v>
      </c>
      <c r="D16" s="76">
        <v>907</v>
      </c>
      <c r="E16" s="76">
        <v>908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1906</v>
      </c>
      <c r="D17" s="76">
        <v>970</v>
      </c>
      <c r="E17" s="76">
        <v>936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1893</v>
      </c>
      <c r="D18" s="76">
        <v>973</v>
      </c>
      <c r="E18" s="76">
        <v>920</v>
      </c>
    </row>
    <row r="19" spans="1:5" s="54" customFormat="1" ht="14.1" customHeight="1" x14ac:dyDescent="0.2">
      <c r="A19" s="72" t="s">
        <v>36</v>
      </c>
      <c r="B19" s="77"/>
      <c r="C19" s="76">
        <f>SUM(C14:C18)</f>
        <v>9593</v>
      </c>
      <c r="D19" s="76">
        <f>SUM(D14:D18)</f>
        <v>4901</v>
      </c>
      <c r="E19" s="76">
        <f>SUM(E14:E18)</f>
        <v>4692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1806</v>
      </c>
      <c r="D20" s="76">
        <v>952</v>
      </c>
      <c r="E20" s="76">
        <v>854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1931</v>
      </c>
      <c r="D21" s="76">
        <v>1009</v>
      </c>
      <c r="E21" s="76">
        <v>922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1965</v>
      </c>
      <c r="D22" s="76">
        <v>1034</v>
      </c>
      <c r="E22" s="76">
        <v>931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1922</v>
      </c>
      <c r="D23" s="76">
        <v>1004</v>
      </c>
      <c r="E23" s="76">
        <v>918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1956</v>
      </c>
      <c r="D24" s="76">
        <v>1058</v>
      </c>
      <c r="E24" s="76">
        <v>898</v>
      </c>
    </row>
    <row r="25" spans="1:5" s="54" customFormat="1" ht="14.1" customHeight="1" x14ac:dyDescent="0.2">
      <c r="A25" s="72" t="s">
        <v>36</v>
      </c>
      <c r="B25" s="77"/>
      <c r="C25" s="76">
        <f>SUM(C20:C24)</f>
        <v>9580</v>
      </c>
      <c r="D25" s="76">
        <f>SUM(D20:D24)</f>
        <v>5057</v>
      </c>
      <c r="E25" s="76">
        <f>SUM(E20:E24)</f>
        <v>4523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1987</v>
      </c>
      <c r="D26" s="76">
        <v>1036</v>
      </c>
      <c r="E26" s="76">
        <v>951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1975</v>
      </c>
      <c r="D27" s="76">
        <v>1012</v>
      </c>
      <c r="E27" s="76">
        <v>963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2049</v>
      </c>
      <c r="D28" s="76">
        <v>1035</v>
      </c>
      <c r="E28" s="76">
        <v>1014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1992</v>
      </c>
      <c r="D29" s="76">
        <v>1023</v>
      </c>
      <c r="E29" s="76">
        <v>969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1967</v>
      </c>
      <c r="D30" s="76">
        <v>982</v>
      </c>
      <c r="E30" s="76">
        <v>985</v>
      </c>
    </row>
    <row r="31" spans="1:5" s="54" customFormat="1" ht="14.1" customHeight="1" x14ac:dyDescent="0.2">
      <c r="A31" s="72" t="s">
        <v>36</v>
      </c>
      <c r="B31" s="77"/>
      <c r="C31" s="76">
        <f>SUM(C26:C30)</f>
        <v>9970</v>
      </c>
      <c r="D31" s="76">
        <f>SUM(D26:D30)</f>
        <v>5088</v>
      </c>
      <c r="E31" s="76">
        <f>SUM(E26:E30)</f>
        <v>4882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1832</v>
      </c>
      <c r="D32" s="76">
        <v>966</v>
      </c>
      <c r="E32" s="76">
        <v>866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1869</v>
      </c>
      <c r="D33" s="76">
        <v>1009</v>
      </c>
      <c r="E33" s="76">
        <v>860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1929</v>
      </c>
      <c r="D34" s="76">
        <v>1063</v>
      </c>
      <c r="E34" s="76">
        <v>866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1769</v>
      </c>
      <c r="D35" s="76">
        <v>955</v>
      </c>
      <c r="E35" s="76">
        <v>814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1900</v>
      </c>
      <c r="D36" s="76">
        <v>1002</v>
      </c>
      <c r="E36" s="76">
        <v>898</v>
      </c>
    </row>
    <row r="37" spans="1:5" s="54" customFormat="1" ht="14.1" customHeight="1" x14ac:dyDescent="0.2">
      <c r="A37" s="72" t="s">
        <v>36</v>
      </c>
      <c r="B37" s="77"/>
      <c r="C37" s="76">
        <f>SUM(C32:C36)</f>
        <v>9299</v>
      </c>
      <c r="D37" s="76">
        <f>SUM(D32:D36)</f>
        <v>4995</v>
      </c>
      <c r="E37" s="76">
        <f>SUM(E32:E36)</f>
        <v>4304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1877</v>
      </c>
      <c r="D38" s="76">
        <v>993</v>
      </c>
      <c r="E38" s="76">
        <v>884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1868</v>
      </c>
      <c r="D39" s="76">
        <v>932</v>
      </c>
      <c r="E39" s="76">
        <v>936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1902</v>
      </c>
      <c r="D40" s="76">
        <v>959</v>
      </c>
      <c r="E40" s="76">
        <v>943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2022</v>
      </c>
      <c r="D41" s="76">
        <v>1022</v>
      </c>
      <c r="E41" s="76">
        <v>1000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2172</v>
      </c>
      <c r="D42" s="76">
        <v>1098</v>
      </c>
      <c r="E42" s="76">
        <v>1074</v>
      </c>
    </row>
    <row r="43" spans="1:5" s="54" customFormat="1" ht="14.1" customHeight="1" x14ac:dyDescent="0.2">
      <c r="A43" s="72" t="s">
        <v>36</v>
      </c>
      <c r="B43" s="77"/>
      <c r="C43" s="76">
        <f>SUM(C38:C42)</f>
        <v>9841</v>
      </c>
      <c r="D43" s="76">
        <f>SUM(D38:D42)</f>
        <v>5004</v>
      </c>
      <c r="E43" s="76">
        <f>SUM(E38:E42)</f>
        <v>4837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2209</v>
      </c>
      <c r="D44" s="76">
        <v>1126</v>
      </c>
      <c r="E44" s="76">
        <v>1083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2375</v>
      </c>
      <c r="D45" s="76">
        <v>1217</v>
      </c>
      <c r="E45" s="76">
        <v>1158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2330</v>
      </c>
      <c r="D46" s="76">
        <v>1148</v>
      </c>
      <c r="E46" s="76">
        <v>1182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2396</v>
      </c>
      <c r="D47" s="76">
        <v>1267</v>
      </c>
      <c r="E47" s="76">
        <v>1129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2332</v>
      </c>
      <c r="D48" s="76">
        <v>1148</v>
      </c>
      <c r="E48" s="76">
        <v>1184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11642</v>
      </c>
      <c r="D49" s="76">
        <f>SUM(D44:D48)</f>
        <v>5906</v>
      </c>
      <c r="E49" s="76">
        <f>SUM(E44:E48)</f>
        <v>5736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2328</v>
      </c>
      <c r="D50" s="76">
        <v>1192</v>
      </c>
      <c r="E50" s="76">
        <v>1136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2229</v>
      </c>
      <c r="D51" s="76">
        <v>1116</v>
      </c>
      <c r="E51" s="76">
        <v>1113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2242</v>
      </c>
      <c r="D52" s="76">
        <v>1098</v>
      </c>
      <c r="E52" s="76">
        <v>1144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2108</v>
      </c>
      <c r="D53" s="76">
        <v>1058</v>
      </c>
      <c r="E53" s="76">
        <v>1050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2266</v>
      </c>
      <c r="D54" s="76">
        <v>1105</v>
      </c>
      <c r="E54" s="76">
        <v>1161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11173</v>
      </c>
      <c r="D55" s="76">
        <f>SUM(D50:D54)</f>
        <v>5569</v>
      </c>
      <c r="E55" s="76">
        <f>SUM(E50:E54)</f>
        <v>5604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2249</v>
      </c>
      <c r="D56" s="76">
        <v>1081</v>
      </c>
      <c r="E56" s="76">
        <v>1168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2362</v>
      </c>
      <c r="D57" s="76">
        <v>1163</v>
      </c>
      <c r="E57" s="76">
        <v>1199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2253</v>
      </c>
      <c r="D58" s="76">
        <v>1110</v>
      </c>
      <c r="E58" s="76">
        <v>1143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2335</v>
      </c>
      <c r="D59" s="76">
        <v>1163</v>
      </c>
      <c r="E59" s="76">
        <v>1172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2261</v>
      </c>
      <c r="D60" s="76">
        <v>1132</v>
      </c>
      <c r="E60" s="76">
        <v>1129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11460</v>
      </c>
      <c r="D61" s="76">
        <f>SUM(D56:D60)</f>
        <v>5649</v>
      </c>
      <c r="E61" s="76">
        <f>SUM(E56:E60)</f>
        <v>5811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2356</v>
      </c>
      <c r="D62" s="76">
        <v>1143</v>
      </c>
      <c r="E62" s="76">
        <v>1213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2103</v>
      </c>
      <c r="D63" s="76">
        <v>1021</v>
      </c>
      <c r="E63" s="76">
        <v>1082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2240</v>
      </c>
      <c r="D64" s="76">
        <v>1112</v>
      </c>
      <c r="E64" s="76">
        <v>1128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2338</v>
      </c>
      <c r="D65" s="76">
        <v>1174</v>
      </c>
      <c r="E65" s="76">
        <v>1164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2488</v>
      </c>
      <c r="D66" s="76">
        <v>1221</v>
      </c>
      <c r="E66" s="76">
        <v>1267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11525</v>
      </c>
      <c r="D67" s="76">
        <f>SUM(D62:D66)</f>
        <v>5671</v>
      </c>
      <c r="E67" s="76">
        <f>SUM(E62:E66)</f>
        <v>5854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2835</v>
      </c>
      <c r="D68" s="76">
        <v>1398</v>
      </c>
      <c r="E68" s="76">
        <v>1437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2992</v>
      </c>
      <c r="D69" s="76">
        <v>1495</v>
      </c>
      <c r="E69" s="76">
        <v>1497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3384</v>
      </c>
      <c r="D70" s="76">
        <v>1699</v>
      </c>
      <c r="E70" s="76">
        <v>1685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3654</v>
      </c>
      <c r="D71" s="76">
        <v>1758</v>
      </c>
      <c r="E71" s="76">
        <v>1896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3768</v>
      </c>
      <c r="D72" s="76">
        <v>1887</v>
      </c>
      <c r="E72" s="76">
        <v>1881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16633</v>
      </c>
      <c r="D73" s="76">
        <f>SUM(D68:D72)</f>
        <v>8237</v>
      </c>
      <c r="E73" s="76">
        <f>SUM(E68:E72)</f>
        <v>8396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3791</v>
      </c>
      <c r="D74" s="76">
        <v>1895</v>
      </c>
      <c r="E74" s="76">
        <v>1896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3676</v>
      </c>
      <c r="D75" s="76">
        <v>1800</v>
      </c>
      <c r="E75" s="76">
        <v>1876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3763</v>
      </c>
      <c r="D76" s="76">
        <v>1852</v>
      </c>
      <c r="E76" s="76">
        <v>1911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3569</v>
      </c>
      <c r="D77" s="76">
        <v>1776</v>
      </c>
      <c r="E77" s="76">
        <v>1793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3489</v>
      </c>
      <c r="D78" s="76">
        <v>1789</v>
      </c>
      <c r="E78" s="76">
        <v>1700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18288</v>
      </c>
      <c r="D79" s="76">
        <f>SUM(D74:D78)</f>
        <v>9112</v>
      </c>
      <c r="E79" s="76">
        <f>SUM(E74:E78)</f>
        <v>9176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3436</v>
      </c>
      <c r="D80" s="76">
        <v>1679</v>
      </c>
      <c r="E80" s="76">
        <v>1757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3245</v>
      </c>
      <c r="D81" s="76">
        <v>1576</v>
      </c>
      <c r="E81" s="76">
        <v>1669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3035</v>
      </c>
      <c r="D82" s="76">
        <v>1520</v>
      </c>
      <c r="E82" s="76">
        <v>1515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2922</v>
      </c>
      <c r="D83" s="76">
        <v>1433</v>
      </c>
      <c r="E83" s="76">
        <v>1489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2840</v>
      </c>
      <c r="D84" s="76">
        <v>1378</v>
      </c>
      <c r="E84" s="76">
        <v>1462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15478</v>
      </c>
      <c r="D85" s="76">
        <f>SUM(D80:D84)</f>
        <v>7586</v>
      </c>
      <c r="E85" s="76">
        <f>SUM(E80:E84)</f>
        <v>7892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2715</v>
      </c>
      <c r="D86" s="76">
        <v>1302</v>
      </c>
      <c r="E86" s="76">
        <v>1413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2609</v>
      </c>
      <c r="D87" s="76">
        <v>1282</v>
      </c>
      <c r="E87" s="76">
        <v>1327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2601</v>
      </c>
      <c r="D88" s="76">
        <v>1236</v>
      </c>
      <c r="E88" s="76">
        <v>1365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2573</v>
      </c>
      <c r="D89" s="76">
        <v>1257</v>
      </c>
      <c r="E89" s="76">
        <v>1316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2456</v>
      </c>
      <c r="D90" s="76">
        <v>1172</v>
      </c>
      <c r="E90" s="76">
        <v>1284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12954</v>
      </c>
      <c r="D91" s="76">
        <f>SUM(D86:D90)</f>
        <v>6249</v>
      </c>
      <c r="E91" s="76">
        <f>SUM(E86:E90)</f>
        <v>6705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2443</v>
      </c>
      <c r="D92" s="76">
        <v>1219</v>
      </c>
      <c r="E92" s="76">
        <v>1224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2490</v>
      </c>
      <c r="D93" s="76">
        <v>1190</v>
      </c>
      <c r="E93" s="76">
        <v>1300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2467</v>
      </c>
      <c r="D94" s="76">
        <v>1197</v>
      </c>
      <c r="E94" s="76">
        <v>1270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2255</v>
      </c>
      <c r="D95" s="76">
        <v>1103</v>
      </c>
      <c r="E95" s="76">
        <v>1152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2064</v>
      </c>
      <c r="D96" s="76">
        <v>974</v>
      </c>
      <c r="E96" s="76">
        <v>1090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11719</v>
      </c>
      <c r="D97" s="76">
        <f>SUM(D92:D96)</f>
        <v>5683</v>
      </c>
      <c r="E97" s="76">
        <f>SUM(E92:E96)</f>
        <v>6036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1970</v>
      </c>
      <c r="D98" s="76">
        <v>958</v>
      </c>
      <c r="E98" s="76">
        <v>1012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1486</v>
      </c>
      <c r="D99" s="76">
        <v>715</v>
      </c>
      <c r="E99" s="76">
        <v>771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1957</v>
      </c>
      <c r="D100" s="76">
        <v>888</v>
      </c>
      <c r="E100" s="76">
        <v>1069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1958</v>
      </c>
      <c r="D101" s="76">
        <v>962</v>
      </c>
      <c r="E101" s="76">
        <v>996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1827</v>
      </c>
      <c r="D102" s="76">
        <v>869</v>
      </c>
      <c r="E102" s="76">
        <v>958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9198</v>
      </c>
      <c r="D103" s="76">
        <f>SUM(D98:D102)</f>
        <v>4392</v>
      </c>
      <c r="E103" s="76">
        <f>SUM(E98:E102)</f>
        <v>4806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2126</v>
      </c>
      <c r="D104" s="76">
        <v>1007</v>
      </c>
      <c r="E104" s="76">
        <v>1119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2119</v>
      </c>
      <c r="D105" s="76">
        <v>992</v>
      </c>
      <c r="E105" s="76">
        <v>1127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2033</v>
      </c>
      <c r="D106" s="76">
        <v>920</v>
      </c>
      <c r="E106" s="76">
        <v>1113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1771</v>
      </c>
      <c r="D107" s="76">
        <v>748</v>
      </c>
      <c r="E107" s="76">
        <v>1023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1609</v>
      </c>
      <c r="D108" s="76">
        <v>698</v>
      </c>
      <c r="E108" s="76">
        <v>911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9658</v>
      </c>
      <c r="D109" s="76">
        <f>SUM(D104:D108)</f>
        <v>4365</v>
      </c>
      <c r="E109" s="76">
        <f>SUM(E104:E108)</f>
        <v>5293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1313</v>
      </c>
      <c r="D110" s="76">
        <v>536</v>
      </c>
      <c r="E110" s="76">
        <v>777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1059</v>
      </c>
      <c r="D111" s="76">
        <v>422</v>
      </c>
      <c r="E111" s="76">
        <v>637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862</v>
      </c>
      <c r="D112" s="76">
        <v>332</v>
      </c>
      <c r="E112" s="76">
        <v>530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633</v>
      </c>
      <c r="D113" s="76">
        <v>248</v>
      </c>
      <c r="E113" s="76">
        <v>385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506</v>
      </c>
      <c r="D114" s="76">
        <v>204</v>
      </c>
      <c r="E114" s="76">
        <v>302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4373</v>
      </c>
      <c r="D115" s="76">
        <f>SUM(D110:D114)</f>
        <v>1742</v>
      </c>
      <c r="E115" s="76">
        <f>SUM(E110:E114)</f>
        <v>2631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2047</v>
      </c>
      <c r="D116" s="76">
        <v>599</v>
      </c>
      <c r="E116" s="76">
        <v>1448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203799</v>
      </c>
      <c r="D118" s="82">
        <v>100681</v>
      </c>
      <c r="E118" s="82">
        <v>103118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3.140625" customWidth="1"/>
    <col min="2" max="2" width="15.42578125" customWidth="1"/>
    <col min="3" max="5" width="17.7109375" customWidth="1"/>
  </cols>
  <sheetData>
    <row r="1" spans="1:8" x14ac:dyDescent="0.2">
      <c r="A1" s="113" t="s">
        <v>161</v>
      </c>
      <c r="B1" s="113"/>
      <c r="C1" s="114"/>
      <c r="D1" s="114"/>
      <c r="E1" s="114"/>
      <c r="F1" s="40"/>
      <c r="G1" s="40"/>
      <c r="H1" s="40"/>
    </row>
    <row r="2" spans="1:8" x14ac:dyDescent="0.2">
      <c r="A2" s="117" t="s">
        <v>163</v>
      </c>
      <c r="B2" s="117"/>
      <c r="C2" s="117"/>
      <c r="D2" s="117"/>
      <c r="E2" s="117"/>
      <c r="F2" s="40"/>
      <c r="G2" s="40"/>
      <c r="H2" s="40"/>
    </row>
    <row r="3" spans="1:8" x14ac:dyDescent="0.2">
      <c r="A3" s="113" t="s">
        <v>137</v>
      </c>
      <c r="B3" s="113"/>
      <c r="C3" s="113"/>
      <c r="D3" s="113"/>
      <c r="E3" s="113"/>
      <c r="F3" s="40"/>
      <c r="G3" s="40"/>
      <c r="H3" s="40"/>
    </row>
    <row r="4" spans="1:8" x14ac:dyDescent="0.2">
      <c r="A4" s="43"/>
      <c r="B4" s="43"/>
      <c r="C4" s="43"/>
      <c r="D4" s="43"/>
      <c r="E4" s="43"/>
      <c r="F4" s="40"/>
      <c r="G4" s="40"/>
      <c r="H4" s="40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2567</v>
      </c>
      <c r="D8" s="76">
        <v>1305</v>
      </c>
      <c r="E8" s="76">
        <v>1262</v>
      </c>
    </row>
    <row r="9" spans="1:8" s="54" customFormat="1" ht="14.1" customHeight="1" x14ac:dyDescent="0.2">
      <c r="A9" s="64" t="s">
        <v>32</v>
      </c>
      <c r="B9" s="75">
        <v>2020</v>
      </c>
      <c r="C9" s="76">
        <v>2522</v>
      </c>
      <c r="D9" s="76">
        <v>1279</v>
      </c>
      <c r="E9" s="76">
        <v>1243</v>
      </c>
    </row>
    <row r="10" spans="1:8" s="54" customFormat="1" ht="14.1" customHeight="1" x14ac:dyDescent="0.2">
      <c r="A10" s="64" t="s">
        <v>33</v>
      </c>
      <c r="B10" s="75">
        <v>2019</v>
      </c>
      <c r="C10" s="76">
        <v>2604</v>
      </c>
      <c r="D10" s="76">
        <v>1308</v>
      </c>
      <c r="E10" s="76">
        <v>1296</v>
      </c>
    </row>
    <row r="11" spans="1:8" s="54" customFormat="1" ht="14.1" customHeight="1" x14ac:dyDescent="0.2">
      <c r="A11" s="64" t="s">
        <v>34</v>
      </c>
      <c r="B11" s="75">
        <v>2018</v>
      </c>
      <c r="C11" s="76">
        <v>2695</v>
      </c>
      <c r="D11" s="76">
        <v>1380</v>
      </c>
      <c r="E11" s="76">
        <v>1315</v>
      </c>
      <c r="H11" s="61"/>
    </row>
    <row r="12" spans="1:8" s="54" customFormat="1" ht="14.1" customHeight="1" x14ac:dyDescent="0.2">
      <c r="A12" s="64" t="s">
        <v>35</v>
      </c>
      <c r="B12" s="75">
        <v>2017</v>
      </c>
      <c r="C12" s="76">
        <v>2721</v>
      </c>
      <c r="D12" s="76">
        <v>1400</v>
      </c>
      <c r="E12" s="76">
        <v>1321</v>
      </c>
    </row>
    <row r="13" spans="1:8" s="54" customFormat="1" ht="14.1" customHeight="1" x14ac:dyDescent="0.2">
      <c r="A13" s="71" t="s">
        <v>36</v>
      </c>
      <c r="B13" s="75"/>
      <c r="C13" s="76">
        <v>13109</v>
      </c>
      <c r="D13" s="76">
        <v>6672</v>
      </c>
      <c r="E13" s="76">
        <v>6437</v>
      </c>
    </row>
    <row r="14" spans="1:8" s="54" customFormat="1" ht="14.1" customHeight="1" x14ac:dyDescent="0.2">
      <c r="A14" s="65" t="s">
        <v>37</v>
      </c>
      <c r="B14" s="75">
        <v>2016</v>
      </c>
      <c r="C14" s="76">
        <v>2768</v>
      </c>
      <c r="D14" s="76">
        <v>1435</v>
      </c>
      <c r="E14" s="76">
        <v>1333</v>
      </c>
    </row>
    <row r="15" spans="1:8" s="54" customFormat="1" ht="14.1" customHeight="1" x14ac:dyDescent="0.2">
      <c r="A15" s="65" t="s">
        <v>38</v>
      </c>
      <c r="B15" s="75">
        <v>2015</v>
      </c>
      <c r="C15" s="76">
        <v>2621</v>
      </c>
      <c r="D15" s="76">
        <v>1314</v>
      </c>
      <c r="E15" s="76">
        <v>1307</v>
      </c>
    </row>
    <row r="16" spans="1:8" s="54" customFormat="1" ht="14.1" customHeight="1" x14ac:dyDescent="0.2">
      <c r="A16" s="65" t="s">
        <v>39</v>
      </c>
      <c r="B16" s="75">
        <v>2014</v>
      </c>
      <c r="C16" s="76">
        <v>2774</v>
      </c>
      <c r="D16" s="76">
        <v>1418</v>
      </c>
      <c r="E16" s="76">
        <v>1356</v>
      </c>
    </row>
    <row r="17" spans="1:5" s="54" customFormat="1" ht="14.1" customHeight="1" x14ac:dyDescent="0.2">
      <c r="A17" s="65" t="s">
        <v>40</v>
      </c>
      <c r="B17" s="75">
        <v>2013</v>
      </c>
      <c r="C17" s="76">
        <v>2608</v>
      </c>
      <c r="D17" s="76">
        <v>1319</v>
      </c>
      <c r="E17" s="76">
        <v>1289</v>
      </c>
    </row>
    <row r="18" spans="1:5" s="54" customFormat="1" ht="14.1" customHeight="1" x14ac:dyDescent="0.2">
      <c r="A18" s="65" t="s">
        <v>41</v>
      </c>
      <c r="B18" s="75">
        <v>2012</v>
      </c>
      <c r="C18" s="76">
        <v>2722</v>
      </c>
      <c r="D18" s="76">
        <v>1412</v>
      </c>
      <c r="E18" s="76">
        <v>1310</v>
      </c>
    </row>
    <row r="19" spans="1:5" s="54" customFormat="1" ht="14.1" customHeight="1" x14ac:dyDescent="0.2">
      <c r="A19" s="72" t="s">
        <v>36</v>
      </c>
      <c r="B19" s="77"/>
      <c r="C19" s="76">
        <v>13493</v>
      </c>
      <c r="D19" s="76">
        <v>6898</v>
      </c>
      <c r="E19" s="76">
        <v>6595</v>
      </c>
    </row>
    <row r="20" spans="1:5" s="54" customFormat="1" ht="14.1" customHeight="1" x14ac:dyDescent="0.2">
      <c r="A20" s="65" t="s">
        <v>42</v>
      </c>
      <c r="B20" s="75">
        <v>2011</v>
      </c>
      <c r="C20" s="76">
        <v>2592</v>
      </c>
      <c r="D20" s="76">
        <v>1302</v>
      </c>
      <c r="E20" s="76">
        <v>1290</v>
      </c>
    </row>
    <row r="21" spans="1:5" s="54" customFormat="1" ht="14.1" customHeight="1" x14ac:dyDescent="0.2">
      <c r="A21" s="65" t="s">
        <v>43</v>
      </c>
      <c r="B21" s="75">
        <v>2010</v>
      </c>
      <c r="C21" s="76">
        <v>2657</v>
      </c>
      <c r="D21" s="76">
        <v>1399</v>
      </c>
      <c r="E21" s="76">
        <v>1258</v>
      </c>
    </row>
    <row r="22" spans="1:5" s="54" customFormat="1" ht="14.1" customHeight="1" x14ac:dyDescent="0.2">
      <c r="A22" s="65" t="s">
        <v>44</v>
      </c>
      <c r="B22" s="75">
        <v>2009</v>
      </c>
      <c r="C22" s="76">
        <v>2613</v>
      </c>
      <c r="D22" s="76">
        <v>1373</v>
      </c>
      <c r="E22" s="76">
        <v>1240</v>
      </c>
    </row>
    <row r="23" spans="1:5" s="54" customFormat="1" ht="14.1" customHeight="1" x14ac:dyDescent="0.2">
      <c r="A23" s="65" t="s">
        <v>45</v>
      </c>
      <c r="B23" s="75">
        <v>2008</v>
      </c>
      <c r="C23" s="76">
        <v>2619</v>
      </c>
      <c r="D23" s="76">
        <v>1360</v>
      </c>
      <c r="E23" s="76">
        <v>1259</v>
      </c>
    </row>
    <row r="24" spans="1:5" s="54" customFormat="1" ht="14.1" customHeight="1" x14ac:dyDescent="0.2">
      <c r="A24" s="65" t="s">
        <v>46</v>
      </c>
      <c r="B24" s="75">
        <v>2007</v>
      </c>
      <c r="C24" s="76">
        <v>2726</v>
      </c>
      <c r="D24" s="76">
        <v>1444</v>
      </c>
      <c r="E24" s="76">
        <v>1282</v>
      </c>
    </row>
    <row r="25" spans="1:5" s="54" customFormat="1" ht="14.1" customHeight="1" x14ac:dyDescent="0.2">
      <c r="A25" s="72" t="s">
        <v>36</v>
      </c>
      <c r="B25" s="77"/>
      <c r="C25" s="76">
        <v>13207</v>
      </c>
      <c r="D25" s="76">
        <v>6878</v>
      </c>
      <c r="E25" s="76">
        <v>6329</v>
      </c>
    </row>
    <row r="26" spans="1:5" s="54" customFormat="1" ht="14.1" customHeight="1" x14ac:dyDescent="0.2">
      <c r="A26" s="65" t="s">
        <v>47</v>
      </c>
      <c r="B26" s="75">
        <v>2006</v>
      </c>
      <c r="C26" s="76">
        <v>2589</v>
      </c>
      <c r="D26" s="76">
        <v>1329</v>
      </c>
      <c r="E26" s="76">
        <v>1260</v>
      </c>
    </row>
    <row r="27" spans="1:5" s="54" customFormat="1" ht="14.1" customHeight="1" x14ac:dyDescent="0.2">
      <c r="A27" s="65" t="s">
        <v>48</v>
      </c>
      <c r="B27" s="75">
        <v>2005</v>
      </c>
      <c r="C27" s="76">
        <v>2695</v>
      </c>
      <c r="D27" s="76">
        <v>1388</v>
      </c>
      <c r="E27" s="76">
        <v>1307</v>
      </c>
    </row>
    <row r="28" spans="1:5" s="54" customFormat="1" ht="14.1" customHeight="1" x14ac:dyDescent="0.2">
      <c r="A28" s="65" t="s">
        <v>49</v>
      </c>
      <c r="B28" s="75">
        <v>2004</v>
      </c>
      <c r="C28" s="76">
        <v>2706</v>
      </c>
      <c r="D28" s="76">
        <v>1400</v>
      </c>
      <c r="E28" s="76">
        <v>1306</v>
      </c>
    </row>
    <row r="29" spans="1:5" s="54" customFormat="1" ht="14.1" customHeight="1" x14ac:dyDescent="0.2">
      <c r="A29" s="65" t="s">
        <v>50</v>
      </c>
      <c r="B29" s="75">
        <v>2003</v>
      </c>
      <c r="C29" s="76">
        <v>2749</v>
      </c>
      <c r="D29" s="76">
        <v>1418</v>
      </c>
      <c r="E29" s="76">
        <v>1331</v>
      </c>
    </row>
    <row r="30" spans="1:5" s="54" customFormat="1" ht="14.1" customHeight="1" x14ac:dyDescent="0.2">
      <c r="A30" s="64" t="s">
        <v>51</v>
      </c>
      <c r="B30" s="75">
        <v>2002</v>
      </c>
      <c r="C30" s="76">
        <v>2642</v>
      </c>
      <c r="D30" s="76">
        <v>1419</v>
      </c>
      <c r="E30" s="76">
        <v>1223</v>
      </c>
    </row>
    <row r="31" spans="1:5" s="54" customFormat="1" ht="14.1" customHeight="1" x14ac:dyDescent="0.2">
      <c r="A31" s="72" t="s">
        <v>36</v>
      </c>
      <c r="B31" s="77"/>
      <c r="C31" s="76">
        <v>13381</v>
      </c>
      <c r="D31" s="76">
        <v>6954</v>
      </c>
      <c r="E31" s="76">
        <v>6427</v>
      </c>
    </row>
    <row r="32" spans="1:5" s="54" customFormat="1" ht="14.1" customHeight="1" x14ac:dyDescent="0.2">
      <c r="A32" s="65" t="s">
        <v>52</v>
      </c>
      <c r="B32" s="75">
        <v>2001</v>
      </c>
      <c r="C32" s="76">
        <v>2593</v>
      </c>
      <c r="D32" s="76">
        <v>1355</v>
      </c>
      <c r="E32" s="76">
        <v>1238</v>
      </c>
    </row>
    <row r="33" spans="1:5" s="54" customFormat="1" ht="14.1" customHeight="1" x14ac:dyDescent="0.2">
      <c r="A33" s="65" t="s">
        <v>53</v>
      </c>
      <c r="B33" s="75">
        <v>2000</v>
      </c>
      <c r="C33" s="76">
        <v>2701</v>
      </c>
      <c r="D33" s="76">
        <v>1473</v>
      </c>
      <c r="E33" s="76">
        <v>1228</v>
      </c>
    </row>
    <row r="34" spans="1:5" s="54" customFormat="1" ht="14.1" customHeight="1" x14ac:dyDescent="0.2">
      <c r="A34" s="65" t="s">
        <v>54</v>
      </c>
      <c r="B34" s="75">
        <v>1999</v>
      </c>
      <c r="C34" s="76">
        <v>2597</v>
      </c>
      <c r="D34" s="76">
        <v>1466</v>
      </c>
      <c r="E34" s="76">
        <v>1131</v>
      </c>
    </row>
    <row r="35" spans="1:5" s="54" customFormat="1" ht="14.1" customHeight="1" x14ac:dyDescent="0.2">
      <c r="A35" s="65" t="s">
        <v>55</v>
      </c>
      <c r="B35" s="75">
        <v>1998</v>
      </c>
      <c r="C35" s="76">
        <v>2582</v>
      </c>
      <c r="D35" s="76">
        <v>1415</v>
      </c>
      <c r="E35" s="76">
        <v>1167</v>
      </c>
    </row>
    <row r="36" spans="1:5" s="54" customFormat="1" ht="14.1" customHeight="1" x14ac:dyDescent="0.2">
      <c r="A36" s="65" t="s">
        <v>56</v>
      </c>
      <c r="B36" s="75">
        <v>1997</v>
      </c>
      <c r="C36" s="76">
        <v>2735</v>
      </c>
      <c r="D36" s="76">
        <v>1487</v>
      </c>
      <c r="E36" s="76">
        <v>1248</v>
      </c>
    </row>
    <row r="37" spans="1:5" s="54" customFormat="1" ht="14.1" customHeight="1" x14ac:dyDescent="0.2">
      <c r="A37" s="72" t="s">
        <v>36</v>
      </c>
      <c r="B37" s="77"/>
      <c r="C37" s="76">
        <v>13208</v>
      </c>
      <c r="D37" s="76">
        <v>7196</v>
      </c>
      <c r="E37" s="76">
        <v>6012</v>
      </c>
    </row>
    <row r="38" spans="1:5" s="54" customFormat="1" ht="14.1" customHeight="1" x14ac:dyDescent="0.2">
      <c r="A38" s="65" t="s">
        <v>57</v>
      </c>
      <c r="B38" s="75">
        <v>1996</v>
      </c>
      <c r="C38" s="76">
        <v>2672</v>
      </c>
      <c r="D38" s="76">
        <v>1382</v>
      </c>
      <c r="E38" s="76">
        <v>1290</v>
      </c>
    </row>
    <row r="39" spans="1:5" s="54" customFormat="1" ht="14.1" customHeight="1" x14ac:dyDescent="0.2">
      <c r="A39" s="65" t="s">
        <v>58</v>
      </c>
      <c r="B39" s="75">
        <v>1995</v>
      </c>
      <c r="C39" s="76">
        <v>2750</v>
      </c>
      <c r="D39" s="76">
        <v>1435</v>
      </c>
      <c r="E39" s="76">
        <v>1315</v>
      </c>
    </row>
    <row r="40" spans="1:5" s="54" customFormat="1" ht="14.1" customHeight="1" x14ac:dyDescent="0.2">
      <c r="A40" s="65" t="s">
        <v>59</v>
      </c>
      <c r="B40" s="75">
        <v>1994</v>
      </c>
      <c r="C40" s="76">
        <v>2787</v>
      </c>
      <c r="D40" s="76">
        <v>1449</v>
      </c>
      <c r="E40" s="76">
        <v>1338</v>
      </c>
    </row>
    <row r="41" spans="1:5" s="54" customFormat="1" ht="14.1" customHeight="1" x14ac:dyDescent="0.2">
      <c r="A41" s="65" t="s">
        <v>60</v>
      </c>
      <c r="B41" s="75">
        <v>1993</v>
      </c>
      <c r="C41" s="76">
        <v>2901</v>
      </c>
      <c r="D41" s="76">
        <v>1534</v>
      </c>
      <c r="E41" s="76">
        <v>1367</v>
      </c>
    </row>
    <row r="42" spans="1:5" s="54" customFormat="1" ht="14.1" customHeight="1" x14ac:dyDescent="0.2">
      <c r="A42" s="65" t="s">
        <v>61</v>
      </c>
      <c r="B42" s="75">
        <v>1992</v>
      </c>
      <c r="C42" s="76">
        <v>2821</v>
      </c>
      <c r="D42" s="76">
        <v>1400</v>
      </c>
      <c r="E42" s="76">
        <v>1421</v>
      </c>
    </row>
    <row r="43" spans="1:5" s="54" customFormat="1" ht="14.1" customHeight="1" x14ac:dyDescent="0.2">
      <c r="A43" s="72" t="s">
        <v>36</v>
      </c>
      <c r="B43" s="77"/>
      <c r="C43" s="76">
        <v>13931</v>
      </c>
      <c r="D43" s="76">
        <v>7200</v>
      </c>
      <c r="E43" s="76">
        <v>6731</v>
      </c>
    </row>
    <row r="44" spans="1:5" s="54" customFormat="1" ht="14.1" customHeight="1" x14ac:dyDescent="0.2">
      <c r="A44" s="65" t="s">
        <v>62</v>
      </c>
      <c r="B44" s="75">
        <v>1991</v>
      </c>
      <c r="C44" s="76">
        <v>3195</v>
      </c>
      <c r="D44" s="76">
        <v>1619</v>
      </c>
      <c r="E44" s="76">
        <v>1576</v>
      </c>
    </row>
    <row r="45" spans="1:5" s="54" customFormat="1" ht="14.1" customHeight="1" x14ac:dyDescent="0.2">
      <c r="A45" s="65" t="s">
        <v>63</v>
      </c>
      <c r="B45" s="75">
        <v>1990</v>
      </c>
      <c r="C45" s="76">
        <v>3340</v>
      </c>
      <c r="D45" s="76">
        <v>1692</v>
      </c>
      <c r="E45" s="76">
        <v>1648</v>
      </c>
    </row>
    <row r="46" spans="1:5" s="54" customFormat="1" ht="14.1" customHeight="1" x14ac:dyDescent="0.2">
      <c r="A46" s="65" t="s">
        <v>64</v>
      </c>
      <c r="B46" s="75">
        <v>1989</v>
      </c>
      <c r="C46" s="76">
        <v>3423</v>
      </c>
      <c r="D46" s="76">
        <v>1699</v>
      </c>
      <c r="E46" s="76">
        <v>1724</v>
      </c>
    </row>
    <row r="47" spans="1:5" s="54" customFormat="1" ht="14.1" customHeight="1" x14ac:dyDescent="0.2">
      <c r="A47" s="65" t="s">
        <v>65</v>
      </c>
      <c r="B47" s="75">
        <v>1988</v>
      </c>
      <c r="C47" s="76">
        <v>3685</v>
      </c>
      <c r="D47" s="76">
        <v>1894</v>
      </c>
      <c r="E47" s="76">
        <v>1791</v>
      </c>
    </row>
    <row r="48" spans="1:5" s="54" customFormat="1" ht="14.1" customHeight="1" x14ac:dyDescent="0.2">
      <c r="A48" s="65" t="s">
        <v>66</v>
      </c>
      <c r="B48" s="75">
        <v>1987</v>
      </c>
      <c r="C48" s="76">
        <v>3625</v>
      </c>
      <c r="D48" s="76">
        <v>1823</v>
      </c>
      <c r="E48" s="76">
        <v>1802</v>
      </c>
    </row>
    <row r="49" spans="1:5" s="54" customFormat="1" ht="14.1" customHeight="1" x14ac:dyDescent="0.2">
      <c r="A49" s="72" t="s">
        <v>36</v>
      </c>
      <c r="B49" s="77"/>
      <c r="C49" s="76">
        <v>17268</v>
      </c>
      <c r="D49" s="76">
        <v>8727</v>
      </c>
      <c r="E49" s="76">
        <v>8541</v>
      </c>
    </row>
    <row r="50" spans="1:5" s="54" customFormat="1" ht="14.1" customHeight="1" x14ac:dyDescent="0.2">
      <c r="A50" s="65" t="s">
        <v>67</v>
      </c>
      <c r="B50" s="75">
        <v>1986</v>
      </c>
      <c r="C50" s="76">
        <v>3464</v>
      </c>
      <c r="D50" s="76">
        <v>1725</v>
      </c>
      <c r="E50" s="76">
        <v>1739</v>
      </c>
    </row>
    <row r="51" spans="1:5" s="54" customFormat="1" ht="14.1" customHeight="1" x14ac:dyDescent="0.2">
      <c r="A51" s="65" t="s">
        <v>68</v>
      </c>
      <c r="B51" s="75">
        <v>1985</v>
      </c>
      <c r="C51" s="76">
        <v>3531</v>
      </c>
      <c r="D51" s="76">
        <v>1757</v>
      </c>
      <c r="E51" s="76">
        <v>1774</v>
      </c>
    </row>
    <row r="52" spans="1:5" s="54" customFormat="1" ht="14.1" customHeight="1" x14ac:dyDescent="0.2">
      <c r="A52" s="65" t="s">
        <v>69</v>
      </c>
      <c r="B52" s="75">
        <v>1984</v>
      </c>
      <c r="C52" s="76">
        <v>3410</v>
      </c>
      <c r="D52" s="76">
        <v>1780</v>
      </c>
      <c r="E52" s="76">
        <v>1630</v>
      </c>
    </row>
    <row r="53" spans="1:5" s="54" customFormat="1" ht="14.1" customHeight="1" x14ac:dyDescent="0.2">
      <c r="A53" s="65" t="s">
        <v>70</v>
      </c>
      <c r="B53" s="75">
        <v>1983</v>
      </c>
      <c r="C53" s="76">
        <v>3597</v>
      </c>
      <c r="D53" s="76">
        <v>1771</v>
      </c>
      <c r="E53" s="76">
        <v>1826</v>
      </c>
    </row>
    <row r="54" spans="1:5" s="54" customFormat="1" ht="14.1" customHeight="1" x14ac:dyDescent="0.2">
      <c r="A54" s="64" t="s">
        <v>71</v>
      </c>
      <c r="B54" s="75">
        <v>1982</v>
      </c>
      <c r="C54" s="76">
        <v>3726</v>
      </c>
      <c r="D54" s="76">
        <v>1811</v>
      </c>
      <c r="E54" s="76">
        <v>1915</v>
      </c>
    </row>
    <row r="55" spans="1:5" s="54" customFormat="1" ht="14.1" customHeight="1" x14ac:dyDescent="0.2">
      <c r="A55" s="71" t="s">
        <v>36</v>
      </c>
      <c r="B55" s="77"/>
      <c r="C55" s="76">
        <v>17728</v>
      </c>
      <c r="D55" s="76">
        <v>8844</v>
      </c>
      <c r="E55" s="76">
        <v>8884</v>
      </c>
    </row>
    <row r="56" spans="1:5" s="54" customFormat="1" ht="14.1" customHeight="1" x14ac:dyDescent="0.2">
      <c r="A56" s="64" t="s">
        <v>72</v>
      </c>
      <c r="B56" s="75">
        <v>1981</v>
      </c>
      <c r="C56" s="76">
        <v>3713</v>
      </c>
      <c r="D56" s="76">
        <v>1827</v>
      </c>
      <c r="E56" s="76">
        <v>1886</v>
      </c>
    </row>
    <row r="57" spans="1:5" s="54" customFormat="1" ht="14.1" customHeight="1" x14ac:dyDescent="0.2">
      <c r="A57" s="64" t="s">
        <v>73</v>
      </c>
      <c r="B57" s="75">
        <v>1980</v>
      </c>
      <c r="C57" s="76">
        <v>3687</v>
      </c>
      <c r="D57" s="76">
        <v>1859</v>
      </c>
      <c r="E57" s="76">
        <v>1828</v>
      </c>
    </row>
    <row r="58" spans="1:5" s="54" customFormat="1" ht="14.1" customHeight="1" x14ac:dyDescent="0.2">
      <c r="A58" s="64" t="s">
        <v>74</v>
      </c>
      <c r="B58" s="75">
        <v>1979</v>
      </c>
      <c r="C58" s="76">
        <v>3544</v>
      </c>
      <c r="D58" s="76">
        <v>1777</v>
      </c>
      <c r="E58" s="76">
        <v>1767</v>
      </c>
    </row>
    <row r="59" spans="1:5" s="54" customFormat="1" ht="14.1" customHeight="1" x14ac:dyDescent="0.2">
      <c r="A59" s="64" t="s">
        <v>75</v>
      </c>
      <c r="B59" s="75">
        <v>1978</v>
      </c>
      <c r="C59" s="76">
        <v>3559</v>
      </c>
      <c r="D59" s="76">
        <v>1750</v>
      </c>
      <c r="E59" s="76">
        <v>1809</v>
      </c>
    </row>
    <row r="60" spans="1:5" s="54" customFormat="1" ht="14.1" customHeight="1" x14ac:dyDescent="0.2">
      <c r="A60" s="64" t="s">
        <v>76</v>
      </c>
      <c r="B60" s="75">
        <v>1977</v>
      </c>
      <c r="C60" s="76">
        <v>3557</v>
      </c>
      <c r="D60" s="76">
        <v>1728</v>
      </c>
      <c r="E60" s="76">
        <v>1829</v>
      </c>
    </row>
    <row r="61" spans="1:5" s="54" customFormat="1" ht="14.1" customHeight="1" x14ac:dyDescent="0.2">
      <c r="A61" s="72" t="s">
        <v>36</v>
      </c>
      <c r="B61" s="77"/>
      <c r="C61" s="76">
        <v>18060</v>
      </c>
      <c r="D61" s="76">
        <v>8941</v>
      </c>
      <c r="E61" s="76">
        <v>9119</v>
      </c>
    </row>
    <row r="62" spans="1:5" s="54" customFormat="1" ht="14.1" customHeight="1" x14ac:dyDescent="0.2">
      <c r="A62" s="65" t="s">
        <v>77</v>
      </c>
      <c r="B62" s="75">
        <v>1976</v>
      </c>
      <c r="C62" s="76">
        <v>3470</v>
      </c>
      <c r="D62" s="76">
        <v>1767</v>
      </c>
      <c r="E62" s="76">
        <v>1703</v>
      </c>
    </row>
    <row r="63" spans="1:5" s="54" customFormat="1" ht="14.1" customHeight="1" x14ac:dyDescent="0.2">
      <c r="A63" s="65" t="s">
        <v>78</v>
      </c>
      <c r="B63" s="75">
        <v>1975</v>
      </c>
      <c r="C63" s="76">
        <v>3320</v>
      </c>
      <c r="D63" s="76">
        <v>1661</v>
      </c>
      <c r="E63" s="76">
        <v>1659</v>
      </c>
    </row>
    <row r="64" spans="1:5" s="54" customFormat="1" ht="14.1" customHeight="1" x14ac:dyDescent="0.2">
      <c r="A64" s="65" t="s">
        <v>79</v>
      </c>
      <c r="B64" s="75">
        <v>1974</v>
      </c>
      <c r="C64" s="76">
        <v>3326</v>
      </c>
      <c r="D64" s="76">
        <v>1659</v>
      </c>
      <c r="E64" s="76">
        <v>1667</v>
      </c>
    </row>
    <row r="65" spans="1:5" s="54" customFormat="1" ht="14.1" customHeight="1" x14ac:dyDescent="0.2">
      <c r="A65" s="65" t="s">
        <v>80</v>
      </c>
      <c r="B65" s="75">
        <v>1973</v>
      </c>
      <c r="C65" s="76">
        <v>3403</v>
      </c>
      <c r="D65" s="76">
        <v>1683</v>
      </c>
      <c r="E65" s="76">
        <v>1720</v>
      </c>
    </row>
    <row r="66" spans="1:5" s="54" customFormat="1" ht="14.1" customHeight="1" x14ac:dyDescent="0.2">
      <c r="A66" s="65" t="s">
        <v>81</v>
      </c>
      <c r="B66" s="75">
        <v>1972</v>
      </c>
      <c r="C66" s="76">
        <v>3597</v>
      </c>
      <c r="D66" s="76">
        <v>1753</v>
      </c>
      <c r="E66" s="76">
        <v>1844</v>
      </c>
    </row>
    <row r="67" spans="1:5" s="54" customFormat="1" ht="14.1" customHeight="1" x14ac:dyDescent="0.2">
      <c r="A67" s="72" t="s">
        <v>36</v>
      </c>
      <c r="B67" s="77"/>
      <c r="C67" s="76">
        <v>17116</v>
      </c>
      <c r="D67" s="76">
        <v>8523</v>
      </c>
      <c r="E67" s="76">
        <v>8593</v>
      </c>
    </row>
    <row r="68" spans="1:5" s="54" customFormat="1" ht="14.1" customHeight="1" x14ac:dyDescent="0.2">
      <c r="A68" s="65" t="s">
        <v>82</v>
      </c>
      <c r="B68" s="75">
        <v>1971</v>
      </c>
      <c r="C68" s="76">
        <v>4215</v>
      </c>
      <c r="D68" s="76">
        <v>2077</v>
      </c>
      <c r="E68" s="76">
        <v>2138</v>
      </c>
    </row>
    <row r="69" spans="1:5" s="54" customFormat="1" ht="14.1" customHeight="1" x14ac:dyDescent="0.2">
      <c r="A69" s="65" t="s">
        <v>83</v>
      </c>
      <c r="B69" s="75">
        <v>1970</v>
      </c>
      <c r="C69" s="76">
        <v>4144</v>
      </c>
      <c r="D69" s="76">
        <v>2085</v>
      </c>
      <c r="E69" s="76">
        <v>2059</v>
      </c>
    </row>
    <row r="70" spans="1:5" s="54" customFormat="1" ht="14.1" customHeight="1" x14ac:dyDescent="0.2">
      <c r="A70" s="65" t="s">
        <v>84</v>
      </c>
      <c r="B70" s="75">
        <v>1969</v>
      </c>
      <c r="C70" s="76">
        <v>4652</v>
      </c>
      <c r="D70" s="76">
        <v>2329</v>
      </c>
      <c r="E70" s="76">
        <v>2323</v>
      </c>
    </row>
    <row r="71" spans="1:5" s="54" customFormat="1" ht="14.1" customHeight="1" x14ac:dyDescent="0.2">
      <c r="A71" s="65" t="s">
        <v>85</v>
      </c>
      <c r="B71" s="75">
        <v>1968</v>
      </c>
      <c r="C71" s="76">
        <v>5067</v>
      </c>
      <c r="D71" s="76">
        <v>2545</v>
      </c>
      <c r="E71" s="76">
        <v>2522</v>
      </c>
    </row>
    <row r="72" spans="1:5" s="54" customFormat="1" ht="14.1" customHeight="1" x14ac:dyDescent="0.2">
      <c r="A72" s="65" t="s">
        <v>86</v>
      </c>
      <c r="B72" s="75">
        <v>1967</v>
      </c>
      <c r="C72" s="76">
        <v>5126</v>
      </c>
      <c r="D72" s="76">
        <v>2565</v>
      </c>
      <c r="E72" s="76">
        <v>2561</v>
      </c>
    </row>
    <row r="73" spans="1:5" s="54" customFormat="1" ht="14.1" customHeight="1" x14ac:dyDescent="0.2">
      <c r="A73" s="72" t="s">
        <v>36</v>
      </c>
      <c r="B73" s="77"/>
      <c r="C73" s="76">
        <v>23204</v>
      </c>
      <c r="D73" s="76">
        <v>11601</v>
      </c>
      <c r="E73" s="76">
        <v>11603</v>
      </c>
    </row>
    <row r="74" spans="1:5" s="54" customFormat="1" ht="14.1" customHeight="1" x14ac:dyDescent="0.2">
      <c r="A74" s="65" t="s">
        <v>87</v>
      </c>
      <c r="B74" s="75">
        <v>1966</v>
      </c>
      <c r="C74" s="76">
        <v>5150</v>
      </c>
      <c r="D74" s="76">
        <v>2579</v>
      </c>
      <c r="E74" s="76">
        <v>2571</v>
      </c>
    </row>
    <row r="75" spans="1:5" s="54" customFormat="1" ht="14.1" customHeight="1" x14ac:dyDescent="0.2">
      <c r="A75" s="65" t="s">
        <v>88</v>
      </c>
      <c r="B75" s="75">
        <v>1965</v>
      </c>
      <c r="C75" s="76">
        <v>5076</v>
      </c>
      <c r="D75" s="76">
        <v>2517</v>
      </c>
      <c r="E75" s="76">
        <v>2559</v>
      </c>
    </row>
    <row r="76" spans="1:5" s="54" customFormat="1" ht="14.1" customHeight="1" x14ac:dyDescent="0.2">
      <c r="A76" s="65" t="s">
        <v>89</v>
      </c>
      <c r="B76" s="75">
        <v>1964</v>
      </c>
      <c r="C76" s="76">
        <v>5028</v>
      </c>
      <c r="D76" s="76">
        <v>2583</v>
      </c>
      <c r="E76" s="76">
        <v>2445</v>
      </c>
    </row>
    <row r="77" spans="1:5" s="54" customFormat="1" ht="14.1" customHeight="1" x14ac:dyDescent="0.2">
      <c r="A77" s="64" t="s">
        <v>90</v>
      </c>
      <c r="B77" s="75">
        <v>1963</v>
      </c>
      <c r="C77" s="76">
        <v>4739</v>
      </c>
      <c r="D77" s="76">
        <v>2374</v>
      </c>
      <c r="E77" s="76">
        <v>2365</v>
      </c>
    </row>
    <row r="78" spans="1:5" s="54" customFormat="1" ht="14.1" customHeight="1" x14ac:dyDescent="0.2">
      <c r="A78" s="65" t="s">
        <v>91</v>
      </c>
      <c r="B78" s="75">
        <v>1962</v>
      </c>
      <c r="C78" s="76">
        <v>4532</v>
      </c>
      <c r="D78" s="76">
        <v>2273</v>
      </c>
      <c r="E78" s="76">
        <v>2259</v>
      </c>
    </row>
    <row r="79" spans="1:5" s="54" customFormat="1" ht="14.1" customHeight="1" x14ac:dyDescent="0.2">
      <c r="A79" s="72" t="s">
        <v>36</v>
      </c>
      <c r="B79" s="77"/>
      <c r="C79" s="76">
        <v>24525</v>
      </c>
      <c r="D79" s="76">
        <v>12326</v>
      </c>
      <c r="E79" s="76">
        <v>12199</v>
      </c>
    </row>
    <row r="80" spans="1:5" s="54" customFormat="1" ht="14.1" customHeight="1" x14ac:dyDescent="0.2">
      <c r="A80" s="65" t="s">
        <v>92</v>
      </c>
      <c r="B80" s="75">
        <v>1961</v>
      </c>
      <c r="C80" s="76">
        <v>4344</v>
      </c>
      <c r="D80" s="76">
        <v>2217</v>
      </c>
      <c r="E80" s="76">
        <v>2127</v>
      </c>
    </row>
    <row r="81" spans="1:5" s="54" customFormat="1" ht="14.1" customHeight="1" x14ac:dyDescent="0.2">
      <c r="A81" s="65" t="s">
        <v>93</v>
      </c>
      <c r="B81" s="75">
        <v>1960</v>
      </c>
      <c r="C81" s="76">
        <v>4086</v>
      </c>
      <c r="D81" s="76">
        <v>2030</v>
      </c>
      <c r="E81" s="76">
        <v>2056</v>
      </c>
    </row>
    <row r="82" spans="1:5" s="54" customFormat="1" ht="14.1" customHeight="1" x14ac:dyDescent="0.2">
      <c r="A82" s="65" t="s">
        <v>94</v>
      </c>
      <c r="B82" s="75">
        <v>1959</v>
      </c>
      <c r="C82" s="76">
        <v>4051</v>
      </c>
      <c r="D82" s="76">
        <v>1964</v>
      </c>
      <c r="E82" s="76">
        <v>2087</v>
      </c>
    </row>
    <row r="83" spans="1:5" s="54" customFormat="1" ht="14.1" customHeight="1" x14ac:dyDescent="0.2">
      <c r="A83" s="65" t="s">
        <v>95</v>
      </c>
      <c r="B83" s="75">
        <v>1958</v>
      </c>
      <c r="C83" s="76">
        <v>3657</v>
      </c>
      <c r="D83" s="76">
        <v>1813</v>
      </c>
      <c r="E83" s="76">
        <v>1844</v>
      </c>
    </row>
    <row r="84" spans="1:5" s="54" customFormat="1" ht="14.1" customHeight="1" x14ac:dyDescent="0.2">
      <c r="A84" s="65" t="s">
        <v>96</v>
      </c>
      <c r="B84" s="75">
        <v>1957</v>
      </c>
      <c r="C84" s="76">
        <v>3652</v>
      </c>
      <c r="D84" s="76">
        <v>1723</v>
      </c>
      <c r="E84" s="76">
        <v>1929</v>
      </c>
    </row>
    <row r="85" spans="1:5" s="54" customFormat="1" ht="14.1" customHeight="1" x14ac:dyDescent="0.2">
      <c r="A85" s="72" t="s">
        <v>36</v>
      </c>
      <c r="B85" s="77"/>
      <c r="C85" s="76">
        <v>19790</v>
      </c>
      <c r="D85" s="76">
        <v>9747</v>
      </c>
      <c r="E85" s="76">
        <v>10043</v>
      </c>
    </row>
    <row r="86" spans="1:5" s="54" customFormat="1" ht="14.1" customHeight="1" x14ac:dyDescent="0.2">
      <c r="A86" s="65" t="s">
        <v>97</v>
      </c>
      <c r="B86" s="75">
        <v>1956</v>
      </c>
      <c r="C86" s="76">
        <v>3301</v>
      </c>
      <c r="D86" s="76">
        <v>1583</v>
      </c>
      <c r="E86" s="76">
        <v>1718</v>
      </c>
    </row>
    <row r="87" spans="1:5" s="54" customFormat="1" ht="14.1" customHeight="1" x14ac:dyDescent="0.2">
      <c r="A87" s="65" t="s">
        <v>98</v>
      </c>
      <c r="B87" s="75">
        <v>1955</v>
      </c>
      <c r="C87" s="76">
        <v>3154</v>
      </c>
      <c r="D87" s="76">
        <v>1490</v>
      </c>
      <c r="E87" s="76">
        <v>1664</v>
      </c>
    </row>
    <row r="88" spans="1:5" s="54" customFormat="1" ht="14.1" customHeight="1" x14ac:dyDescent="0.2">
      <c r="A88" s="65" t="s">
        <v>99</v>
      </c>
      <c r="B88" s="75">
        <v>1954</v>
      </c>
      <c r="C88" s="76">
        <v>3153</v>
      </c>
      <c r="D88" s="76">
        <v>1499</v>
      </c>
      <c r="E88" s="76">
        <v>1654</v>
      </c>
    </row>
    <row r="89" spans="1:5" s="54" customFormat="1" ht="14.1" customHeight="1" x14ac:dyDescent="0.2">
      <c r="A89" s="65" t="s">
        <v>100</v>
      </c>
      <c r="B89" s="75">
        <v>1953</v>
      </c>
      <c r="C89" s="76">
        <v>2960</v>
      </c>
      <c r="D89" s="76">
        <v>1418</v>
      </c>
      <c r="E89" s="76">
        <v>1542</v>
      </c>
    </row>
    <row r="90" spans="1:5" s="54" customFormat="1" ht="14.1" customHeight="1" x14ac:dyDescent="0.2">
      <c r="A90" s="65" t="s">
        <v>101</v>
      </c>
      <c r="B90" s="75">
        <v>1952</v>
      </c>
      <c r="C90" s="76">
        <v>2904</v>
      </c>
      <c r="D90" s="76">
        <v>1341</v>
      </c>
      <c r="E90" s="76">
        <v>1563</v>
      </c>
    </row>
    <row r="91" spans="1:5" s="54" customFormat="1" ht="14.1" customHeight="1" x14ac:dyDescent="0.2">
      <c r="A91" s="72" t="s">
        <v>36</v>
      </c>
      <c r="B91" s="77"/>
      <c r="C91" s="76">
        <v>15472</v>
      </c>
      <c r="D91" s="76">
        <v>7331</v>
      </c>
      <c r="E91" s="76">
        <v>8141</v>
      </c>
    </row>
    <row r="92" spans="1:5" s="54" customFormat="1" ht="14.1" customHeight="1" x14ac:dyDescent="0.2">
      <c r="A92" s="65" t="s">
        <v>102</v>
      </c>
      <c r="B92" s="75">
        <v>1951</v>
      </c>
      <c r="C92" s="76">
        <v>2916</v>
      </c>
      <c r="D92" s="76">
        <v>1330</v>
      </c>
      <c r="E92" s="76">
        <v>1586</v>
      </c>
    </row>
    <row r="93" spans="1:5" s="54" customFormat="1" ht="14.1" customHeight="1" x14ac:dyDescent="0.2">
      <c r="A93" s="65" t="s">
        <v>103</v>
      </c>
      <c r="B93" s="75">
        <v>1950</v>
      </c>
      <c r="C93" s="76">
        <v>2913</v>
      </c>
      <c r="D93" s="76">
        <v>1362</v>
      </c>
      <c r="E93" s="76">
        <v>1551</v>
      </c>
    </row>
    <row r="94" spans="1:5" s="54" customFormat="1" ht="14.1" customHeight="1" x14ac:dyDescent="0.2">
      <c r="A94" s="65" t="s">
        <v>104</v>
      </c>
      <c r="B94" s="75">
        <v>1949</v>
      </c>
      <c r="C94" s="76">
        <v>2893</v>
      </c>
      <c r="D94" s="76">
        <v>1338</v>
      </c>
      <c r="E94" s="76">
        <v>1555</v>
      </c>
    </row>
    <row r="95" spans="1:5" s="54" customFormat="1" ht="14.1" customHeight="1" x14ac:dyDescent="0.2">
      <c r="A95" s="65" t="s">
        <v>105</v>
      </c>
      <c r="B95" s="75">
        <v>1948</v>
      </c>
      <c r="C95" s="76">
        <v>2833</v>
      </c>
      <c r="D95" s="76">
        <v>1337</v>
      </c>
      <c r="E95" s="76">
        <v>1496</v>
      </c>
    </row>
    <row r="96" spans="1:5" s="54" customFormat="1" ht="14.1" customHeight="1" x14ac:dyDescent="0.2">
      <c r="A96" s="65" t="s">
        <v>106</v>
      </c>
      <c r="B96" s="75">
        <v>1947</v>
      </c>
      <c r="C96" s="76">
        <v>2654</v>
      </c>
      <c r="D96" s="76">
        <v>1246</v>
      </c>
      <c r="E96" s="76">
        <v>1408</v>
      </c>
    </row>
    <row r="97" spans="1:5" s="54" customFormat="1" ht="14.1" customHeight="1" x14ac:dyDescent="0.2">
      <c r="A97" s="72" t="s">
        <v>36</v>
      </c>
      <c r="B97" s="77"/>
      <c r="C97" s="76">
        <v>14209</v>
      </c>
      <c r="D97" s="76">
        <v>6613</v>
      </c>
      <c r="E97" s="76">
        <v>7596</v>
      </c>
    </row>
    <row r="98" spans="1:5" s="54" customFormat="1" ht="14.1" customHeight="1" x14ac:dyDescent="0.2">
      <c r="A98" s="65" t="s">
        <v>107</v>
      </c>
      <c r="B98" s="75">
        <v>1946</v>
      </c>
      <c r="C98" s="76">
        <v>2425</v>
      </c>
      <c r="D98" s="76">
        <v>1107</v>
      </c>
      <c r="E98" s="76">
        <v>1318</v>
      </c>
    </row>
    <row r="99" spans="1:5" s="54" customFormat="1" ht="14.1" customHeight="1" x14ac:dyDescent="0.2">
      <c r="A99" s="65" t="s">
        <v>108</v>
      </c>
      <c r="B99" s="75">
        <v>1945</v>
      </c>
      <c r="C99" s="76">
        <v>1947</v>
      </c>
      <c r="D99" s="76">
        <v>871</v>
      </c>
      <c r="E99" s="76">
        <v>1076</v>
      </c>
    </row>
    <row r="100" spans="1:5" s="54" customFormat="1" ht="14.1" customHeight="1" x14ac:dyDescent="0.2">
      <c r="A100" s="65" t="s">
        <v>109</v>
      </c>
      <c r="B100" s="75">
        <v>1944</v>
      </c>
      <c r="C100" s="76">
        <v>2647</v>
      </c>
      <c r="D100" s="76">
        <v>1191</v>
      </c>
      <c r="E100" s="76">
        <v>1456</v>
      </c>
    </row>
    <row r="101" spans="1:5" s="54" customFormat="1" ht="14.1" customHeight="1" x14ac:dyDescent="0.2">
      <c r="A101" s="65" t="s">
        <v>110</v>
      </c>
      <c r="B101" s="75">
        <v>1943</v>
      </c>
      <c r="C101" s="76">
        <v>2518</v>
      </c>
      <c r="D101" s="76">
        <v>1154</v>
      </c>
      <c r="E101" s="76">
        <v>1364</v>
      </c>
    </row>
    <row r="102" spans="1:5" s="54" customFormat="1" ht="14.1" customHeight="1" x14ac:dyDescent="0.2">
      <c r="A102" s="66" t="s">
        <v>111</v>
      </c>
      <c r="B102" s="75">
        <v>1942</v>
      </c>
      <c r="C102" s="76">
        <v>2404</v>
      </c>
      <c r="D102" s="76">
        <v>1108</v>
      </c>
      <c r="E102" s="76">
        <v>1296</v>
      </c>
    </row>
    <row r="103" spans="1:5" s="54" customFormat="1" ht="14.1" customHeight="1" x14ac:dyDescent="0.2">
      <c r="A103" s="73" t="s">
        <v>36</v>
      </c>
      <c r="B103" s="78"/>
      <c r="C103" s="76">
        <v>11941</v>
      </c>
      <c r="D103" s="76">
        <v>5431</v>
      </c>
      <c r="E103" s="76">
        <v>6510</v>
      </c>
    </row>
    <row r="104" spans="1:5" s="54" customFormat="1" ht="14.1" customHeight="1" x14ac:dyDescent="0.2">
      <c r="A104" s="66" t="s">
        <v>112</v>
      </c>
      <c r="B104" s="75">
        <v>1941</v>
      </c>
      <c r="C104" s="76">
        <v>2754</v>
      </c>
      <c r="D104" s="76">
        <v>1265</v>
      </c>
      <c r="E104" s="76">
        <v>1489</v>
      </c>
    </row>
    <row r="105" spans="1:5" s="54" customFormat="1" ht="14.1" customHeight="1" x14ac:dyDescent="0.2">
      <c r="A105" s="66" t="s">
        <v>123</v>
      </c>
      <c r="B105" s="75">
        <v>1940</v>
      </c>
      <c r="C105" s="76">
        <v>2766</v>
      </c>
      <c r="D105" s="76">
        <v>1233</v>
      </c>
      <c r="E105" s="76">
        <v>1533</v>
      </c>
    </row>
    <row r="106" spans="1:5" s="21" customFormat="1" ht="14.1" customHeight="1" x14ac:dyDescent="0.2">
      <c r="A106" s="66" t="s">
        <v>121</v>
      </c>
      <c r="B106" s="75">
        <v>1939</v>
      </c>
      <c r="C106" s="76">
        <v>2562</v>
      </c>
      <c r="D106" s="76">
        <v>1081</v>
      </c>
      <c r="E106" s="76">
        <v>1481</v>
      </c>
    </row>
    <row r="107" spans="1:5" s="54" customFormat="1" ht="14.1" customHeight="1" x14ac:dyDescent="0.2">
      <c r="A107" s="66" t="s">
        <v>124</v>
      </c>
      <c r="B107" s="75">
        <v>1938</v>
      </c>
      <c r="C107" s="76">
        <v>2238</v>
      </c>
      <c r="D107" s="76">
        <v>960</v>
      </c>
      <c r="E107" s="76">
        <v>1278</v>
      </c>
    </row>
    <row r="108" spans="1:5" s="54" customFormat="1" ht="14.1" customHeight="1" x14ac:dyDescent="0.2">
      <c r="A108" s="66" t="s">
        <v>122</v>
      </c>
      <c r="B108" s="75">
        <v>1937</v>
      </c>
      <c r="C108" s="76">
        <v>1926</v>
      </c>
      <c r="D108" s="76">
        <v>805</v>
      </c>
      <c r="E108" s="76">
        <v>1121</v>
      </c>
    </row>
    <row r="109" spans="1:5" s="54" customFormat="1" ht="14.1" customHeight="1" x14ac:dyDescent="0.2">
      <c r="A109" s="73" t="s">
        <v>36</v>
      </c>
      <c r="B109" s="78"/>
      <c r="C109" s="76">
        <v>12246</v>
      </c>
      <c r="D109" s="76">
        <v>5344</v>
      </c>
      <c r="E109" s="76">
        <v>6902</v>
      </c>
    </row>
    <row r="110" spans="1:5" s="54" customFormat="1" ht="14.1" customHeight="1" x14ac:dyDescent="0.2">
      <c r="A110" s="66" t="s">
        <v>113</v>
      </c>
      <c r="B110" s="75">
        <v>1936</v>
      </c>
      <c r="C110" s="76">
        <v>1783</v>
      </c>
      <c r="D110" s="76">
        <v>747</v>
      </c>
      <c r="E110" s="76">
        <v>1036</v>
      </c>
    </row>
    <row r="111" spans="1:5" s="54" customFormat="1" ht="14.1" customHeight="1" x14ac:dyDescent="0.2">
      <c r="A111" s="66" t="s">
        <v>114</v>
      </c>
      <c r="B111" s="75">
        <v>1935</v>
      </c>
      <c r="C111" s="76">
        <v>1523</v>
      </c>
      <c r="D111" s="76">
        <v>585</v>
      </c>
      <c r="E111" s="76">
        <v>938</v>
      </c>
    </row>
    <row r="112" spans="1:5" s="54" customFormat="1" ht="14.1" customHeight="1" x14ac:dyDescent="0.2">
      <c r="A112" s="66" t="s">
        <v>115</v>
      </c>
      <c r="B112" s="75">
        <v>1934</v>
      </c>
      <c r="C112" s="76">
        <v>1205</v>
      </c>
      <c r="D112" s="76">
        <v>486</v>
      </c>
      <c r="E112" s="76">
        <v>719</v>
      </c>
    </row>
    <row r="113" spans="1:5" s="54" customFormat="1" ht="14.1" customHeight="1" x14ac:dyDescent="0.2">
      <c r="A113" s="66" t="s">
        <v>116</v>
      </c>
      <c r="B113" s="75">
        <v>1933</v>
      </c>
      <c r="C113" s="76">
        <v>779</v>
      </c>
      <c r="D113" s="76">
        <v>262</v>
      </c>
      <c r="E113" s="76">
        <v>517</v>
      </c>
    </row>
    <row r="114" spans="1:5" s="54" customFormat="1" ht="14.1" customHeight="1" x14ac:dyDescent="0.2">
      <c r="A114" s="66" t="s">
        <v>117</v>
      </c>
      <c r="B114" s="75">
        <v>1932</v>
      </c>
      <c r="C114" s="76">
        <v>646</v>
      </c>
      <c r="D114" s="76">
        <v>235</v>
      </c>
      <c r="E114" s="76">
        <v>411</v>
      </c>
    </row>
    <row r="115" spans="1:5" s="54" customFormat="1" ht="14.1" customHeight="1" x14ac:dyDescent="0.2">
      <c r="A115" s="73" t="s">
        <v>36</v>
      </c>
      <c r="B115" s="79"/>
      <c r="C115" s="76">
        <v>5936</v>
      </c>
      <c r="D115" s="76">
        <v>2315</v>
      </c>
      <c r="E115" s="76">
        <v>3621</v>
      </c>
    </row>
    <row r="116" spans="1:5" s="54" customFormat="1" ht="14.1" customHeight="1" x14ac:dyDescent="0.2">
      <c r="A116" s="66" t="s">
        <v>118</v>
      </c>
      <c r="B116" s="75">
        <v>1931</v>
      </c>
      <c r="C116" s="76">
        <v>2576</v>
      </c>
      <c r="D116" s="76">
        <v>796</v>
      </c>
      <c r="E116" s="76">
        <v>1780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1">
        <v>280400</v>
      </c>
      <c r="D118" s="82">
        <v>138337</v>
      </c>
      <c r="E118" s="82">
        <v>142063</v>
      </c>
    </row>
    <row r="119" spans="1:5" x14ac:dyDescent="0.2">
      <c r="A119" s="41"/>
      <c r="B119" s="39"/>
      <c r="C119" s="42"/>
      <c r="D119" s="42"/>
      <c r="E119" s="42"/>
    </row>
    <row r="120" spans="1:5" x14ac:dyDescent="0.2">
      <c r="A120" s="41"/>
      <c r="B120" s="41"/>
      <c r="C120" s="42"/>
      <c r="D120" s="42"/>
      <c r="E120" s="42"/>
    </row>
    <row r="121" spans="1:5" x14ac:dyDescent="0.2">
      <c r="A121" s="41"/>
      <c r="B121" s="41"/>
      <c r="C121" s="42"/>
      <c r="D121" s="42"/>
      <c r="E121" s="42"/>
    </row>
    <row r="122" spans="1:5" x14ac:dyDescent="0.2">
      <c r="A122" s="41"/>
      <c r="B122" s="41"/>
      <c r="C122" s="42"/>
      <c r="D122" s="42"/>
      <c r="E122" s="42"/>
    </row>
    <row r="123" spans="1:5" x14ac:dyDescent="0.2">
      <c r="A123" s="41"/>
      <c r="B123" s="41"/>
      <c r="C123" s="42"/>
      <c r="D123" s="42"/>
      <c r="E123" s="42"/>
    </row>
    <row r="124" spans="1:5" x14ac:dyDescent="0.2">
      <c r="A124" s="41"/>
      <c r="B124" s="41"/>
      <c r="C124" s="42"/>
      <c r="D124" s="42"/>
      <c r="E124" s="42"/>
    </row>
    <row r="125" spans="1:5" x14ac:dyDescent="0.2">
      <c r="A125" s="41"/>
      <c r="B125" s="41"/>
      <c r="C125" s="42"/>
      <c r="D125" s="42"/>
      <c r="E125" s="42"/>
    </row>
    <row r="126" spans="1:5" x14ac:dyDescent="0.2">
      <c r="A126" s="41"/>
      <c r="B126" s="41"/>
      <c r="C126" s="42"/>
      <c r="D126" s="42"/>
      <c r="E126" s="42"/>
    </row>
    <row r="127" spans="1:5" x14ac:dyDescent="0.2">
      <c r="A127" s="41"/>
      <c r="B127" s="41"/>
      <c r="C127" s="42"/>
      <c r="D127" s="42"/>
      <c r="E127" s="42"/>
    </row>
    <row r="128" spans="1:5" x14ac:dyDescent="0.2">
      <c r="A128" s="41"/>
      <c r="B128" s="41"/>
      <c r="C128" s="42"/>
      <c r="D128" s="42"/>
      <c r="E128" s="42"/>
    </row>
    <row r="129" spans="1:5" x14ac:dyDescent="0.2">
      <c r="A129" s="41"/>
      <c r="B129" s="41"/>
      <c r="C129" s="42"/>
      <c r="D129" s="42"/>
      <c r="E129" s="42"/>
    </row>
    <row r="130" spans="1:5" x14ac:dyDescent="0.2">
      <c r="A130" s="41"/>
      <c r="B130" s="41"/>
      <c r="C130" s="42"/>
      <c r="D130" s="42"/>
      <c r="E130" s="42"/>
    </row>
    <row r="131" spans="1:5" x14ac:dyDescent="0.2">
      <c r="A131" s="41"/>
      <c r="B131" s="41"/>
      <c r="C131" s="42"/>
      <c r="D131" s="42"/>
      <c r="E131" s="42"/>
    </row>
    <row r="132" spans="1:5" x14ac:dyDescent="0.2">
      <c r="A132" s="41"/>
      <c r="B132" s="41"/>
      <c r="C132" s="42"/>
      <c r="D132" s="42"/>
      <c r="E132" s="42"/>
    </row>
    <row r="133" spans="1:5" x14ac:dyDescent="0.2">
      <c r="A133" s="41"/>
      <c r="B133" s="41"/>
      <c r="C133" s="42"/>
      <c r="D133" s="42"/>
      <c r="E133" s="42"/>
    </row>
    <row r="134" spans="1:5" x14ac:dyDescent="0.2">
      <c r="A134" s="41"/>
      <c r="B134" s="41"/>
      <c r="C134" s="42"/>
      <c r="D134" s="42"/>
      <c r="E134" s="42"/>
    </row>
    <row r="135" spans="1:5" x14ac:dyDescent="0.2">
      <c r="A135" s="41"/>
      <c r="B135" s="41"/>
      <c r="C135" s="42"/>
      <c r="D135" s="42"/>
      <c r="E135" s="42"/>
    </row>
    <row r="136" spans="1:5" x14ac:dyDescent="0.2">
      <c r="A136" s="41"/>
      <c r="B136" s="41"/>
      <c r="C136" s="42"/>
      <c r="D136" s="42"/>
      <c r="E136" s="42"/>
    </row>
    <row r="137" spans="1:5" x14ac:dyDescent="0.2">
      <c r="A137" s="41"/>
      <c r="B137" s="41"/>
      <c r="C137" s="42"/>
      <c r="D137" s="42"/>
      <c r="E137" s="42"/>
    </row>
    <row r="138" spans="1:5" x14ac:dyDescent="0.2">
      <c r="A138" s="41"/>
      <c r="B138" s="41"/>
      <c r="C138" s="42"/>
      <c r="D138" s="42"/>
      <c r="E138" s="42"/>
    </row>
    <row r="139" spans="1:5" x14ac:dyDescent="0.2">
      <c r="A139" s="41"/>
      <c r="B139" s="41"/>
      <c r="C139" s="42"/>
      <c r="D139" s="42"/>
      <c r="E139" s="42"/>
    </row>
    <row r="140" spans="1:5" x14ac:dyDescent="0.2">
      <c r="A140" s="41"/>
      <c r="B140" s="41"/>
      <c r="C140" s="42"/>
      <c r="D140" s="42"/>
      <c r="E140" s="42"/>
    </row>
    <row r="141" spans="1:5" x14ac:dyDescent="0.2">
      <c r="A141" s="41"/>
      <c r="B141" s="41"/>
      <c r="C141" s="42"/>
      <c r="D141" s="42"/>
      <c r="E141" s="42"/>
    </row>
    <row r="142" spans="1:5" x14ac:dyDescent="0.2">
      <c r="A142" s="41"/>
      <c r="B142" s="41"/>
      <c r="C142" s="42"/>
      <c r="D142" s="42"/>
      <c r="E142" s="42"/>
    </row>
    <row r="143" spans="1:5" x14ac:dyDescent="0.2">
      <c r="A143" s="41"/>
      <c r="B143" s="41"/>
      <c r="C143" s="42"/>
      <c r="D143" s="42"/>
      <c r="E143" s="42"/>
    </row>
    <row r="144" spans="1:5" x14ac:dyDescent="0.2">
      <c r="A144" s="41"/>
      <c r="B144" s="41"/>
      <c r="C144" s="42"/>
      <c r="D144" s="42"/>
      <c r="E144" s="42"/>
    </row>
    <row r="145" spans="1:5" x14ac:dyDescent="0.2">
      <c r="A145" s="41"/>
      <c r="B145" s="41"/>
      <c r="C145" s="42"/>
      <c r="D145" s="42"/>
      <c r="E145" s="42"/>
    </row>
    <row r="146" spans="1:5" x14ac:dyDescent="0.2">
      <c r="A146" s="41"/>
      <c r="B146" s="41"/>
      <c r="C146" s="39"/>
      <c r="D146" s="39"/>
      <c r="E146" s="39"/>
    </row>
    <row r="147" spans="1:5" x14ac:dyDescent="0.2">
      <c r="A147" s="41"/>
      <c r="B147" s="41"/>
      <c r="C147" s="39"/>
      <c r="D147" s="39"/>
      <c r="E147" s="39"/>
    </row>
    <row r="148" spans="1:5" x14ac:dyDescent="0.2">
      <c r="A148" s="41"/>
      <c r="B148" s="41"/>
      <c r="C148" s="39"/>
      <c r="D148" s="39"/>
      <c r="E148" s="39"/>
    </row>
    <row r="149" spans="1:5" x14ac:dyDescent="0.2">
      <c r="A149" s="41"/>
      <c r="B149" s="41"/>
      <c r="C149" s="39"/>
      <c r="D149" s="39"/>
      <c r="E149" s="39"/>
    </row>
    <row r="150" spans="1:5" x14ac:dyDescent="0.2">
      <c r="A150" s="41"/>
      <c r="B150" s="39"/>
      <c r="C150" s="39"/>
      <c r="D150" s="39"/>
      <c r="E150" s="3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8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3.140625" customWidth="1"/>
    <col min="2" max="2" width="15.42578125" customWidth="1"/>
    <col min="3" max="5" width="17.7109375" customWidth="1"/>
  </cols>
  <sheetData>
    <row r="1" spans="1:8" x14ac:dyDescent="0.2">
      <c r="A1" s="113" t="s">
        <v>161</v>
      </c>
      <c r="B1" s="113"/>
      <c r="C1" s="114"/>
      <c r="D1" s="114"/>
      <c r="E1" s="114"/>
      <c r="F1" s="45"/>
      <c r="G1" s="45"/>
      <c r="H1" s="45"/>
    </row>
    <row r="2" spans="1:8" x14ac:dyDescent="0.2">
      <c r="A2" s="117" t="s">
        <v>163</v>
      </c>
      <c r="B2" s="117"/>
      <c r="C2" s="117"/>
      <c r="D2" s="117"/>
      <c r="E2" s="117"/>
      <c r="F2" s="45"/>
      <c r="G2" s="45"/>
      <c r="H2" s="45"/>
    </row>
    <row r="3" spans="1:8" x14ac:dyDescent="0.2">
      <c r="A3" s="113" t="s">
        <v>138</v>
      </c>
      <c r="B3" s="113"/>
      <c r="C3" s="113"/>
      <c r="D3" s="113"/>
      <c r="E3" s="113"/>
      <c r="F3" s="45"/>
      <c r="G3" s="45"/>
      <c r="H3" s="45"/>
    </row>
    <row r="4" spans="1:8" x14ac:dyDescent="0.2">
      <c r="A4" s="48"/>
      <c r="B4" s="48"/>
      <c r="C4" s="48"/>
      <c r="D4" s="48"/>
      <c r="E4" s="48"/>
      <c r="F4" s="45"/>
      <c r="G4" s="45"/>
      <c r="H4" s="45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1081</v>
      </c>
      <c r="D8" s="76">
        <v>552</v>
      </c>
      <c r="E8" s="76">
        <v>529</v>
      </c>
    </row>
    <row r="9" spans="1:8" s="54" customFormat="1" ht="14.1" customHeight="1" x14ac:dyDescent="0.2">
      <c r="A9" s="64" t="s">
        <v>32</v>
      </c>
      <c r="B9" s="75">
        <v>2020</v>
      </c>
      <c r="C9" s="76">
        <v>1048</v>
      </c>
      <c r="D9" s="76">
        <v>523</v>
      </c>
      <c r="E9" s="76">
        <v>525</v>
      </c>
    </row>
    <row r="10" spans="1:8" s="54" customFormat="1" ht="14.1" customHeight="1" x14ac:dyDescent="0.2">
      <c r="A10" s="64" t="s">
        <v>33</v>
      </c>
      <c r="B10" s="75">
        <v>2019</v>
      </c>
      <c r="C10" s="76">
        <v>1131</v>
      </c>
      <c r="D10" s="76">
        <v>548</v>
      </c>
      <c r="E10" s="76">
        <v>583</v>
      </c>
    </row>
    <row r="11" spans="1:8" s="54" customFormat="1" ht="14.1" customHeight="1" x14ac:dyDescent="0.2">
      <c r="A11" s="64" t="s">
        <v>34</v>
      </c>
      <c r="B11" s="75">
        <v>2018</v>
      </c>
      <c r="C11" s="76">
        <v>1102</v>
      </c>
      <c r="D11" s="76">
        <v>570</v>
      </c>
      <c r="E11" s="76">
        <v>532</v>
      </c>
      <c r="H11" s="61"/>
    </row>
    <row r="12" spans="1:8" s="54" customFormat="1" ht="14.1" customHeight="1" x14ac:dyDescent="0.2">
      <c r="A12" s="64" t="s">
        <v>35</v>
      </c>
      <c r="B12" s="75">
        <v>2017</v>
      </c>
      <c r="C12" s="76">
        <v>1251</v>
      </c>
      <c r="D12" s="76">
        <v>627</v>
      </c>
      <c r="E12" s="76">
        <v>624</v>
      </c>
    </row>
    <row r="13" spans="1:8" s="54" customFormat="1" ht="14.1" customHeight="1" x14ac:dyDescent="0.2">
      <c r="A13" s="71" t="s">
        <v>36</v>
      </c>
      <c r="B13" s="75"/>
      <c r="C13" s="76">
        <v>5613</v>
      </c>
      <c r="D13" s="76">
        <v>2820</v>
      </c>
      <c r="E13" s="76">
        <v>2793</v>
      </c>
    </row>
    <row r="14" spans="1:8" s="54" customFormat="1" ht="14.1" customHeight="1" x14ac:dyDescent="0.2">
      <c r="A14" s="65" t="s">
        <v>37</v>
      </c>
      <c r="B14" s="75">
        <v>2016</v>
      </c>
      <c r="C14" s="76">
        <v>1209</v>
      </c>
      <c r="D14" s="76">
        <v>616</v>
      </c>
      <c r="E14" s="76">
        <v>593</v>
      </c>
    </row>
    <row r="15" spans="1:8" s="54" customFormat="1" ht="14.1" customHeight="1" x14ac:dyDescent="0.2">
      <c r="A15" s="65" t="s">
        <v>38</v>
      </c>
      <c r="B15" s="75">
        <v>2015</v>
      </c>
      <c r="C15" s="76">
        <v>1185</v>
      </c>
      <c r="D15" s="76">
        <v>594</v>
      </c>
      <c r="E15" s="76">
        <v>591</v>
      </c>
    </row>
    <row r="16" spans="1:8" s="54" customFormat="1" ht="14.1" customHeight="1" x14ac:dyDescent="0.2">
      <c r="A16" s="65" t="s">
        <v>39</v>
      </c>
      <c r="B16" s="75">
        <v>2014</v>
      </c>
      <c r="C16" s="76">
        <v>1171</v>
      </c>
      <c r="D16" s="76">
        <v>591</v>
      </c>
      <c r="E16" s="76">
        <v>580</v>
      </c>
    </row>
    <row r="17" spans="1:5" s="54" customFormat="1" ht="14.1" customHeight="1" x14ac:dyDescent="0.2">
      <c r="A17" s="65" t="s">
        <v>40</v>
      </c>
      <c r="B17" s="75">
        <v>2013</v>
      </c>
      <c r="C17" s="76">
        <v>1149</v>
      </c>
      <c r="D17" s="76">
        <v>583</v>
      </c>
      <c r="E17" s="76">
        <v>566</v>
      </c>
    </row>
    <row r="18" spans="1:5" s="54" customFormat="1" ht="14.1" customHeight="1" x14ac:dyDescent="0.2">
      <c r="A18" s="65" t="s">
        <v>41</v>
      </c>
      <c r="B18" s="75">
        <v>2012</v>
      </c>
      <c r="C18" s="76">
        <v>1163</v>
      </c>
      <c r="D18" s="76">
        <v>625</v>
      </c>
      <c r="E18" s="76">
        <v>538</v>
      </c>
    </row>
    <row r="19" spans="1:5" s="54" customFormat="1" ht="14.1" customHeight="1" x14ac:dyDescent="0.2">
      <c r="A19" s="72" t="s">
        <v>36</v>
      </c>
      <c r="B19" s="77"/>
      <c r="C19" s="76">
        <v>5877</v>
      </c>
      <c r="D19" s="76">
        <v>3009</v>
      </c>
      <c r="E19" s="76">
        <v>2868</v>
      </c>
    </row>
    <row r="20" spans="1:5" s="54" customFormat="1" ht="14.1" customHeight="1" x14ac:dyDescent="0.2">
      <c r="A20" s="65" t="s">
        <v>42</v>
      </c>
      <c r="B20" s="75">
        <v>2011</v>
      </c>
      <c r="C20" s="76">
        <v>1126</v>
      </c>
      <c r="D20" s="76">
        <v>590</v>
      </c>
      <c r="E20" s="76">
        <v>536</v>
      </c>
    </row>
    <row r="21" spans="1:5" s="54" customFormat="1" ht="14.1" customHeight="1" x14ac:dyDescent="0.2">
      <c r="A21" s="65" t="s">
        <v>43</v>
      </c>
      <c r="B21" s="75">
        <v>2010</v>
      </c>
      <c r="C21" s="76">
        <v>1164</v>
      </c>
      <c r="D21" s="76">
        <v>597</v>
      </c>
      <c r="E21" s="76">
        <v>567</v>
      </c>
    </row>
    <row r="22" spans="1:5" s="54" customFormat="1" ht="14.1" customHeight="1" x14ac:dyDescent="0.2">
      <c r="A22" s="65" t="s">
        <v>44</v>
      </c>
      <c r="B22" s="75">
        <v>2009</v>
      </c>
      <c r="C22" s="76">
        <v>1213</v>
      </c>
      <c r="D22" s="76">
        <v>618</v>
      </c>
      <c r="E22" s="76">
        <v>595</v>
      </c>
    </row>
    <row r="23" spans="1:5" s="54" customFormat="1" ht="14.1" customHeight="1" x14ac:dyDescent="0.2">
      <c r="A23" s="65" t="s">
        <v>45</v>
      </c>
      <c r="B23" s="75">
        <v>2008</v>
      </c>
      <c r="C23" s="76">
        <v>1201</v>
      </c>
      <c r="D23" s="76">
        <v>613</v>
      </c>
      <c r="E23" s="76">
        <v>588</v>
      </c>
    </row>
    <row r="24" spans="1:5" s="54" customFormat="1" ht="14.1" customHeight="1" x14ac:dyDescent="0.2">
      <c r="A24" s="65" t="s">
        <v>46</v>
      </c>
      <c r="B24" s="75">
        <v>2007</v>
      </c>
      <c r="C24" s="76">
        <v>1205</v>
      </c>
      <c r="D24" s="76">
        <v>626</v>
      </c>
      <c r="E24" s="76">
        <v>579</v>
      </c>
    </row>
    <row r="25" spans="1:5" s="54" customFormat="1" ht="14.1" customHeight="1" x14ac:dyDescent="0.2">
      <c r="A25" s="72" t="s">
        <v>36</v>
      </c>
      <c r="B25" s="77"/>
      <c r="C25" s="76">
        <v>5909</v>
      </c>
      <c r="D25" s="76">
        <v>3044</v>
      </c>
      <c r="E25" s="76">
        <v>2865</v>
      </c>
    </row>
    <row r="26" spans="1:5" s="54" customFormat="1" ht="14.1" customHeight="1" x14ac:dyDescent="0.2">
      <c r="A26" s="65" t="s">
        <v>47</v>
      </c>
      <c r="B26" s="75">
        <v>2006</v>
      </c>
      <c r="C26" s="76">
        <v>1194</v>
      </c>
      <c r="D26" s="76">
        <v>612</v>
      </c>
      <c r="E26" s="76">
        <v>582</v>
      </c>
    </row>
    <row r="27" spans="1:5" s="54" customFormat="1" ht="14.1" customHeight="1" x14ac:dyDescent="0.2">
      <c r="A27" s="65" t="s">
        <v>48</v>
      </c>
      <c r="B27" s="75">
        <v>2005</v>
      </c>
      <c r="C27" s="76">
        <v>1223</v>
      </c>
      <c r="D27" s="76">
        <v>645</v>
      </c>
      <c r="E27" s="76">
        <v>578</v>
      </c>
    </row>
    <row r="28" spans="1:5" s="54" customFormat="1" ht="14.1" customHeight="1" x14ac:dyDescent="0.2">
      <c r="A28" s="65" t="s">
        <v>49</v>
      </c>
      <c r="B28" s="75">
        <v>2004</v>
      </c>
      <c r="C28" s="76">
        <v>1309</v>
      </c>
      <c r="D28" s="76">
        <v>655</v>
      </c>
      <c r="E28" s="76">
        <v>654</v>
      </c>
    </row>
    <row r="29" spans="1:5" s="54" customFormat="1" ht="14.1" customHeight="1" x14ac:dyDescent="0.2">
      <c r="A29" s="65" t="s">
        <v>50</v>
      </c>
      <c r="B29" s="75">
        <v>2003</v>
      </c>
      <c r="C29" s="76">
        <v>1270</v>
      </c>
      <c r="D29" s="76">
        <v>647</v>
      </c>
      <c r="E29" s="76">
        <v>623</v>
      </c>
    </row>
    <row r="30" spans="1:5" s="54" customFormat="1" ht="14.1" customHeight="1" x14ac:dyDescent="0.2">
      <c r="A30" s="64" t="s">
        <v>51</v>
      </c>
      <c r="B30" s="75">
        <v>2002</v>
      </c>
      <c r="C30" s="76">
        <v>1285</v>
      </c>
      <c r="D30" s="76">
        <v>667</v>
      </c>
      <c r="E30" s="76">
        <v>618</v>
      </c>
    </row>
    <row r="31" spans="1:5" s="54" customFormat="1" ht="14.1" customHeight="1" x14ac:dyDescent="0.2">
      <c r="A31" s="72" t="s">
        <v>36</v>
      </c>
      <c r="B31" s="77"/>
      <c r="C31" s="76">
        <v>6281</v>
      </c>
      <c r="D31" s="76">
        <v>3226</v>
      </c>
      <c r="E31" s="76">
        <v>3055</v>
      </c>
    </row>
    <row r="32" spans="1:5" s="54" customFormat="1" ht="14.1" customHeight="1" x14ac:dyDescent="0.2">
      <c r="A32" s="65" t="s">
        <v>52</v>
      </c>
      <c r="B32" s="75">
        <v>2001</v>
      </c>
      <c r="C32" s="76">
        <v>1257</v>
      </c>
      <c r="D32" s="76">
        <v>675</v>
      </c>
      <c r="E32" s="76">
        <v>582</v>
      </c>
    </row>
    <row r="33" spans="1:5" s="54" customFormat="1" ht="14.1" customHeight="1" x14ac:dyDescent="0.2">
      <c r="A33" s="65" t="s">
        <v>53</v>
      </c>
      <c r="B33" s="75">
        <v>2000</v>
      </c>
      <c r="C33" s="76">
        <v>1234</v>
      </c>
      <c r="D33" s="76">
        <v>670</v>
      </c>
      <c r="E33" s="76">
        <v>564</v>
      </c>
    </row>
    <row r="34" spans="1:5" s="54" customFormat="1" ht="14.1" customHeight="1" x14ac:dyDescent="0.2">
      <c r="A34" s="65" t="s">
        <v>54</v>
      </c>
      <c r="B34" s="75">
        <v>1999</v>
      </c>
      <c r="C34" s="76">
        <v>1361</v>
      </c>
      <c r="D34" s="76">
        <v>755</v>
      </c>
      <c r="E34" s="76">
        <v>606</v>
      </c>
    </row>
    <row r="35" spans="1:5" s="54" customFormat="1" ht="14.1" customHeight="1" x14ac:dyDescent="0.2">
      <c r="A35" s="65" t="s">
        <v>55</v>
      </c>
      <c r="B35" s="75">
        <v>1998</v>
      </c>
      <c r="C35" s="76">
        <v>1208</v>
      </c>
      <c r="D35" s="76">
        <v>650</v>
      </c>
      <c r="E35" s="76">
        <v>558</v>
      </c>
    </row>
    <row r="36" spans="1:5" s="54" customFormat="1" ht="14.1" customHeight="1" x14ac:dyDescent="0.2">
      <c r="A36" s="65" t="s">
        <v>56</v>
      </c>
      <c r="B36" s="75">
        <v>1997</v>
      </c>
      <c r="C36" s="76">
        <v>1245</v>
      </c>
      <c r="D36" s="76">
        <v>696</v>
      </c>
      <c r="E36" s="76">
        <v>549</v>
      </c>
    </row>
    <row r="37" spans="1:5" s="54" customFormat="1" ht="14.1" customHeight="1" x14ac:dyDescent="0.2">
      <c r="A37" s="72" t="s">
        <v>36</v>
      </c>
      <c r="B37" s="77"/>
      <c r="C37" s="76">
        <v>6305</v>
      </c>
      <c r="D37" s="76">
        <v>3446</v>
      </c>
      <c r="E37" s="76">
        <v>2859</v>
      </c>
    </row>
    <row r="38" spans="1:5" s="54" customFormat="1" ht="14.1" customHeight="1" x14ac:dyDescent="0.2">
      <c r="A38" s="65" t="s">
        <v>57</v>
      </c>
      <c r="B38" s="75">
        <v>1996</v>
      </c>
      <c r="C38" s="76">
        <v>1303</v>
      </c>
      <c r="D38" s="76">
        <v>693</v>
      </c>
      <c r="E38" s="76">
        <v>610</v>
      </c>
    </row>
    <row r="39" spans="1:5" s="54" customFormat="1" ht="14.1" customHeight="1" x14ac:dyDescent="0.2">
      <c r="A39" s="65" t="s">
        <v>58</v>
      </c>
      <c r="B39" s="75">
        <v>1995</v>
      </c>
      <c r="C39" s="76">
        <v>1284</v>
      </c>
      <c r="D39" s="76">
        <v>685</v>
      </c>
      <c r="E39" s="76">
        <v>599</v>
      </c>
    </row>
    <row r="40" spans="1:5" s="54" customFormat="1" ht="14.1" customHeight="1" x14ac:dyDescent="0.2">
      <c r="A40" s="65" t="s">
        <v>59</v>
      </c>
      <c r="B40" s="75">
        <v>1994</v>
      </c>
      <c r="C40" s="76">
        <v>1305</v>
      </c>
      <c r="D40" s="76">
        <v>699</v>
      </c>
      <c r="E40" s="76">
        <v>606</v>
      </c>
    </row>
    <row r="41" spans="1:5" s="54" customFormat="1" ht="14.1" customHeight="1" x14ac:dyDescent="0.2">
      <c r="A41" s="65" t="s">
        <v>60</v>
      </c>
      <c r="B41" s="75">
        <v>1993</v>
      </c>
      <c r="C41" s="76">
        <v>1400</v>
      </c>
      <c r="D41" s="76">
        <v>707</v>
      </c>
      <c r="E41" s="76">
        <v>693</v>
      </c>
    </row>
    <row r="42" spans="1:5" s="54" customFormat="1" ht="14.1" customHeight="1" x14ac:dyDescent="0.2">
      <c r="A42" s="65" t="s">
        <v>61</v>
      </c>
      <c r="B42" s="75">
        <v>1992</v>
      </c>
      <c r="C42" s="76">
        <v>1363</v>
      </c>
      <c r="D42" s="76">
        <v>726</v>
      </c>
      <c r="E42" s="76">
        <v>637</v>
      </c>
    </row>
    <row r="43" spans="1:5" s="54" customFormat="1" ht="14.1" customHeight="1" x14ac:dyDescent="0.2">
      <c r="A43" s="72" t="s">
        <v>36</v>
      </c>
      <c r="B43" s="77"/>
      <c r="C43" s="76">
        <v>6655</v>
      </c>
      <c r="D43" s="76">
        <v>3510</v>
      </c>
      <c r="E43" s="76">
        <v>3145</v>
      </c>
    </row>
    <row r="44" spans="1:5" s="54" customFormat="1" ht="14.1" customHeight="1" x14ac:dyDescent="0.2">
      <c r="A44" s="65" t="s">
        <v>62</v>
      </c>
      <c r="B44" s="75">
        <v>1991</v>
      </c>
      <c r="C44" s="76">
        <v>1378</v>
      </c>
      <c r="D44" s="76">
        <v>706</v>
      </c>
      <c r="E44" s="76">
        <v>672</v>
      </c>
    </row>
    <row r="45" spans="1:5" s="54" customFormat="1" ht="14.1" customHeight="1" x14ac:dyDescent="0.2">
      <c r="A45" s="65" t="s">
        <v>63</v>
      </c>
      <c r="B45" s="75">
        <v>1990</v>
      </c>
      <c r="C45" s="76">
        <v>1573</v>
      </c>
      <c r="D45" s="76">
        <v>814</v>
      </c>
      <c r="E45" s="76">
        <v>759</v>
      </c>
    </row>
    <row r="46" spans="1:5" s="54" customFormat="1" ht="14.1" customHeight="1" x14ac:dyDescent="0.2">
      <c r="A46" s="65" t="s">
        <v>64</v>
      </c>
      <c r="B46" s="75">
        <v>1989</v>
      </c>
      <c r="C46" s="76">
        <v>1481</v>
      </c>
      <c r="D46" s="76">
        <v>772</v>
      </c>
      <c r="E46" s="76">
        <v>709</v>
      </c>
    </row>
    <row r="47" spans="1:5" s="54" customFormat="1" ht="14.1" customHeight="1" x14ac:dyDescent="0.2">
      <c r="A47" s="65" t="s">
        <v>65</v>
      </c>
      <c r="B47" s="75">
        <v>1988</v>
      </c>
      <c r="C47" s="76">
        <v>1562</v>
      </c>
      <c r="D47" s="76">
        <v>796</v>
      </c>
      <c r="E47" s="76">
        <v>766</v>
      </c>
    </row>
    <row r="48" spans="1:5" s="54" customFormat="1" ht="14.1" customHeight="1" x14ac:dyDescent="0.2">
      <c r="A48" s="65" t="s">
        <v>66</v>
      </c>
      <c r="B48" s="75">
        <v>1987</v>
      </c>
      <c r="C48" s="76">
        <v>1653</v>
      </c>
      <c r="D48" s="76">
        <v>883</v>
      </c>
      <c r="E48" s="76">
        <v>770</v>
      </c>
    </row>
    <row r="49" spans="1:5" s="54" customFormat="1" ht="14.1" customHeight="1" x14ac:dyDescent="0.2">
      <c r="A49" s="72" t="s">
        <v>36</v>
      </c>
      <c r="B49" s="77"/>
      <c r="C49" s="76">
        <v>7647</v>
      </c>
      <c r="D49" s="76">
        <v>3971</v>
      </c>
      <c r="E49" s="76">
        <v>3676</v>
      </c>
    </row>
    <row r="50" spans="1:5" s="54" customFormat="1" ht="14.1" customHeight="1" x14ac:dyDescent="0.2">
      <c r="A50" s="65" t="s">
        <v>67</v>
      </c>
      <c r="B50" s="75">
        <v>1986</v>
      </c>
      <c r="C50" s="76">
        <v>1473</v>
      </c>
      <c r="D50" s="76">
        <v>736</v>
      </c>
      <c r="E50" s="76">
        <v>737</v>
      </c>
    </row>
    <row r="51" spans="1:5" s="54" customFormat="1" ht="14.1" customHeight="1" x14ac:dyDescent="0.2">
      <c r="A51" s="65" t="s">
        <v>68</v>
      </c>
      <c r="B51" s="75">
        <v>1985</v>
      </c>
      <c r="C51" s="76">
        <v>1440</v>
      </c>
      <c r="D51" s="76">
        <v>709</v>
      </c>
      <c r="E51" s="76">
        <v>731</v>
      </c>
    </row>
    <row r="52" spans="1:5" s="54" customFormat="1" ht="14.1" customHeight="1" x14ac:dyDescent="0.2">
      <c r="A52" s="65" t="s">
        <v>69</v>
      </c>
      <c r="B52" s="75">
        <v>1984</v>
      </c>
      <c r="C52" s="76">
        <v>1423</v>
      </c>
      <c r="D52" s="76">
        <v>708</v>
      </c>
      <c r="E52" s="76">
        <v>715</v>
      </c>
    </row>
    <row r="53" spans="1:5" s="54" customFormat="1" ht="14.1" customHeight="1" x14ac:dyDescent="0.2">
      <c r="A53" s="65" t="s">
        <v>70</v>
      </c>
      <c r="B53" s="75">
        <v>1983</v>
      </c>
      <c r="C53" s="76">
        <v>1430</v>
      </c>
      <c r="D53" s="76">
        <v>728</v>
      </c>
      <c r="E53" s="76">
        <v>702</v>
      </c>
    </row>
    <row r="54" spans="1:5" s="54" customFormat="1" ht="14.1" customHeight="1" x14ac:dyDescent="0.2">
      <c r="A54" s="64" t="s">
        <v>71</v>
      </c>
      <c r="B54" s="75">
        <v>1982</v>
      </c>
      <c r="C54" s="76">
        <v>1454</v>
      </c>
      <c r="D54" s="76">
        <v>717</v>
      </c>
      <c r="E54" s="76">
        <v>737</v>
      </c>
    </row>
    <row r="55" spans="1:5" s="54" customFormat="1" ht="14.1" customHeight="1" x14ac:dyDescent="0.2">
      <c r="A55" s="71" t="s">
        <v>36</v>
      </c>
      <c r="B55" s="77"/>
      <c r="C55" s="76">
        <v>7220</v>
      </c>
      <c r="D55" s="76">
        <v>3598</v>
      </c>
      <c r="E55" s="76">
        <v>3622</v>
      </c>
    </row>
    <row r="56" spans="1:5" s="54" customFormat="1" ht="14.1" customHeight="1" x14ac:dyDescent="0.2">
      <c r="A56" s="64" t="s">
        <v>72</v>
      </c>
      <c r="B56" s="75">
        <v>1981</v>
      </c>
      <c r="C56" s="76">
        <v>1461</v>
      </c>
      <c r="D56" s="76">
        <v>755</v>
      </c>
      <c r="E56" s="76">
        <v>706</v>
      </c>
    </row>
    <row r="57" spans="1:5" s="54" customFormat="1" ht="14.1" customHeight="1" x14ac:dyDescent="0.2">
      <c r="A57" s="64" t="s">
        <v>73</v>
      </c>
      <c r="B57" s="75">
        <v>1980</v>
      </c>
      <c r="C57" s="76">
        <v>1465</v>
      </c>
      <c r="D57" s="76">
        <v>731</v>
      </c>
      <c r="E57" s="76">
        <v>734</v>
      </c>
    </row>
    <row r="58" spans="1:5" s="54" customFormat="1" ht="14.1" customHeight="1" x14ac:dyDescent="0.2">
      <c r="A58" s="64" t="s">
        <v>74</v>
      </c>
      <c r="B58" s="75">
        <v>1979</v>
      </c>
      <c r="C58" s="76">
        <v>1385</v>
      </c>
      <c r="D58" s="76">
        <v>659</v>
      </c>
      <c r="E58" s="76">
        <v>726</v>
      </c>
    </row>
    <row r="59" spans="1:5" s="54" customFormat="1" ht="14.1" customHeight="1" x14ac:dyDescent="0.2">
      <c r="A59" s="64" t="s">
        <v>75</v>
      </c>
      <c r="B59" s="75">
        <v>1978</v>
      </c>
      <c r="C59" s="76">
        <v>1503</v>
      </c>
      <c r="D59" s="76">
        <v>725</v>
      </c>
      <c r="E59" s="76">
        <v>778</v>
      </c>
    </row>
    <row r="60" spans="1:5" s="54" customFormat="1" ht="14.1" customHeight="1" x14ac:dyDescent="0.2">
      <c r="A60" s="64" t="s">
        <v>76</v>
      </c>
      <c r="B60" s="75">
        <v>1977</v>
      </c>
      <c r="C60" s="76">
        <v>1381</v>
      </c>
      <c r="D60" s="76">
        <v>668</v>
      </c>
      <c r="E60" s="76">
        <v>713</v>
      </c>
    </row>
    <row r="61" spans="1:5" s="54" customFormat="1" ht="14.1" customHeight="1" x14ac:dyDescent="0.2">
      <c r="A61" s="72" t="s">
        <v>36</v>
      </c>
      <c r="B61" s="77"/>
      <c r="C61" s="76">
        <v>7195</v>
      </c>
      <c r="D61" s="76">
        <v>3538</v>
      </c>
      <c r="E61" s="76">
        <v>3657</v>
      </c>
    </row>
    <row r="62" spans="1:5" s="54" customFormat="1" ht="14.1" customHeight="1" x14ac:dyDescent="0.2">
      <c r="A62" s="65" t="s">
        <v>77</v>
      </c>
      <c r="B62" s="75">
        <v>1976</v>
      </c>
      <c r="C62" s="76">
        <v>1383</v>
      </c>
      <c r="D62" s="76">
        <v>655</v>
      </c>
      <c r="E62" s="76">
        <v>728</v>
      </c>
    </row>
    <row r="63" spans="1:5" s="54" customFormat="1" ht="14.1" customHeight="1" x14ac:dyDescent="0.2">
      <c r="A63" s="65" t="s">
        <v>78</v>
      </c>
      <c r="B63" s="75">
        <v>1975</v>
      </c>
      <c r="C63" s="76">
        <v>1449</v>
      </c>
      <c r="D63" s="76">
        <v>715</v>
      </c>
      <c r="E63" s="76">
        <v>734</v>
      </c>
    </row>
    <row r="64" spans="1:5" s="54" customFormat="1" ht="14.1" customHeight="1" x14ac:dyDescent="0.2">
      <c r="A64" s="65" t="s">
        <v>79</v>
      </c>
      <c r="B64" s="75">
        <v>1974</v>
      </c>
      <c r="C64" s="76">
        <v>1453</v>
      </c>
      <c r="D64" s="76">
        <v>730</v>
      </c>
      <c r="E64" s="76">
        <v>723</v>
      </c>
    </row>
    <row r="65" spans="1:5" s="54" customFormat="1" ht="14.1" customHeight="1" x14ac:dyDescent="0.2">
      <c r="A65" s="65" t="s">
        <v>80</v>
      </c>
      <c r="B65" s="75">
        <v>1973</v>
      </c>
      <c r="C65" s="76">
        <v>1475</v>
      </c>
      <c r="D65" s="76">
        <v>741</v>
      </c>
      <c r="E65" s="76">
        <v>734</v>
      </c>
    </row>
    <row r="66" spans="1:5" s="54" customFormat="1" ht="14.1" customHeight="1" x14ac:dyDescent="0.2">
      <c r="A66" s="65" t="s">
        <v>81</v>
      </c>
      <c r="B66" s="75">
        <v>1972</v>
      </c>
      <c r="C66" s="76">
        <v>1675</v>
      </c>
      <c r="D66" s="76">
        <v>844</v>
      </c>
      <c r="E66" s="76">
        <v>831</v>
      </c>
    </row>
    <row r="67" spans="1:5" s="54" customFormat="1" ht="14.1" customHeight="1" x14ac:dyDescent="0.2">
      <c r="A67" s="72" t="s">
        <v>36</v>
      </c>
      <c r="B67" s="77"/>
      <c r="C67" s="76">
        <v>7435</v>
      </c>
      <c r="D67" s="76">
        <v>3685</v>
      </c>
      <c r="E67" s="76">
        <v>3750</v>
      </c>
    </row>
    <row r="68" spans="1:5" s="54" customFormat="1" ht="14.1" customHeight="1" x14ac:dyDescent="0.2">
      <c r="A68" s="65" t="s">
        <v>82</v>
      </c>
      <c r="B68" s="75">
        <v>1971</v>
      </c>
      <c r="C68" s="76">
        <v>1931</v>
      </c>
      <c r="D68" s="76">
        <v>970</v>
      </c>
      <c r="E68" s="76">
        <v>961</v>
      </c>
    </row>
    <row r="69" spans="1:5" s="54" customFormat="1" ht="14.1" customHeight="1" x14ac:dyDescent="0.2">
      <c r="A69" s="65" t="s">
        <v>83</v>
      </c>
      <c r="B69" s="75">
        <v>1970</v>
      </c>
      <c r="C69" s="76">
        <v>2116</v>
      </c>
      <c r="D69" s="76">
        <v>1091</v>
      </c>
      <c r="E69" s="76">
        <v>1025</v>
      </c>
    </row>
    <row r="70" spans="1:5" s="54" customFormat="1" ht="14.1" customHeight="1" x14ac:dyDescent="0.2">
      <c r="A70" s="65" t="s">
        <v>84</v>
      </c>
      <c r="B70" s="75">
        <v>1969</v>
      </c>
      <c r="C70" s="76">
        <v>2316</v>
      </c>
      <c r="D70" s="76">
        <v>1151</v>
      </c>
      <c r="E70" s="76">
        <v>1165</v>
      </c>
    </row>
    <row r="71" spans="1:5" s="54" customFormat="1" ht="14.1" customHeight="1" x14ac:dyDescent="0.2">
      <c r="A71" s="65" t="s">
        <v>85</v>
      </c>
      <c r="B71" s="75">
        <v>1968</v>
      </c>
      <c r="C71" s="76">
        <v>2523</v>
      </c>
      <c r="D71" s="76">
        <v>1227</v>
      </c>
      <c r="E71" s="76">
        <v>1296</v>
      </c>
    </row>
    <row r="72" spans="1:5" s="54" customFormat="1" ht="14.1" customHeight="1" x14ac:dyDescent="0.2">
      <c r="A72" s="65" t="s">
        <v>86</v>
      </c>
      <c r="B72" s="75">
        <v>1967</v>
      </c>
      <c r="C72" s="76">
        <v>2502</v>
      </c>
      <c r="D72" s="76">
        <v>1185</v>
      </c>
      <c r="E72" s="76">
        <v>1317</v>
      </c>
    </row>
    <row r="73" spans="1:5" s="54" customFormat="1" ht="14.1" customHeight="1" x14ac:dyDescent="0.2">
      <c r="A73" s="72" t="s">
        <v>36</v>
      </c>
      <c r="B73" s="77"/>
      <c r="C73" s="76">
        <v>11388</v>
      </c>
      <c r="D73" s="76">
        <v>5624</v>
      </c>
      <c r="E73" s="76">
        <v>5764</v>
      </c>
    </row>
    <row r="74" spans="1:5" s="54" customFormat="1" ht="14.1" customHeight="1" x14ac:dyDescent="0.2">
      <c r="A74" s="65" t="s">
        <v>87</v>
      </c>
      <c r="B74" s="75">
        <v>1966</v>
      </c>
      <c r="C74" s="76">
        <v>2485</v>
      </c>
      <c r="D74" s="76">
        <v>1267</v>
      </c>
      <c r="E74" s="76">
        <v>1218</v>
      </c>
    </row>
    <row r="75" spans="1:5" s="54" customFormat="1" ht="14.1" customHeight="1" x14ac:dyDescent="0.2">
      <c r="A75" s="65" t="s">
        <v>88</v>
      </c>
      <c r="B75" s="75">
        <v>1965</v>
      </c>
      <c r="C75" s="76">
        <v>2531</v>
      </c>
      <c r="D75" s="76">
        <v>1254</v>
      </c>
      <c r="E75" s="76">
        <v>1277</v>
      </c>
    </row>
    <row r="76" spans="1:5" s="54" customFormat="1" ht="14.1" customHeight="1" x14ac:dyDescent="0.2">
      <c r="A76" s="65" t="s">
        <v>89</v>
      </c>
      <c r="B76" s="75">
        <v>1964</v>
      </c>
      <c r="C76" s="76">
        <v>2506</v>
      </c>
      <c r="D76" s="76">
        <v>1287</v>
      </c>
      <c r="E76" s="76">
        <v>1219</v>
      </c>
    </row>
    <row r="77" spans="1:5" s="54" customFormat="1" ht="14.1" customHeight="1" x14ac:dyDescent="0.2">
      <c r="A77" s="64" t="s">
        <v>90</v>
      </c>
      <c r="B77" s="75">
        <v>1963</v>
      </c>
      <c r="C77" s="76">
        <v>2539</v>
      </c>
      <c r="D77" s="76">
        <v>1258</v>
      </c>
      <c r="E77" s="76">
        <v>1281</v>
      </c>
    </row>
    <row r="78" spans="1:5" s="54" customFormat="1" ht="14.1" customHeight="1" x14ac:dyDescent="0.2">
      <c r="A78" s="65" t="s">
        <v>91</v>
      </c>
      <c r="B78" s="75">
        <v>1962</v>
      </c>
      <c r="C78" s="76">
        <v>2403</v>
      </c>
      <c r="D78" s="76">
        <v>1195</v>
      </c>
      <c r="E78" s="76">
        <v>1208</v>
      </c>
    </row>
    <row r="79" spans="1:5" s="54" customFormat="1" ht="14.1" customHeight="1" x14ac:dyDescent="0.2">
      <c r="A79" s="72" t="s">
        <v>36</v>
      </c>
      <c r="B79" s="77"/>
      <c r="C79" s="76">
        <v>12464</v>
      </c>
      <c r="D79" s="76">
        <v>6261</v>
      </c>
      <c r="E79" s="76">
        <v>6203</v>
      </c>
    </row>
    <row r="80" spans="1:5" s="54" customFormat="1" ht="14.1" customHeight="1" x14ac:dyDescent="0.2">
      <c r="A80" s="65" t="s">
        <v>92</v>
      </c>
      <c r="B80" s="75">
        <v>1961</v>
      </c>
      <c r="C80" s="76">
        <v>2263</v>
      </c>
      <c r="D80" s="76">
        <v>1129</v>
      </c>
      <c r="E80" s="76">
        <v>1134</v>
      </c>
    </row>
    <row r="81" spans="1:5" s="54" customFormat="1" ht="14.1" customHeight="1" x14ac:dyDescent="0.2">
      <c r="A81" s="65" t="s">
        <v>93</v>
      </c>
      <c r="B81" s="75">
        <v>1960</v>
      </c>
      <c r="C81" s="76">
        <v>2174</v>
      </c>
      <c r="D81" s="76">
        <v>1105</v>
      </c>
      <c r="E81" s="76">
        <v>1069</v>
      </c>
    </row>
    <row r="82" spans="1:5" s="54" customFormat="1" ht="14.1" customHeight="1" x14ac:dyDescent="0.2">
      <c r="A82" s="65" t="s">
        <v>94</v>
      </c>
      <c r="B82" s="75">
        <v>1959</v>
      </c>
      <c r="C82" s="76">
        <v>2134</v>
      </c>
      <c r="D82" s="76">
        <v>1041</v>
      </c>
      <c r="E82" s="76">
        <v>1093</v>
      </c>
    </row>
    <row r="83" spans="1:5" s="54" customFormat="1" ht="14.1" customHeight="1" x14ac:dyDescent="0.2">
      <c r="A83" s="65" t="s">
        <v>95</v>
      </c>
      <c r="B83" s="75">
        <v>1958</v>
      </c>
      <c r="C83" s="76">
        <v>1923</v>
      </c>
      <c r="D83" s="76">
        <v>972</v>
      </c>
      <c r="E83" s="76">
        <v>951</v>
      </c>
    </row>
    <row r="84" spans="1:5" s="54" customFormat="1" ht="14.1" customHeight="1" x14ac:dyDescent="0.2">
      <c r="A84" s="65" t="s">
        <v>96</v>
      </c>
      <c r="B84" s="75">
        <v>1957</v>
      </c>
      <c r="C84" s="76">
        <v>1823</v>
      </c>
      <c r="D84" s="76">
        <v>904</v>
      </c>
      <c r="E84" s="76">
        <v>919</v>
      </c>
    </row>
    <row r="85" spans="1:5" s="54" customFormat="1" ht="14.1" customHeight="1" x14ac:dyDescent="0.2">
      <c r="A85" s="72" t="s">
        <v>36</v>
      </c>
      <c r="B85" s="77"/>
      <c r="C85" s="76">
        <v>10317</v>
      </c>
      <c r="D85" s="76">
        <v>5151</v>
      </c>
      <c r="E85" s="76">
        <v>5166</v>
      </c>
    </row>
    <row r="86" spans="1:5" s="54" customFormat="1" ht="14.1" customHeight="1" x14ac:dyDescent="0.2">
      <c r="A86" s="65" t="s">
        <v>97</v>
      </c>
      <c r="B86" s="75">
        <v>1956</v>
      </c>
      <c r="C86" s="76">
        <v>1706</v>
      </c>
      <c r="D86" s="76">
        <v>864</v>
      </c>
      <c r="E86" s="76">
        <v>842</v>
      </c>
    </row>
    <row r="87" spans="1:5" s="54" customFormat="1" ht="14.1" customHeight="1" x14ac:dyDescent="0.2">
      <c r="A87" s="65" t="s">
        <v>98</v>
      </c>
      <c r="B87" s="75">
        <v>1955</v>
      </c>
      <c r="C87" s="76">
        <v>1635</v>
      </c>
      <c r="D87" s="76">
        <v>794</v>
      </c>
      <c r="E87" s="76">
        <v>841</v>
      </c>
    </row>
    <row r="88" spans="1:5" s="54" customFormat="1" ht="14.1" customHeight="1" x14ac:dyDescent="0.2">
      <c r="A88" s="65" t="s">
        <v>99</v>
      </c>
      <c r="B88" s="75">
        <v>1954</v>
      </c>
      <c r="C88" s="76">
        <v>1604</v>
      </c>
      <c r="D88" s="76">
        <v>817</v>
      </c>
      <c r="E88" s="76">
        <v>787</v>
      </c>
    </row>
    <row r="89" spans="1:5" s="54" customFormat="1" ht="14.1" customHeight="1" x14ac:dyDescent="0.2">
      <c r="A89" s="65" t="s">
        <v>100</v>
      </c>
      <c r="B89" s="75">
        <v>1953</v>
      </c>
      <c r="C89" s="76">
        <v>1443</v>
      </c>
      <c r="D89" s="76">
        <v>695</v>
      </c>
      <c r="E89" s="76">
        <v>748</v>
      </c>
    </row>
    <row r="90" spans="1:5" s="54" customFormat="1" ht="14.1" customHeight="1" x14ac:dyDescent="0.2">
      <c r="A90" s="65" t="s">
        <v>101</v>
      </c>
      <c r="B90" s="75">
        <v>1952</v>
      </c>
      <c r="C90" s="76">
        <v>1453</v>
      </c>
      <c r="D90" s="76">
        <v>669</v>
      </c>
      <c r="E90" s="76">
        <v>784</v>
      </c>
    </row>
    <row r="91" spans="1:5" s="54" customFormat="1" ht="14.1" customHeight="1" x14ac:dyDescent="0.2">
      <c r="A91" s="72" t="s">
        <v>36</v>
      </c>
      <c r="B91" s="77"/>
      <c r="C91" s="76">
        <v>7841</v>
      </c>
      <c r="D91" s="76">
        <v>3839</v>
      </c>
      <c r="E91" s="76">
        <v>4002</v>
      </c>
    </row>
    <row r="92" spans="1:5" s="54" customFormat="1" ht="14.1" customHeight="1" x14ac:dyDescent="0.2">
      <c r="A92" s="65" t="s">
        <v>102</v>
      </c>
      <c r="B92" s="75">
        <v>1951</v>
      </c>
      <c r="C92" s="76">
        <v>1437</v>
      </c>
      <c r="D92" s="76">
        <v>695</v>
      </c>
      <c r="E92" s="76">
        <v>742</v>
      </c>
    </row>
    <row r="93" spans="1:5" s="54" customFormat="1" ht="14.1" customHeight="1" x14ac:dyDescent="0.2">
      <c r="A93" s="65" t="s">
        <v>103</v>
      </c>
      <c r="B93" s="75">
        <v>1950</v>
      </c>
      <c r="C93" s="76">
        <v>1476</v>
      </c>
      <c r="D93" s="76">
        <v>704</v>
      </c>
      <c r="E93" s="76">
        <v>772</v>
      </c>
    </row>
    <row r="94" spans="1:5" s="54" customFormat="1" ht="14.1" customHeight="1" x14ac:dyDescent="0.2">
      <c r="A94" s="65" t="s">
        <v>104</v>
      </c>
      <c r="B94" s="75">
        <v>1949</v>
      </c>
      <c r="C94" s="76">
        <v>1442</v>
      </c>
      <c r="D94" s="76">
        <v>696</v>
      </c>
      <c r="E94" s="76">
        <v>746</v>
      </c>
    </row>
    <row r="95" spans="1:5" s="54" customFormat="1" ht="14.1" customHeight="1" x14ac:dyDescent="0.2">
      <c r="A95" s="65" t="s">
        <v>105</v>
      </c>
      <c r="B95" s="75">
        <v>1948</v>
      </c>
      <c r="C95" s="76">
        <v>1380</v>
      </c>
      <c r="D95" s="76">
        <v>658</v>
      </c>
      <c r="E95" s="76">
        <v>722</v>
      </c>
    </row>
    <row r="96" spans="1:5" s="54" customFormat="1" ht="14.1" customHeight="1" x14ac:dyDescent="0.2">
      <c r="A96" s="65" t="s">
        <v>106</v>
      </c>
      <c r="B96" s="75">
        <v>1947</v>
      </c>
      <c r="C96" s="76">
        <v>1229</v>
      </c>
      <c r="D96" s="76">
        <v>598</v>
      </c>
      <c r="E96" s="76">
        <v>631</v>
      </c>
    </row>
    <row r="97" spans="1:5" s="54" customFormat="1" ht="14.1" customHeight="1" x14ac:dyDescent="0.2">
      <c r="A97" s="72" t="s">
        <v>36</v>
      </c>
      <c r="B97" s="77"/>
      <c r="C97" s="76">
        <v>6964</v>
      </c>
      <c r="D97" s="76">
        <v>3351</v>
      </c>
      <c r="E97" s="76">
        <v>3613</v>
      </c>
    </row>
    <row r="98" spans="1:5" s="54" customFormat="1" ht="14.1" customHeight="1" x14ac:dyDescent="0.2">
      <c r="A98" s="65" t="s">
        <v>107</v>
      </c>
      <c r="B98" s="75">
        <v>1946</v>
      </c>
      <c r="C98" s="76">
        <v>1090</v>
      </c>
      <c r="D98" s="76">
        <v>508</v>
      </c>
      <c r="E98" s="76">
        <v>582</v>
      </c>
    </row>
    <row r="99" spans="1:5" s="54" customFormat="1" ht="14.1" customHeight="1" x14ac:dyDescent="0.2">
      <c r="A99" s="65" t="s">
        <v>108</v>
      </c>
      <c r="B99" s="75">
        <v>1945</v>
      </c>
      <c r="C99" s="76">
        <v>897</v>
      </c>
      <c r="D99" s="76">
        <v>415</v>
      </c>
      <c r="E99" s="76">
        <v>482</v>
      </c>
    </row>
    <row r="100" spans="1:5" s="54" customFormat="1" ht="14.1" customHeight="1" x14ac:dyDescent="0.2">
      <c r="A100" s="65" t="s">
        <v>109</v>
      </c>
      <c r="B100" s="75">
        <v>1944</v>
      </c>
      <c r="C100" s="76">
        <v>1210</v>
      </c>
      <c r="D100" s="76">
        <v>546</v>
      </c>
      <c r="E100" s="76">
        <v>664</v>
      </c>
    </row>
    <row r="101" spans="1:5" s="54" customFormat="1" ht="14.1" customHeight="1" x14ac:dyDescent="0.2">
      <c r="A101" s="65" t="s">
        <v>110</v>
      </c>
      <c r="B101" s="75">
        <v>1943</v>
      </c>
      <c r="C101" s="76">
        <v>1166</v>
      </c>
      <c r="D101" s="76">
        <v>527</v>
      </c>
      <c r="E101" s="76">
        <v>639</v>
      </c>
    </row>
    <row r="102" spans="1:5" s="54" customFormat="1" ht="14.1" customHeight="1" x14ac:dyDescent="0.2">
      <c r="A102" s="66" t="s">
        <v>111</v>
      </c>
      <c r="B102" s="75">
        <v>1942</v>
      </c>
      <c r="C102" s="76">
        <v>1106</v>
      </c>
      <c r="D102" s="76">
        <v>468</v>
      </c>
      <c r="E102" s="76">
        <v>638</v>
      </c>
    </row>
    <row r="103" spans="1:5" s="54" customFormat="1" ht="14.1" customHeight="1" x14ac:dyDescent="0.2">
      <c r="A103" s="73" t="s">
        <v>36</v>
      </c>
      <c r="B103" s="78"/>
      <c r="C103" s="76">
        <v>5469</v>
      </c>
      <c r="D103" s="76">
        <v>2464</v>
      </c>
      <c r="E103" s="76">
        <v>3005</v>
      </c>
    </row>
    <row r="104" spans="1:5" s="54" customFormat="1" ht="14.1" customHeight="1" x14ac:dyDescent="0.2">
      <c r="A104" s="66" t="s">
        <v>112</v>
      </c>
      <c r="B104" s="75">
        <v>1941</v>
      </c>
      <c r="C104" s="76">
        <v>1397</v>
      </c>
      <c r="D104" s="76">
        <v>649</v>
      </c>
      <c r="E104" s="76">
        <v>748</v>
      </c>
    </row>
    <row r="105" spans="1:5" s="54" customFormat="1" ht="14.1" customHeight="1" x14ac:dyDescent="0.2">
      <c r="A105" s="66" t="s">
        <v>123</v>
      </c>
      <c r="B105" s="75">
        <v>1940</v>
      </c>
      <c r="C105" s="76">
        <v>1314</v>
      </c>
      <c r="D105" s="76">
        <v>574</v>
      </c>
      <c r="E105" s="76">
        <v>740</v>
      </c>
    </row>
    <row r="106" spans="1:5" s="21" customFormat="1" ht="14.1" customHeight="1" x14ac:dyDescent="0.2">
      <c r="A106" s="66" t="s">
        <v>121</v>
      </c>
      <c r="B106" s="75">
        <v>1939</v>
      </c>
      <c r="C106" s="76">
        <v>1287</v>
      </c>
      <c r="D106" s="76">
        <v>532</v>
      </c>
      <c r="E106" s="76">
        <v>755</v>
      </c>
    </row>
    <row r="107" spans="1:5" s="54" customFormat="1" ht="14.1" customHeight="1" x14ac:dyDescent="0.2">
      <c r="A107" s="66" t="s">
        <v>124</v>
      </c>
      <c r="B107" s="75">
        <v>1938</v>
      </c>
      <c r="C107" s="76">
        <v>1134</v>
      </c>
      <c r="D107" s="76">
        <v>475</v>
      </c>
      <c r="E107" s="76">
        <v>659</v>
      </c>
    </row>
    <row r="108" spans="1:5" s="54" customFormat="1" ht="14.1" customHeight="1" x14ac:dyDescent="0.2">
      <c r="A108" s="66" t="s">
        <v>122</v>
      </c>
      <c r="B108" s="75">
        <v>1937</v>
      </c>
      <c r="C108" s="76">
        <v>940</v>
      </c>
      <c r="D108" s="76">
        <v>398</v>
      </c>
      <c r="E108" s="76">
        <v>542</v>
      </c>
    </row>
    <row r="109" spans="1:5" s="54" customFormat="1" ht="14.1" customHeight="1" x14ac:dyDescent="0.2">
      <c r="A109" s="73" t="s">
        <v>36</v>
      </c>
      <c r="B109" s="78"/>
      <c r="C109" s="76">
        <v>6072</v>
      </c>
      <c r="D109" s="76">
        <v>2628</v>
      </c>
      <c r="E109" s="76">
        <v>3444</v>
      </c>
    </row>
    <row r="110" spans="1:5" s="54" customFormat="1" ht="14.1" customHeight="1" x14ac:dyDescent="0.2">
      <c r="A110" s="66" t="s">
        <v>113</v>
      </c>
      <c r="B110" s="75">
        <v>1936</v>
      </c>
      <c r="C110" s="76">
        <v>897</v>
      </c>
      <c r="D110" s="76">
        <v>361</v>
      </c>
      <c r="E110" s="76">
        <v>536</v>
      </c>
    </row>
    <row r="111" spans="1:5" s="54" customFormat="1" ht="14.1" customHeight="1" x14ac:dyDescent="0.2">
      <c r="A111" s="66" t="s">
        <v>114</v>
      </c>
      <c r="B111" s="75">
        <v>1935</v>
      </c>
      <c r="C111" s="76">
        <v>723</v>
      </c>
      <c r="D111" s="76">
        <v>271</v>
      </c>
      <c r="E111" s="76">
        <v>452</v>
      </c>
    </row>
    <row r="112" spans="1:5" s="54" customFormat="1" ht="14.1" customHeight="1" x14ac:dyDescent="0.2">
      <c r="A112" s="66" t="s">
        <v>115</v>
      </c>
      <c r="B112" s="75">
        <v>1934</v>
      </c>
      <c r="C112" s="76">
        <v>611</v>
      </c>
      <c r="D112" s="76">
        <v>222</v>
      </c>
      <c r="E112" s="76">
        <v>389</v>
      </c>
    </row>
    <row r="113" spans="1:5" s="54" customFormat="1" ht="14.1" customHeight="1" x14ac:dyDescent="0.2">
      <c r="A113" s="66" t="s">
        <v>116</v>
      </c>
      <c r="B113" s="75">
        <v>1933</v>
      </c>
      <c r="C113" s="76">
        <v>376</v>
      </c>
      <c r="D113" s="76">
        <v>133</v>
      </c>
      <c r="E113" s="76">
        <v>243</v>
      </c>
    </row>
    <row r="114" spans="1:5" s="54" customFormat="1" ht="14.1" customHeight="1" x14ac:dyDescent="0.2">
      <c r="A114" s="66" t="s">
        <v>117</v>
      </c>
      <c r="B114" s="75">
        <v>1932</v>
      </c>
      <c r="C114" s="76">
        <v>329</v>
      </c>
      <c r="D114" s="76">
        <v>114</v>
      </c>
      <c r="E114" s="76">
        <v>215</v>
      </c>
    </row>
    <row r="115" spans="1:5" s="54" customFormat="1" ht="14.1" customHeight="1" x14ac:dyDescent="0.2">
      <c r="A115" s="73" t="s">
        <v>36</v>
      </c>
      <c r="B115" s="79"/>
      <c r="C115" s="76">
        <v>2936</v>
      </c>
      <c r="D115" s="76">
        <v>1101</v>
      </c>
      <c r="E115" s="76">
        <v>1835</v>
      </c>
    </row>
    <row r="116" spans="1:5" s="54" customFormat="1" ht="14.1" customHeight="1" x14ac:dyDescent="0.2">
      <c r="A116" s="66" t="s">
        <v>118</v>
      </c>
      <c r="B116" s="75">
        <v>1931</v>
      </c>
      <c r="C116" s="76">
        <v>1255</v>
      </c>
      <c r="D116" s="76">
        <v>345</v>
      </c>
      <c r="E116" s="76">
        <v>910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1">
        <v>130843</v>
      </c>
      <c r="D118" s="82">
        <v>64611</v>
      </c>
      <c r="E118" s="82">
        <v>66232</v>
      </c>
    </row>
    <row r="119" spans="1:5" x14ac:dyDescent="0.2">
      <c r="A119" s="46"/>
      <c r="B119" s="44"/>
      <c r="C119" s="47"/>
      <c r="D119" s="47"/>
      <c r="E119" s="47"/>
    </row>
    <row r="120" spans="1:5" x14ac:dyDescent="0.2">
      <c r="A120" s="46"/>
      <c r="B120" s="46"/>
      <c r="C120" s="47"/>
      <c r="D120" s="47"/>
      <c r="E120" s="47"/>
    </row>
    <row r="121" spans="1:5" x14ac:dyDescent="0.2">
      <c r="A121" s="46"/>
      <c r="B121" s="46"/>
      <c r="C121" s="47"/>
      <c r="D121" s="47"/>
      <c r="E121" s="47"/>
    </row>
    <row r="122" spans="1:5" x14ac:dyDescent="0.2">
      <c r="A122" s="46"/>
      <c r="B122" s="46"/>
      <c r="C122" s="47"/>
      <c r="D122" s="47"/>
      <c r="E122" s="47"/>
    </row>
    <row r="123" spans="1:5" x14ac:dyDescent="0.2">
      <c r="A123" s="46"/>
      <c r="B123" s="46"/>
      <c r="C123" s="47"/>
      <c r="D123" s="47"/>
      <c r="E123" s="47"/>
    </row>
    <row r="124" spans="1:5" x14ac:dyDescent="0.2">
      <c r="A124" s="46"/>
      <c r="B124" s="46"/>
      <c r="C124" s="47"/>
      <c r="D124" s="47"/>
      <c r="E124" s="47"/>
    </row>
    <row r="125" spans="1:5" x14ac:dyDescent="0.2">
      <c r="A125" s="46"/>
      <c r="B125" s="46"/>
      <c r="C125" s="47"/>
      <c r="D125" s="47"/>
      <c r="E125" s="47"/>
    </row>
    <row r="126" spans="1:5" x14ac:dyDescent="0.2">
      <c r="A126" s="46"/>
      <c r="B126" s="46"/>
      <c r="C126" s="47"/>
      <c r="D126" s="47"/>
      <c r="E126" s="47"/>
    </row>
    <row r="127" spans="1:5" x14ac:dyDescent="0.2">
      <c r="A127" s="46"/>
      <c r="B127" s="46"/>
      <c r="C127" s="47"/>
      <c r="D127" s="47"/>
      <c r="E127" s="47"/>
    </row>
    <row r="128" spans="1:5" x14ac:dyDescent="0.2">
      <c r="A128" s="46"/>
      <c r="B128" s="46"/>
      <c r="C128" s="47"/>
      <c r="D128" s="47"/>
      <c r="E128" s="47"/>
    </row>
    <row r="129" spans="1:5" x14ac:dyDescent="0.2">
      <c r="A129" s="46"/>
      <c r="B129" s="46"/>
      <c r="C129" s="47"/>
      <c r="D129" s="47"/>
      <c r="E129" s="47"/>
    </row>
    <row r="130" spans="1:5" x14ac:dyDescent="0.2">
      <c r="A130" s="46"/>
      <c r="B130" s="46"/>
      <c r="C130" s="47"/>
      <c r="D130" s="47"/>
      <c r="E130" s="47"/>
    </row>
    <row r="131" spans="1:5" x14ac:dyDescent="0.2">
      <c r="A131" s="46"/>
      <c r="B131" s="46"/>
      <c r="C131" s="47"/>
      <c r="D131" s="47"/>
      <c r="E131" s="47"/>
    </row>
    <row r="132" spans="1:5" x14ac:dyDescent="0.2">
      <c r="A132" s="46"/>
      <c r="B132" s="46"/>
      <c r="C132" s="47"/>
      <c r="D132" s="47"/>
      <c r="E132" s="47"/>
    </row>
    <row r="133" spans="1:5" x14ac:dyDescent="0.2">
      <c r="A133" s="46"/>
      <c r="B133" s="46"/>
      <c r="C133" s="47"/>
      <c r="D133" s="47"/>
      <c r="E133" s="47"/>
    </row>
    <row r="134" spans="1:5" x14ac:dyDescent="0.2">
      <c r="A134" s="46"/>
      <c r="B134" s="46"/>
      <c r="C134" s="47"/>
      <c r="D134" s="47"/>
      <c r="E134" s="47"/>
    </row>
    <row r="135" spans="1:5" x14ac:dyDescent="0.2">
      <c r="A135" s="46"/>
      <c r="B135" s="46"/>
      <c r="C135" s="47"/>
      <c r="D135" s="47"/>
      <c r="E135" s="47"/>
    </row>
    <row r="136" spans="1:5" x14ac:dyDescent="0.2">
      <c r="A136" s="46"/>
      <c r="B136" s="46"/>
      <c r="C136" s="47"/>
      <c r="D136" s="47"/>
      <c r="E136" s="47"/>
    </row>
    <row r="137" spans="1:5" x14ac:dyDescent="0.2">
      <c r="A137" s="46"/>
      <c r="B137" s="46"/>
      <c r="C137" s="47"/>
      <c r="D137" s="47"/>
      <c r="E137" s="47"/>
    </row>
    <row r="138" spans="1:5" x14ac:dyDescent="0.2">
      <c r="A138" s="46"/>
      <c r="B138" s="46"/>
      <c r="C138" s="47"/>
      <c r="D138" s="47"/>
      <c r="E138" s="47"/>
    </row>
    <row r="139" spans="1:5" x14ac:dyDescent="0.2">
      <c r="A139" s="46"/>
      <c r="B139" s="46"/>
      <c r="C139" s="47"/>
      <c r="D139" s="47"/>
      <c r="E139" s="47"/>
    </row>
    <row r="140" spans="1:5" x14ac:dyDescent="0.2">
      <c r="A140" s="46"/>
      <c r="B140" s="46"/>
      <c r="C140" s="47"/>
      <c r="D140" s="47"/>
      <c r="E140" s="47"/>
    </row>
    <row r="141" spans="1:5" x14ac:dyDescent="0.2">
      <c r="A141" s="46"/>
      <c r="B141" s="46"/>
      <c r="C141" s="47"/>
      <c r="D141" s="47"/>
      <c r="E141" s="47"/>
    </row>
    <row r="142" spans="1:5" x14ac:dyDescent="0.2">
      <c r="A142" s="46"/>
      <c r="B142" s="46"/>
      <c r="C142" s="47"/>
      <c r="D142" s="47"/>
      <c r="E142" s="47"/>
    </row>
    <row r="143" spans="1:5" x14ac:dyDescent="0.2">
      <c r="A143" s="46"/>
      <c r="B143" s="46"/>
      <c r="C143" s="47"/>
      <c r="D143" s="47"/>
      <c r="E143" s="47"/>
    </row>
    <row r="144" spans="1:5" x14ac:dyDescent="0.2">
      <c r="A144" s="46"/>
      <c r="B144" s="46"/>
      <c r="C144" s="47"/>
      <c r="D144" s="47"/>
      <c r="E144" s="47"/>
    </row>
    <row r="145" spans="1:5" x14ac:dyDescent="0.2">
      <c r="A145" s="46"/>
      <c r="B145" s="46"/>
      <c r="C145" s="47"/>
      <c r="D145" s="47"/>
      <c r="E145" s="47"/>
    </row>
    <row r="146" spans="1:5" x14ac:dyDescent="0.2">
      <c r="A146" s="46"/>
      <c r="B146" s="46"/>
      <c r="C146" s="44"/>
      <c r="D146" s="44"/>
      <c r="E146" s="44"/>
    </row>
    <row r="147" spans="1:5" x14ac:dyDescent="0.2">
      <c r="A147" s="46"/>
      <c r="B147" s="46"/>
      <c r="C147" s="44"/>
      <c r="D147" s="44"/>
      <c r="E147" s="44"/>
    </row>
    <row r="148" spans="1:5" x14ac:dyDescent="0.2">
      <c r="A148" s="46"/>
      <c r="B148" s="46"/>
      <c r="C148" s="44"/>
      <c r="D148" s="44"/>
      <c r="E148" s="44"/>
    </row>
    <row r="149" spans="1:5" x14ac:dyDescent="0.2">
      <c r="A149" s="46"/>
      <c r="B149" s="46"/>
      <c r="C149" s="44"/>
      <c r="D149" s="44"/>
      <c r="E149" s="44"/>
    </row>
    <row r="150" spans="1:5" x14ac:dyDescent="0.2">
      <c r="A150" s="46"/>
      <c r="B150" s="44"/>
      <c r="C150" s="44"/>
      <c r="D150" s="44"/>
      <c r="E150" s="44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8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5703125" defaultRowHeight="12.75" x14ac:dyDescent="0.2"/>
  <cols>
    <col min="1" max="1" width="23.140625" style="44" customWidth="1"/>
    <col min="2" max="2" width="15.42578125" style="44" customWidth="1"/>
    <col min="3" max="5" width="17.7109375" style="44" customWidth="1"/>
    <col min="6" max="16384" width="11.5703125" style="44"/>
  </cols>
  <sheetData>
    <row r="1" spans="1:8" x14ac:dyDescent="0.2">
      <c r="A1" s="113" t="s">
        <v>161</v>
      </c>
      <c r="B1" s="113"/>
      <c r="C1" s="114"/>
      <c r="D1" s="114"/>
      <c r="E1" s="114"/>
      <c r="F1" s="50"/>
      <c r="G1" s="50"/>
      <c r="H1" s="50"/>
    </row>
    <row r="2" spans="1:8" x14ac:dyDescent="0.2">
      <c r="A2" s="117" t="s">
        <v>163</v>
      </c>
      <c r="B2" s="117"/>
      <c r="C2" s="117"/>
      <c r="D2" s="117"/>
      <c r="E2" s="117"/>
      <c r="F2" s="50"/>
      <c r="G2" s="50"/>
      <c r="H2" s="50"/>
    </row>
    <row r="3" spans="1:8" x14ac:dyDescent="0.2">
      <c r="A3" s="113" t="s">
        <v>139</v>
      </c>
      <c r="B3" s="113"/>
      <c r="C3" s="113"/>
      <c r="D3" s="113"/>
      <c r="E3" s="113"/>
      <c r="F3" s="50"/>
      <c r="G3" s="50"/>
      <c r="H3" s="50"/>
    </row>
    <row r="4" spans="1:8" x14ac:dyDescent="0.2">
      <c r="A4" s="53"/>
      <c r="B4" s="53"/>
      <c r="C4" s="53"/>
      <c r="D4" s="53"/>
      <c r="E4" s="53"/>
      <c r="F4" s="50"/>
      <c r="G4" s="50"/>
      <c r="H4" s="50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2129</v>
      </c>
      <c r="D8" s="76">
        <v>1092</v>
      </c>
      <c r="E8" s="76">
        <v>1037</v>
      </c>
    </row>
    <row r="9" spans="1:8" s="54" customFormat="1" ht="14.1" customHeight="1" x14ac:dyDescent="0.2">
      <c r="A9" s="64" t="s">
        <v>32</v>
      </c>
      <c r="B9" s="75">
        <v>2020</v>
      </c>
      <c r="C9" s="76">
        <v>2193</v>
      </c>
      <c r="D9" s="76">
        <v>1115</v>
      </c>
      <c r="E9" s="76">
        <v>1078</v>
      </c>
    </row>
    <row r="10" spans="1:8" s="54" customFormat="1" ht="14.1" customHeight="1" x14ac:dyDescent="0.2">
      <c r="A10" s="64" t="s">
        <v>33</v>
      </c>
      <c r="B10" s="75">
        <v>2019</v>
      </c>
      <c r="C10" s="76">
        <v>2212</v>
      </c>
      <c r="D10" s="76">
        <v>1181</v>
      </c>
      <c r="E10" s="76">
        <v>1031</v>
      </c>
    </row>
    <row r="11" spans="1:8" s="54" customFormat="1" ht="14.1" customHeight="1" x14ac:dyDescent="0.2">
      <c r="A11" s="64" t="s">
        <v>34</v>
      </c>
      <c r="B11" s="75">
        <v>2018</v>
      </c>
      <c r="C11" s="76">
        <v>2403</v>
      </c>
      <c r="D11" s="76">
        <v>1261</v>
      </c>
      <c r="E11" s="76">
        <v>1142</v>
      </c>
      <c r="H11" s="61"/>
    </row>
    <row r="12" spans="1:8" s="54" customFormat="1" ht="14.1" customHeight="1" x14ac:dyDescent="0.2">
      <c r="A12" s="64" t="s">
        <v>35</v>
      </c>
      <c r="B12" s="75">
        <v>2017</v>
      </c>
      <c r="C12" s="76">
        <v>2329</v>
      </c>
      <c r="D12" s="76">
        <v>1200</v>
      </c>
      <c r="E12" s="76">
        <v>1129</v>
      </c>
    </row>
    <row r="13" spans="1:8" s="54" customFormat="1" ht="14.1" customHeight="1" x14ac:dyDescent="0.2">
      <c r="A13" s="71" t="s">
        <v>36</v>
      </c>
      <c r="B13" s="75"/>
      <c r="C13" s="76">
        <v>11266</v>
      </c>
      <c r="D13" s="76">
        <v>5849</v>
      </c>
      <c r="E13" s="76">
        <v>5417</v>
      </c>
    </row>
    <row r="14" spans="1:8" s="54" customFormat="1" ht="14.1" customHeight="1" x14ac:dyDescent="0.2">
      <c r="A14" s="65" t="s">
        <v>37</v>
      </c>
      <c r="B14" s="75">
        <v>2016</v>
      </c>
      <c r="C14" s="76">
        <v>2439</v>
      </c>
      <c r="D14" s="76">
        <v>1231</v>
      </c>
      <c r="E14" s="76">
        <v>1208</v>
      </c>
    </row>
    <row r="15" spans="1:8" s="54" customFormat="1" ht="14.1" customHeight="1" x14ac:dyDescent="0.2">
      <c r="A15" s="65" t="s">
        <v>38</v>
      </c>
      <c r="B15" s="75">
        <v>2015</v>
      </c>
      <c r="C15" s="76">
        <v>2505</v>
      </c>
      <c r="D15" s="76">
        <v>1286</v>
      </c>
      <c r="E15" s="76">
        <v>1219</v>
      </c>
    </row>
    <row r="16" spans="1:8" s="54" customFormat="1" ht="14.1" customHeight="1" x14ac:dyDescent="0.2">
      <c r="A16" s="65" t="s">
        <v>39</v>
      </c>
      <c r="B16" s="75">
        <v>2014</v>
      </c>
      <c r="C16" s="76">
        <v>2414</v>
      </c>
      <c r="D16" s="76">
        <v>1220</v>
      </c>
      <c r="E16" s="76">
        <v>1194</v>
      </c>
    </row>
    <row r="17" spans="1:5" s="54" customFormat="1" ht="14.1" customHeight="1" x14ac:dyDescent="0.2">
      <c r="A17" s="65" t="s">
        <v>40</v>
      </c>
      <c r="B17" s="75">
        <v>2013</v>
      </c>
      <c r="C17" s="76">
        <v>2449</v>
      </c>
      <c r="D17" s="76">
        <v>1239</v>
      </c>
      <c r="E17" s="76">
        <v>1210</v>
      </c>
    </row>
    <row r="18" spans="1:5" s="54" customFormat="1" ht="14.1" customHeight="1" x14ac:dyDescent="0.2">
      <c r="A18" s="65" t="s">
        <v>41</v>
      </c>
      <c r="B18" s="75">
        <v>2012</v>
      </c>
      <c r="C18" s="76">
        <v>2367</v>
      </c>
      <c r="D18" s="76">
        <v>1221</v>
      </c>
      <c r="E18" s="76">
        <v>1146</v>
      </c>
    </row>
    <row r="19" spans="1:5" s="54" customFormat="1" ht="14.1" customHeight="1" x14ac:dyDescent="0.2">
      <c r="A19" s="72" t="s">
        <v>36</v>
      </c>
      <c r="B19" s="77"/>
      <c r="C19" s="76">
        <v>12174</v>
      </c>
      <c r="D19" s="76">
        <v>6197</v>
      </c>
      <c r="E19" s="76">
        <v>5977</v>
      </c>
    </row>
    <row r="20" spans="1:5" s="54" customFormat="1" ht="14.1" customHeight="1" x14ac:dyDescent="0.2">
      <c r="A20" s="65" t="s">
        <v>42</v>
      </c>
      <c r="B20" s="75">
        <v>2011</v>
      </c>
      <c r="C20" s="76">
        <v>2424</v>
      </c>
      <c r="D20" s="76">
        <v>1261</v>
      </c>
      <c r="E20" s="76">
        <v>1163</v>
      </c>
    </row>
    <row r="21" spans="1:5" s="54" customFormat="1" ht="14.1" customHeight="1" x14ac:dyDescent="0.2">
      <c r="A21" s="65" t="s">
        <v>43</v>
      </c>
      <c r="B21" s="75">
        <v>2010</v>
      </c>
      <c r="C21" s="76">
        <v>2478</v>
      </c>
      <c r="D21" s="76">
        <v>1265</v>
      </c>
      <c r="E21" s="76">
        <v>1213</v>
      </c>
    </row>
    <row r="22" spans="1:5" s="54" customFormat="1" ht="14.1" customHeight="1" x14ac:dyDescent="0.2">
      <c r="A22" s="65" t="s">
        <v>44</v>
      </c>
      <c r="B22" s="75">
        <v>2009</v>
      </c>
      <c r="C22" s="76">
        <v>2444</v>
      </c>
      <c r="D22" s="76">
        <v>1239</v>
      </c>
      <c r="E22" s="76">
        <v>1205</v>
      </c>
    </row>
    <row r="23" spans="1:5" s="54" customFormat="1" ht="14.1" customHeight="1" x14ac:dyDescent="0.2">
      <c r="A23" s="65" t="s">
        <v>45</v>
      </c>
      <c r="B23" s="75">
        <v>2008</v>
      </c>
      <c r="C23" s="76">
        <v>2553</v>
      </c>
      <c r="D23" s="76">
        <v>1313</v>
      </c>
      <c r="E23" s="76">
        <v>1240</v>
      </c>
    </row>
    <row r="24" spans="1:5" s="54" customFormat="1" ht="14.1" customHeight="1" x14ac:dyDescent="0.2">
      <c r="A24" s="65" t="s">
        <v>46</v>
      </c>
      <c r="B24" s="75">
        <v>2007</v>
      </c>
      <c r="C24" s="76">
        <v>2463</v>
      </c>
      <c r="D24" s="76">
        <v>1233</v>
      </c>
      <c r="E24" s="76">
        <v>1230</v>
      </c>
    </row>
    <row r="25" spans="1:5" s="54" customFormat="1" ht="14.1" customHeight="1" x14ac:dyDescent="0.2">
      <c r="A25" s="72" t="s">
        <v>36</v>
      </c>
      <c r="B25" s="77"/>
      <c r="C25" s="76">
        <v>12362</v>
      </c>
      <c r="D25" s="76">
        <v>6311</v>
      </c>
      <c r="E25" s="76">
        <v>6051</v>
      </c>
    </row>
    <row r="26" spans="1:5" s="54" customFormat="1" ht="14.1" customHeight="1" x14ac:dyDescent="0.2">
      <c r="A26" s="65" t="s">
        <v>47</v>
      </c>
      <c r="B26" s="75">
        <v>2006</v>
      </c>
      <c r="C26" s="76">
        <v>2375</v>
      </c>
      <c r="D26" s="76">
        <v>1254</v>
      </c>
      <c r="E26" s="76">
        <v>1121</v>
      </c>
    </row>
    <row r="27" spans="1:5" s="54" customFormat="1" ht="14.1" customHeight="1" x14ac:dyDescent="0.2">
      <c r="A27" s="65" t="s">
        <v>48</v>
      </c>
      <c r="B27" s="75">
        <v>2005</v>
      </c>
      <c r="C27" s="76">
        <v>2343</v>
      </c>
      <c r="D27" s="76">
        <v>1193</v>
      </c>
      <c r="E27" s="76">
        <v>1150</v>
      </c>
    </row>
    <row r="28" spans="1:5" s="54" customFormat="1" ht="14.1" customHeight="1" x14ac:dyDescent="0.2">
      <c r="A28" s="65" t="s">
        <v>49</v>
      </c>
      <c r="B28" s="75">
        <v>2004</v>
      </c>
      <c r="C28" s="76">
        <v>2448</v>
      </c>
      <c r="D28" s="76">
        <v>1267</v>
      </c>
      <c r="E28" s="76">
        <v>1181</v>
      </c>
    </row>
    <row r="29" spans="1:5" s="54" customFormat="1" ht="14.1" customHeight="1" x14ac:dyDescent="0.2">
      <c r="A29" s="65" t="s">
        <v>50</v>
      </c>
      <c r="B29" s="75">
        <v>2003</v>
      </c>
      <c r="C29" s="76">
        <v>2394</v>
      </c>
      <c r="D29" s="76">
        <v>1220</v>
      </c>
      <c r="E29" s="76">
        <v>1174</v>
      </c>
    </row>
    <row r="30" spans="1:5" s="54" customFormat="1" ht="14.1" customHeight="1" x14ac:dyDescent="0.2">
      <c r="A30" s="64" t="s">
        <v>51</v>
      </c>
      <c r="B30" s="75">
        <v>2002</v>
      </c>
      <c r="C30" s="76">
        <v>2251</v>
      </c>
      <c r="D30" s="76">
        <v>1219</v>
      </c>
      <c r="E30" s="76">
        <v>1032</v>
      </c>
    </row>
    <row r="31" spans="1:5" s="54" customFormat="1" ht="14.1" customHeight="1" x14ac:dyDescent="0.2">
      <c r="A31" s="72" t="s">
        <v>36</v>
      </c>
      <c r="B31" s="77"/>
      <c r="C31" s="76">
        <v>11811</v>
      </c>
      <c r="D31" s="76">
        <v>6153</v>
      </c>
      <c r="E31" s="76">
        <v>5658</v>
      </c>
    </row>
    <row r="32" spans="1:5" s="54" customFormat="1" ht="14.1" customHeight="1" x14ac:dyDescent="0.2">
      <c r="A32" s="65" t="s">
        <v>52</v>
      </c>
      <c r="B32" s="75">
        <v>2001</v>
      </c>
      <c r="C32" s="76">
        <v>2240</v>
      </c>
      <c r="D32" s="76">
        <v>1175</v>
      </c>
      <c r="E32" s="76">
        <v>1065</v>
      </c>
    </row>
    <row r="33" spans="1:5" s="54" customFormat="1" ht="14.1" customHeight="1" x14ac:dyDescent="0.2">
      <c r="A33" s="65" t="s">
        <v>53</v>
      </c>
      <c r="B33" s="75">
        <v>2000</v>
      </c>
      <c r="C33" s="76">
        <v>2275</v>
      </c>
      <c r="D33" s="76">
        <v>1231</v>
      </c>
      <c r="E33" s="76">
        <v>1044</v>
      </c>
    </row>
    <row r="34" spans="1:5" s="54" customFormat="1" ht="14.1" customHeight="1" x14ac:dyDescent="0.2">
      <c r="A34" s="65" t="s">
        <v>54</v>
      </c>
      <c r="B34" s="75">
        <v>1999</v>
      </c>
      <c r="C34" s="76">
        <v>2213</v>
      </c>
      <c r="D34" s="76">
        <v>1224</v>
      </c>
      <c r="E34" s="76">
        <v>989</v>
      </c>
    </row>
    <row r="35" spans="1:5" s="54" customFormat="1" ht="14.1" customHeight="1" x14ac:dyDescent="0.2">
      <c r="A35" s="65" t="s">
        <v>55</v>
      </c>
      <c r="B35" s="75">
        <v>1998</v>
      </c>
      <c r="C35" s="76">
        <v>2052</v>
      </c>
      <c r="D35" s="76">
        <v>1145</v>
      </c>
      <c r="E35" s="76">
        <v>907</v>
      </c>
    </row>
    <row r="36" spans="1:5" s="54" customFormat="1" ht="14.1" customHeight="1" x14ac:dyDescent="0.2">
      <c r="A36" s="65" t="s">
        <v>56</v>
      </c>
      <c r="B36" s="75">
        <v>1997</v>
      </c>
      <c r="C36" s="76">
        <v>2132</v>
      </c>
      <c r="D36" s="76">
        <v>1166</v>
      </c>
      <c r="E36" s="76">
        <v>966</v>
      </c>
    </row>
    <row r="37" spans="1:5" s="54" customFormat="1" ht="14.1" customHeight="1" x14ac:dyDescent="0.2">
      <c r="A37" s="72" t="s">
        <v>36</v>
      </c>
      <c r="B37" s="77"/>
      <c r="C37" s="76">
        <v>10912</v>
      </c>
      <c r="D37" s="76">
        <v>5941</v>
      </c>
      <c r="E37" s="76">
        <v>4971</v>
      </c>
    </row>
    <row r="38" spans="1:5" s="54" customFormat="1" ht="14.1" customHeight="1" x14ac:dyDescent="0.2">
      <c r="A38" s="65" t="s">
        <v>57</v>
      </c>
      <c r="B38" s="75">
        <v>1996</v>
      </c>
      <c r="C38" s="76">
        <v>2123</v>
      </c>
      <c r="D38" s="76">
        <v>1104</v>
      </c>
      <c r="E38" s="76">
        <v>1019</v>
      </c>
    </row>
    <row r="39" spans="1:5" s="54" customFormat="1" ht="14.1" customHeight="1" x14ac:dyDescent="0.2">
      <c r="A39" s="65" t="s">
        <v>58</v>
      </c>
      <c r="B39" s="75">
        <v>1995</v>
      </c>
      <c r="C39" s="76">
        <v>2020</v>
      </c>
      <c r="D39" s="76">
        <v>1069</v>
      </c>
      <c r="E39" s="76">
        <v>951</v>
      </c>
    </row>
    <row r="40" spans="1:5" s="54" customFormat="1" ht="14.1" customHeight="1" x14ac:dyDescent="0.2">
      <c r="A40" s="65" t="s">
        <v>59</v>
      </c>
      <c r="B40" s="75">
        <v>1994</v>
      </c>
      <c r="C40" s="76">
        <v>2044</v>
      </c>
      <c r="D40" s="76">
        <v>1043</v>
      </c>
      <c r="E40" s="76">
        <v>1001</v>
      </c>
    </row>
    <row r="41" spans="1:5" s="54" customFormat="1" ht="14.1" customHeight="1" x14ac:dyDescent="0.2">
      <c r="A41" s="65" t="s">
        <v>60</v>
      </c>
      <c r="B41" s="75">
        <v>1993</v>
      </c>
      <c r="C41" s="76">
        <v>2165</v>
      </c>
      <c r="D41" s="76">
        <v>1108</v>
      </c>
      <c r="E41" s="76">
        <v>1057</v>
      </c>
    </row>
    <row r="42" spans="1:5" s="54" customFormat="1" ht="14.1" customHeight="1" x14ac:dyDescent="0.2">
      <c r="A42" s="65" t="s">
        <v>61</v>
      </c>
      <c r="B42" s="75">
        <v>1992</v>
      </c>
      <c r="C42" s="76">
        <v>2053</v>
      </c>
      <c r="D42" s="76">
        <v>1074</v>
      </c>
      <c r="E42" s="76">
        <v>979</v>
      </c>
    </row>
    <row r="43" spans="1:5" s="54" customFormat="1" ht="14.1" customHeight="1" x14ac:dyDescent="0.2">
      <c r="A43" s="72" t="s">
        <v>36</v>
      </c>
      <c r="B43" s="77"/>
      <c r="C43" s="76">
        <v>10405</v>
      </c>
      <c r="D43" s="76">
        <v>5398</v>
      </c>
      <c r="E43" s="76">
        <v>5007</v>
      </c>
    </row>
    <row r="44" spans="1:5" s="54" customFormat="1" ht="14.1" customHeight="1" x14ac:dyDescent="0.2">
      <c r="A44" s="65" t="s">
        <v>62</v>
      </c>
      <c r="B44" s="75">
        <v>1991</v>
      </c>
      <c r="C44" s="76">
        <v>2318</v>
      </c>
      <c r="D44" s="76">
        <v>1168</v>
      </c>
      <c r="E44" s="76">
        <v>1150</v>
      </c>
    </row>
    <row r="45" spans="1:5" s="54" customFormat="1" ht="14.1" customHeight="1" x14ac:dyDescent="0.2">
      <c r="A45" s="65" t="s">
        <v>63</v>
      </c>
      <c r="B45" s="75">
        <v>1990</v>
      </c>
      <c r="C45" s="76">
        <v>2434</v>
      </c>
      <c r="D45" s="76">
        <v>1216</v>
      </c>
      <c r="E45" s="76">
        <v>1218</v>
      </c>
    </row>
    <row r="46" spans="1:5" s="54" customFormat="1" ht="14.1" customHeight="1" x14ac:dyDescent="0.2">
      <c r="A46" s="65" t="s">
        <v>64</v>
      </c>
      <c r="B46" s="75">
        <v>1989</v>
      </c>
      <c r="C46" s="76">
        <v>2533</v>
      </c>
      <c r="D46" s="76">
        <v>1293</v>
      </c>
      <c r="E46" s="76">
        <v>1240</v>
      </c>
    </row>
    <row r="47" spans="1:5" s="54" customFormat="1" ht="14.1" customHeight="1" x14ac:dyDescent="0.2">
      <c r="A47" s="65" t="s">
        <v>65</v>
      </c>
      <c r="B47" s="75">
        <v>1988</v>
      </c>
      <c r="C47" s="76">
        <v>2672</v>
      </c>
      <c r="D47" s="76">
        <v>1344</v>
      </c>
      <c r="E47" s="76">
        <v>1328</v>
      </c>
    </row>
    <row r="48" spans="1:5" s="54" customFormat="1" ht="14.1" customHeight="1" x14ac:dyDescent="0.2">
      <c r="A48" s="65" t="s">
        <v>66</v>
      </c>
      <c r="B48" s="75">
        <v>1987</v>
      </c>
      <c r="C48" s="76">
        <v>2756</v>
      </c>
      <c r="D48" s="76">
        <v>1350</v>
      </c>
      <c r="E48" s="76">
        <v>1406</v>
      </c>
    </row>
    <row r="49" spans="1:5" s="54" customFormat="1" ht="14.1" customHeight="1" x14ac:dyDescent="0.2">
      <c r="A49" s="72" t="s">
        <v>36</v>
      </c>
      <c r="B49" s="77"/>
      <c r="C49" s="76">
        <v>12713</v>
      </c>
      <c r="D49" s="76">
        <v>6371</v>
      </c>
      <c r="E49" s="76">
        <v>6342</v>
      </c>
    </row>
    <row r="50" spans="1:5" s="54" customFormat="1" ht="14.1" customHeight="1" x14ac:dyDescent="0.2">
      <c r="A50" s="65" t="s">
        <v>67</v>
      </c>
      <c r="B50" s="75">
        <v>1986</v>
      </c>
      <c r="C50" s="76">
        <v>2812</v>
      </c>
      <c r="D50" s="76">
        <v>1385</v>
      </c>
      <c r="E50" s="76">
        <v>1427</v>
      </c>
    </row>
    <row r="51" spans="1:5" s="54" customFormat="1" ht="14.1" customHeight="1" x14ac:dyDescent="0.2">
      <c r="A51" s="65" t="s">
        <v>68</v>
      </c>
      <c r="B51" s="75">
        <v>1985</v>
      </c>
      <c r="C51" s="76">
        <v>2832</v>
      </c>
      <c r="D51" s="76">
        <v>1351</v>
      </c>
      <c r="E51" s="76">
        <v>1481</v>
      </c>
    </row>
    <row r="52" spans="1:5" s="54" customFormat="1" ht="14.1" customHeight="1" x14ac:dyDescent="0.2">
      <c r="A52" s="65" t="s">
        <v>69</v>
      </c>
      <c r="B52" s="75">
        <v>1984</v>
      </c>
      <c r="C52" s="76">
        <v>2889</v>
      </c>
      <c r="D52" s="76">
        <v>1354</v>
      </c>
      <c r="E52" s="76">
        <v>1535</v>
      </c>
    </row>
    <row r="53" spans="1:5" s="54" customFormat="1" ht="14.1" customHeight="1" x14ac:dyDescent="0.2">
      <c r="A53" s="65" t="s">
        <v>70</v>
      </c>
      <c r="B53" s="75">
        <v>1983</v>
      </c>
      <c r="C53" s="76">
        <v>3056</v>
      </c>
      <c r="D53" s="76">
        <v>1506</v>
      </c>
      <c r="E53" s="76">
        <v>1550</v>
      </c>
    </row>
    <row r="54" spans="1:5" s="54" customFormat="1" ht="14.1" customHeight="1" x14ac:dyDescent="0.2">
      <c r="A54" s="64" t="s">
        <v>71</v>
      </c>
      <c r="B54" s="75">
        <v>1982</v>
      </c>
      <c r="C54" s="76">
        <v>3187</v>
      </c>
      <c r="D54" s="76">
        <v>1474</v>
      </c>
      <c r="E54" s="76">
        <v>1713</v>
      </c>
    </row>
    <row r="55" spans="1:5" s="54" customFormat="1" ht="14.1" customHeight="1" x14ac:dyDescent="0.2">
      <c r="A55" s="71" t="s">
        <v>36</v>
      </c>
      <c r="B55" s="77"/>
      <c r="C55" s="76">
        <v>14776</v>
      </c>
      <c r="D55" s="76">
        <v>7070</v>
      </c>
      <c r="E55" s="76">
        <v>7706</v>
      </c>
    </row>
    <row r="56" spans="1:5" s="54" customFormat="1" ht="14.1" customHeight="1" x14ac:dyDescent="0.2">
      <c r="A56" s="64" t="s">
        <v>72</v>
      </c>
      <c r="B56" s="75">
        <v>1981</v>
      </c>
      <c r="C56" s="76">
        <v>3233</v>
      </c>
      <c r="D56" s="76">
        <v>1581</v>
      </c>
      <c r="E56" s="76">
        <v>1652</v>
      </c>
    </row>
    <row r="57" spans="1:5" s="54" customFormat="1" ht="14.1" customHeight="1" x14ac:dyDescent="0.2">
      <c r="A57" s="64" t="s">
        <v>73</v>
      </c>
      <c r="B57" s="75">
        <v>1980</v>
      </c>
      <c r="C57" s="76">
        <v>3296</v>
      </c>
      <c r="D57" s="76">
        <v>1546</v>
      </c>
      <c r="E57" s="76">
        <v>1750</v>
      </c>
    </row>
    <row r="58" spans="1:5" s="54" customFormat="1" ht="14.1" customHeight="1" x14ac:dyDescent="0.2">
      <c r="A58" s="64" t="s">
        <v>74</v>
      </c>
      <c r="B58" s="75">
        <v>1979</v>
      </c>
      <c r="C58" s="76">
        <v>3218</v>
      </c>
      <c r="D58" s="76">
        <v>1572</v>
      </c>
      <c r="E58" s="76">
        <v>1646</v>
      </c>
    </row>
    <row r="59" spans="1:5" s="54" customFormat="1" ht="14.1" customHeight="1" x14ac:dyDescent="0.2">
      <c r="A59" s="64" t="s">
        <v>75</v>
      </c>
      <c r="B59" s="75">
        <v>1978</v>
      </c>
      <c r="C59" s="76">
        <v>3213</v>
      </c>
      <c r="D59" s="76">
        <v>1590</v>
      </c>
      <c r="E59" s="76">
        <v>1623</v>
      </c>
    </row>
    <row r="60" spans="1:5" s="54" customFormat="1" ht="14.1" customHeight="1" x14ac:dyDescent="0.2">
      <c r="A60" s="64" t="s">
        <v>76</v>
      </c>
      <c r="B60" s="75">
        <v>1977</v>
      </c>
      <c r="C60" s="76">
        <v>3095</v>
      </c>
      <c r="D60" s="76">
        <v>1534</v>
      </c>
      <c r="E60" s="76">
        <v>1561</v>
      </c>
    </row>
    <row r="61" spans="1:5" s="54" customFormat="1" ht="14.1" customHeight="1" x14ac:dyDescent="0.2">
      <c r="A61" s="72" t="s">
        <v>36</v>
      </c>
      <c r="B61" s="77"/>
      <c r="C61" s="76">
        <v>16055</v>
      </c>
      <c r="D61" s="76">
        <v>7823</v>
      </c>
      <c r="E61" s="76">
        <v>8232</v>
      </c>
    </row>
    <row r="62" spans="1:5" s="54" customFormat="1" ht="14.1" customHeight="1" x14ac:dyDescent="0.2">
      <c r="A62" s="65" t="s">
        <v>77</v>
      </c>
      <c r="B62" s="75">
        <v>1976</v>
      </c>
      <c r="C62" s="76">
        <v>3110</v>
      </c>
      <c r="D62" s="76">
        <v>1496</v>
      </c>
      <c r="E62" s="76">
        <v>1614</v>
      </c>
    </row>
    <row r="63" spans="1:5" s="54" customFormat="1" ht="14.1" customHeight="1" x14ac:dyDescent="0.2">
      <c r="A63" s="65" t="s">
        <v>78</v>
      </c>
      <c r="B63" s="75">
        <v>1975</v>
      </c>
      <c r="C63" s="76">
        <v>3041</v>
      </c>
      <c r="D63" s="76">
        <v>1537</v>
      </c>
      <c r="E63" s="76">
        <v>1504</v>
      </c>
    </row>
    <row r="64" spans="1:5" s="54" customFormat="1" ht="14.1" customHeight="1" x14ac:dyDescent="0.2">
      <c r="A64" s="65" t="s">
        <v>79</v>
      </c>
      <c r="B64" s="75">
        <v>1974</v>
      </c>
      <c r="C64" s="76">
        <v>2935</v>
      </c>
      <c r="D64" s="76">
        <v>1426</v>
      </c>
      <c r="E64" s="76">
        <v>1509</v>
      </c>
    </row>
    <row r="65" spans="1:5" s="54" customFormat="1" ht="14.1" customHeight="1" x14ac:dyDescent="0.2">
      <c r="A65" s="65" t="s">
        <v>80</v>
      </c>
      <c r="B65" s="75">
        <v>1973</v>
      </c>
      <c r="C65" s="76">
        <v>2963</v>
      </c>
      <c r="D65" s="76">
        <v>1451</v>
      </c>
      <c r="E65" s="76">
        <v>1512</v>
      </c>
    </row>
    <row r="66" spans="1:5" s="54" customFormat="1" ht="14.1" customHeight="1" x14ac:dyDescent="0.2">
      <c r="A66" s="65" t="s">
        <v>81</v>
      </c>
      <c r="B66" s="75">
        <v>1972</v>
      </c>
      <c r="C66" s="76">
        <v>3218</v>
      </c>
      <c r="D66" s="76">
        <v>1595</v>
      </c>
      <c r="E66" s="76">
        <v>1623</v>
      </c>
    </row>
    <row r="67" spans="1:5" s="54" customFormat="1" ht="14.1" customHeight="1" x14ac:dyDescent="0.2">
      <c r="A67" s="72" t="s">
        <v>36</v>
      </c>
      <c r="B67" s="77"/>
      <c r="C67" s="76">
        <v>15267</v>
      </c>
      <c r="D67" s="76">
        <v>7505</v>
      </c>
      <c r="E67" s="76">
        <v>7762</v>
      </c>
    </row>
    <row r="68" spans="1:5" s="54" customFormat="1" ht="14.1" customHeight="1" x14ac:dyDescent="0.2">
      <c r="A68" s="65" t="s">
        <v>82</v>
      </c>
      <c r="B68" s="75">
        <v>1971</v>
      </c>
      <c r="C68" s="76">
        <v>3640</v>
      </c>
      <c r="D68" s="76">
        <v>1804</v>
      </c>
      <c r="E68" s="76">
        <v>1836</v>
      </c>
    </row>
    <row r="69" spans="1:5" s="54" customFormat="1" ht="14.1" customHeight="1" x14ac:dyDescent="0.2">
      <c r="A69" s="65" t="s">
        <v>83</v>
      </c>
      <c r="B69" s="75">
        <v>1970</v>
      </c>
      <c r="C69" s="76">
        <v>3715</v>
      </c>
      <c r="D69" s="76">
        <v>1793</v>
      </c>
      <c r="E69" s="76">
        <v>1922</v>
      </c>
    </row>
    <row r="70" spans="1:5" s="54" customFormat="1" ht="14.1" customHeight="1" x14ac:dyDescent="0.2">
      <c r="A70" s="65" t="s">
        <v>84</v>
      </c>
      <c r="B70" s="75">
        <v>1969</v>
      </c>
      <c r="C70" s="76">
        <v>4142</v>
      </c>
      <c r="D70" s="76">
        <v>2030</v>
      </c>
      <c r="E70" s="76">
        <v>2112</v>
      </c>
    </row>
    <row r="71" spans="1:5" s="54" customFormat="1" ht="14.1" customHeight="1" x14ac:dyDescent="0.2">
      <c r="A71" s="65" t="s">
        <v>85</v>
      </c>
      <c r="B71" s="75">
        <v>1968</v>
      </c>
      <c r="C71" s="76">
        <v>4532</v>
      </c>
      <c r="D71" s="76">
        <v>2203</v>
      </c>
      <c r="E71" s="76">
        <v>2329</v>
      </c>
    </row>
    <row r="72" spans="1:5" s="54" customFormat="1" ht="14.1" customHeight="1" x14ac:dyDescent="0.2">
      <c r="A72" s="65" t="s">
        <v>86</v>
      </c>
      <c r="B72" s="75">
        <v>1967</v>
      </c>
      <c r="C72" s="76">
        <v>4677</v>
      </c>
      <c r="D72" s="76">
        <v>2350</v>
      </c>
      <c r="E72" s="76">
        <v>2327</v>
      </c>
    </row>
    <row r="73" spans="1:5" s="54" customFormat="1" ht="14.1" customHeight="1" x14ac:dyDescent="0.2">
      <c r="A73" s="72" t="s">
        <v>36</v>
      </c>
      <c r="B73" s="77"/>
      <c r="C73" s="76">
        <v>20706</v>
      </c>
      <c r="D73" s="76">
        <v>10180</v>
      </c>
      <c r="E73" s="76">
        <v>10526</v>
      </c>
    </row>
    <row r="74" spans="1:5" s="54" customFormat="1" ht="14.1" customHeight="1" x14ac:dyDescent="0.2">
      <c r="A74" s="65" t="s">
        <v>87</v>
      </c>
      <c r="B74" s="75">
        <v>1966</v>
      </c>
      <c r="C74" s="76">
        <v>4592</v>
      </c>
      <c r="D74" s="76">
        <v>2235</v>
      </c>
      <c r="E74" s="76">
        <v>2357</v>
      </c>
    </row>
    <row r="75" spans="1:5" s="54" customFormat="1" ht="14.1" customHeight="1" x14ac:dyDescent="0.2">
      <c r="A75" s="65" t="s">
        <v>88</v>
      </c>
      <c r="B75" s="75">
        <v>1965</v>
      </c>
      <c r="C75" s="76">
        <v>4415</v>
      </c>
      <c r="D75" s="76">
        <v>2187</v>
      </c>
      <c r="E75" s="76">
        <v>2228</v>
      </c>
    </row>
    <row r="76" spans="1:5" s="54" customFormat="1" ht="14.1" customHeight="1" x14ac:dyDescent="0.2">
      <c r="A76" s="65" t="s">
        <v>89</v>
      </c>
      <c r="B76" s="75">
        <v>1964</v>
      </c>
      <c r="C76" s="76">
        <v>4485</v>
      </c>
      <c r="D76" s="76">
        <v>2256</v>
      </c>
      <c r="E76" s="76">
        <v>2229</v>
      </c>
    </row>
    <row r="77" spans="1:5" s="54" customFormat="1" ht="14.1" customHeight="1" x14ac:dyDescent="0.2">
      <c r="A77" s="64" t="s">
        <v>90</v>
      </c>
      <c r="B77" s="75">
        <v>1963</v>
      </c>
      <c r="C77" s="76">
        <v>4416</v>
      </c>
      <c r="D77" s="76">
        <v>2206</v>
      </c>
      <c r="E77" s="76">
        <v>2210</v>
      </c>
    </row>
    <row r="78" spans="1:5" s="54" customFormat="1" ht="14.1" customHeight="1" x14ac:dyDescent="0.2">
      <c r="A78" s="65" t="s">
        <v>91</v>
      </c>
      <c r="B78" s="75">
        <v>1962</v>
      </c>
      <c r="C78" s="76">
        <v>3959</v>
      </c>
      <c r="D78" s="76">
        <v>1950</v>
      </c>
      <c r="E78" s="76">
        <v>2009</v>
      </c>
    </row>
    <row r="79" spans="1:5" s="54" customFormat="1" ht="14.1" customHeight="1" x14ac:dyDescent="0.2">
      <c r="A79" s="72" t="s">
        <v>36</v>
      </c>
      <c r="B79" s="77"/>
      <c r="C79" s="76">
        <v>21867</v>
      </c>
      <c r="D79" s="76">
        <v>10834</v>
      </c>
      <c r="E79" s="76">
        <v>11033</v>
      </c>
    </row>
    <row r="80" spans="1:5" s="54" customFormat="1" ht="14.1" customHeight="1" x14ac:dyDescent="0.2">
      <c r="A80" s="65" t="s">
        <v>92</v>
      </c>
      <c r="B80" s="75">
        <v>1961</v>
      </c>
      <c r="C80" s="76">
        <v>3813</v>
      </c>
      <c r="D80" s="76">
        <v>1884</v>
      </c>
      <c r="E80" s="76">
        <v>1929</v>
      </c>
    </row>
    <row r="81" spans="1:5" s="54" customFormat="1" ht="14.1" customHeight="1" x14ac:dyDescent="0.2">
      <c r="A81" s="65" t="s">
        <v>93</v>
      </c>
      <c r="B81" s="75">
        <v>1960</v>
      </c>
      <c r="C81" s="76">
        <v>3612</v>
      </c>
      <c r="D81" s="76">
        <v>1852</v>
      </c>
      <c r="E81" s="76">
        <v>1760</v>
      </c>
    </row>
    <row r="82" spans="1:5" s="54" customFormat="1" ht="14.1" customHeight="1" x14ac:dyDescent="0.2">
      <c r="A82" s="65" t="s">
        <v>94</v>
      </c>
      <c r="B82" s="75">
        <v>1959</v>
      </c>
      <c r="C82" s="76">
        <v>3410</v>
      </c>
      <c r="D82" s="76">
        <v>1656</v>
      </c>
      <c r="E82" s="76">
        <v>1754</v>
      </c>
    </row>
    <row r="83" spans="1:5" s="54" customFormat="1" ht="14.1" customHeight="1" x14ac:dyDescent="0.2">
      <c r="A83" s="65" t="s">
        <v>95</v>
      </c>
      <c r="B83" s="75">
        <v>1958</v>
      </c>
      <c r="C83" s="76">
        <v>3244</v>
      </c>
      <c r="D83" s="76">
        <v>1572</v>
      </c>
      <c r="E83" s="76">
        <v>1672</v>
      </c>
    </row>
    <row r="84" spans="1:5" s="54" customFormat="1" ht="14.1" customHeight="1" x14ac:dyDescent="0.2">
      <c r="A84" s="65" t="s">
        <v>96</v>
      </c>
      <c r="B84" s="75">
        <v>1957</v>
      </c>
      <c r="C84" s="76">
        <v>3133</v>
      </c>
      <c r="D84" s="76">
        <v>1527</v>
      </c>
      <c r="E84" s="76">
        <v>1606</v>
      </c>
    </row>
    <row r="85" spans="1:5" s="54" customFormat="1" ht="14.1" customHeight="1" x14ac:dyDescent="0.2">
      <c r="A85" s="72" t="s">
        <v>36</v>
      </c>
      <c r="B85" s="77"/>
      <c r="C85" s="76">
        <v>17212</v>
      </c>
      <c r="D85" s="76">
        <v>8491</v>
      </c>
      <c r="E85" s="76">
        <v>8721</v>
      </c>
    </row>
    <row r="86" spans="1:5" s="54" customFormat="1" ht="14.1" customHeight="1" x14ac:dyDescent="0.2">
      <c r="A86" s="65" t="s">
        <v>97</v>
      </c>
      <c r="B86" s="75">
        <v>1956</v>
      </c>
      <c r="C86" s="76">
        <v>2842</v>
      </c>
      <c r="D86" s="76">
        <v>1370</v>
      </c>
      <c r="E86" s="76">
        <v>1472</v>
      </c>
    </row>
    <row r="87" spans="1:5" s="54" customFormat="1" ht="14.1" customHeight="1" x14ac:dyDescent="0.2">
      <c r="A87" s="65" t="s">
        <v>98</v>
      </c>
      <c r="B87" s="75">
        <v>1955</v>
      </c>
      <c r="C87" s="76">
        <v>2861</v>
      </c>
      <c r="D87" s="76">
        <v>1349</v>
      </c>
      <c r="E87" s="76">
        <v>1512</v>
      </c>
    </row>
    <row r="88" spans="1:5" s="54" customFormat="1" ht="14.1" customHeight="1" x14ac:dyDescent="0.2">
      <c r="A88" s="65" t="s">
        <v>99</v>
      </c>
      <c r="B88" s="75">
        <v>1954</v>
      </c>
      <c r="C88" s="76">
        <v>2771</v>
      </c>
      <c r="D88" s="76">
        <v>1283</v>
      </c>
      <c r="E88" s="76">
        <v>1488</v>
      </c>
    </row>
    <row r="89" spans="1:5" s="54" customFormat="1" ht="14.1" customHeight="1" x14ac:dyDescent="0.2">
      <c r="A89" s="65" t="s">
        <v>100</v>
      </c>
      <c r="B89" s="75">
        <v>1953</v>
      </c>
      <c r="C89" s="76">
        <v>2648</v>
      </c>
      <c r="D89" s="76">
        <v>1239</v>
      </c>
      <c r="E89" s="76">
        <v>1409</v>
      </c>
    </row>
    <row r="90" spans="1:5" s="54" customFormat="1" ht="14.1" customHeight="1" x14ac:dyDescent="0.2">
      <c r="A90" s="65" t="s">
        <v>101</v>
      </c>
      <c r="B90" s="75">
        <v>1952</v>
      </c>
      <c r="C90" s="76">
        <v>2655</v>
      </c>
      <c r="D90" s="76">
        <v>1268</v>
      </c>
      <c r="E90" s="76">
        <v>1387</v>
      </c>
    </row>
    <row r="91" spans="1:5" s="54" customFormat="1" ht="14.1" customHeight="1" x14ac:dyDescent="0.2">
      <c r="A91" s="72" t="s">
        <v>36</v>
      </c>
      <c r="B91" s="77"/>
      <c r="C91" s="76">
        <v>13777</v>
      </c>
      <c r="D91" s="76">
        <v>6509</v>
      </c>
      <c r="E91" s="76">
        <v>7268</v>
      </c>
    </row>
    <row r="92" spans="1:5" s="54" customFormat="1" ht="14.1" customHeight="1" x14ac:dyDescent="0.2">
      <c r="A92" s="65" t="s">
        <v>102</v>
      </c>
      <c r="B92" s="75">
        <v>1951</v>
      </c>
      <c r="C92" s="76">
        <v>2559</v>
      </c>
      <c r="D92" s="76">
        <v>1228</v>
      </c>
      <c r="E92" s="76">
        <v>1331</v>
      </c>
    </row>
    <row r="93" spans="1:5" s="54" customFormat="1" ht="14.1" customHeight="1" x14ac:dyDescent="0.2">
      <c r="A93" s="65" t="s">
        <v>103</v>
      </c>
      <c r="B93" s="75">
        <v>1950</v>
      </c>
      <c r="C93" s="76">
        <v>2586</v>
      </c>
      <c r="D93" s="76">
        <v>1197</v>
      </c>
      <c r="E93" s="76">
        <v>1389</v>
      </c>
    </row>
    <row r="94" spans="1:5" s="54" customFormat="1" ht="14.1" customHeight="1" x14ac:dyDescent="0.2">
      <c r="A94" s="65" t="s">
        <v>104</v>
      </c>
      <c r="B94" s="75">
        <v>1949</v>
      </c>
      <c r="C94" s="76">
        <v>2515</v>
      </c>
      <c r="D94" s="76">
        <v>1192</v>
      </c>
      <c r="E94" s="76">
        <v>1323</v>
      </c>
    </row>
    <row r="95" spans="1:5" s="54" customFormat="1" ht="14.1" customHeight="1" x14ac:dyDescent="0.2">
      <c r="A95" s="65" t="s">
        <v>105</v>
      </c>
      <c r="B95" s="75">
        <v>1948</v>
      </c>
      <c r="C95" s="76">
        <v>2562</v>
      </c>
      <c r="D95" s="76">
        <v>1201</v>
      </c>
      <c r="E95" s="76">
        <v>1361</v>
      </c>
    </row>
    <row r="96" spans="1:5" s="54" customFormat="1" ht="14.1" customHeight="1" x14ac:dyDescent="0.2">
      <c r="A96" s="65" t="s">
        <v>106</v>
      </c>
      <c r="B96" s="75">
        <v>1947</v>
      </c>
      <c r="C96" s="76">
        <v>2278</v>
      </c>
      <c r="D96" s="76">
        <v>1062</v>
      </c>
      <c r="E96" s="76">
        <v>1216</v>
      </c>
    </row>
    <row r="97" spans="1:5" s="54" customFormat="1" ht="14.1" customHeight="1" x14ac:dyDescent="0.2">
      <c r="A97" s="72" t="s">
        <v>36</v>
      </c>
      <c r="B97" s="77"/>
      <c r="C97" s="76">
        <v>12500</v>
      </c>
      <c r="D97" s="76">
        <v>5880</v>
      </c>
      <c r="E97" s="76">
        <v>6620</v>
      </c>
    </row>
    <row r="98" spans="1:5" s="54" customFormat="1" ht="14.1" customHeight="1" x14ac:dyDescent="0.2">
      <c r="A98" s="65" t="s">
        <v>107</v>
      </c>
      <c r="B98" s="75">
        <v>1946</v>
      </c>
      <c r="C98" s="76">
        <v>2130</v>
      </c>
      <c r="D98" s="76">
        <v>971</v>
      </c>
      <c r="E98" s="76">
        <v>1159</v>
      </c>
    </row>
    <row r="99" spans="1:5" s="54" customFormat="1" ht="14.1" customHeight="1" x14ac:dyDescent="0.2">
      <c r="A99" s="65" t="s">
        <v>108</v>
      </c>
      <c r="B99" s="75">
        <v>1945</v>
      </c>
      <c r="C99" s="76">
        <v>1754</v>
      </c>
      <c r="D99" s="76">
        <v>789</v>
      </c>
      <c r="E99" s="76">
        <v>965</v>
      </c>
    </row>
    <row r="100" spans="1:5" s="54" customFormat="1" ht="14.1" customHeight="1" x14ac:dyDescent="0.2">
      <c r="A100" s="65" t="s">
        <v>109</v>
      </c>
      <c r="B100" s="75">
        <v>1944</v>
      </c>
      <c r="C100" s="76">
        <v>2409</v>
      </c>
      <c r="D100" s="76">
        <v>1101</v>
      </c>
      <c r="E100" s="76">
        <v>1308</v>
      </c>
    </row>
    <row r="101" spans="1:5" s="54" customFormat="1" ht="14.1" customHeight="1" x14ac:dyDescent="0.2">
      <c r="A101" s="65" t="s">
        <v>110</v>
      </c>
      <c r="B101" s="75">
        <v>1943</v>
      </c>
      <c r="C101" s="76">
        <v>2495</v>
      </c>
      <c r="D101" s="76">
        <v>1115</v>
      </c>
      <c r="E101" s="76">
        <v>1380</v>
      </c>
    </row>
    <row r="102" spans="1:5" s="54" customFormat="1" ht="14.1" customHeight="1" x14ac:dyDescent="0.2">
      <c r="A102" s="66" t="s">
        <v>111</v>
      </c>
      <c r="B102" s="75">
        <v>1942</v>
      </c>
      <c r="C102" s="76">
        <v>2236</v>
      </c>
      <c r="D102" s="76">
        <v>1029</v>
      </c>
      <c r="E102" s="76">
        <v>1207</v>
      </c>
    </row>
    <row r="103" spans="1:5" s="54" customFormat="1" ht="14.1" customHeight="1" x14ac:dyDescent="0.2">
      <c r="A103" s="73" t="s">
        <v>36</v>
      </c>
      <c r="B103" s="78"/>
      <c r="C103" s="76">
        <v>11024</v>
      </c>
      <c r="D103" s="76">
        <v>5005</v>
      </c>
      <c r="E103" s="76">
        <v>6019</v>
      </c>
    </row>
    <row r="104" spans="1:5" s="54" customFormat="1" ht="14.1" customHeight="1" x14ac:dyDescent="0.2">
      <c r="A104" s="66" t="s">
        <v>112</v>
      </c>
      <c r="B104" s="75">
        <v>1941</v>
      </c>
      <c r="C104" s="76">
        <v>2642</v>
      </c>
      <c r="D104" s="76">
        <v>1210</v>
      </c>
      <c r="E104" s="76">
        <v>1432</v>
      </c>
    </row>
    <row r="105" spans="1:5" s="54" customFormat="1" ht="14.1" customHeight="1" x14ac:dyDescent="0.2">
      <c r="A105" s="66" t="s">
        <v>123</v>
      </c>
      <c r="B105" s="75">
        <v>1940</v>
      </c>
      <c r="C105" s="76">
        <v>2566</v>
      </c>
      <c r="D105" s="76">
        <v>1113</v>
      </c>
      <c r="E105" s="76">
        <v>1453</v>
      </c>
    </row>
    <row r="106" spans="1:5" s="21" customFormat="1" ht="14.1" customHeight="1" x14ac:dyDescent="0.2">
      <c r="A106" s="66" t="s">
        <v>121</v>
      </c>
      <c r="B106" s="75">
        <v>1939</v>
      </c>
      <c r="C106" s="76">
        <v>2401</v>
      </c>
      <c r="D106" s="76">
        <v>1065</v>
      </c>
      <c r="E106" s="76">
        <v>1336</v>
      </c>
    </row>
    <row r="107" spans="1:5" s="54" customFormat="1" ht="14.1" customHeight="1" x14ac:dyDescent="0.2">
      <c r="A107" s="66" t="s">
        <v>124</v>
      </c>
      <c r="B107" s="75">
        <v>1938</v>
      </c>
      <c r="C107" s="76">
        <v>2138</v>
      </c>
      <c r="D107" s="76">
        <v>919</v>
      </c>
      <c r="E107" s="76">
        <v>1219</v>
      </c>
    </row>
    <row r="108" spans="1:5" s="54" customFormat="1" ht="14.1" customHeight="1" x14ac:dyDescent="0.2">
      <c r="A108" s="66" t="s">
        <v>122</v>
      </c>
      <c r="B108" s="75">
        <v>1937</v>
      </c>
      <c r="C108" s="76">
        <v>1948</v>
      </c>
      <c r="D108" s="76">
        <v>815</v>
      </c>
      <c r="E108" s="76">
        <v>1133</v>
      </c>
    </row>
    <row r="109" spans="1:5" s="54" customFormat="1" ht="14.1" customHeight="1" x14ac:dyDescent="0.2">
      <c r="A109" s="73" t="s">
        <v>36</v>
      </c>
      <c r="B109" s="78"/>
      <c r="C109" s="76">
        <v>11695</v>
      </c>
      <c r="D109" s="76">
        <v>5122</v>
      </c>
      <c r="E109" s="76">
        <v>6573</v>
      </c>
    </row>
    <row r="110" spans="1:5" s="54" customFormat="1" ht="14.1" customHeight="1" x14ac:dyDescent="0.2">
      <c r="A110" s="66" t="s">
        <v>113</v>
      </c>
      <c r="B110" s="75">
        <v>1936</v>
      </c>
      <c r="C110" s="76">
        <v>1728</v>
      </c>
      <c r="D110" s="76">
        <v>742</v>
      </c>
      <c r="E110" s="76">
        <v>986</v>
      </c>
    </row>
    <row r="111" spans="1:5" s="54" customFormat="1" ht="14.1" customHeight="1" x14ac:dyDescent="0.2">
      <c r="A111" s="66" t="s">
        <v>114</v>
      </c>
      <c r="B111" s="75">
        <v>1935</v>
      </c>
      <c r="C111" s="76">
        <v>1460</v>
      </c>
      <c r="D111" s="76">
        <v>587</v>
      </c>
      <c r="E111" s="76">
        <v>873</v>
      </c>
    </row>
    <row r="112" spans="1:5" s="54" customFormat="1" ht="14.1" customHeight="1" x14ac:dyDescent="0.2">
      <c r="A112" s="66" t="s">
        <v>115</v>
      </c>
      <c r="B112" s="75">
        <v>1934</v>
      </c>
      <c r="C112" s="76">
        <v>1253</v>
      </c>
      <c r="D112" s="76">
        <v>478</v>
      </c>
      <c r="E112" s="76">
        <v>775</v>
      </c>
    </row>
    <row r="113" spans="1:5" s="54" customFormat="1" ht="14.1" customHeight="1" x14ac:dyDescent="0.2">
      <c r="A113" s="66" t="s">
        <v>116</v>
      </c>
      <c r="B113" s="75">
        <v>1933</v>
      </c>
      <c r="C113" s="76">
        <v>821</v>
      </c>
      <c r="D113" s="76">
        <v>315</v>
      </c>
      <c r="E113" s="76">
        <v>506</v>
      </c>
    </row>
    <row r="114" spans="1:5" s="54" customFormat="1" ht="14.1" customHeight="1" x14ac:dyDescent="0.2">
      <c r="A114" s="66" t="s">
        <v>117</v>
      </c>
      <c r="B114" s="75">
        <v>1932</v>
      </c>
      <c r="C114" s="76">
        <v>686</v>
      </c>
      <c r="D114" s="76">
        <v>228</v>
      </c>
      <c r="E114" s="76">
        <v>458</v>
      </c>
    </row>
    <row r="115" spans="1:5" s="54" customFormat="1" ht="14.1" customHeight="1" x14ac:dyDescent="0.2">
      <c r="A115" s="73" t="s">
        <v>36</v>
      </c>
      <c r="B115" s="79"/>
      <c r="C115" s="76">
        <v>5948</v>
      </c>
      <c r="D115" s="76">
        <v>2350</v>
      </c>
      <c r="E115" s="76">
        <v>3598</v>
      </c>
    </row>
    <row r="116" spans="1:5" s="54" customFormat="1" ht="14.1" customHeight="1" x14ac:dyDescent="0.2">
      <c r="A116" s="66" t="s">
        <v>118</v>
      </c>
      <c r="B116" s="75">
        <v>1931</v>
      </c>
      <c r="C116" s="76">
        <v>2936</v>
      </c>
      <c r="D116" s="76">
        <v>853</v>
      </c>
      <c r="E116" s="76">
        <v>2083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1">
        <v>245406</v>
      </c>
      <c r="D118" s="82">
        <v>119842</v>
      </c>
      <c r="E118" s="82">
        <v>125564</v>
      </c>
    </row>
    <row r="119" spans="1:5" x14ac:dyDescent="0.2">
      <c r="A119" s="51"/>
      <c r="B119" s="49"/>
      <c r="C119" s="52"/>
      <c r="D119" s="52"/>
      <c r="E119" s="52"/>
    </row>
    <row r="120" spans="1:5" x14ac:dyDescent="0.2">
      <c r="A120" s="51"/>
      <c r="B120" s="51"/>
      <c r="C120" s="52"/>
      <c r="D120" s="52"/>
      <c r="E120" s="52"/>
    </row>
    <row r="121" spans="1:5" x14ac:dyDescent="0.2">
      <c r="A121" s="51"/>
      <c r="B121" s="51"/>
      <c r="C121" s="52"/>
      <c r="D121" s="52"/>
      <c r="E121" s="52"/>
    </row>
    <row r="122" spans="1:5" x14ac:dyDescent="0.2">
      <c r="A122" s="51"/>
      <c r="B122" s="51"/>
      <c r="C122" s="52"/>
      <c r="D122" s="52"/>
      <c r="E122" s="52"/>
    </row>
    <row r="123" spans="1:5" x14ac:dyDescent="0.2">
      <c r="A123" s="51"/>
      <c r="B123" s="51"/>
      <c r="C123" s="52"/>
      <c r="D123" s="52"/>
      <c r="E123" s="52"/>
    </row>
    <row r="124" spans="1:5" x14ac:dyDescent="0.2">
      <c r="A124" s="51"/>
      <c r="B124" s="51"/>
      <c r="C124" s="52"/>
      <c r="D124" s="52"/>
      <c r="E124" s="52"/>
    </row>
    <row r="125" spans="1:5" x14ac:dyDescent="0.2">
      <c r="A125" s="51"/>
      <c r="B125" s="51"/>
      <c r="C125" s="52"/>
      <c r="D125" s="52"/>
      <c r="E125" s="52"/>
    </row>
    <row r="126" spans="1:5" x14ac:dyDescent="0.2">
      <c r="A126" s="51"/>
      <c r="B126" s="51"/>
      <c r="C126" s="52"/>
      <c r="D126" s="52"/>
      <c r="E126" s="52"/>
    </row>
    <row r="127" spans="1:5" x14ac:dyDescent="0.2">
      <c r="A127" s="51"/>
      <c r="B127" s="51"/>
      <c r="C127" s="52"/>
      <c r="D127" s="52"/>
      <c r="E127" s="52"/>
    </row>
    <row r="128" spans="1:5" x14ac:dyDescent="0.2">
      <c r="A128" s="51"/>
      <c r="B128" s="51"/>
      <c r="C128" s="52"/>
      <c r="D128" s="52"/>
      <c r="E128" s="52"/>
    </row>
    <row r="129" spans="1:5" x14ac:dyDescent="0.2">
      <c r="A129" s="51"/>
      <c r="B129" s="51"/>
      <c r="C129" s="52"/>
      <c r="D129" s="52"/>
      <c r="E129" s="52"/>
    </row>
    <row r="130" spans="1:5" x14ac:dyDescent="0.2">
      <c r="A130" s="51"/>
      <c r="B130" s="51"/>
      <c r="C130" s="52"/>
      <c r="D130" s="52"/>
      <c r="E130" s="52"/>
    </row>
    <row r="131" spans="1:5" x14ac:dyDescent="0.2">
      <c r="A131" s="51"/>
      <c r="B131" s="51"/>
      <c r="C131" s="52"/>
      <c r="D131" s="52"/>
      <c r="E131" s="52"/>
    </row>
    <row r="132" spans="1:5" x14ac:dyDescent="0.2">
      <c r="A132" s="51"/>
      <c r="B132" s="51"/>
      <c r="C132" s="52"/>
      <c r="D132" s="52"/>
      <c r="E132" s="52"/>
    </row>
    <row r="133" spans="1:5" x14ac:dyDescent="0.2">
      <c r="A133" s="51"/>
      <c r="B133" s="51"/>
      <c r="C133" s="52"/>
      <c r="D133" s="52"/>
      <c r="E133" s="52"/>
    </row>
    <row r="134" spans="1:5" x14ac:dyDescent="0.2">
      <c r="A134" s="51"/>
      <c r="B134" s="51"/>
      <c r="C134" s="52"/>
      <c r="D134" s="52"/>
      <c r="E134" s="52"/>
    </row>
    <row r="135" spans="1:5" x14ac:dyDescent="0.2">
      <c r="A135" s="51"/>
      <c r="B135" s="51"/>
      <c r="C135" s="52"/>
      <c r="D135" s="52"/>
      <c r="E135" s="52"/>
    </row>
    <row r="136" spans="1:5" x14ac:dyDescent="0.2">
      <c r="A136" s="51"/>
      <c r="B136" s="51"/>
      <c r="C136" s="52"/>
      <c r="D136" s="52"/>
      <c r="E136" s="52"/>
    </row>
    <row r="137" spans="1:5" x14ac:dyDescent="0.2">
      <c r="A137" s="51"/>
      <c r="B137" s="51"/>
      <c r="C137" s="52"/>
      <c r="D137" s="52"/>
      <c r="E137" s="52"/>
    </row>
    <row r="138" spans="1:5" x14ac:dyDescent="0.2">
      <c r="A138" s="51"/>
      <c r="B138" s="51"/>
      <c r="C138" s="52"/>
      <c r="D138" s="52"/>
      <c r="E138" s="52"/>
    </row>
    <row r="139" spans="1:5" x14ac:dyDescent="0.2">
      <c r="A139" s="51"/>
      <c r="B139" s="51"/>
      <c r="C139" s="52"/>
      <c r="D139" s="52"/>
      <c r="E139" s="52"/>
    </row>
    <row r="140" spans="1:5" x14ac:dyDescent="0.2">
      <c r="A140" s="51"/>
      <c r="B140" s="51"/>
      <c r="C140" s="52"/>
      <c r="D140" s="52"/>
      <c r="E140" s="52"/>
    </row>
    <row r="141" spans="1:5" x14ac:dyDescent="0.2">
      <c r="A141" s="51"/>
      <c r="B141" s="51"/>
      <c r="C141" s="52"/>
      <c r="D141" s="52"/>
      <c r="E141" s="52"/>
    </row>
    <row r="142" spans="1:5" x14ac:dyDescent="0.2">
      <c r="A142" s="51"/>
      <c r="B142" s="51"/>
      <c r="C142" s="52"/>
      <c r="D142" s="52"/>
      <c r="E142" s="52"/>
    </row>
    <row r="143" spans="1:5" x14ac:dyDescent="0.2">
      <c r="A143" s="51"/>
      <c r="B143" s="51"/>
      <c r="C143" s="52"/>
      <c r="D143" s="52"/>
      <c r="E143" s="52"/>
    </row>
    <row r="144" spans="1:5" x14ac:dyDescent="0.2">
      <c r="A144" s="51"/>
      <c r="B144" s="51"/>
      <c r="C144" s="52"/>
      <c r="D144" s="52"/>
      <c r="E144" s="52"/>
    </row>
    <row r="145" spans="1:5" x14ac:dyDescent="0.2">
      <c r="A145" s="51"/>
      <c r="B145" s="51"/>
      <c r="C145" s="52"/>
      <c r="D145" s="52"/>
      <c r="E145" s="52"/>
    </row>
    <row r="146" spans="1:5" x14ac:dyDescent="0.2">
      <c r="A146" s="51"/>
      <c r="B146" s="51"/>
      <c r="C146" s="49"/>
      <c r="D146" s="49"/>
      <c r="E146" s="49"/>
    </row>
    <row r="147" spans="1:5" x14ac:dyDescent="0.2">
      <c r="A147" s="51"/>
      <c r="B147" s="51"/>
      <c r="C147" s="49"/>
      <c r="D147" s="49"/>
      <c r="E147" s="49"/>
    </row>
    <row r="148" spans="1:5" x14ac:dyDescent="0.2">
      <c r="A148" s="51"/>
      <c r="B148" s="51"/>
      <c r="C148" s="49"/>
      <c r="D148" s="49"/>
      <c r="E148" s="49"/>
    </row>
    <row r="149" spans="1:5" x14ac:dyDescent="0.2">
      <c r="A149" s="51"/>
      <c r="B149" s="51"/>
      <c r="C149" s="49"/>
      <c r="D149" s="49"/>
      <c r="E149" s="49"/>
    </row>
    <row r="150" spans="1:5" x14ac:dyDescent="0.2">
      <c r="A150" s="51"/>
      <c r="B150" s="49"/>
      <c r="C150" s="49"/>
      <c r="D150" s="49"/>
      <c r="E150" s="4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12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12" customFormat="1" ht="12.75" customHeight="1" x14ac:dyDescent="0.2"/>
    <row r="4" spans="1:7" s="12" customFormat="1" ht="15.75" x14ac:dyDescent="0.25">
      <c r="A4" s="102" t="s">
        <v>1</v>
      </c>
      <c r="B4" s="103"/>
      <c r="C4" s="103"/>
      <c r="D4" s="103"/>
      <c r="E4" s="103"/>
      <c r="F4" s="103"/>
      <c r="G4" s="103"/>
    </row>
    <row r="5" spans="1:7" s="12" customFormat="1" ht="12.75" customHeight="1" x14ac:dyDescent="0.2">
      <c r="A5" s="98"/>
      <c r="B5" s="98"/>
      <c r="C5" s="98"/>
      <c r="D5" s="98"/>
      <c r="E5" s="98"/>
      <c r="F5" s="98"/>
      <c r="G5" s="98"/>
    </row>
    <row r="6" spans="1:7" s="12" customFormat="1" x14ac:dyDescent="0.2">
      <c r="A6" s="86" t="s">
        <v>144</v>
      </c>
      <c r="B6" s="90"/>
      <c r="C6" s="90"/>
      <c r="D6" s="90"/>
      <c r="E6" s="90"/>
      <c r="F6" s="90"/>
      <c r="G6" s="90"/>
    </row>
    <row r="7" spans="1:7" s="12" customFormat="1" ht="6" customHeight="1" x14ac:dyDescent="0.2">
      <c r="A7" s="86"/>
      <c r="B7" s="90"/>
      <c r="C7" s="90"/>
      <c r="D7" s="90"/>
      <c r="E7" s="90"/>
      <c r="F7" s="90"/>
      <c r="G7" s="90"/>
    </row>
    <row r="8" spans="1:7" s="12" customFormat="1" ht="12.75" customHeight="1" x14ac:dyDescent="0.2">
      <c r="A8" s="100" t="s">
        <v>27</v>
      </c>
      <c r="B8" s="99"/>
      <c r="C8" s="99"/>
      <c r="D8" s="99"/>
      <c r="E8" s="99"/>
      <c r="F8" s="99"/>
      <c r="G8" s="99"/>
    </row>
    <row r="9" spans="1:7" s="12" customFormat="1" x14ac:dyDescent="0.2">
      <c r="A9" s="99" t="s">
        <v>4</v>
      </c>
      <c r="B9" s="99"/>
      <c r="C9" s="99"/>
      <c r="D9" s="99"/>
      <c r="E9" s="99"/>
      <c r="F9" s="99"/>
      <c r="G9" s="99"/>
    </row>
    <row r="10" spans="1:7" s="12" customFormat="1" ht="6" customHeight="1" x14ac:dyDescent="0.2">
      <c r="A10" s="90"/>
      <c r="B10" s="90"/>
      <c r="C10" s="90"/>
      <c r="D10" s="90"/>
      <c r="E10" s="90"/>
      <c r="F10" s="90"/>
      <c r="G10" s="90"/>
    </row>
    <row r="11" spans="1:7" s="12" customFormat="1" ht="12.75" customHeight="1" x14ac:dyDescent="0.2">
      <c r="A11" s="101" t="s">
        <v>2</v>
      </c>
      <c r="B11" s="101"/>
      <c r="C11" s="101"/>
      <c r="D11" s="101"/>
      <c r="E11" s="101"/>
      <c r="F11" s="101"/>
      <c r="G11" s="101"/>
    </row>
    <row r="12" spans="1:7" s="12" customFormat="1" x14ac:dyDescent="0.2">
      <c r="A12" s="99" t="s">
        <v>3</v>
      </c>
      <c r="B12" s="99"/>
      <c r="C12" s="99"/>
      <c r="D12" s="99"/>
      <c r="E12" s="99"/>
      <c r="F12" s="99"/>
      <c r="G12" s="99"/>
    </row>
    <row r="13" spans="1:7" s="12" customFormat="1" ht="12.75" customHeight="1" x14ac:dyDescent="0.2">
      <c r="A13" s="90"/>
      <c r="B13" s="90"/>
      <c r="C13" s="90"/>
      <c r="D13" s="90"/>
      <c r="E13" s="90"/>
      <c r="F13" s="90"/>
      <c r="G13" s="90"/>
    </row>
    <row r="14" spans="1:7" s="12" customFormat="1" ht="12.75" customHeight="1" x14ac:dyDescent="0.2">
      <c r="A14" s="90"/>
      <c r="B14" s="90"/>
      <c r="C14" s="90"/>
      <c r="D14" s="90"/>
      <c r="E14" s="90"/>
      <c r="F14" s="90"/>
      <c r="G14" s="90"/>
    </row>
    <row r="15" spans="1:7" s="12" customFormat="1" x14ac:dyDescent="0.2">
      <c r="A15" s="100" t="s">
        <v>28</v>
      </c>
      <c r="B15" s="99"/>
      <c r="C15" s="99"/>
      <c r="D15" s="87"/>
      <c r="E15" s="87"/>
      <c r="F15" s="87"/>
      <c r="G15" s="87"/>
    </row>
    <row r="16" spans="1:7" s="12" customFormat="1" ht="6" customHeight="1" x14ac:dyDescent="0.2">
      <c r="A16" s="87"/>
      <c r="B16" s="88"/>
      <c r="C16" s="88"/>
      <c r="D16" s="87"/>
      <c r="E16" s="87"/>
      <c r="F16" s="87"/>
      <c r="G16" s="87"/>
    </row>
    <row r="17" spans="1:7" s="12" customFormat="1" ht="12.75" customHeight="1" x14ac:dyDescent="0.2">
      <c r="A17" s="104" t="s">
        <v>171</v>
      </c>
      <c r="B17" s="99"/>
      <c r="C17" s="99"/>
      <c r="D17" s="99"/>
      <c r="E17" s="99"/>
      <c r="F17" s="99"/>
      <c r="G17" s="99"/>
    </row>
    <row r="18" spans="1:7" s="12" customFormat="1" ht="12.75" customHeight="1" x14ac:dyDescent="0.2">
      <c r="A18" s="89" t="s">
        <v>175</v>
      </c>
      <c r="B18" s="104" t="s">
        <v>176</v>
      </c>
      <c r="C18" s="104"/>
      <c r="D18" s="104"/>
      <c r="E18" s="89"/>
      <c r="F18" s="89"/>
      <c r="G18" s="89"/>
    </row>
    <row r="19" spans="1:7" s="12" customFormat="1" ht="12.75" customHeight="1" x14ac:dyDescent="0.2">
      <c r="A19" s="89" t="s">
        <v>174</v>
      </c>
      <c r="B19" s="125" t="s">
        <v>173</v>
      </c>
      <c r="C19" s="125"/>
      <c r="D19" s="125"/>
      <c r="E19" s="89"/>
      <c r="F19" s="89"/>
      <c r="G19" s="89"/>
    </row>
    <row r="20" spans="1:7" s="12" customFormat="1" ht="12.75" customHeight="1" x14ac:dyDescent="0.2">
      <c r="A20" s="89"/>
      <c r="B20" s="88"/>
      <c r="C20" s="88"/>
      <c r="D20" s="88"/>
      <c r="E20" s="88"/>
      <c r="F20" s="88"/>
      <c r="G20" s="88"/>
    </row>
    <row r="21" spans="1:7" s="12" customFormat="1" ht="12.75" customHeight="1" x14ac:dyDescent="0.2">
      <c r="A21" s="88"/>
      <c r="B21" s="88"/>
      <c r="C21" s="88"/>
      <c r="D21" s="88"/>
      <c r="E21" s="88"/>
      <c r="F21" s="88"/>
      <c r="G21" s="88"/>
    </row>
    <row r="22" spans="1:7" s="12" customFormat="1" ht="12.75" customHeight="1" x14ac:dyDescent="0.2">
      <c r="A22" s="100" t="s">
        <v>145</v>
      </c>
      <c r="B22" s="99"/>
      <c r="C22" s="87"/>
      <c r="D22" s="87"/>
      <c r="E22" s="87"/>
      <c r="F22" s="87"/>
      <c r="G22" s="87"/>
    </row>
    <row r="23" spans="1:7" s="12" customFormat="1" ht="6" customHeight="1" x14ac:dyDescent="0.2">
      <c r="A23" s="87"/>
      <c r="B23" s="88"/>
      <c r="C23" s="87"/>
      <c r="D23" s="87"/>
      <c r="E23" s="87"/>
      <c r="F23" s="87"/>
      <c r="G23" s="87"/>
    </row>
    <row r="24" spans="1:7" s="12" customFormat="1" ht="12.75" customHeight="1" x14ac:dyDescent="0.2">
      <c r="A24" s="88" t="s">
        <v>146</v>
      </c>
      <c r="B24" s="99" t="s">
        <v>147</v>
      </c>
      <c r="C24" s="99"/>
      <c r="D24" s="88"/>
      <c r="E24" s="88"/>
      <c r="F24" s="88"/>
      <c r="G24" s="88"/>
    </row>
    <row r="25" spans="1:7" s="12" customFormat="1" ht="12.75" customHeight="1" x14ac:dyDescent="0.2">
      <c r="A25" s="88" t="s">
        <v>148</v>
      </c>
      <c r="B25" s="99" t="s">
        <v>149</v>
      </c>
      <c r="C25" s="99"/>
      <c r="D25" s="88"/>
      <c r="E25" s="88"/>
      <c r="F25" s="88"/>
      <c r="G25" s="88"/>
    </row>
    <row r="26" spans="1:7" s="12" customFormat="1" ht="12.75" customHeight="1" x14ac:dyDescent="0.2">
      <c r="A26" s="88"/>
      <c r="B26" s="99"/>
      <c r="C26" s="99"/>
      <c r="D26" s="88"/>
      <c r="E26" s="88"/>
      <c r="F26" s="88"/>
      <c r="G26" s="88"/>
    </row>
    <row r="27" spans="1:7" s="12" customFormat="1" x14ac:dyDescent="0.2">
      <c r="A27" s="90"/>
      <c r="B27" s="90"/>
      <c r="C27" s="90"/>
      <c r="D27" s="90"/>
      <c r="E27" s="90"/>
      <c r="F27" s="90"/>
      <c r="G27" s="90"/>
    </row>
    <row r="28" spans="1:7" s="12" customFormat="1" ht="12.75" customHeight="1" x14ac:dyDescent="0.2">
      <c r="A28" s="90" t="s">
        <v>150</v>
      </c>
      <c r="B28" s="125" t="s">
        <v>151</v>
      </c>
      <c r="C28" s="125"/>
      <c r="D28" s="125"/>
      <c r="E28" s="90"/>
      <c r="F28" s="90"/>
      <c r="G28" s="90"/>
    </row>
    <row r="29" spans="1:7" s="12" customFormat="1" ht="12.75" customHeight="1" x14ac:dyDescent="0.2">
      <c r="A29" s="90"/>
      <c r="B29" s="25"/>
      <c r="C29" s="90"/>
      <c r="D29" s="90"/>
      <c r="E29" s="90"/>
      <c r="F29" s="90"/>
      <c r="G29" s="90"/>
    </row>
    <row r="30" spans="1:7" s="12" customFormat="1" x14ac:dyDescent="0.2">
      <c r="A30" s="90"/>
      <c r="B30" s="90"/>
      <c r="C30" s="90"/>
      <c r="D30" s="90"/>
      <c r="E30" s="90"/>
      <c r="F30" s="90"/>
      <c r="G30" s="90"/>
    </row>
    <row r="31" spans="1:7" s="12" customFormat="1" ht="27.75" customHeight="1" x14ac:dyDescent="0.2">
      <c r="A31" s="104" t="s">
        <v>167</v>
      </c>
      <c r="B31" s="124"/>
      <c r="C31" s="124"/>
      <c r="D31" s="124"/>
      <c r="E31" s="124"/>
      <c r="F31" s="124"/>
      <c r="G31" s="124"/>
    </row>
    <row r="32" spans="1:7" s="12" customFormat="1" ht="42.6" customHeight="1" x14ac:dyDescent="0.2">
      <c r="A32" s="104" t="s">
        <v>152</v>
      </c>
      <c r="B32" s="104"/>
      <c r="C32" s="104"/>
      <c r="D32" s="104"/>
      <c r="E32" s="104"/>
      <c r="F32" s="104"/>
      <c r="G32" s="104"/>
    </row>
    <row r="33" spans="1:7" s="12" customFormat="1" ht="12.75" customHeight="1" x14ac:dyDescent="0.2">
      <c r="A33" s="90"/>
      <c r="B33" s="90"/>
      <c r="C33" s="90"/>
      <c r="D33" s="90"/>
      <c r="E33" s="90"/>
      <c r="F33" s="90"/>
      <c r="G33" s="90"/>
    </row>
    <row r="34" spans="1:7" s="12" customFormat="1" x14ac:dyDescent="0.2">
      <c r="A34" s="90"/>
      <c r="B34" s="90"/>
      <c r="C34" s="90"/>
      <c r="D34" s="90"/>
      <c r="E34" s="90"/>
      <c r="F34" s="90"/>
      <c r="G34" s="90"/>
    </row>
    <row r="35" spans="1:7" s="12" customFormat="1" x14ac:dyDescent="0.2">
      <c r="A35" s="90"/>
      <c r="B35" s="90"/>
      <c r="C35" s="90"/>
      <c r="D35" s="90"/>
      <c r="E35" s="90"/>
      <c r="F35" s="90"/>
      <c r="G35" s="90"/>
    </row>
    <row r="36" spans="1:7" s="12" customFormat="1" x14ac:dyDescent="0.2">
      <c r="A36" s="90"/>
      <c r="B36" s="90"/>
      <c r="C36" s="90"/>
      <c r="D36" s="90"/>
      <c r="E36" s="90"/>
      <c r="F36" s="90"/>
      <c r="G36" s="90"/>
    </row>
    <row r="37" spans="1:7" s="12" customFormat="1" x14ac:dyDescent="0.2">
      <c r="A37" s="90"/>
      <c r="B37" s="90"/>
      <c r="C37" s="90"/>
      <c r="D37" s="90"/>
      <c r="E37" s="90"/>
      <c r="F37" s="90"/>
      <c r="G37" s="90"/>
    </row>
    <row r="38" spans="1:7" s="12" customFormat="1" x14ac:dyDescent="0.2">
      <c r="A38" s="90"/>
      <c r="B38" s="90"/>
      <c r="C38" s="90"/>
      <c r="D38" s="90"/>
      <c r="E38" s="90"/>
      <c r="F38" s="90"/>
      <c r="G38" s="90"/>
    </row>
    <row r="39" spans="1:7" s="12" customFormat="1" x14ac:dyDescent="0.2">
      <c r="A39" s="90"/>
      <c r="B39" s="90"/>
      <c r="C39" s="90"/>
      <c r="D39" s="90"/>
      <c r="E39" s="90"/>
      <c r="F39" s="90"/>
      <c r="G39" s="90"/>
    </row>
    <row r="40" spans="1:7" s="12" customFormat="1" x14ac:dyDescent="0.2">
      <c r="A40" s="90"/>
      <c r="B40" s="90"/>
      <c r="C40" s="90"/>
      <c r="D40" s="90"/>
      <c r="E40" s="90"/>
      <c r="F40" s="90"/>
      <c r="G40" s="90"/>
    </row>
    <row r="41" spans="1:7" s="12" customFormat="1" x14ac:dyDescent="0.2">
      <c r="A41" s="90"/>
      <c r="B41" s="90"/>
      <c r="C41" s="90"/>
      <c r="D41" s="90"/>
      <c r="E41" s="90"/>
      <c r="F41" s="90"/>
      <c r="G41" s="90"/>
    </row>
    <row r="42" spans="1:7" s="12" customFormat="1" x14ac:dyDescent="0.2">
      <c r="A42" s="90"/>
      <c r="B42" s="90"/>
      <c r="C42" s="90"/>
      <c r="D42" s="90"/>
      <c r="E42" s="90"/>
      <c r="F42" s="90"/>
      <c r="G42" s="90"/>
    </row>
    <row r="43" spans="1:7" s="12" customFormat="1" x14ac:dyDescent="0.2">
      <c r="A43" s="98" t="s">
        <v>153</v>
      </c>
      <c r="B43" s="98"/>
      <c r="C43" s="90"/>
      <c r="D43" s="90"/>
      <c r="E43" s="90"/>
      <c r="F43" s="90"/>
      <c r="G43" s="90"/>
    </row>
    <row r="44" spans="1:7" s="12" customFormat="1" ht="6" customHeight="1" x14ac:dyDescent="0.2">
      <c r="A44" s="90"/>
      <c r="B44" s="90"/>
      <c r="C44" s="90"/>
      <c r="D44" s="90"/>
      <c r="E44" s="90"/>
      <c r="F44" s="90"/>
      <c r="G44" s="90"/>
    </row>
    <row r="45" spans="1:7" s="12" customFormat="1" x14ac:dyDescent="0.2">
      <c r="A45" s="6">
        <v>0</v>
      </c>
      <c r="B45" s="7" t="s">
        <v>5</v>
      </c>
      <c r="C45" s="90"/>
      <c r="D45" s="90"/>
      <c r="E45" s="90"/>
      <c r="F45" s="90"/>
      <c r="G45" s="90"/>
    </row>
    <row r="46" spans="1:7" s="12" customFormat="1" x14ac:dyDescent="0.2">
      <c r="A46" s="7" t="s">
        <v>19</v>
      </c>
      <c r="B46" s="7" t="s">
        <v>6</v>
      </c>
      <c r="C46" s="90"/>
      <c r="D46" s="90"/>
      <c r="E46" s="90"/>
      <c r="F46" s="90"/>
      <c r="G46" s="90"/>
    </row>
    <row r="47" spans="1:7" s="12" customFormat="1" x14ac:dyDescent="0.2">
      <c r="A47" s="7" t="s">
        <v>20</v>
      </c>
      <c r="B47" s="7" t="s">
        <v>7</v>
      </c>
      <c r="C47" s="90"/>
      <c r="D47" s="90"/>
      <c r="E47" s="90"/>
      <c r="F47" s="90"/>
      <c r="G47" s="90"/>
    </row>
    <row r="48" spans="1:7" s="12" customFormat="1" x14ac:dyDescent="0.2">
      <c r="A48" s="7" t="s">
        <v>21</v>
      </c>
      <c r="B48" s="7" t="s">
        <v>8</v>
      </c>
      <c r="C48" s="90"/>
      <c r="D48" s="90"/>
      <c r="E48" s="90"/>
      <c r="F48" s="90"/>
      <c r="G48" s="90"/>
    </row>
    <row r="49" spans="1:7" s="12" customFormat="1" x14ac:dyDescent="0.2">
      <c r="A49" s="7" t="s">
        <v>15</v>
      </c>
      <c r="B49" s="7" t="s">
        <v>9</v>
      </c>
      <c r="C49" s="90"/>
      <c r="D49" s="90"/>
      <c r="E49" s="90"/>
      <c r="F49" s="90"/>
      <c r="G49" s="90"/>
    </row>
    <row r="50" spans="1:7" s="12" customFormat="1" x14ac:dyDescent="0.2">
      <c r="A50" s="7" t="s">
        <v>16</v>
      </c>
      <c r="B50" s="7" t="s">
        <v>10</v>
      </c>
      <c r="C50" s="90"/>
      <c r="D50" s="90"/>
      <c r="E50" s="90"/>
      <c r="F50" s="90"/>
      <c r="G50" s="90"/>
    </row>
    <row r="51" spans="1:7" s="12" customFormat="1" x14ac:dyDescent="0.2">
      <c r="A51" s="7" t="s">
        <v>17</v>
      </c>
      <c r="B51" s="7" t="s">
        <v>11</v>
      </c>
      <c r="C51" s="90"/>
      <c r="D51" s="90"/>
      <c r="E51" s="90"/>
      <c r="F51" s="90"/>
      <c r="G51" s="90"/>
    </row>
    <row r="52" spans="1:7" s="12" customFormat="1" x14ac:dyDescent="0.2">
      <c r="A52" s="7" t="s">
        <v>18</v>
      </c>
      <c r="B52" s="7" t="s">
        <v>12</v>
      </c>
      <c r="C52" s="90"/>
      <c r="D52" s="90"/>
      <c r="E52" s="90"/>
      <c r="F52" s="90"/>
      <c r="G52" s="90"/>
    </row>
    <row r="53" spans="1:7" s="12" customFormat="1" x14ac:dyDescent="0.2">
      <c r="A53" s="7" t="s">
        <v>154</v>
      </c>
      <c r="B53" s="7" t="s">
        <v>13</v>
      </c>
      <c r="C53" s="90"/>
      <c r="D53" s="90"/>
      <c r="E53" s="90"/>
      <c r="F53" s="90"/>
      <c r="G53" s="90"/>
    </row>
    <row r="54" spans="1:7" s="12" customFormat="1" x14ac:dyDescent="0.2">
      <c r="A54" s="7" t="s">
        <v>29</v>
      </c>
      <c r="B54" s="7" t="s">
        <v>14</v>
      </c>
      <c r="C54" s="90"/>
      <c r="D54" s="90"/>
      <c r="E54" s="90"/>
      <c r="F54" s="90"/>
      <c r="G54" s="90"/>
    </row>
    <row r="55" spans="1:7" s="12" customFormat="1" x14ac:dyDescent="0.2"/>
    <row r="56" spans="1:7" x14ac:dyDescent="0.2">
      <c r="A56" s="24"/>
      <c r="B56" s="24"/>
      <c r="C56" s="24"/>
      <c r="D56" s="24"/>
      <c r="E56" s="24"/>
      <c r="F56" s="24"/>
      <c r="G56" s="24"/>
    </row>
    <row r="57" spans="1:7" x14ac:dyDescent="0.2">
      <c r="A57" s="24"/>
      <c r="B57" s="24"/>
      <c r="C57" s="24"/>
      <c r="D57" s="24"/>
      <c r="E57" s="24"/>
      <c r="F57" s="24"/>
      <c r="G57" s="24"/>
    </row>
    <row r="58" spans="1:7" x14ac:dyDescent="0.2">
      <c r="A58" s="24"/>
      <c r="B58" s="24"/>
      <c r="C58" s="24"/>
      <c r="D58" s="24"/>
      <c r="E58" s="24"/>
      <c r="F58" s="24"/>
      <c r="G58" s="24"/>
    </row>
    <row r="59" spans="1:7" x14ac:dyDescent="0.2">
      <c r="A59" s="24"/>
      <c r="B59" s="24"/>
      <c r="C59" s="24"/>
      <c r="D59" s="24"/>
      <c r="E59" s="24"/>
      <c r="F59" s="24"/>
      <c r="G59" s="24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x14ac:dyDescent="0.2">
      <c r="A61" s="24"/>
      <c r="B61" s="24"/>
      <c r="C61" s="24"/>
      <c r="D61" s="24"/>
      <c r="E61" s="24"/>
      <c r="F61" s="24"/>
      <c r="G61" s="24"/>
    </row>
    <row r="62" spans="1:7" x14ac:dyDescent="0.2">
      <c r="A62" s="24"/>
      <c r="B62" s="24"/>
      <c r="C62" s="24"/>
      <c r="D62" s="24"/>
      <c r="E62" s="24"/>
      <c r="F62" s="24"/>
      <c r="G62" s="24"/>
    </row>
    <row r="63" spans="1:7" x14ac:dyDescent="0.2">
      <c r="A63" s="24"/>
      <c r="B63" s="24"/>
      <c r="C63" s="24"/>
      <c r="D63" s="24"/>
      <c r="E63" s="24"/>
      <c r="F63" s="24"/>
      <c r="G63" s="24"/>
    </row>
    <row r="64" spans="1:7" x14ac:dyDescent="0.2">
      <c r="A64" s="24"/>
      <c r="B64" s="24"/>
      <c r="C64" s="24"/>
      <c r="D64" s="24"/>
      <c r="E64" s="24"/>
      <c r="F64" s="24"/>
      <c r="G64" s="24"/>
    </row>
    <row r="65" spans="1:7" x14ac:dyDescent="0.2">
      <c r="A65" s="24"/>
      <c r="B65" s="24"/>
      <c r="C65" s="24"/>
      <c r="D65" s="24"/>
      <c r="E65" s="24"/>
      <c r="F65" s="24"/>
      <c r="G65" s="24"/>
    </row>
    <row r="66" spans="1:7" x14ac:dyDescent="0.2">
      <c r="A66" s="24"/>
      <c r="B66" s="24"/>
      <c r="C66" s="24"/>
      <c r="D66" s="24"/>
      <c r="E66" s="24"/>
      <c r="F66" s="24"/>
      <c r="G66" s="24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x14ac:dyDescent="0.2">
      <c r="A68" s="24"/>
      <c r="B68" s="24"/>
      <c r="C68" s="24"/>
      <c r="D68" s="24"/>
      <c r="E68" s="24"/>
      <c r="F68" s="24"/>
      <c r="G68" s="24"/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x14ac:dyDescent="0.2">
      <c r="A70" s="24"/>
      <c r="B70" s="24"/>
      <c r="C70" s="24"/>
      <c r="D70" s="24"/>
      <c r="E70" s="24"/>
      <c r="F70" s="24"/>
      <c r="G70" s="24"/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x14ac:dyDescent="0.2">
      <c r="A72" s="24"/>
      <c r="B72" s="24"/>
      <c r="C72" s="24"/>
      <c r="D72" s="24"/>
      <c r="E72" s="24"/>
      <c r="F72" s="24"/>
      <c r="G72" s="24"/>
    </row>
    <row r="73" spans="1:7" x14ac:dyDescent="0.2">
      <c r="A73" s="24"/>
      <c r="B73" s="24"/>
      <c r="C73" s="24"/>
      <c r="D73" s="24"/>
      <c r="E73" s="24"/>
      <c r="F73" s="24"/>
      <c r="G73" s="24"/>
    </row>
    <row r="74" spans="1:7" x14ac:dyDescent="0.2">
      <c r="A74" s="24"/>
      <c r="B74" s="24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pans="1:7" x14ac:dyDescent="0.2">
      <c r="A81" s="24"/>
      <c r="B81" s="24"/>
      <c r="C81" s="24"/>
      <c r="D81" s="24"/>
      <c r="E81" s="24"/>
      <c r="F81" s="24"/>
      <c r="G81" s="24"/>
    </row>
    <row r="82" spans="1:7" x14ac:dyDescent="0.2">
      <c r="A82" s="24"/>
      <c r="B82" s="24"/>
      <c r="C82" s="24"/>
      <c r="D82" s="24"/>
      <c r="E82" s="24"/>
      <c r="F82" s="24"/>
      <c r="G82" s="24"/>
    </row>
    <row r="83" spans="1:7" x14ac:dyDescent="0.2">
      <c r="A83" s="24"/>
      <c r="B83" s="24"/>
      <c r="C83" s="24"/>
      <c r="D83" s="24"/>
      <c r="E83" s="24"/>
      <c r="F83" s="24"/>
      <c r="G83" s="24"/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x14ac:dyDescent="0.2">
      <c r="A86" s="24"/>
      <c r="B86" s="24"/>
      <c r="C86" s="24"/>
      <c r="D86" s="24"/>
      <c r="E86" s="24"/>
      <c r="F86" s="24"/>
      <c r="G86" s="24"/>
    </row>
    <row r="87" spans="1:7" x14ac:dyDescent="0.2">
      <c r="A87" s="24"/>
      <c r="B87" s="24"/>
      <c r="C87" s="24"/>
      <c r="D87" s="24"/>
      <c r="E87" s="24"/>
      <c r="F87" s="24"/>
      <c r="G87" s="24"/>
    </row>
    <row r="88" spans="1:7" x14ac:dyDescent="0.2">
      <c r="A88" s="24"/>
      <c r="B88" s="24"/>
      <c r="C88" s="24"/>
      <c r="D88" s="24"/>
      <c r="E88" s="24"/>
      <c r="F88" s="24"/>
      <c r="G88" s="24"/>
    </row>
    <row r="89" spans="1:7" x14ac:dyDescent="0.2">
      <c r="A89" s="24"/>
      <c r="B89" s="24"/>
      <c r="C89" s="24"/>
      <c r="D89" s="24"/>
      <c r="E89" s="24"/>
      <c r="F89" s="24"/>
      <c r="G89" s="24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x14ac:dyDescent="0.2">
      <c r="A92" s="24"/>
      <c r="B92" s="24"/>
      <c r="C92" s="24"/>
      <c r="D92" s="24"/>
      <c r="E92" s="24"/>
      <c r="F92" s="24"/>
      <c r="G92" s="24"/>
    </row>
    <row r="93" spans="1:7" x14ac:dyDescent="0.2">
      <c r="A93" s="24"/>
      <c r="B93" s="24"/>
      <c r="C93" s="24"/>
      <c r="D93" s="24"/>
      <c r="E93" s="24"/>
      <c r="F93" s="24"/>
      <c r="G93" s="24"/>
    </row>
    <row r="94" spans="1:7" x14ac:dyDescent="0.2">
      <c r="A94" s="24"/>
      <c r="B94" s="24"/>
      <c r="C94" s="24"/>
      <c r="D94" s="24"/>
      <c r="E94" s="24"/>
      <c r="F94" s="24"/>
      <c r="G94" s="24"/>
    </row>
    <row r="95" spans="1:7" x14ac:dyDescent="0.2">
      <c r="A95" s="24"/>
      <c r="B95" s="24"/>
      <c r="C95" s="24"/>
      <c r="D95" s="24"/>
      <c r="E95" s="24"/>
      <c r="F95" s="24"/>
      <c r="G95" s="24"/>
    </row>
    <row r="96" spans="1:7" x14ac:dyDescent="0.2">
      <c r="A96" s="24"/>
      <c r="B96" s="24"/>
      <c r="C96" s="24"/>
      <c r="D96" s="24"/>
      <c r="E96" s="24"/>
      <c r="F96" s="24"/>
      <c r="G96" s="24"/>
    </row>
    <row r="97" spans="1:7" x14ac:dyDescent="0.2">
      <c r="A97" s="24"/>
      <c r="B97" s="24"/>
      <c r="C97" s="24"/>
      <c r="D97" s="24"/>
      <c r="E97" s="24"/>
      <c r="F97" s="24"/>
      <c r="G97" s="24"/>
    </row>
    <row r="98" spans="1:7" x14ac:dyDescent="0.2">
      <c r="A98" s="24"/>
      <c r="B98" s="24"/>
      <c r="C98" s="24"/>
      <c r="D98" s="24"/>
      <c r="E98" s="24"/>
      <c r="F98" s="24"/>
      <c r="G98" s="24"/>
    </row>
    <row r="99" spans="1:7" x14ac:dyDescent="0.2">
      <c r="A99" s="24"/>
      <c r="B99" s="24"/>
      <c r="C99" s="24"/>
      <c r="D99" s="24"/>
      <c r="E99" s="24"/>
      <c r="F99" s="24"/>
      <c r="G99" s="24"/>
    </row>
    <row r="100" spans="1:7" x14ac:dyDescent="0.2">
      <c r="A100" s="24"/>
      <c r="B100" s="24"/>
      <c r="C100" s="24"/>
      <c r="D100" s="24"/>
      <c r="E100" s="24"/>
      <c r="F100" s="24"/>
      <c r="G100" s="24"/>
    </row>
    <row r="101" spans="1:7" x14ac:dyDescent="0.2">
      <c r="A101" s="24"/>
      <c r="B101" s="24"/>
      <c r="C101" s="24"/>
      <c r="D101" s="24"/>
      <c r="E101" s="24"/>
      <c r="F101" s="24"/>
      <c r="G101" s="24"/>
    </row>
    <row r="102" spans="1:7" x14ac:dyDescent="0.2">
      <c r="A102" s="24"/>
      <c r="B102" s="24"/>
      <c r="C102" s="24"/>
      <c r="D102" s="24"/>
      <c r="E102" s="24"/>
      <c r="F102" s="24"/>
      <c r="G102" s="24"/>
    </row>
    <row r="103" spans="1:7" x14ac:dyDescent="0.2">
      <c r="A103" s="24"/>
      <c r="B103" s="24"/>
      <c r="C103" s="24"/>
      <c r="D103" s="24"/>
      <c r="E103" s="24"/>
      <c r="F103" s="24"/>
      <c r="G103" s="24"/>
    </row>
    <row r="104" spans="1:7" x14ac:dyDescent="0.2">
      <c r="A104" s="24"/>
      <c r="B104" s="24"/>
      <c r="C104" s="24"/>
      <c r="D104" s="24"/>
      <c r="E104" s="24"/>
      <c r="F104" s="24"/>
      <c r="G104" s="24"/>
    </row>
    <row r="105" spans="1:7" x14ac:dyDescent="0.2">
      <c r="A105" s="24"/>
      <c r="B105" s="24"/>
      <c r="C105" s="24"/>
      <c r="D105" s="24"/>
      <c r="E105" s="24"/>
      <c r="F105" s="24"/>
      <c r="G105" s="24"/>
    </row>
    <row r="106" spans="1:7" x14ac:dyDescent="0.2">
      <c r="A106" s="24"/>
      <c r="B106" s="24"/>
      <c r="C106" s="24"/>
      <c r="D106" s="24"/>
      <c r="E106" s="24"/>
      <c r="F106" s="24"/>
      <c r="G106" s="24"/>
    </row>
    <row r="107" spans="1:7" x14ac:dyDescent="0.2">
      <c r="A107" s="24"/>
      <c r="B107" s="24"/>
      <c r="C107" s="24"/>
      <c r="D107" s="24"/>
      <c r="E107" s="24"/>
      <c r="F107" s="24"/>
      <c r="G107" s="24"/>
    </row>
    <row r="108" spans="1:7" x14ac:dyDescent="0.2">
      <c r="A108" s="24"/>
      <c r="B108" s="24"/>
      <c r="C108" s="24"/>
      <c r="D108" s="24"/>
      <c r="E108" s="24"/>
      <c r="F108" s="24"/>
      <c r="G108" s="24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x14ac:dyDescent="0.2">
      <c r="A111" s="24"/>
      <c r="B111" s="24"/>
      <c r="C111" s="24"/>
      <c r="D111" s="24"/>
      <c r="E111" s="24"/>
      <c r="F111" s="24"/>
      <c r="G111" s="24"/>
    </row>
    <row r="112" spans="1:7" x14ac:dyDescent="0.2">
      <c r="A112" s="24"/>
      <c r="B112" s="24"/>
      <c r="C112" s="24"/>
      <c r="D112" s="24"/>
      <c r="E112" s="24"/>
      <c r="F112" s="24"/>
      <c r="G112" s="24"/>
    </row>
    <row r="113" spans="1:7" x14ac:dyDescent="0.2">
      <c r="A113" s="24"/>
      <c r="B113" s="24"/>
      <c r="C113" s="24"/>
      <c r="D113" s="24"/>
      <c r="E113" s="24"/>
      <c r="F113" s="24"/>
      <c r="G113" s="24"/>
    </row>
    <row r="114" spans="1:7" x14ac:dyDescent="0.2">
      <c r="A114" s="24"/>
      <c r="B114" s="24"/>
      <c r="C114" s="24"/>
      <c r="D114" s="24"/>
      <c r="E114" s="24"/>
      <c r="F114" s="24"/>
      <c r="G114" s="24"/>
    </row>
    <row r="115" spans="1:7" x14ac:dyDescent="0.2">
      <c r="A115" s="24"/>
      <c r="B115" s="24"/>
      <c r="C115" s="24"/>
      <c r="D115" s="24"/>
      <c r="E115" s="24"/>
      <c r="F115" s="24"/>
      <c r="G115" s="24"/>
    </row>
    <row r="116" spans="1:7" x14ac:dyDescent="0.2">
      <c r="A116" s="24"/>
      <c r="B116" s="24"/>
      <c r="C116" s="24"/>
      <c r="D116" s="24"/>
      <c r="E116" s="24"/>
      <c r="F116" s="24"/>
      <c r="G116" s="24"/>
    </row>
    <row r="117" spans="1:7" x14ac:dyDescent="0.2">
      <c r="A117" s="24"/>
      <c r="B117" s="24"/>
      <c r="C117" s="24"/>
      <c r="D117" s="24"/>
      <c r="E117" s="24"/>
      <c r="F117" s="24"/>
      <c r="G117" s="24"/>
    </row>
    <row r="118" spans="1:7" x14ac:dyDescent="0.2">
      <c r="A118" s="24"/>
      <c r="B118" s="24"/>
      <c r="C118" s="24"/>
      <c r="D118" s="24"/>
      <c r="E118" s="24"/>
      <c r="F118" s="24"/>
      <c r="G118" s="24"/>
    </row>
    <row r="119" spans="1:7" x14ac:dyDescent="0.2">
      <c r="A119" s="24"/>
      <c r="B119" s="24"/>
      <c r="C119" s="24"/>
      <c r="D119" s="24"/>
      <c r="E119" s="24"/>
      <c r="F119" s="24"/>
      <c r="G119" s="24"/>
    </row>
    <row r="120" spans="1:7" x14ac:dyDescent="0.2">
      <c r="A120" s="24"/>
      <c r="B120" s="24"/>
      <c r="C120" s="24"/>
      <c r="D120" s="24"/>
      <c r="E120" s="24"/>
      <c r="F120" s="24"/>
      <c r="G120" s="24"/>
    </row>
    <row r="121" spans="1:7" x14ac:dyDescent="0.2">
      <c r="A121" s="24"/>
      <c r="B121" s="24"/>
      <c r="C121" s="24"/>
      <c r="D121" s="24"/>
      <c r="E121" s="24"/>
      <c r="F121" s="24"/>
      <c r="G121" s="24"/>
    </row>
    <row r="122" spans="1:7" x14ac:dyDescent="0.2">
      <c r="A122" s="24"/>
      <c r="B122" s="24"/>
      <c r="C122" s="24"/>
      <c r="D122" s="24"/>
      <c r="E122" s="24"/>
      <c r="F122" s="24"/>
      <c r="G122" s="24"/>
    </row>
    <row r="123" spans="1:7" x14ac:dyDescent="0.2">
      <c r="A123" s="24"/>
      <c r="B123" s="24"/>
      <c r="C123" s="24"/>
      <c r="D123" s="24"/>
      <c r="E123" s="24"/>
      <c r="F123" s="24"/>
      <c r="G123" s="24"/>
    </row>
    <row r="124" spans="1:7" x14ac:dyDescent="0.2">
      <c r="A124" s="24"/>
      <c r="B124" s="24"/>
      <c r="C124" s="24"/>
      <c r="D124" s="24"/>
      <c r="E124" s="24"/>
      <c r="F124" s="24"/>
      <c r="G124" s="24"/>
    </row>
    <row r="125" spans="1:7" x14ac:dyDescent="0.2">
      <c r="A125" s="24"/>
      <c r="B125" s="24"/>
      <c r="C125" s="24"/>
      <c r="D125" s="24"/>
      <c r="E125" s="24"/>
      <c r="F125" s="24"/>
      <c r="G125" s="24"/>
    </row>
    <row r="126" spans="1:7" x14ac:dyDescent="0.2">
      <c r="A126" s="24"/>
      <c r="B126" s="24"/>
      <c r="C126" s="24"/>
      <c r="D126" s="24"/>
      <c r="E126" s="24"/>
      <c r="F126" s="24"/>
      <c r="G126" s="24"/>
    </row>
    <row r="127" spans="1:7" x14ac:dyDescent="0.2">
      <c r="A127" s="24"/>
      <c r="B127" s="24"/>
      <c r="C127" s="24"/>
      <c r="D127" s="24"/>
      <c r="E127" s="24"/>
      <c r="F127" s="24"/>
      <c r="G127" s="24"/>
    </row>
    <row r="128" spans="1:7" x14ac:dyDescent="0.2">
      <c r="A128" s="24"/>
      <c r="B128" s="24"/>
      <c r="C128" s="24"/>
      <c r="D128" s="24"/>
      <c r="E128" s="24"/>
      <c r="F128" s="24"/>
      <c r="G128" s="24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x14ac:dyDescent="0.2">
      <c r="A131" s="24"/>
      <c r="B131" s="24"/>
      <c r="C131" s="24"/>
      <c r="D131" s="24"/>
      <c r="E131" s="24"/>
      <c r="F131" s="24"/>
      <c r="G131" s="24"/>
    </row>
    <row r="132" spans="1:7" x14ac:dyDescent="0.2">
      <c r="A132" s="24"/>
      <c r="B132" s="24"/>
      <c r="C132" s="24"/>
      <c r="D132" s="24"/>
      <c r="E132" s="24"/>
      <c r="F132" s="24"/>
      <c r="G132" s="24"/>
    </row>
    <row r="133" spans="1:7" x14ac:dyDescent="0.2">
      <c r="A133" s="24"/>
      <c r="B133" s="24"/>
      <c r="C133" s="24"/>
      <c r="D133" s="24"/>
      <c r="E133" s="24"/>
      <c r="F133" s="24"/>
      <c r="G133" s="24"/>
    </row>
    <row r="134" spans="1:7" x14ac:dyDescent="0.2">
      <c r="A134" s="24"/>
      <c r="B134" s="24"/>
      <c r="C134" s="24"/>
      <c r="D134" s="24"/>
      <c r="E134" s="24"/>
      <c r="F134" s="24"/>
      <c r="G134" s="24"/>
    </row>
    <row r="135" spans="1:7" x14ac:dyDescent="0.2">
      <c r="A135" s="24"/>
      <c r="B135" s="24"/>
      <c r="C135" s="24"/>
      <c r="D135" s="24"/>
      <c r="E135" s="24"/>
      <c r="F135" s="24"/>
      <c r="G135" s="24"/>
    </row>
    <row r="136" spans="1:7" x14ac:dyDescent="0.2">
      <c r="A136" s="24"/>
      <c r="B136" s="24"/>
      <c r="C136" s="24"/>
      <c r="D136" s="24"/>
      <c r="E136" s="24"/>
      <c r="F136" s="24"/>
      <c r="G136" s="24"/>
    </row>
    <row r="137" spans="1:7" x14ac:dyDescent="0.2">
      <c r="A137" s="24"/>
      <c r="B137" s="24"/>
      <c r="C137" s="24"/>
      <c r="D137" s="24"/>
      <c r="E137" s="24"/>
      <c r="F137" s="24"/>
      <c r="G137" s="24"/>
    </row>
    <row r="138" spans="1:7" x14ac:dyDescent="0.2">
      <c r="A138" s="24"/>
      <c r="B138" s="24"/>
      <c r="C138" s="24"/>
      <c r="D138" s="24"/>
      <c r="E138" s="24"/>
      <c r="F138" s="24"/>
      <c r="G138" s="24"/>
    </row>
    <row r="139" spans="1:7" x14ac:dyDescent="0.2">
      <c r="A139" s="24"/>
      <c r="B139" s="24"/>
      <c r="C139" s="24"/>
      <c r="D139" s="24"/>
      <c r="E139" s="24"/>
      <c r="F139" s="24"/>
      <c r="G139" s="24"/>
    </row>
    <row r="140" spans="1:7" x14ac:dyDescent="0.2">
      <c r="A140" s="24"/>
      <c r="B140" s="24"/>
      <c r="C140" s="24"/>
      <c r="D140" s="24"/>
      <c r="E140" s="24"/>
      <c r="F140" s="24"/>
      <c r="G140" s="24"/>
    </row>
    <row r="141" spans="1:7" x14ac:dyDescent="0.2">
      <c r="A141" s="24"/>
      <c r="B141" s="24"/>
      <c r="C141" s="24"/>
      <c r="D141" s="24"/>
      <c r="E141" s="24"/>
      <c r="F141" s="24"/>
      <c r="G141" s="24"/>
    </row>
    <row r="142" spans="1:7" x14ac:dyDescent="0.2">
      <c r="A142" s="24"/>
      <c r="B142" s="24"/>
      <c r="C142" s="24"/>
      <c r="D142" s="24"/>
      <c r="E142" s="24"/>
      <c r="F142" s="24"/>
      <c r="G142" s="24"/>
    </row>
    <row r="143" spans="1:7" x14ac:dyDescent="0.2">
      <c r="A143" s="24"/>
      <c r="B143" s="24"/>
      <c r="C143" s="24"/>
      <c r="D143" s="24"/>
      <c r="E143" s="24"/>
      <c r="F143" s="24"/>
      <c r="G143" s="24"/>
    </row>
    <row r="144" spans="1:7" x14ac:dyDescent="0.2">
      <c r="A144" s="24"/>
      <c r="B144" s="24"/>
      <c r="C144" s="24"/>
      <c r="D144" s="24"/>
      <c r="E144" s="24"/>
      <c r="F144" s="24"/>
      <c r="G144" s="24"/>
    </row>
    <row r="145" spans="1:7" x14ac:dyDescent="0.2">
      <c r="A145" s="24"/>
      <c r="B145" s="24"/>
      <c r="C145" s="24"/>
      <c r="D145" s="24"/>
      <c r="E145" s="24"/>
      <c r="F145" s="24"/>
      <c r="G145" s="24"/>
    </row>
    <row r="146" spans="1:7" x14ac:dyDescent="0.2">
      <c r="A146" s="24"/>
      <c r="B146" s="24"/>
      <c r="C146" s="24"/>
      <c r="D146" s="24"/>
      <c r="E146" s="24"/>
      <c r="F146" s="24"/>
      <c r="G146" s="24"/>
    </row>
    <row r="147" spans="1:7" x14ac:dyDescent="0.2">
      <c r="A147" s="24"/>
      <c r="B147" s="24"/>
      <c r="C147" s="24"/>
      <c r="D147" s="24"/>
      <c r="E147" s="24"/>
      <c r="F147" s="24"/>
      <c r="G147" s="24"/>
    </row>
    <row r="148" spans="1:7" x14ac:dyDescent="0.2">
      <c r="A148" s="24"/>
      <c r="B148" s="24"/>
      <c r="C148" s="24"/>
      <c r="D148" s="24"/>
      <c r="E148" s="24"/>
      <c r="F148" s="24"/>
      <c r="G148" s="24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x14ac:dyDescent="0.2">
      <c r="A150" s="24"/>
      <c r="B150" s="24"/>
      <c r="C150" s="24"/>
      <c r="D150" s="24"/>
      <c r="E150" s="24"/>
      <c r="F150" s="24"/>
      <c r="G150" s="24"/>
    </row>
    <row r="151" spans="1:7" x14ac:dyDescent="0.2">
      <c r="A151" s="24"/>
      <c r="B151" s="24"/>
      <c r="C151" s="24"/>
      <c r="D151" s="24"/>
      <c r="E151" s="24"/>
      <c r="F151" s="24"/>
      <c r="G151" s="24"/>
    </row>
    <row r="152" spans="1:7" x14ac:dyDescent="0.2">
      <c r="A152" s="24"/>
      <c r="B152" s="24"/>
      <c r="C152" s="24"/>
      <c r="D152" s="24"/>
      <c r="E152" s="24"/>
      <c r="F152" s="24"/>
      <c r="G152" s="24"/>
    </row>
    <row r="153" spans="1:7" x14ac:dyDescent="0.2">
      <c r="A153" s="24"/>
      <c r="B153" s="24"/>
      <c r="C153" s="24"/>
      <c r="D153" s="24"/>
      <c r="E153" s="24"/>
      <c r="F153" s="24"/>
      <c r="G153" s="24"/>
    </row>
    <row r="154" spans="1:7" x14ac:dyDescent="0.2">
      <c r="A154" s="24"/>
      <c r="B154" s="24"/>
      <c r="C154" s="24"/>
      <c r="D154" s="24"/>
      <c r="E154" s="24"/>
      <c r="F154" s="24"/>
      <c r="G154" s="24"/>
    </row>
    <row r="155" spans="1:7" x14ac:dyDescent="0.2">
      <c r="A155" s="24"/>
      <c r="B155" s="24"/>
      <c r="C155" s="24"/>
      <c r="D155" s="24"/>
      <c r="E155" s="24"/>
      <c r="F155" s="24"/>
      <c r="G155" s="24"/>
    </row>
    <row r="156" spans="1:7" x14ac:dyDescent="0.2">
      <c r="A156" s="24"/>
      <c r="B156" s="24"/>
      <c r="C156" s="24"/>
      <c r="D156" s="24"/>
      <c r="E156" s="24"/>
      <c r="F156" s="24"/>
      <c r="G156" s="24"/>
    </row>
    <row r="157" spans="1:7" x14ac:dyDescent="0.2">
      <c r="A157" s="24"/>
      <c r="B157" s="24"/>
      <c r="C157" s="24"/>
      <c r="D157" s="24"/>
      <c r="E157" s="24"/>
      <c r="F157" s="24"/>
      <c r="G157" s="24"/>
    </row>
    <row r="158" spans="1:7" x14ac:dyDescent="0.2">
      <c r="A158" s="24"/>
      <c r="B158" s="24"/>
      <c r="C158" s="24"/>
      <c r="D158" s="24"/>
      <c r="E158" s="24"/>
      <c r="F158" s="24"/>
      <c r="G158" s="24"/>
    </row>
    <row r="159" spans="1:7" x14ac:dyDescent="0.2">
      <c r="A159" s="24"/>
      <c r="B159" s="24"/>
      <c r="C159" s="24"/>
      <c r="D159" s="24"/>
      <c r="E159" s="24"/>
      <c r="F159" s="24"/>
      <c r="G159" s="24"/>
    </row>
    <row r="160" spans="1:7" x14ac:dyDescent="0.2">
      <c r="A160" s="24"/>
      <c r="B160" s="24"/>
      <c r="C160" s="24"/>
      <c r="D160" s="24"/>
      <c r="E160" s="24"/>
      <c r="F160" s="24"/>
      <c r="G160" s="24"/>
    </row>
    <row r="161" spans="1:7" x14ac:dyDescent="0.2">
      <c r="A161" s="24"/>
      <c r="B161" s="24"/>
      <c r="C161" s="24"/>
      <c r="D161" s="24"/>
      <c r="E161" s="24"/>
      <c r="F161" s="24"/>
      <c r="G161" s="24"/>
    </row>
    <row r="162" spans="1:7" x14ac:dyDescent="0.2">
      <c r="A162" s="24"/>
      <c r="B162" s="24"/>
      <c r="C162" s="24"/>
      <c r="D162" s="24"/>
      <c r="E162" s="24"/>
      <c r="F162" s="24"/>
      <c r="G162" s="24"/>
    </row>
    <row r="163" spans="1:7" x14ac:dyDescent="0.2">
      <c r="A163" s="24"/>
      <c r="B163" s="24"/>
      <c r="C163" s="24"/>
      <c r="D163" s="24"/>
      <c r="E163" s="24"/>
      <c r="F163" s="24"/>
      <c r="G163" s="24"/>
    </row>
    <row r="164" spans="1:7" x14ac:dyDescent="0.2">
      <c r="A164" s="24"/>
      <c r="B164" s="24"/>
      <c r="C164" s="24"/>
      <c r="D164" s="24"/>
      <c r="E164" s="24"/>
      <c r="F164" s="24"/>
      <c r="G164" s="24"/>
    </row>
    <row r="165" spans="1:7" x14ac:dyDescent="0.2">
      <c r="A165" s="24"/>
      <c r="B165" s="24"/>
      <c r="C165" s="24"/>
      <c r="D165" s="24"/>
      <c r="E165" s="24"/>
      <c r="F165" s="24"/>
      <c r="G165" s="24"/>
    </row>
    <row r="166" spans="1:7" x14ac:dyDescent="0.2">
      <c r="A166" s="24"/>
      <c r="B166" s="24"/>
      <c r="C166" s="24"/>
      <c r="D166" s="24"/>
      <c r="E166" s="24"/>
      <c r="F166" s="24"/>
      <c r="G166" s="24"/>
    </row>
    <row r="167" spans="1:7" x14ac:dyDescent="0.2">
      <c r="A167" s="24"/>
      <c r="B167" s="24"/>
      <c r="C167" s="24"/>
      <c r="D167" s="24"/>
      <c r="E167" s="24"/>
      <c r="F167" s="24"/>
      <c r="G167" s="24"/>
    </row>
    <row r="168" spans="1:7" x14ac:dyDescent="0.2">
      <c r="A168" s="24"/>
      <c r="B168" s="24"/>
      <c r="C168" s="24"/>
      <c r="D168" s="24"/>
      <c r="E168" s="24"/>
      <c r="F168" s="24"/>
      <c r="G168" s="24"/>
    </row>
    <row r="169" spans="1:7" x14ac:dyDescent="0.2">
      <c r="A169" s="24"/>
      <c r="B169" s="24"/>
      <c r="C169" s="24"/>
      <c r="D169" s="24"/>
      <c r="E169" s="24"/>
      <c r="F169" s="24"/>
      <c r="G169" s="24"/>
    </row>
    <row r="170" spans="1:7" x14ac:dyDescent="0.2">
      <c r="A170" s="24"/>
      <c r="B170" s="24"/>
      <c r="C170" s="24"/>
      <c r="D170" s="24"/>
      <c r="E170" s="24"/>
      <c r="F170" s="24"/>
      <c r="G170" s="24"/>
    </row>
    <row r="171" spans="1:7" x14ac:dyDescent="0.2">
      <c r="A171" s="24"/>
      <c r="B171" s="24"/>
      <c r="C171" s="24"/>
      <c r="D171" s="24"/>
      <c r="E171" s="24"/>
      <c r="F171" s="24"/>
      <c r="G171" s="24"/>
    </row>
    <row r="172" spans="1:7" x14ac:dyDescent="0.2">
      <c r="A172" s="24"/>
      <c r="B172" s="24"/>
      <c r="C172" s="24"/>
      <c r="D172" s="24"/>
      <c r="E172" s="24"/>
      <c r="F172" s="24"/>
      <c r="G172" s="24"/>
    </row>
    <row r="173" spans="1:7" x14ac:dyDescent="0.2">
      <c r="A173" s="24"/>
      <c r="B173" s="24"/>
      <c r="C173" s="24"/>
      <c r="D173" s="24"/>
      <c r="E173" s="24"/>
      <c r="F173" s="24"/>
      <c r="G173" s="24"/>
    </row>
    <row r="174" spans="1:7" x14ac:dyDescent="0.2">
      <c r="A174" s="24"/>
      <c r="B174" s="24"/>
      <c r="C174" s="24"/>
      <c r="D174" s="24"/>
      <c r="E174" s="24"/>
      <c r="F174" s="24"/>
      <c r="G174" s="24"/>
    </row>
    <row r="175" spans="1:7" x14ac:dyDescent="0.2">
      <c r="A175" s="24"/>
      <c r="B175" s="24"/>
      <c r="C175" s="24"/>
      <c r="D175" s="24"/>
      <c r="E175" s="24"/>
      <c r="F175" s="24"/>
      <c r="G175" s="24"/>
    </row>
    <row r="176" spans="1:7" x14ac:dyDescent="0.2">
      <c r="A176" s="24"/>
      <c r="B176" s="24"/>
      <c r="C176" s="24"/>
      <c r="D176" s="24"/>
      <c r="E176" s="24"/>
      <c r="F176" s="24"/>
      <c r="G176" s="24"/>
    </row>
    <row r="177" spans="1:7" x14ac:dyDescent="0.2">
      <c r="A177" s="24"/>
      <c r="B177" s="24"/>
      <c r="C177" s="24"/>
      <c r="D177" s="24"/>
      <c r="E177" s="24"/>
      <c r="F177" s="24"/>
      <c r="G177" s="24"/>
    </row>
  </sheetData>
  <mergeCells count="19">
    <mergeCell ref="A1:G1"/>
    <mergeCell ref="A4:G4"/>
    <mergeCell ref="A5:G5"/>
    <mergeCell ref="A8:G8"/>
    <mergeCell ref="A31:G31"/>
    <mergeCell ref="B24:C24"/>
    <mergeCell ref="B25:C25"/>
    <mergeCell ref="B26:C26"/>
    <mergeCell ref="A17:G17"/>
    <mergeCell ref="B19:D19"/>
    <mergeCell ref="B18:D18"/>
    <mergeCell ref="B28:D28"/>
    <mergeCell ref="A43:B43"/>
    <mergeCell ref="A9:G9"/>
    <mergeCell ref="A12:G12"/>
    <mergeCell ref="A15:C15"/>
    <mergeCell ref="A11:G11"/>
    <mergeCell ref="A32:G32"/>
    <mergeCell ref="A22:B2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&amp;L&amp;8Statistikamt Nord&amp;C&amp;8&amp;P&amp;R&amp;8Statistischer Bericht A I 3 - j 21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5703125" defaultRowHeight="12.75" x14ac:dyDescent="0.2"/>
  <cols>
    <col min="1" max="1" width="23.140625" style="49" customWidth="1"/>
    <col min="2" max="2" width="15.42578125" style="49" customWidth="1"/>
    <col min="3" max="5" width="17.7109375" style="49" customWidth="1"/>
    <col min="6" max="16384" width="11.5703125" style="49"/>
  </cols>
  <sheetData>
    <row r="1" spans="1:8" x14ac:dyDescent="0.2">
      <c r="A1" s="113" t="s">
        <v>161</v>
      </c>
      <c r="B1" s="113"/>
      <c r="C1" s="114"/>
      <c r="D1" s="114"/>
      <c r="E1" s="114"/>
      <c r="F1" s="55"/>
      <c r="G1" s="55"/>
      <c r="H1" s="55"/>
    </row>
    <row r="2" spans="1:8" x14ac:dyDescent="0.2">
      <c r="A2" s="117" t="s">
        <v>163</v>
      </c>
      <c r="B2" s="117"/>
      <c r="C2" s="117"/>
      <c r="D2" s="117"/>
      <c r="E2" s="117"/>
      <c r="F2" s="55"/>
      <c r="G2" s="55"/>
      <c r="H2" s="55"/>
    </row>
    <row r="3" spans="1:8" x14ac:dyDescent="0.2">
      <c r="A3" s="113" t="s">
        <v>141</v>
      </c>
      <c r="B3" s="113"/>
      <c r="C3" s="113"/>
      <c r="D3" s="113"/>
      <c r="E3" s="113"/>
      <c r="F3" s="55"/>
      <c r="G3" s="55"/>
      <c r="H3" s="55"/>
    </row>
    <row r="4" spans="1:8" x14ac:dyDescent="0.2">
      <c r="A4" s="62"/>
      <c r="B4" s="62"/>
      <c r="C4" s="62"/>
      <c r="D4" s="62"/>
      <c r="E4" s="62"/>
      <c r="F4" s="55"/>
      <c r="G4" s="55"/>
      <c r="H4" s="55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25456</v>
      </c>
      <c r="D8" s="76">
        <v>13094</v>
      </c>
      <c r="E8" s="76">
        <v>12362</v>
      </c>
    </row>
    <row r="9" spans="1:8" s="54" customFormat="1" ht="14.1" customHeight="1" x14ac:dyDescent="0.2">
      <c r="A9" s="64" t="s">
        <v>32</v>
      </c>
      <c r="B9" s="75">
        <v>2020</v>
      </c>
      <c r="C9" s="76">
        <v>25300</v>
      </c>
      <c r="D9" s="76">
        <v>12888</v>
      </c>
      <c r="E9" s="76">
        <v>12412</v>
      </c>
    </row>
    <row r="10" spans="1:8" s="54" customFormat="1" ht="14.1" customHeight="1" x14ac:dyDescent="0.2">
      <c r="A10" s="64" t="s">
        <v>33</v>
      </c>
      <c r="B10" s="75">
        <v>2019</v>
      </c>
      <c r="C10" s="76">
        <v>25782</v>
      </c>
      <c r="D10" s="76">
        <v>13273</v>
      </c>
      <c r="E10" s="76">
        <v>12509</v>
      </c>
    </row>
    <row r="11" spans="1:8" s="54" customFormat="1" ht="14.1" customHeight="1" x14ac:dyDescent="0.2">
      <c r="A11" s="64" t="s">
        <v>34</v>
      </c>
      <c r="B11" s="75">
        <v>2018</v>
      </c>
      <c r="C11" s="76">
        <v>26678</v>
      </c>
      <c r="D11" s="76">
        <v>13715</v>
      </c>
      <c r="E11" s="76">
        <v>12963</v>
      </c>
      <c r="H11" s="61"/>
    </row>
    <row r="12" spans="1:8" s="54" customFormat="1" ht="14.1" customHeight="1" x14ac:dyDescent="0.2">
      <c r="A12" s="64" t="s">
        <v>35</v>
      </c>
      <c r="B12" s="75">
        <v>2017</v>
      </c>
      <c r="C12" s="76">
        <v>26965</v>
      </c>
      <c r="D12" s="76">
        <v>13849</v>
      </c>
      <c r="E12" s="76">
        <v>13116</v>
      </c>
    </row>
    <row r="13" spans="1:8" s="54" customFormat="1" ht="14.1" customHeight="1" x14ac:dyDescent="0.2">
      <c r="A13" s="71" t="s">
        <v>36</v>
      </c>
      <c r="B13" s="75"/>
      <c r="C13" s="76">
        <v>130181</v>
      </c>
      <c r="D13" s="76">
        <v>66819</v>
      </c>
      <c r="E13" s="76">
        <v>63362</v>
      </c>
    </row>
    <row r="14" spans="1:8" s="54" customFormat="1" ht="14.1" customHeight="1" x14ac:dyDescent="0.2">
      <c r="A14" s="65" t="s">
        <v>37</v>
      </c>
      <c r="B14" s="75">
        <v>2016</v>
      </c>
      <c r="C14" s="76">
        <v>27483</v>
      </c>
      <c r="D14" s="76">
        <v>14003</v>
      </c>
      <c r="E14" s="76">
        <v>13480</v>
      </c>
    </row>
    <row r="15" spans="1:8" s="54" customFormat="1" ht="14.1" customHeight="1" x14ac:dyDescent="0.2">
      <c r="A15" s="65" t="s">
        <v>38</v>
      </c>
      <c r="B15" s="75">
        <v>2015</v>
      </c>
      <c r="C15" s="76">
        <v>26555</v>
      </c>
      <c r="D15" s="76">
        <v>13650</v>
      </c>
      <c r="E15" s="76">
        <v>12905</v>
      </c>
    </row>
    <row r="16" spans="1:8" s="54" customFormat="1" ht="14.1" customHeight="1" x14ac:dyDescent="0.2">
      <c r="A16" s="65" t="s">
        <v>39</v>
      </c>
      <c r="B16" s="75">
        <v>2014</v>
      </c>
      <c r="C16" s="76">
        <v>26469</v>
      </c>
      <c r="D16" s="76">
        <v>13439</v>
      </c>
      <c r="E16" s="76">
        <v>13030</v>
      </c>
    </row>
    <row r="17" spans="1:5" s="54" customFormat="1" ht="14.1" customHeight="1" x14ac:dyDescent="0.2">
      <c r="A17" s="65" t="s">
        <v>40</v>
      </c>
      <c r="B17" s="75">
        <v>2013</v>
      </c>
      <c r="C17" s="76">
        <v>25706</v>
      </c>
      <c r="D17" s="76">
        <v>13192</v>
      </c>
      <c r="E17" s="76">
        <v>12514</v>
      </c>
    </row>
    <row r="18" spans="1:5" s="54" customFormat="1" ht="14.1" customHeight="1" x14ac:dyDescent="0.2">
      <c r="A18" s="65" t="s">
        <v>41</v>
      </c>
      <c r="B18" s="75">
        <v>2012</v>
      </c>
      <c r="C18" s="76">
        <v>26111</v>
      </c>
      <c r="D18" s="76">
        <v>13434</v>
      </c>
      <c r="E18" s="76">
        <v>12677</v>
      </c>
    </row>
    <row r="19" spans="1:5" s="54" customFormat="1" ht="14.1" customHeight="1" x14ac:dyDescent="0.2">
      <c r="A19" s="72" t="s">
        <v>36</v>
      </c>
      <c r="B19" s="77"/>
      <c r="C19" s="76">
        <v>132324</v>
      </c>
      <c r="D19" s="76">
        <v>67718</v>
      </c>
      <c r="E19" s="76">
        <v>64606</v>
      </c>
    </row>
    <row r="20" spans="1:5" s="54" customFormat="1" ht="14.1" customHeight="1" x14ac:dyDescent="0.2">
      <c r="A20" s="65" t="s">
        <v>42</v>
      </c>
      <c r="B20" s="75">
        <v>2011</v>
      </c>
      <c r="C20" s="76">
        <v>25366</v>
      </c>
      <c r="D20" s="76">
        <v>12941</v>
      </c>
      <c r="E20" s="76">
        <v>12425</v>
      </c>
    </row>
    <row r="21" spans="1:5" s="54" customFormat="1" ht="14.1" customHeight="1" x14ac:dyDescent="0.2">
      <c r="A21" s="65" t="s">
        <v>43</v>
      </c>
      <c r="B21" s="75">
        <v>2010</v>
      </c>
      <c r="C21" s="76">
        <v>26517</v>
      </c>
      <c r="D21" s="76">
        <v>13671</v>
      </c>
      <c r="E21" s="76">
        <v>12846</v>
      </c>
    </row>
    <row r="22" spans="1:5" s="54" customFormat="1" ht="14.1" customHeight="1" x14ac:dyDescent="0.2">
      <c r="A22" s="65" t="s">
        <v>44</v>
      </c>
      <c r="B22" s="75">
        <v>2009</v>
      </c>
      <c r="C22" s="76">
        <v>26187</v>
      </c>
      <c r="D22" s="76">
        <v>13569</v>
      </c>
      <c r="E22" s="76">
        <v>12618</v>
      </c>
    </row>
    <row r="23" spans="1:5" s="54" customFormat="1" ht="14.1" customHeight="1" x14ac:dyDescent="0.2">
      <c r="A23" s="65" t="s">
        <v>45</v>
      </c>
      <c r="B23" s="75">
        <v>2008</v>
      </c>
      <c r="C23" s="76">
        <v>26855</v>
      </c>
      <c r="D23" s="76">
        <v>13641</v>
      </c>
      <c r="E23" s="76">
        <v>13214</v>
      </c>
    </row>
    <row r="24" spans="1:5" s="54" customFormat="1" ht="14.1" customHeight="1" x14ac:dyDescent="0.2">
      <c r="A24" s="65" t="s">
        <v>46</v>
      </c>
      <c r="B24" s="75">
        <v>2007</v>
      </c>
      <c r="C24" s="76">
        <v>27096</v>
      </c>
      <c r="D24" s="76">
        <v>14004</v>
      </c>
      <c r="E24" s="76">
        <v>13092</v>
      </c>
    </row>
    <row r="25" spans="1:5" s="54" customFormat="1" ht="14.1" customHeight="1" x14ac:dyDescent="0.2">
      <c r="A25" s="72" t="s">
        <v>36</v>
      </c>
      <c r="B25" s="77"/>
      <c r="C25" s="76">
        <v>132021</v>
      </c>
      <c r="D25" s="76">
        <v>67826</v>
      </c>
      <c r="E25" s="76">
        <v>64195</v>
      </c>
    </row>
    <row r="26" spans="1:5" s="54" customFormat="1" ht="14.1" customHeight="1" x14ac:dyDescent="0.2">
      <c r="A26" s="65" t="s">
        <v>47</v>
      </c>
      <c r="B26" s="75">
        <v>2006</v>
      </c>
      <c r="C26" s="76">
        <v>26682</v>
      </c>
      <c r="D26" s="76">
        <v>13769</v>
      </c>
      <c r="E26" s="76">
        <v>12913</v>
      </c>
    </row>
    <row r="27" spans="1:5" s="54" customFormat="1" ht="14.1" customHeight="1" x14ac:dyDescent="0.2">
      <c r="A27" s="65" t="s">
        <v>48</v>
      </c>
      <c r="B27" s="75">
        <v>2005</v>
      </c>
      <c r="C27" s="76">
        <v>26745</v>
      </c>
      <c r="D27" s="76">
        <v>13774</v>
      </c>
      <c r="E27" s="76">
        <v>12971</v>
      </c>
    </row>
    <row r="28" spans="1:5" s="54" customFormat="1" ht="14.1" customHeight="1" x14ac:dyDescent="0.2">
      <c r="A28" s="65" t="s">
        <v>49</v>
      </c>
      <c r="B28" s="75">
        <v>2004</v>
      </c>
      <c r="C28" s="76">
        <v>27843</v>
      </c>
      <c r="D28" s="76">
        <v>14370</v>
      </c>
      <c r="E28" s="76">
        <v>13473</v>
      </c>
    </row>
    <row r="29" spans="1:5" s="54" customFormat="1" ht="14.1" customHeight="1" x14ac:dyDescent="0.2">
      <c r="A29" s="65" t="s">
        <v>50</v>
      </c>
      <c r="B29" s="75">
        <v>2003</v>
      </c>
      <c r="C29" s="76">
        <v>28003</v>
      </c>
      <c r="D29" s="76">
        <v>14395</v>
      </c>
      <c r="E29" s="76">
        <v>13608</v>
      </c>
    </row>
    <row r="30" spans="1:5" s="54" customFormat="1" ht="14.1" customHeight="1" x14ac:dyDescent="0.2">
      <c r="A30" s="64" t="s">
        <v>51</v>
      </c>
      <c r="B30" s="75">
        <v>2002</v>
      </c>
      <c r="C30" s="76">
        <v>28496</v>
      </c>
      <c r="D30" s="76">
        <v>14711</v>
      </c>
      <c r="E30" s="76">
        <v>13785</v>
      </c>
    </row>
    <row r="31" spans="1:5" s="54" customFormat="1" ht="14.1" customHeight="1" x14ac:dyDescent="0.2">
      <c r="A31" s="72" t="s">
        <v>36</v>
      </c>
      <c r="B31" s="77"/>
      <c r="C31" s="76">
        <v>137769</v>
      </c>
      <c r="D31" s="76">
        <v>71019</v>
      </c>
      <c r="E31" s="76">
        <v>66750</v>
      </c>
    </row>
    <row r="32" spans="1:5" s="54" customFormat="1" ht="14.1" customHeight="1" x14ac:dyDescent="0.2">
      <c r="A32" s="65" t="s">
        <v>52</v>
      </c>
      <c r="B32" s="75">
        <v>2001</v>
      </c>
      <c r="C32" s="76">
        <v>29307</v>
      </c>
      <c r="D32" s="76">
        <v>15119</v>
      </c>
      <c r="E32" s="76">
        <v>14188</v>
      </c>
    </row>
    <row r="33" spans="1:5" s="54" customFormat="1" ht="14.1" customHeight="1" x14ac:dyDescent="0.2">
      <c r="A33" s="65" t="s">
        <v>53</v>
      </c>
      <c r="B33" s="75">
        <v>2000</v>
      </c>
      <c r="C33" s="76">
        <v>30950</v>
      </c>
      <c r="D33" s="76">
        <v>16104</v>
      </c>
      <c r="E33" s="76">
        <v>14846</v>
      </c>
    </row>
    <row r="34" spans="1:5" s="54" customFormat="1" ht="14.1" customHeight="1" x14ac:dyDescent="0.2">
      <c r="A34" s="65" t="s">
        <v>54</v>
      </c>
      <c r="B34" s="75">
        <v>1999</v>
      </c>
      <c r="C34" s="76">
        <v>31531</v>
      </c>
      <c r="D34" s="76">
        <v>16815</v>
      </c>
      <c r="E34" s="76">
        <v>14716</v>
      </c>
    </row>
    <row r="35" spans="1:5" s="54" customFormat="1" ht="14.1" customHeight="1" x14ac:dyDescent="0.2">
      <c r="A35" s="65" t="s">
        <v>55</v>
      </c>
      <c r="B35" s="75">
        <v>1998</v>
      </c>
      <c r="C35" s="76">
        <v>31330</v>
      </c>
      <c r="D35" s="76">
        <v>16374</v>
      </c>
      <c r="E35" s="76">
        <v>14956</v>
      </c>
    </row>
    <row r="36" spans="1:5" s="54" customFormat="1" ht="14.1" customHeight="1" x14ac:dyDescent="0.2">
      <c r="A36" s="65" t="s">
        <v>56</v>
      </c>
      <c r="B36" s="75">
        <v>1997</v>
      </c>
      <c r="C36" s="76">
        <v>32429</v>
      </c>
      <c r="D36" s="76">
        <v>17111</v>
      </c>
      <c r="E36" s="76">
        <v>15318</v>
      </c>
    </row>
    <row r="37" spans="1:5" s="54" customFormat="1" ht="14.1" customHeight="1" x14ac:dyDescent="0.2">
      <c r="A37" s="72" t="s">
        <v>36</v>
      </c>
      <c r="B37" s="77"/>
      <c r="C37" s="76">
        <v>155547</v>
      </c>
      <c r="D37" s="76">
        <v>81523</v>
      </c>
      <c r="E37" s="76">
        <v>74024</v>
      </c>
    </row>
    <row r="38" spans="1:5" s="54" customFormat="1" ht="14.1" customHeight="1" x14ac:dyDescent="0.2">
      <c r="A38" s="65" t="s">
        <v>57</v>
      </c>
      <c r="B38" s="75">
        <v>1996</v>
      </c>
      <c r="C38" s="76">
        <v>32052</v>
      </c>
      <c r="D38" s="76">
        <v>16655</v>
      </c>
      <c r="E38" s="76">
        <v>15397</v>
      </c>
    </row>
    <row r="39" spans="1:5" s="54" customFormat="1" ht="14.1" customHeight="1" x14ac:dyDescent="0.2">
      <c r="A39" s="65" t="s">
        <v>58</v>
      </c>
      <c r="B39" s="75">
        <v>1995</v>
      </c>
      <c r="C39" s="76">
        <v>31135</v>
      </c>
      <c r="D39" s="76">
        <v>16270</v>
      </c>
      <c r="E39" s="76">
        <v>14865</v>
      </c>
    </row>
    <row r="40" spans="1:5" s="54" customFormat="1" ht="14.1" customHeight="1" x14ac:dyDescent="0.2">
      <c r="A40" s="65" t="s">
        <v>59</v>
      </c>
      <c r="B40" s="75">
        <v>1994</v>
      </c>
      <c r="C40" s="76">
        <v>31616</v>
      </c>
      <c r="D40" s="76">
        <v>16612</v>
      </c>
      <c r="E40" s="76">
        <v>15004</v>
      </c>
    </row>
    <row r="41" spans="1:5" s="54" customFormat="1" ht="14.1" customHeight="1" x14ac:dyDescent="0.2">
      <c r="A41" s="65" t="s">
        <v>60</v>
      </c>
      <c r="B41" s="75">
        <v>1993</v>
      </c>
      <c r="C41" s="76">
        <v>32238</v>
      </c>
      <c r="D41" s="76">
        <v>16706</v>
      </c>
      <c r="E41" s="76">
        <v>15532</v>
      </c>
    </row>
    <row r="42" spans="1:5" s="54" customFormat="1" ht="14.1" customHeight="1" x14ac:dyDescent="0.2">
      <c r="A42" s="65" t="s">
        <v>61</v>
      </c>
      <c r="B42" s="75">
        <v>1992</v>
      </c>
      <c r="C42" s="76">
        <v>32617</v>
      </c>
      <c r="D42" s="76">
        <v>16886</v>
      </c>
      <c r="E42" s="76">
        <v>15731</v>
      </c>
    </row>
    <row r="43" spans="1:5" s="54" customFormat="1" ht="14.1" customHeight="1" x14ac:dyDescent="0.2">
      <c r="A43" s="72" t="s">
        <v>36</v>
      </c>
      <c r="B43" s="77"/>
      <c r="C43" s="76">
        <v>159658</v>
      </c>
      <c r="D43" s="76">
        <v>83129</v>
      </c>
      <c r="E43" s="76">
        <v>76529</v>
      </c>
    </row>
    <row r="44" spans="1:5" s="54" customFormat="1" ht="14.1" customHeight="1" x14ac:dyDescent="0.2">
      <c r="A44" s="65" t="s">
        <v>62</v>
      </c>
      <c r="B44" s="75">
        <v>1991</v>
      </c>
      <c r="C44" s="76">
        <v>33642</v>
      </c>
      <c r="D44" s="76">
        <v>17337</v>
      </c>
      <c r="E44" s="76">
        <v>16305</v>
      </c>
    </row>
    <row r="45" spans="1:5" s="54" customFormat="1" ht="14.1" customHeight="1" x14ac:dyDescent="0.2">
      <c r="A45" s="65" t="s">
        <v>63</v>
      </c>
      <c r="B45" s="75">
        <v>1990</v>
      </c>
      <c r="C45" s="76">
        <v>35576</v>
      </c>
      <c r="D45" s="76">
        <v>18341</v>
      </c>
      <c r="E45" s="76">
        <v>17235</v>
      </c>
    </row>
    <row r="46" spans="1:5" s="54" customFormat="1" ht="14.1" customHeight="1" x14ac:dyDescent="0.2">
      <c r="A46" s="65" t="s">
        <v>64</v>
      </c>
      <c r="B46" s="75">
        <v>1989</v>
      </c>
      <c r="C46" s="76">
        <v>34874</v>
      </c>
      <c r="D46" s="76">
        <v>17836</v>
      </c>
      <c r="E46" s="76">
        <v>17038</v>
      </c>
    </row>
    <row r="47" spans="1:5" s="54" customFormat="1" ht="14.1" customHeight="1" x14ac:dyDescent="0.2">
      <c r="A47" s="65" t="s">
        <v>65</v>
      </c>
      <c r="B47" s="75">
        <v>1988</v>
      </c>
      <c r="C47" s="76">
        <v>35902</v>
      </c>
      <c r="D47" s="76">
        <v>18548</v>
      </c>
      <c r="E47" s="76">
        <v>17354</v>
      </c>
    </row>
    <row r="48" spans="1:5" s="54" customFormat="1" ht="14.1" customHeight="1" x14ac:dyDescent="0.2">
      <c r="A48" s="65" t="s">
        <v>66</v>
      </c>
      <c r="B48" s="75">
        <v>1987</v>
      </c>
      <c r="C48" s="76">
        <v>35322</v>
      </c>
      <c r="D48" s="76">
        <v>18166</v>
      </c>
      <c r="E48" s="76">
        <v>17156</v>
      </c>
    </row>
    <row r="49" spans="1:5" s="54" customFormat="1" ht="14.1" customHeight="1" x14ac:dyDescent="0.2">
      <c r="A49" s="72" t="s">
        <v>36</v>
      </c>
      <c r="B49" s="77"/>
      <c r="C49" s="76">
        <v>175316</v>
      </c>
      <c r="D49" s="76">
        <v>90228</v>
      </c>
      <c r="E49" s="76">
        <v>85088</v>
      </c>
    </row>
    <row r="50" spans="1:5" s="54" customFormat="1" ht="14.1" customHeight="1" x14ac:dyDescent="0.2">
      <c r="A50" s="65" t="s">
        <v>67</v>
      </c>
      <c r="B50" s="75">
        <v>1986</v>
      </c>
      <c r="C50" s="76">
        <v>34427</v>
      </c>
      <c r="D50" s="76">
        <v>17424</v>
      </c>
      <c r="E50" s="76">
        <v>17003</v>
      </c>
    </row>
    <row r="51" spans="1:5" s="54" customFormat="1" ht="14.1" customHeight="1" x14ac:dyDescent="0.2">
      <c r="A51" s="65" t="s">
        <v>68</v>
      </c>
      <c r="B51" s="75">
        <v>1985</v>
      </c>
      <c r="C51" s="76">
        <v>33341</v>
      </c>
      <c r="D51" s="76">
        <v>16676</v>
      </c>
      <c r="E51" s="76">
        <v>16665</v>
      </c>
    </row>
    <row r="52" spans="1:5" s="54" customFormat="1" ht="14.1" customHeight="1" x14ac:dyDescent="0.2">
      <c r="A52" s="65" t="s">
        <v>69</v>
      </c>
      <c r="B52" s="75">
        <v>1984</v>
      </c>
      <c r="C52" s="76">
        <v>33416</v>
      </c>
      <c r="D52" s="76">
        <v>16657</v>
      </c>
      <c r="E52" s="76">
        <v>16759</v>
      </c>
    </row>
    <row r="53" spans="1:5" s="54" customFormat="1" ht="14.1" customHeight="1" x14ac:dyDescent="0.2">
      <c r="A53" s="65" t="s">
        <v>70</v>
      </c>
      <c r="B53" s="75">
        <v>1983</v>
      </c>
      <c r="C53" s="76">
        <v>33969</v>
      </c>
      <c r="D53" s="76">
        <v>16941</v>
      </c>
      <c r="E53" s="76">
        <v>17028</v>
      </c>
    </row>
    <row r="54" spans="1:5" s="54" customFormat="1" ht="14.1" customHeight="1" x14ac:dyDescent="0.2">
      <c r="A54" s="64" t="s">
        <v>71</v>
      </c>
      <c r="B54" s="75">
        <v>1982</v>
      </c>
      <c r="C54" s="76">
        <v>35171</v>
      </c>
      <c r="D54" s="76">
        <v>17292</v>
      </c>
      <c r="E54" s="76">
        <v>17879</v>
      </c>
    </row>
    <row r="55" spans="1:5" s="54" customFormat="1" ht="14.1" customHeight="1" x14ac:dyDescent="0.2">
      <c r="A55" s="71" t="s">
        <v>36</v>
      </c>
      <c r="B55" s="77"/>
      <c r="C55" s="76">
        <v>170324</v>
      </c>
      <c r="D55" s="76">
        <v>84990</v>
      </c>
      <c r="E55" s="76">
        <v>85334</v>
      </c>
    </row>
    <row r="56" spans="1:5" s="54" customFormat="1" ht="14.1" customHeight="1" x14ac:dyDescent="0.2">
      <c r="A56" s="64" t="s">
        <v>72</v>
      </c>
      <c r="B56" s="75">
        <v>1981</v>
      </c>
      <c r="C56" s="76">
        <v>34981</v>
      </c>
      <c r="D56" s="76">
        <v>17166</v>
      </c>
      <c r="E56" s="76">
        <v>17815</v>
      </c>
    </row>
    <row r="57" spans="1:5" s="54" customFormat="1" ht="14.1" customHeight="1" x14ac:dyDescent="0.2">
      <c r="A57" s="64" t="s">
        <v>73</v>
      </c>
      <c r="B57" s="75">
        <v>1980</v>
      </c>
      <c r="C57" s="76">
        <v>35577</v>
      </c>
      <c r="D57" s="76">
        <v>17379</v>
      </c>
      <c r="E57" s="76">
        <v>18198</v>
      </c>
    </row>
    <row r="58" spans="1:5" s="54" customFormat="1" ht="14.1" customHeight="1" x14ac:dyDescent="0.2">
      <c r="A58" s="64" t="s">
        <v>74</v>
      </c>
      <c r="B58" s="75">
        <v>1979</v>
      </c>
      <c r="C58" s="76">
        <v>33783</v>
      </c>
      <c r="D58" s="76">
        <v>16518</v>
      </c>
      <c r="E58" s="76">
        <v>17265</v>
      </c>
    </row>
    <row r="59" spans="1:5" s="54" customFormat="1" ht="14.1" customHeight="1" x14ac:dyDescent="0.2">
      <c r="A59" s="64" t="s">
        <v>75</v>
      </c>
      <c r="B59" s="75">
        <v>1978</v>
      </c>
      <c r="C59" s="76">
        <v>33816</v>
      </c>
      <c r="D59" s="76">
        <v>16725</v>
      </c>
      <c r="E59" s="76">
        <v>17091</v>
      </c>
    </row>
    <row r="60" spans="1:5" s="54" customFormat="1" ht="14.1" customHeight="1" x14ac:dyDescent="0.2">
      <c r="A60" s="64" t="s">
        <v>76</v>
      </c>
      <c r="B60" s="75">
        <v>1977</v>
      </c>
      <c r="C60" s="76">
        <v>33574</v>
      </c>
      <c r="D60" s="76">
        <v>16430</v>
      </c>
      <c r="E60" s="76">
        <v>17144</v>
      </c>
    </row>
    <row r="61" spans="1:5" s="54" customFormat="1" ht="14.1" customHeight="1" x14ac:dyDescent="0.2">
      <c r="A61" s="72" t="s">
        <v>36</v>
      </c>
      <c r="B61" s="77"/>
      <c r="C61" s="76">
        <v>171731</v>
      </c>
      <c r="D61" s="76">
        <v>84218</v>
      </c>
      <c r="E61" s="76">
        <v>87513</v>
      </c>
    </row>
    <row r="62" spans="1:5" s="54" customFormat="1" ht="14.1" customHeight="1" x14ac:dyDescent="0.2">
      <c r="A62" s="65" t="s">
        <v>77</v>
      </c>
      <c r="B62" s="75">
        <v>1976</v>
      </c>
      <c r="C62" s="76">
        <v>33805</v>
      </c>
      <c r="D62" s="76">
        <v>16487</v>
      </c>
      <c r="E62" s="76">
        <v>17318</v>
      </c>
    </row>
    <row r="63" spans="1:5" s="54" customFormat="1" ht="14.1" customHeight="1" x14ac:dyDescent="0.2">
      <c r="A63" s="65" t="s">
        <v>78</v>
      </c>
      <c r="B63" s="75">
        <v>1975</v>
      </c>
      <c r="C63" s="76">
        <v>33022</v>
      </c>
      <c r="D63" s="76">
        <v>16239</v>
      </c>
      <c r="E63" s="76">
        <v>16783</v>
      </c>
    </row>
    <row r="64" spans="1:5" s="54" customFormat="1" ht="14.1" customHeight="1" x14ac:dyDescent="0.2">
      <c r="A64" s="65" t="s">
        <v>79</v>
      </c>
      <c r="B64" s="75">
        <v>1974</v>
      </c>
      <c r="C64" s="76">
        <v>33028</v>
      </c>
      <c r="D64" s="76">
        <v>16250</v>
      </c>
      <c r="E64" s="76">
        <v>16778</v>
      </c>
    </row>
    <row r="65" spans="1:5" s="54" customFormat="1" ht="14.1" customHeight="1" x14ac:dyDescent="0.2">
      <c r="A65" s="65" t="s">
        <v>80</v>
      </c>
      <c r="B65" s="75">
        <v>1973</v>
      </c>
      <c r="C65" s="76">
        <v>34003</v>
      </c>
      <c r="D65" s="76">
        <v>16681</v>
      </c>
      <c r="E65" s="76">
        <v>17322</v>
      </c>
    </row>
    <row r="66" spans="1:5" s="54" customFormat="1" ht="14.1" customHeight="1" x14ac:dyDescent="0.2">
      <c r="A66" s="65" t="s">
        <v>81</v>
      </c>
      <c r="B66" s="75">
        <v>1972</v>
      </c>
      <c r="C66" s="76">
        <v>36947</v>
      </c>
      <c r="D66" s="76">
        <v>18107</v>
      </c>
      <c r="E66" s="76">
        <v>18840</v>
      </c>
    </row>
    <row r="67" spans="1:5" s="54" customFormat="1" ht="14.1" customHeight="1" x14ac:dyDescent="0.2">
      <c r="A67" s="72" t="s">
        <v>36</v>
      </c>
      <c r="B67" s="77"/>
      <c r="C67" s="76">
        <v>170805</v>
      </c>
      <c r="D67" s="76">
        <v>83764</v>
      </c>
      <c r="E67" s="76">
        <v>87041</v>
      </c>
    </row>
    <row r="68" spans="1:5" s="54" customFormat="1" ht="14.1" customHeight="1" x14ac:dyDescent="0.2">
      <c r="A68" s="65" t="s">
        <v>82</v>
      </c>
      <c r="B68" s="75">
        <v>1971</v>
      </c>
      <c r="C68" s="76">
        <v>41362</v>
      </c>
      <c r="D68" s="76">
        <v>20316</v>
      </c>
      <c r="E68" s="76">
        <v>21046</v>
      </c>
    </row>
    <row r="69" spans="1:5" s="54" customFormat="1" ht="14.1" customHeight="1" x14ac:dyDescent="0.2">
      <c r="A69" s="65" t="s">
        <v>83</v>
      </c>
      <c r="B69" s="75">
        <v>1970</v>
      </c>
      <c r="C69" s="76">
        <v>43059</v>
      </c>
      <c r="D69" s="76">
        <v>21356</v>
      </c>
      <c r="E69" s="76">
        <v>21703</v>
      </c>
    </row>
    <row r="70" spans="1:5" s="54" customFormat="1" ht="14.1" customHeight="1" x14ac:dyDescent="0.2">
      <c r="A70" s="65" t="s">
        <v>84</v>
      </c>
      <c r="B70" s="75">
        <v>1969</v>
      </c>
      <c r="C70" s="76">
        <v>47672</v>
      </c>
      <c r="D70" s="76">
        <v>23557</v>
      </c>
      <c r="E70" s="76">
        <v>24115</v>
      </c>
    </row>
    <row r="71" spans="1:5" s="54" customFormat="1" ht="14.1" customHeight="1" x14ac:dyDescent="0.2">
      <c r="A71" s="65" t="s">
        <v>85</v>
      </c>
      <c r="B71" s="75">
        <v>1968</v>
      </c>
      <c r="C71" s="76">
        <v>50538</v>
      </c>
      <c r="D71" s="76">
        <v>24954</v>
      </c>
      <c r="E71" s="76">
        <v>25584</v>
      </c>
    </row>
    <row r="72" spans="1:5" s="54" customFormat="1" ht="14.1" customHeight="1" x14ac:dyDescent="0.2">
      <c r="A72" s="65" t="s">
        <v>86</v>
      </c>
      <c r="B72" s="75">
        <v>1967</v>
      </c>
      <c r="C72" s="76">
        <v>52268</v>
      </c>
      <c r="D72" s="76">
        <v>25903</v>
      </c>
      <c r="E72" s="76">
        <v>26365</v>
      </c>
    </row>
    <row r="73" spans="1:5" s="54" customFormat="1" ht="14.1" customHeight="1" x14ac:dyDescent="0.2">
      <c r="A73" s="72" t="s">
        <v>36</v>
      </c>
      <c r="B73" s="77"/>
      <c r="C73" s="76">
        <v>234899</v>
      </c>
      <c r="D73" s="76">
        <v>116086</v>
      </c>
      <c r="E73" s="76">
        <v>118813</v>
      </c>
    </row>
    <row r="74" spans="1:5" s="54" customFormat="1" ht="14.1" customHeight="1" x14ac:dyDescent="0.2">
      <c r="A74" s="65" t="s">
        <v>87</v>
      </c>
      <c r="B74" s="75">
        <v>1966</v>
      </c>
      <c r="C74" s="76">
        <v>52425</v>
      </c>
      <c r="D74" s="76">
        <v>25909</v>
      </c>
      <c r="E74" s="76">
        <v>26516</v>
      </c>
    </row>
    <row r="75" spans="1:5" s="54" customFormat="1" ht="14.1" customHeight="1" x14ac:dyDescent="0.2">
      <c r="A75" s="65" t="s">
        <v>88</v>
      </c>
      <c r="B75" s="75">
        <v>1965</v>
      </c>
      <c r="C75" s="76">
        <v>51505</v>
      </c>
      <c r="D75" s="76">
        <v>25246</v>
      </c>
      <c r="E75" s="76">
        <v>26259</v>
      </c>
    </row>
    <row r="76" spans="1:5" s="54" customFormat="1" ht="14.1" customHeight="1" x14ac:dyDescent="0.2">
      <c r="A76" s="65" t="s">
        <v>89</v>
      </c>
      <c r="B76" s="75">
        <v>1964</v>
      </c>
      <c r="C76" s="76">
        <v>51837</v>
      </c>
      <c r="D76" s="76">
        <v>25800</v>
      </c>
      <c r="E76" s="76">
        <v>26037</v>
      </c>
    </row>
    <row r="77" spans="1:5" s="54" customFormat="1" ht="14.1" customHeight="1" x14ac:dyDescent="0.2">
      <c r="A77" s="64" t="s">
        <v>90</v>
      </c>
      <c r="B77" s="75">
        <v>1963</v>
      </c>
      <c r="C77" s="76">
        <v>50284</v>
      </c>
      <c r="D77" s="76">
        <v>24709</v>
      </c>
      <c r="E77" s="76">
        <v>25575</v>
      </c>
    </row>
    <row r="78" spans="1:5" s="54" customFormat="1" ht="14.1" customHeight="1" x14ac:dyDescent="0.2">
      <c r="A78" s="65" t="s">
        <v>91</v>
      </c>
      <c r="B78" s="75">
        <v>1962</v>
      </c>
      <c r="C78" s="76">
        <v>47670</v>
      </c>
      <c r="D78" s="76">
        <v>23410</v>
      </c>
      <c r="E78" s="76">
        <v>24260</v>
      </c>
    </row>
    <row r="79" spans="1:5" s="54" customFormat="1" ht="14.1" customHeight="1" x14ac:dyDescent="0.2">
      <c r="A79" s="72" t="s">
        <v>36</v>
      </c>
      <c r="B79" s="77"/>
      <c r="C79" s="76">
        <v>253721</v>
      </c>
      <c r="D79" s="76">
        <v>125074</v>
      </c>
      <c r="E79" s="76">
        <v>128647</v>
      </c>
    </row>
    <row r="80" spans="1:5" s="54" customFormat="1" ht="14.1" customHeight="1" x14ac:dyDescent="0.2">
      <c r="A80" s="65" t="s">
        <v>92</v>
      </c>
      <c r="B80" s="75">
        <v>1961</v>
      </c>
      <c r="C80" s="76">
        <v>46346</v>
      </c>
      <c r="D80" s="76">
        <v>22728</v>
      </c>
      <c r="E80" s="76">
        <v>23618</v>
      </c>
    </row>
    <row r="81" spans="1:5" s="54" customFormat="1" ht="14.1" customHeight="1" x14ac:dyDescent="0.2">
      <c r="A81" s="65" t="s">
        <v>93</v>
      </c>
      <c r="B81" s="75">
        <v>1960</v>
      </c>
      <c r="C81" s="76">
        <v>44063</v>
      </c>
      <c r="D81" s="76">
        <v>21551</v>
      </c>
      <c r="E81" s="76">
        <v>22512</v>
      </c>
    </row>
    <row r="82" spans="1:5" s="54" customFormat="1" ht="14.1" customHeight="1" x14ac:dyDescent="0.2">
      <c r="A82" s="65" t="s">
        <v>94</v>
      </c>
      <c r="B82" s="75">
        <v>1959</v>
      </c>
      <c r="C82" s="76">
        <v>42564</v>
      </c>
      <c r="D82" s="76">
        <v>20759</v>
      </c>
      <c r="E82" s="76">
        <v>21805</v>
      </c>
    </row>
    <row r="83" spans="1:5" s="54" customFormat="1" ht="14.1" customHeight="1" x14ac:dyDescent="0.2">
      <c r="A83" s="65" t="s">
        <v>95</v>
      </c>
      <c r="B83" s="75">
        <v>1958</v>
      </c>
      <c r="C83" s="76">
        <v>39924</v>
      </c>
      <c r="D83" s="76">
        <v>19532</v>
      </c>
      <c r="E83" s="76">
        <v>20392</v>
      </c>
    </row>
    <row r="84" spans="1:5" s="54" customFormat="1" ht="14.1" customHeight="1" x14ac:dyDescent="0.2">
      <c r="A84" s="65" t="s">
        <v>96</v>
      </c>
      <c r="B84" s="75">
        <v>1957</v>
      </c>
      <c r="C84" s="76">
        <v>38634</v>
      </c>
      <c r="D84" s="76">
        <v>18479</v>
      </c>
      <c r="E84" s="76">
        <v>20155</v>
      </c>
    </row>
    <row r="85" spans="1:5" s="54" customFormat="1" ht="14.1" customHeight="1" x14ac:dyDescent="0.2">
      <c r="A85" s="72" t="s">
        <v>36</v>
      </c>
      <c r="B85" s="77"/>
      <c r="C85" s="76">
        <v>211531</v>
      </c>
      <c r="D85" s="76">
        <v>103049</v>
      </c>
      <c r="E85" s="76">
        <v>108482</v>
      </c>
    </row>
    <row r="86" spans="1:5" s="54" customFormat="1" ht="14.1" customHeight="1" x14ac:dyDescent="0.2">
      <c r="A86" s="65" t="s">
        <v>97</v>
      </c>
      <c r="B86" s="75">
        <v>1956</v>
      </c>
      <c r="C86" s="76">
        <v>36288</v>
      </c>
      <c r="D86" s="76">
        <v>17442</v>
      </c>
      <c r="E86" s="76">
        <v>18846</v>
      </c>
    </row>
    <row r="87" spans="1:5" s="54" customFormat="1" ht="14.1" customHeight="1" x14ac:dyDescent="0.2">
      <c r="A87" s="65" t="s">
        <v>98</v>
      </c>
      <c r="B87" s="75">
        <v>1955</v>
      </c>
      <c r="C87" s="76">
        <v>35186</v>
      </c>
      <c r="D87" s="76">
        <v>16780</v>
      </c>
      <c r="E87" s="76">
        <v>18406</v>
      </c>
    </row>
    <row r="88" spans="1:5" s="54" customFormat="1" ht="14.1" customHeight="1" x14ac:dyDescent="0.2">
      <c r="A88" s="65" t="s">
        <v>99</v>
      </c>
      <c r="B88" s="75">
        <v>1954</v>
      </c>
      <c r="C88" s="76">
        <v>34704</v>
      </c>
      <c r="D88" s="76">
        <v>16402</v>
      </c>
      <c r="E88" s="76">
        <v>18302</v>
      </c>
    </row>
    <row r="89" spans="1:5" s="54" customFormat="1" ht="14.1" customHeight="1" x14ac:dyDescent="0.2">
      <c r="A89" s="65" t="s">
        <v>100</v>
      </c>
      <c r="B89" s="75">
        <v>1953</v>
      </c>
      <c r="C89" s="76">
        <v>32919</v>
      </c>
      <c r="D89" s="76">
        <v>15692</v>
      </c>
      <c r="E89" s="76">
        <v>17227</v>
      </c>
    </row>
    <row r="90" spans="1:5" s="54" customFormat="1" ht="14.1" customHeight="1" x14ac:dyDescent="0.2">
      <c r="A90" s="65" t="s">
        <v>101</v>
      </c>
      <c r="B90" s="75">
        <v>1952</v>
      </c>
      <c r="C90" s="76">
        <v>32617</v>
      </c>
      <c r="D90" s="76">
        <v>15456</v>
      </c>
      <c r="E90" s="76">
        <v>17161</v>
      </c>
    </row>
    <row r="91" spans="1:5" s="54" customFormat="1" ht="14.1" customHeight="1" x14ac:dyDescent="0.2">
      <c r="A91" s="72" t="s">
        <v>36</v>
      </c>
      <c r="B91" s="77"/>
      <c r="C91" s="76">
        <v>171714</v>
      </c>
      <c r="D91" s="76">
        <v>81772</v>
      </c>
      <c r="E91" s="76">
        <v>89942</v>
      </c>
    </row>
    <row r="92" spans="1:5" s="54" customFormat="1" ht="14.1" customHeight="1" x14ac:dyDescent="0.2">
      <c r="A92" s="65" t="s">
        <v>102</v>
      </c>
      <c r="B92" s="75">
        <v>1951</v>
      </c>
      <c r="C92" s="76">
        <v>32277</v>
      </c>
      <c r="D92" s="76">
        <v>15311</v>
      </c>
      <c r="E92" s="76">
        <v>16966</v>
      </c>
    </row>
    <row r="93" spans="1:5" s="54" customFormat="1" ht="14.1" customHeight="1" x14ac:dyDescent="0.2">
      <c r="A93" s="65" t="s">
        <v>103</v>
      </c>
      <c r="B93" s="75">
        <v>1950</v>
      </c>
      <c r="C93" s="76">
        <v>32351</v>
      </c>
      <c r="D93" s="76">
        <v>15200</v>
      </c>
      <c r="E93" s="76">
        <v>17151</v>
      </c>
    </row>
    <row r="94" spans="1:5" s="54" customFormat="1" ht="14.1" customHeight="1" x14ac:dyDescent="0.2">
      <c r="A94" s="65" t="s">
        <v>104</v>
      </c>
      <c r="B94" s="75">
        <v>1949</v>
      </c>
      <c r="C94" s="76">
        <v>31857</v>
      </c>
      <c r="D94" s="76">
        <v>15080</v>
      </c>
      <c r="E94" s="76">
        <v>16777</v>
      </c>
    </row>
    <row r="95" spans="1:5" s="54" customFormat="1" ht="14.1" customHeight="1" x14ac:dyDescent="0.2">
      <c r="A95" s="65" t="s">
        <v>105</v>
      </c>
      <c r="B95" s="75">
        <v>1948</v>
      </c>
      <c r="C95" s="76">
        <v>30654</v>
      </c>
      <c r="D95" s="76">
        <v>14306</v>
      </c>
      <c r="E95" s="76">
        <v>16348</v>
      </c>
    </row>
    <row r="96" spans="1:5" s="54" customFormat="1" ht="14.1" customHeight="1" x14ac:dyDescent="0.2">
      <c r="A96" s="65" t="s">
        <v>106</v>
      </c>
      <c r="B96" s="75">
        <v>1947</v>
      </c>
      <c r="C96" s="76">
        <v>28155</v>
      </c>
      <c r="D96" s="76">
        <v>13145</v>
      </c>
      <c r="E96" s="76">
        <v>15010</v>
      </c>
    </row>
    <row r="97" spans="1:5" s="54" customFormat="1" ht="14.1" customHeight="1" x14ac:dyDescent="0.2">
      <c r="A97" s="72" t="s">
        <v>36</v>
      </c>
      <c r="B97" s="77"/>
      <c r="C97" s="76">
        <v>155294</v>
      </c>
      <c r="D97" s="76">
        <v>73042</v>
      </c>
      <c r="E97" s="76">
        <v>82252</v>
      </c>
    </row>
    <row r="98" spans="1:5" s="54" customFormat="1" ht="14.1" customHeight="1" x14ac:dyDescent="0.2">
      <c r="A98" s="65" t="s">
        <v>107</v>
      </c>
      <c r="B98" s="75">
        <v>1946</v>
      </c>
      <c r="C98" s="76">
        <v>25975</v>
      </c>
      <c r="D98" s="76">
        <v>11936</v>
      </c>
      <c r="E98" s="76">
        <v>14039</v>
      </c>
    </row>
    <row r="99" spans="1:5" s="54" customFormat="1" ht="14.1" customHeight="1" x14ac:dyDescent="0.2">
      <c r="A99" s="65" t="s">
        <v>108</v>
      </c>
      <c r="B99" s="75">
        <v>1945</v>
      </c>
      <c r="C99" s="76">
        <v>21052</v>
      </c>
      <c r="D99" s="76">
        <v>9446</v>
      </c>
      <c r="E99" s="76">
        <v>11606</v>
      </c>
    </row>
    <row r="100" spans="1:5" s="54" customFormat="1" ht="14.1" customHeight="1" x14ac:dyDescent="0.2">
      <c r="A100" s="65" t="s">
        <v>109</v>
      </c>
      <c r="B100" s="75">
        <v>1944</v>
      </c>
      <c r="C100" s="76">
        <v>27400</v>
      </c>
      <c r="D100" s="76">
        <v>12433</v>
      </c>
      <c r="E100" s="76">
        <v>14967</v>
      </c>
    </row>
    <row r="101" spans="1:5" s="54" customFormat="1" ht="14.1" customHeight="1" x14ac:dyDescent="0.2">
      <c r="A101" s="65" t="s">
        <v>110</v>
      </c>
      <c r="B101" s="75">
        <v>1943</v>
      </c>
      <c r="C101" s="76">
        <v>27800</v>
      </c>
      <c r="D101" s="76">
        <v>12620</v>
      </c>
      <c r="E101" s="76">
        <v>15180</v>
      </c>
    </row>
    <row r="102" spans="1:5" s="54" customFormat="1" ht="14.1" customHeight="1" x14ac:dyDescent="0.2">
      <c r="A102" s="66" t="s">
        <v>111</v>
      </c>
      <c r="B102" s="75">
        <v>1942</v>
      </c>
      <c r="C102" s="76">
        <v>26085</v>
      </c>
      <c r="D102" s="76">
        <v>11681</v>
      </c>
      <c r="E102" s="76">
        <v>14404</v>
      </c>
    </row>
    <row r="103" spans="1:5" s="54" customFormat="1" ht="14.1" customHeight="1" x14ac:dyDescent="0.2">
      <c r="A103" s="73" t="s">
        <v>36</v>
      </c>
      <c r="B103" s="78"/>
      <c r="C103" s="76">
        <v>128312</v>
      </c>
      <c r="D103" s="76">
        <v>58116</v>
      </c>
      <c r="E103" s="76">
        <v>70196</v>
      </c>
    </row>
    <row r="104" spans="1:5" s="54" customFormat="1" ht="14.1" customHeight="1" x14ac:dyDescent="0.2">
      <c r="A104" s="66" t="s">
        <v>112</v>
      </c>
      <c r="B104" s="75">
        <v>1941</v>
      </c>
      <c r="C104" s="76">
        <v>30630</v>
      </c>
      <c r="D104" s="76">
        <v>13716</v>
      </c>
      <c r="E104" s="76">
        <v>16914</v>
      </c>
    </row>
    <row r="105" spans="1:5" s="54" customFormat="1" ht="14.1" customHeight="1" x14ac:dyDescent="0.2">
      <c r="A105" s="66" t="s">
        <v>123</v>
      </c>
      <c r="B105" s="75">
        <v>1940</v>
      </c>
      <c r="C105" s="76">
        <v>29842</v>
      </c>
      <c r="D105" s="76">
        <v>13133</v>
      </c>
      <c r="E105" s="76">
        <v>16709</v>
      </c>
    </row>
    <row r="106" spans="1:5" s="21" customFormat="1" ht="14.1" customHeight="1" x14ac:dyDescent="0.2">
      <c r="A106" s="66" t="s">
        <v>121</v>
      </c>
      <c r="B106" s="75">
        <v>1939</v>
      </c>
      <c r="C106" s="76">
        <v>28345</v>
      </c>
      <c r="D106" s="76">
        <v>12254</v>
      </c>
      <c r="E106" s="76">
        <v>16091</v>
      </c>
    </row>
    <row r="107" spans="1:5" s="54" customFormat="1" ht="14.1" customHeight="1" x14ac:dyDescent="0.2">
      <c r="A107" s="66" t="s">
        <v>124</v>
      </c>
      <c r="B107" s="75">
        <v>1938</v>
      </c>
      <c r="C107" s="76">
        <v>25216</v>
      </c>
      <c r="D107" s="76">
        <v>10657</v>
      </c>
      <c r="E107" s="76">
        <v>14559</v>
      </c>
    </row>
    <row r="108" spans="1:5" s="54" customFormat="1" ht="14.1" customHeight="1" x14ac:dyDescent="0.2">
      <c r="A108" s="66" t="s">
        <v>122</v>
      </c>
      <c r="B108" s="75">
        <v>1937</v>
      </c>
      <c r="C108" s="76">
        <v>21819</v>
      </c>
      <c r="D108" s="76">
        <v>9174</v>
      </c>
      <c r="E108" s="76">
        <v>12645</v>
      </c>
    </row>
    <row r="109" spans="1:5" s="54" customFormat="1" ht="14.1" customHeight="1" x14ac:dyDescent="0.2">
      <c r="A109" s="73" t="s">
        <v>36</v>
      </c>
      <c r="B109" s="78"/>
      <c r="C109" s="76">
        <v>135852</v>
      </c>
      <c r="D109" s="76">
        <v>58934</v>
      </c>
      <c r="E109" s="76">
        <v>76918</v>
      </c>
    </row>
    <row r="110" spans="1:5" s="54" customFormat="1" ht="14.1" customHeight="1" x14ac:dyDescent="0.2">
      <c r="A110" s="66" t="s">
        <v>113</v>
      </c>
      <c r="B110" s="75">
        <v>1936</v>
      </c>
      <c r="C110" s="76">
        <v>19011</v>
      </c>
      <c r="D110" s="76">
        <v>7767</v>
      </c>
      <c r="E110" s="76">
        <v>11244</v>
      </c>
    </row>
    <row r="111" spans="1:5" s="54" customFormat="1" ht="14.1" customHeight="1" x14ac:dyDescent="0.2">
      <c r="A111" s="66" t="s">
        <v>114</v>
      </c>
      <c r="B111" s="75">
        <v>1935</v>
      </c>
      <c r="C111" s="76">
        <v>16438</v>
      </c>
      <c r="D111" s="76">
        <v>6405</v>
      </c>
      <c r="E111" s="76">
        <v>10033</v>
      </c>
    </row>
    <row r="112" spans="1:5" s="54" customFormat="1" ht="14.1" customHeight="1" x14ac:dyDescent="0.2">
      <c r="A112" s="66" t="s">
        <v>115</v>
      </c>
      <c r="B112" s="75">
        <v>1934</v>
      </c>
      <c r="C112" s="76">
        <v>13270</v>
      </c>
      <c r="D112" s="76">
        <v>5138</v>
      </c>
      <c r="E112" s="76">
        <v>8132</v>
      </c>
    </row>
    <row r="113" spans="1:5" s="54" customFormat="1" ht="14.1" customHeight="1" x14ac:dyDescent="0.2">
      <c r="A113" s="66" t="s">
        <v>116</v>
      </c>
      <c r="B113" s="75">
        <v>1933</v>
      </c>
      <c r="C113" s="76">
        <v>8824</v>
      </c>
      <c r="D113" s="76">
        <v>3174</v>
      </c>
      <c r="E113" s="76">
        <v>5650</v>
      </c>
    </row>
    <row r="114" spans="1:5" s="54" customFormat="1" ht="14.1" customHeight="1" x14ac:dyDescent="0.2">
      <c r="A114" s="66" t="s">
        <v>117</v>
      </c>
      <c r="B114" s="75">
        <v>1932</v>
      </c>
      <c r="C114" s="76">
        <v>7379</v>
      </c>
      <c r="D114" s="76">
        <v>2562</v>
      </c>
      <c r="E114" s="76">
        <v>4817</v>
      </c>
    </row>
    <row r="115" spans="1:5" s="54" customFormat="1" ht="14.1" customHeight="1" x14ac:dyDescent="0.2">
      <c r="A115" s="73" t="s">
        <v>36</v>
      </c>
      <c r="B115" s="79"/>
      <c r="C115" s="76">
        <v>64922</v>
      </c>
      <c r="D115" s="76">
        <v>25046</v>
      </c>
      <c r="E115" s="76">
        <v>39876</v>
      </c>
    </row>
    <row r="116" spans="1:5" s="54" customFormat="1" ht="14.1" customHeight="1" x14ac:dyDescent="0.2">
      <c r="A116" s="66" t="s">
        <v>118</v>
      </c>
      <c r="B116" s="75">
        <v>1931</v>
      </c>
      <c r="C116" s="76">
        <v>30084</v>
      </c>
      <c r="D116" s="76">
        <v>8711</v>
      </c>
      <c r="E116" s="76">
        <v>21373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1">
        <v>2922005</v>
      </c>
      <c r="D118" s="82">
        <v>1431064</v>
      </c>
      <c r="E118" s="82">
        <v>1490941</v>
      </c>
    </row>
    <row r="119" spans="1:5" x14ac:dyDescent="0.2">
      <c r="A119" s="59"/>
      <c r="B119" s="54"/>
      <c r="C119" s="60"/>
      <c r="D119" s="60"/>
      <c r="E119" s="60"/>
    </row>
    <row r="120" spans="1:5" x14ac:dyDescent="0.2">
      <c r="A120" s="59"/>
      <c r="B120" s="59"/>
      <c r="C120" s="60"/>
      <c r="D120" s="60"/>
      <c r="E120" s="60"/>
    </row>
    <row r="121" spans="1:5" x14ac:dyDescent="0.2">
      <c r="A121" s="59"/>
      <c r="B121" s="59"/>
      <c r="C121" s="60"/>
      <c r="D121" s="60"/>
      <c r="E121" s="60"/>
    </row>
    <row r="122" spans="1:5" x14ac:dyDescent="0.2">
      <c r="A122" s="59"/>
      <c r="B122" s="59"/>
      <c r="C122" s="60"/>
      <c r="D122" s="60"/>
      <c r="E122" s="60"/>
    </row>
    <row r="123" spans="1:5" x14ac:dyDescent="0.2">
      <c r="A123" s="59"/>
      <c r="B123" s="59"/>
      <c r="C123" s="60"/>
      <c r="D123" s="60"/>
      <c r="E123" s="60"/>
    </row>
    <row r="124" spans="1:5" x14ac:dyDescent="0.2">
      <c r="A124" s="59"/>
      <c r="B124" s="59"/>
      <c r="C124" s="60"/>
      <c r="D124" s="60"/>
      <c r="E124" s="60"/>
    </row>
    <row r="125" spans="1:5" x14ac:dyDescent="0.2">
      <c r="A125" s="59"/>
      <c r="B125" s="59"/>
      <c r="C125" s="60"/>
      <c r="D125" s="60"/>
      <c r="E125" s="60"/>
    </row>
    <row r="126" spans="1:5" x14ac:dyDescent="0.2">
      <c r="A126" s="59"/>
      <c r="B126" s="59"/>
      <c r="C126" s="60"/>
      <c r="D126" s="60"/>
      <c r="E126" s="60"/>
    </row>
    <row r="127" spans="1:5" x14ac:dyDescent="0.2">
      <c r="A127" s="59"/>
      <c r="B127" s="59"/>
      <c r="C127" s="60"/>
      <c r="D127" s="60"/>
      <c r="E127" s="60"/>
    </row>
    <row r="128" spans="1:5" x14ac:dyDescent="0.2">
      <c r="A128" s="59"/>
      <c r="B128" s="59"/>
      <c r="C128" s="60"/>
      <c r="D128" s="60"/>
      <c r="E128" s="60"/>
    </row>
    <row r="129" spans="1:5" x14ac:dyDescent="0.2">
      <c r="A129" s="59"/>
      <c r="B129" s="59"/>
      <c r="C129" s="60"/>
      <c r="D129" s="60"/>
      <c r="E129" s="60"/>
    </row>
    <row r="130" spans="1:5" x14ac:dyDescent="0.2">
      <c r="A130" s="59"/>
      <c r="B130" s="59"/>
      <c r="C130" s="60"/>
      <c r="D130" s="60"/>
      <c r="E130" s="60"/>
    </row>
    <row r="131" spans="1:5" x14ac:dyDescent="0.2">
      <c r="A131" s="59"/>
      <c r="B131" s="59"/>
      <c r="C131" s="60"/>
      <c r="D131" s="60"/>
      <c r="E131" s="60"/>
    </row>
    <row r="132" spans="1:5" x14ac:dyDescent="0.2">
      <c r="A132" s="59"/>
      <c r="B132" s="59"/>
      <c r="C132" s="60"/>
      <c r="D132" s="60"/>
      <c r="E132" s="60"/>
    </row>
    <row r="133" spans="1:5" x14ac:dyDescent="0.2">
      <c r="A133" s="59"/>
      <c r="B133" s="59"/>
      <c r="C133" s="60"/>
      <c r="D133" s="60"/>
      <c r="E133" s="60"/>
    </row>
    <row r="134" spans="1:5" x14ac:dyDescent="0.2">
      <c r="A134" s="59"/>
      <c r="B134" s="59"/>
      <c r="C134" s="60"/>
      <c r="D134" s="60"/>
      <c r="E134" s="60"/>
    </row>
    <row r="135" spans="1:5" x14ac:dyDescent="0.2">
      <c r="A135" s="59"/>
      <c r="B135" s="59"/>
      <c r="C135" s="60"/>
      <c r="D135" s="60"/>
      <c r="E135" s="60"/>
    </row>
    <row r="136" spans="1:5" x14ac:dyDescent="0.2">
      <c r="A136" s="59"/>
      <c r="B136" s="59"/>
      <c r="C136" s="60"/>
      <c r="D136" s="60"/>
      <c r="E136" s="60"/>
    </row>
    <row r="137" spans="1:5" x14ac:dyDescent="0.2">
      <c r="A137" s="59"/>
      <c r="B137" s="59"/>
      <c r="C137" s="60"/>
      <c r="D137" s="60"/>
      <c r="E137" s="60"/>
    </row>
    <row r="138" spans="1:5" x14ac:dyDescent="0.2">
      <c r="A138" s="59"/>
      <c r="B138" s="59"/>
      <c r="C138" s="60"/>
      <c r="D138" s="60"/>
      <c r="E138" s="60"/>
    </row>
    <row r="139" spans="1:5" x14ac:dyDescent="0.2">
      <c r="A139" s="59"/>
      <c r="B139" s="59"/>
      <c r="C139" s="60"/>
      <c r="D139" s="60"/>
      <c r="E139" s="60"/>
    </row>
    <row r="140" spans="1:5" x14ac:dyDescent="0.2">
      <c r="A140" s="59"/>
      <c r="B140" s="59"/>
      <c r="C140" s="60"/>
      <c r="D140" s="60"/>
      <c r="E140" s="60"/>
    </row>
    <row r="141" spans="1:5" x14ac:dyDescent="0.2">
      <c r="A141" s="59"/>
      <c r="B141" s="59"/>
      <c r="C141" s="60"/>
      <c r="D141" s="60"/>
      <c r="E141" s="60"/>
    </row>
    <row r="142" spans="1:5" x14ac:dyDescent="0.2">
      <c r="A142" s="59"/>
      <c r="B142" s="59"/>
      <c r="C142" s="60"/>
      <c r="D142" s="60"/>
      <c r="E142" s="60"/>
    </row>
    <row r="143" spans="1:5" x14ac:dyDescent="0.2">
      <c r="A143" s="59"/>
      <c r="B143" s="59"/>
      <c r="C143" s="60"/>
      <c r="D143" s="60"/>
      <c r="E143" s="60"/>
    </row>
    <row r="144" spans="1:5" x14ac:dyDescent="0.2">
      <c r="A144" s="59"/>
      <c r="B144" s="59"/>
      <c r="C144" s="60"/>
      <c r="D144" s="60"/>
      <c r="E144" s="60"/>
    </row>
    <row r="145" spans="1:5" x14ac:dyDescent="0.2">
      <c r="A145" s="59"/>
      <c r="B145" s="59"/>
      <c r="C145" s="60"/>
      <c r="D145" s="60"/>
      <c r="E145" s="60"/>
    </row>
    <row r="146" spans="1:5" x14ac:dyDescent="0.2">
      <c r="A146" s="59"/>
      <c r="B146" s="59"/>
      <c r="C146" s="54"/>
      <c r="D146" s="54"/>
      <c r="E146" s="54"/>
    </row>
    <row r="147" spans="1:5" x14ac:dyDescent="0.2">
      <c r="A147" s="59"/>
      <c r="B147" s="59"/>
      <c r="C147" s="54"/>
      <c r="D147" s="54"/>
      <c r="E147" s="54"/>
    </row>
    <row r="148" spans="1:5" x14ac:dyDescent="0.2">
      <c r="A148" s="59"/>
      <c r="B148" s="59"/>
      <c r="C148" s="54"/>
      <c r="D148" s="54"/>
      <c r="E148" s="54"/>
    </row>
    <row r="149" spans="1:5" x14ac:dyDescent="0.2">
      <c r="A149" s="59"/>
      <c r="B149" s="59"/>
      <c r="C149" s="54"/>
      <c r="D149" s="54"/>
      <c r="E149" s="54"/>
    </row>
    <row r="150" spans="1:5" x14ac:dyDescent="0.2">
      <c r="A150" s="59"/>
      <c r="B150" s="54"/>
      <c r="C150" s="54"/>
      <c r="D150" s="54"/>
      <c r="E150" s="54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view="pageLayout" zoomScaleNormal="100" workbookViewId="0"/>
  </sheetViews>
  <sheetFormatPr baseColWidth="10" defaultColWidth="11.42578125" defaultRowHeight="12.75" x14ac:dyDescent="0.2"/>
  <cols>
    <col min="1" max="1" width="90.85546875" style="11" customWidth="1"/>
    <col min="2" max="2" width="0.85546875" style="11" customWidth="1"/>
    <col min="3" max="16384" width="11.42578125" style="11"/>
  </cols>
  <sheetData>
    <row r="1" spans="1:1" ht="15.75" x14ac:dyDescent="0.25">
      <c r="A1" s="28"/>
    </row>
    <row r="3" spans="1:1" x14ac:dyDescent="0.2">
      <c r="A3" s="29"/>
    </row>
    <row r="4" spans="1:1" x14ac:dyDescent="0.2">
      <c r="A4" s="24"/>
    </row>
    <row r="5" spans="1:1" x14ac:dyDescent="0.2">
      <c r="A5" s="30"/>
    </row>
    <row r="6" spans="1:1" x14ac:dyDescent="0.2">
      <c r="A6" s="32"/>
    </row>
    <row r="7" spans="1:1" x14ac:dyDescent="0.2">
      <c r="A7" s="31"/>
    </row>
    <row r="8" spans="1:1" x14ac:dyDescent="0.2">
      <c r="A8" s="24"/>
    </row>
    <row r="17" spans="1:1" ht="15.75" x14ac:dyDescent="0.25">
      <c r="A17" s="28"/>
    </row>
    <row r="18" spans="1:1" x14ac:dyDescent="0.2">
      <c r="A18" s="29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32"/>
  <sheetViews>
    <sheetView view="pageLayout" zoomScaleNormal="100" workbookViewId="0">
      <selection activeCell="A5" sqref="A5:XFD5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21" width="10.7109375" customWidth="1"/>
  </cols>
  <sheetData>
    <row r="1" spans="1:5" s="54" customFormat="1" ht="14.1" customHeight="1" x14ac:dyDescent="0.2">
      <c r="A1" s="105" t="s">
        <v>168</v>
      </c>
      <c r="B1" s="105"/>
      <c r="C1" s="105"/>
      <c r="D1" s="105"/>
      <c r="E1" s="105"/>
    </row>
    <row r="2" spans="1:5" s="54" customFormat="1" ht="14.1" customHeight="1" x14ac:dyDescent="0.2">
      <c r="A2" s="128"/>
    </row>
    <row r="3" spans="1:5" s="8" customFormat="1" ht="28.35" customHeight="1" x14ac:dyDescent="0.2">
      <c r="A3" s="111" t="s">
        <v>155</v>
      </c>
      <c r="B3" s="106" t="s">
        <v>169</v>
      </c>
      <c r="C3" s="107"/>
      <c r="D3" s="108"/>
      <c r="E3" s="126" t="s">
        <v>170</v>
      </c>
    </row>
    <row r="4" spans="1:5" s="8" customFormat="1" ht="28.35" customHeight="1" x14ac:dyDescent="0.2">
      <c r="A4" s="112"/>
      <c r="B4" s="13" t="s">
        <v>157</v>
      </c>
      <c r="C4" s="13" t="s">
        <v>158</v>
      </c>
      <c r="D4" s="13" t="s">
        <v>159</v>
      </c>
      <c r="E4" s="127"/>
    </row>
    <row r="5" spans="1:5" s="54" customFormat="1" ht="15.6" customHeight="1" x14ac:dyDescent="0.2">
      <c r="A5" s="22"/>
      <c r="B5" s="17"/>
      <c r="C5" s="17"/>
      <c r="D5" s="17"/>
      <c r="E5" s="16"/>
    </row>
    <row r="6" spans="1:5" s="54" customFormat="1" ht="15.6" customHeight="1" x14ac:dyDescent="0.2">
      <c r="A6" s="14" t="s">
        <v>125</v>
      </c>
      <c r="B6" s="35">
        <v>91113</v>
      </c>
      <c r="C6" s="35">
        <v>45336</v>
      </c>
      <c r="D6" s="35">
        <v>45777</v>
      </c>
      <c r="E6" s="34">
        <v>90523.5</v>
      </c>
    </row>
    <row r="7" spans="1:5" s="54" customFormat="1" ht="15.6" customHeight="1" x14ac:dyDescent="0.2">
      <c r="A7" s="14" t="s">
        <v>126</v>
      </c>
      <c r="B7" s="35">
        <v>246243</v>
      </c>
      <c r="C7" s="35">
        <v>119860</v>
      </c>
      <c r="D7" s="35">
        <v>126383</v>
      </c>
      <c r="E7" s="34">
        <v>246422</v>
      </c>
    </row>
    <row r="8" spans="1:5" s="8" customFormat="1" ht="15.6" customHeight="1" x14ac:dyDescent="0.2">
      <c r="A8" s="14" t="s">
        <v>127</v>
      </c>
      <c r="B8" s="35">
        <v>216277</v>
      </c>
      <c r="C8" s="35">
        <v>104005</v>
      </c>
      <c r="D8" s="35">
        <v>112272</v>
      </c>
      <c r="E8" s="34">
        <v>216061.5</v>
      </c>
    </row>
    <row r="9" spans="1:5" s="8" customFormat="1" ht="15.6" customHeight="1" x14ac:dyDescent="0.2">
      <c r="A9" s="14" t="s">
        <v>128</v>
      </c>
      <c r="B9" s="35">
        <v>79496</v>
      </c>
      <c r="C9" s="35">
        <v>39382</v>
      </c>
      <c r="D9" s="35">
        <v>40114</v>
      </c>
      <c r="E9" s="34">
        <v>79700.5</v>
      </c>
    </row>
    <row r="10" spans="1:5" s="8" customFormat="1" ht="15.6" customHeight="1" x14ac:dyDescent="0.2">
      <c r="A10" s="14" t="s">
        <v>129</v>
      </c>
      <c r="B10" s="35">
        <v>133969</v>
      </c>
      <c r="C10" s="35">
        <v>66046</v>
      </c>
      <c r="D10" s="35">
        <v>67923</v>
      </c>
      <c r="E10" s="34">
        <v>133610</v>
      </c>
    </row>
    <row r="11" spans="1:5" s="8" customFormat="1" ht="15.6" customHeight="1" x14ac:dyDescent="0.2">
      <c r="A11" s="14" t="s">
        <v>130</v>
      </c>
      <c r="B11" s="35">
        <v>200819</v>
      </c>
      <c r="C11" s="35">
        <v>98622</v>
      </c>
      <c r="D11" s="35">
        <v>102197</v>
      </c>
      <c r="E11" s="34">
        <v>199985.5</v>
      </c>
    </row>
    <row r="12" spans="1:5" s="8" customFormat="1" ht="15.6" customHeight="1" x14ac:dyDescent="0.2">
      <c r="A12" s="14" t="s">
        <v>131</v>
      </c>
      <c r="B12" s="35">
        <v>167560</v>
      </c>
      <c r="C12" s="35">
        <v>82039</v>
      </c>
      <c r="D12" s="35">
        <v>85521</v>
      </c>
      <c r="E12" s="34">
        <v>167353.5</v>
      </c>
    </row>
    <row r="13" spans="1:5" s="8" customFormat="1" ht="15.6" customHeight="1" x14ac:dyDescent="0.2">
      <c r="A13" s="14" t="s">
        <v>132</v>
      </c>
      <c r="B13" s="35">
        <v>202014</v>
      </c>
      <c r="C13" s="35">
        <v>97423</v>
      </c>
      <c r="D13" s="35">
        <v>104591</v>
      </c>
      <c r="E13" s="34">
        <v>201750.5</v>
      </c>
    </row>
    <row r="14" spans="1:5" s="8" customFormat="1" ht="15.6" customHeight="1" x14ac:dyDescent="0.2">
      <c r="A14" s="14" t="s">
        <v>133</v>
      </c>
      <c r="B14" s="35">
        <v>318326</v>
      </c>
      <c r="C14" s="35">
        <v>156244</v>
      </c>
      <c r="D14" s="35">
        <v>162082</v>
      </c>
      <c r="E14" s="34">
        <v>317705.5</v>
      </c>
    </row>
    <row r="15" spans="1:5" s="8" customFormat="1" ht="15.6" customHeight="1" x14ac:dyDescent="0.2">
      <c r="A15" s="14" t="s">
        <v>134</v>
      </c>
      <c r="B15" s="35">
        <v>129687</v>
      </c>
      <c r="C15" s="35">
        <v>62753</v>
      </c>
      <c r="D15" s="35">
        <v>66934</v>
      </c>
      <c r="E15" s="34">
        <v>129520</v>
      </c>
    </row>
    <row r="16" spans="1:5" s="8" customFormat="1" ht="15.6" customHeight="1" x14ac:dyDescent="0.2">
      <c r="A16" s="14" t="s">
        <v>135</v>
      </c>
      <c r="B16" s="35">
        <v>276053</v>
      </c>
      <c r="C16" s="35">
        <v>135883</v>
      </c>
      <c r="D16" s="35">
        <v>140170</v>
      </c>
      <c r="E16" s="34">
        <v>275409</v>
      </c>
    </row>
    <row r="17" spans="1:8" s="54" customFormat="1" ht="15.6" customHeight="1" x14ac:dyDescent="0.2">
      <c r="A17" s="14" t="s">
        <v>136</v>
      </c>
      <c r="B17" s="35">
        <v>203799</v>
      </c>
      <c r="C17" s="35">
        <v>100681</v>
      </c>
      <c r="D17" s="35">
        <v>103118</v>
      </c>
      <c r="E17" s="34">
        <v>203223</v>
      </c>
      <c r="F17" s="15"/>
      <c r="G17" s="15"/>
      <c r="H17" s="15"/>
    </row>
    <row r="18" spans="1:8" s="54" customFormat="1" ht="15.6" customHeight="1" x14ac:dyDescent="0.2">
      <c r="A18" s="14" t="s">
        <v>137</v>
      </c>
      <c r="B18" s="35">
        <v>280400</v>
      </c>
      <c r="C18" s="35">
        <v>138337</v>
      </c>
      <c r="D18" s="35">
        <v>142063</v>
      </c>
      <c r="E18" s="34">
        <v>279203.5</v>
      </c>
      <c r="F18" s="15"/>
      <c r="G18" s="15"/>
      <c r="H18" s="15"/>
    </row>
    <row r="19" spans="1:8" s="54" customFormat="1" ht="15.6" customHeight="1" x14ac:dyDescent="0.2">
      <c r="A19" s="14" t="s">
        <v>138</v>
      </c>
      <c r="B19" s="35">
        <v>130843</v>
      </c>
      <c r="C19" s="35">
        <v>64611</v>
      </c>
      <c r="D19" s="35">
        <v>66232</v>
      </c>
      <c r="E19" s="34">
        <v>130774.5</v>
      </c>
      <c r="F19" s="9"/>
      <c r="G19" s="9"/>
      <c r="H19" s="9"/>
    </row>
    <row r="20" spans="1:8" s="54" customFormat="1" ht="15.6" customHeight="1" x14ac:dyDescent="0.2">
      <c r="A20" s="14" t="s">
        <v>139</v>
      </c>
      <c r="B20" s="35">
        <v>245406</v>
      </c>
      <c r="C20" s="35">
        <v>119842</v>
      </c>
      <c r="D20" s="35">
        <v>125564</v>
      </c>
      <c r="E20" s="34">
        <v>245197.5</v>
      </c>
    </row>
    <row r="21" spans="1:8" s="54" customFormat="1" ht="15.6" customHeight="1" x14ac:dyDescent="0.2">
      <c r="A21" s="18" t="s">
        <v>140</v>
      </c>
      <c r="B21" s="36">
        <v>2922005</v>
      </c>
      <c r="C21" s="36">
        <v>1431064</v>
      </c>
      <c r="D21" s="36">
        <v>1490941</v>
      </c>
      <c r="E21" s="37">
        <v>2916440</v>
      </c>
    </row>
    <row r="23" spans="1:8" x14ac:dyDescent="0.2">
      <c r="A23" s="109" t="s">
        <v>156</v>
      </c>
      <c r="B23" s="110"/>
    </row>
    <row r="26" spans="1:8" s="11" customFormat="1" x14ac:dyDescent="0.2">
      <c r="A26" s="4"/>
    </row>
    <row r="27" spans="1:8" s="11" customFormat="1" x14ac:dyDescent="0.2">
      <c r="A27" s="4"/>
    </row>
    <row r="28" spans="1:8" s="11" customFormat="1" x14ac:dyDescent="0.2">
      <c r="A28" s="4"/>
    </row>
    <row r="29" spans="1:8" s="11" customFormat="1" x14ac:dyDescent="0.2">
      <c r="A29" s="4"/>
    </row>
    <row r="30" spans="1:8" s="11" customFormat="1" x14ac:dyDescent="0.2">
      <c r="A30" s="4"/>
    </row>
    <row r="32" spans="1:8" x14ac:dyDescent="0.2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6:E21">
    <cfRule type="expression" dxfId="31" priority="2">
      <formula>MOD(ROW(),2)=0</formula>
    </cfRule>
  </conditionalFormatting>
  <conditionalFormatting sqref="A5:E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>
    <oddFooter>&amp;L&amp;8Statistikamt Nord&amp;C&amp;8&amp;P&amp;R&amp;8Statistischer Bericht A I 3 -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customWidth="1"/>
    <col min="2" max="2" width="15.42578125" style="11" customWidth="1"/>
    <col min="3" max="5" width="17.7109375" customWidth="1"/>
    <col min="6" max="26" width="11.28515625" customWidth="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125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892</v>
      </c>
      <c r="D8" s="76">
        <v>470</v>
      </c>
      <c r="E8" s="76">
        <v>422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901</v>
      </c>
      <c r="D9" s="76">
        <v>471</v>
      </c>
      <c r="E9" s="76">
        <v>430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916</v>
      </c>
      <c r="D10" s="76">
        <v>489</v>
      </c>
      <c r="E10" s="76">
        <v>427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882</v>
      </c>
      <c r="D11" s="76">
        <v>446</v>
      </c>
      <c r="E11" s="76">
        <v>436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811</v>
      </c>
      <c r="D12" s="76">
        <v>416</v>
      </c>
      <c r="E12" s="76">
        <v>395</v>
      </c>
    </row>
    <row r="13" spans="1:8" s="54" customFormat="1" ht="14.1" customHeight="1" x14ac:dyDescent="0.2">
      <c r="A13" s="71" t="s">
        <v>36</v>
      </c>
      <c r="B13" s="75"/>
      <c r="C13" s="76">
        <f>SUM(C8:C12)</f>
        <v>4402</v>
      </c>
      <c r="D13" s="76">
        <f>SUM(D8:D12)</f>
        <v>2292</v>
      </c>
      <c r="E13" s="76">
        <f>SUM(E8:E12)</f>
        <v>2110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868</v>
      </c>
      <c r="D14" s="76">
        <v>468</v>
      </c>
      <c r="E14" s="76">
        <v>400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798</v>
      </c>
      <c r="D15" s="76">
        <v>417</v>
      </c>
      <c r="E15" s="76">
        <v>381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737</v>
      </c>
      <c r="D16" s="76">
        <v>370</v>
      </c>
      <c r="E16" s="76">
        <v>367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745</v>
      </c>
      <c r="D17" s="76">
        <v>370</v>
      </c>
      <c r="E17" s="76">
        <v>375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847</v>
      </c>
      <c r="D18" s="76">
        <v>417</v>
      </c>
      <c r="E18" s="76">
        <v>430</v>
      </c>
    </row>
    <row r="19" spans="1:5" s="54" customFormat="1" ht="14.1" customHeight="1" x14ac:dyDescent="0.2">
      <c r="A19" s="72" t="s">
        <v>36</v>
      </c>
      <c r="B19" s="77"/>
      <c r="C19" s="76">
        <f>SUM(C14:C18)</f>
        <v>3995</v>
      </c>
      <c r="D19" s="76">
        <f>SUM(D14:D18)</f>
        <v>2042</v>
      </c>
      <c r="E19" s="76">
        <f>SUM(E14:E18)</f>
        <v>1953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713</v>
      </c>
      <c r="D20" s="76">
        <v>359</v>
      </c>
      <c r="E20" s="76">
        <v>354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805</v>
      </c>
      <c r="D21" s="76">
        <v>438</v>
      </c>
      <c r="E21" s="76">
        <v>367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771</v>
      </c>
      <c r="D22" s="76">
        <v>380</v>
      </c>
      <c r="E22" s="76">
        <v>391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712</v>
      </c>
      <c r="D23" s="76">
        <v>385</v>
      </c>
      <c r="E23" s="76">
        <v>327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774</v>
      </c>
      <c r="D24" s="76">
        <v>423</v>
      </c>
      <c r="E24" s="76">
        <v>351</v>
      </c>
    </row>
    <row r="25" spans="1:5" s="54" customFormat="1" ht="14.1" customHeight="1" x14ac:dyDescent="0.2">
      <c r="A25" s="72" t="s">
        <v>36</v>
      </c>
      <c r="B25" s="77"/>
      <c r="C25" s="76">
        <f>SUM(C20:C24)</f>
        <v>3775</v>
      </c>
      <c r="D25" s="76">
        <f>SUM(D20:D24)</f>
        <v>1985</v>
      </c>
      <c r="E25" s="76">
        <f>SUM(E20:E24)</f>
        <v>1790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750</v>
      </c>
      <c r="D26" s="76">
        <v>372</v>
      </c>
      <c r="E26" s="76">
        <v>378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760</v>
      </c>
      <c r="D27" s="76">
        <v>386</v>
      </c>
      <c r="E27" s="76">
        <v>374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774</v>
      </c>
      <c r="D28" s="76">
        <v>391</v>
      </c>
      <c r="E28" s="76">
        <v>383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800</v>
      </c>
      <c r="D29" s="76">
        <v>406</v>
      </c>
      <c r="E29" s="76">
        <v>394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1093</v>
      </c>
      <c r="D30" s="76">
        <v>526</v>
      </c>
      <c r="E30" s="76">
        <v>567</v>
      </c>
    </row>
    <row r="31" spans="1:5" s="54" customFormat="1" ht="14.1" customHeight="1" x14ac:dyDescent="0.2">
      <c r="A31" s="72" t="s">
        <v>36</v>
      </c>
      <c r="B31" s="77"/>
      <c r="C31" s="76">
        <f>SUM(C26:C30)</f>
        <v>4177</v>
      </c>
      <c r="D31" s="76">
        <f>SUM(D26:D30)</f>
        <v>2081</v>
      </c>
      <c r="E31" s="76">
        <f>SUM(E26:E30)</f>
        <v>2096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1391</v>
      </c>
      <c r="D32" s="76">
        <v>639</v>
      </c>
      <c r="E32" s="76">
        <v>752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1705</v>
      </c>
      <c r="D33" s="76">
        <v>788</v>
      </c>
      <c r="E33" s="76">
        <v>917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1780</v>
      </c>
      <c r="D34" s="76">
        <v>868</v>
      </c>
      <c r="E34" s="76">
        <v>912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1801</v>
      </c>
      <c r="D35" s="76">
        <v>839</v>
      </c>
      <c r="E35" s="76">
        <v>962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1844</v>
      </c>
      <c r="D36" s="76">
        <v>917</v>
      </c>
      <c r="E36" s="76">
        <v>927</v>
      </c>
    </row>
    <row r="37" spans="1:5" s="54" customFormat="1" ht="14.1" customHeight="1" x14ac:dyDescent="0.2">
      <c r="A37" s="72" t="s">
        <v>36</v>
      </c>
      <c r="B37" s="77"/>
      <c r="C37" s="76">
        <f>SUM(C32:C36)</f>
        <v>8521</v>
      </c>
      <c r="D37" s="76">
        <f>SUM(D32:D36)</f>
        <v>4051</v>
      </c>
      <c r="E37" s="76">
        <f>SUM(E32:E36)</f>
        <v>4470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1787</v>
      </c>
      <c r="D38" s="76">
        <v>910</v>
      </c>
      <c r="E38" s="76">
        <v>877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1715</v>
      </c>
      <c r="D39" s="76">
        <v>887</v>
      </c>
      <c r="E39" s="76">
        <v>828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1598</v>
      </c>
      <c r="D40" s="76">
        <v>867</v>
      </c>
      <c r="E40" s="76">
        <v>731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1584</v>
      </c>
      <c r="D41" s="76">
        <v>854</v>
      </c>
      <c r="E41" s="76">
        <v>730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1513</v>
      </c>
      <c r="D42" s="76">
        <v>871</v>
      </c>
      <c r="E42" s="76">
        <v>642</v>
      </c>
    </row>
    <row r="43" spans="1:5" s="54" customFormat="1" ht="14.1" customHeight="1" x14ac:dyDescent="0.2">
      <c r="A43" s="72" t="s">
        <v>36</v>
      </c>
      <c r="B43" s="77"/>
      <c r="C43" s="76">
        <f>SUM(C38:C42)</f>
        <v>8197</v>
      </c>
      <c r="D43" s="76">
        <f>SUM(D38:D42)</f>
        <v>4389</v>
      </c>
      <c r="E43" s="76">
        <f>SUM(E38:E42)</f>
        <v>3808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1384</v>
      </c>
      <c r="D44" s="76">
        <v>798</v>
      </c>
      <c r="E44" s="76">
        <v>586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1440</v>
      </c>
      <c r="D45" s="76">
        <v>826</v>
      </c>
      <c r="E45" s="76">
        <v>614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1234</v>
      </c>
      <c r="D46" s="76">
        <v>708</v>
      </c>
      <c r="E46" s="76">
        <v>526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1248</v>
      </c>
      <c r="D47" s="76">
        <v>692</v>
      </c>
      <c r="E47" s="76">
        <v>556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1157</v>
      </c>
      <c r="D48" s="76">
        <v>662</v>
      </c>
      <c r="E48" s="76">
        <v>495</v>
      </c>
    </row>
    <row r="49" spans="1:5" s="54" customFormat="1" ht="14.1" customHeight="1" x14ac:dyDescent="0.2">
      <c r="A49" s="72" t="s">
        <v>36</v>
      </c>
      <c r="B49" s="77"/>
      <c r="C49" s="76">
        <f>SUM(C44:C48)</f>
        <v>6463</v>
      </c>
      <c r="D49" s="76">
        <f>SUM(D44:D48)</f>
        <v>3686</v>
      </c>
      <c r="E49" s="76">
        <f>SUM(E44:E48)</f>
        <v>2777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1086</v>
      </c>
      <c r="D50" s="76">
        <v>598</v>
      </c>
      <c r="E50" s="76">
        <v>488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1023</v>
      </c>
      <c r="D51" s="76">
        <v>564</v>
      </c>
      <c r="E51" s="76">
        <v>459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1025</v>
      </c>
      <c r="D52" s="76">
        <v>573</v>
      </c>
      <c r="E52" s="76">
        <v>452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1008</v>
      </c>
      <c r="D53" s="76">
        <v>518</v>
      </c>
      <c r="E53" s="76">
        <v>490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993</v>
      </c>
      <c r="D54" s="76">
        <v>518</v>
      </c>
      <c r="E54" s="76">
        <v>475</v>
      </c>
    </row>
    <row r="55" spans="1:5" s="54" customFormat="1" ht="14.1" customHeight="1" x14ac:dyDescent="0.2">
      <c r="A55" s="71" t="s">
        <v>36</v>
      </c>
      <c r="B55" s="77"/>
      <c r="C55" s="76">
        <f>SUM(C50:C54)</f>
        <v>5135</v>
      </c>
      <c r="D55" s="76">
        <f>SUM(D50:D54)</f>
        <v>2771</v>
      </c>
      <c r="E55" s="76">
        <f>SUM(E50:E54)</f>
        <v>2364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1043</v>
      </c>
      <c r="D56" s="76">
        <v>530</v>
      </c>
      <c r="E56" s="76">
        <v>513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1003</v>
      </c>
      <c r="D57" s="76">
        <v>504</v>
      </c>
      <c r="E57" s="76">
        <v>499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948</v>
      </c>
      <c r="D58" s="76">
        <v>498</v>
      </c>
      <c r="E58" s="76">
        <v>450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988</v>
      </c>
      <c r="D59" s="76">
        <v>525</v>
      </c>
      <c r="E59" s="76">
        <v>463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995</v>
      </c>
      <c r="D60" s="76">
        <v>527</v>
      </c>
      <c r="E60" s="76">
        <v>468</v>
      </c>
    </row>
    <row r="61" spans="1:5" s="54" customFormat="1" ht="14.1" customHeight="1" x14ac:dyDescent="0.2">
      <c r="A61" s="72" t="s">
        <v>36</v>
      </c>
      <c r="B61" s="77"/>
      <c r="C61" s="76">
        <f>SUM(C56:C60)</f>
        <v>4977</v>
      </c>
      <c r="D61" s="76">
        <f>SUM(D56:D60)</f>
        <v>2584</v>
      </c>
      <c r="E61" s="76">
        <f>SUM(E56:E60)</f>
        <v>2393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992</v>
      </c>
      <c r="D62" s="76">
        <v>505</v>
      </c>
      <c r="E62" s="76">
        <v>487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964</v>
      </c>
      <c r="D63" s="76">
        <v>479</v>
      </c>
      <c r="E63" s="76">
        <v>485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931</v>
      </c>
      <c r="D64" s="76">
        <v>454</v>
      </c>
      <c r="E64" s="76">
        <v>477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951</v>
      </c>
      <c r="D65" s="76">
        <v>443</v>
      </c>
      <c r="E65" s="76">
        <v>508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1017</v>
      </c>
      <c r="D66" s="76">
        <v>508</v>
      </c>
      <c r="E66" s="76">
        <v>509</v>
      </c>
    </row>
    <row r="67" spans="1:5" s="54" customFormat="1" ht="14.1" customHeight="1" x14ac:dyDescent="0.2">
      <c r="A67" s="72" t="s">
        <v>36</v>
      </c>
      <c r="B67" s="77"/>
      <c r="C67" s="76">
        <f>SUM(C62:C66)</f>
        <v>4855</v>
      </c>
      <c r="D67" s="76">
        <f>SUM(D62:D66)</f>
        <v>2389</v>
      </c>
      <c r="E67" s="76">
        <f>SUM(E62:E66)</f>
        <v>2466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1170</v>
      </c>
      <c r="D68" s="76">
        <v>582</v>
      </c>
      <c r="E68" s="76">
        <v>588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1166</v>
      </c>
      <c r="D69" s="76">
        <v>576</v>
      </c>
      <c r="E69" s="76">
        <v>590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1287</v>
      </c>
      <c r="D70" s="76">
        <v>653</v>
      </c>
      <c r="E70" s="76">
        <v>634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1356</v>
      </c>
      <c r="D71" s="76">
        <v>681</v>
      </c>
      <c r="E71" s="76">
        <v>675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1337</v>
      </c>
      <c r="D72" s="76">
        <v>690</v>
      </c>
      <c r="E72" s="76">
        <v>647</v>
      </c>
    </row>
    <row r="73" spans="1:5" s="54" customFormat="1" ht="14.1" customHeight="1" x14ac:dyDescent="0.2">
      <c r="A73" s="72" t="s">
        <v>36</v>
      </c>
      <c r="B73" s="77"/>
      <c r="C73" s="76">
        <f>SUM(C68:C72)</f>
        <v>6316</v>
      </c>
      <c r="D73" s="76">
        <f>SUM(D68:D72)</f>
        <v>3182</v>
      </c>
      <c r="E73" s="76">
        <f>SUM(E68:E72)</f>
        <v>3134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1324</v>
      </c>
      <c r="D74" s="76">
        <v>658</v>
      </c>
      <c r="E74" s="76">
        <v>666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1305</v>
      </c>
      <c r="D75" s="76">
        <v>648</v>
      </c>
      <c r="E75" s="76">
        <v>657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1288</v>
      </c>
      <c r="D76" s="76">
        <v>658</v>
      </c>
      <c r="E76" s="76">
        <v>630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1244</v>
      </c>
      <c r="D77" s="76">
        <v>622</v>
      </c>
      <c r="E77" s="76">
        <v>622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1181</v>
      </c>
      <c r="D78" s="76">
        <v>592</v>
      </c>
      <c r="E78" s="76">
        <v>589</v>
      </c>
    </row>
    <row r="79" spans="1:5" s="54" customFormat="1" ht="14.1" customHeight="1" x14ac:dyDescent="0.2">
      <c r="A79" s="72" t="s">
        <v>36</v>
      </c>
      <c r="B79" s="77"/>
      <c r="C79" s="76">
        <f>SUM(C74:C78)</f>
        <v>6342</v>
      </c>
      <c r="D79" s="76">
        <f>SUM(D74:D78)</f>
        <v>3178</v>
      </c>
      <c r="E79" s="76">
        <f>SUM(E74:E78)</f>
        <v>3164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1206</v>
      </c>
      <c r="D80" s="76">
        <v>617</v>
      </c>
      <c r="E80" s="76">
        <v>589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1193</v>
      </c>
      <c r="D81" s="76">
        <v>568</v>
      </c>
      <c r="E81" s="76">
        <v>625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1134</v>
      </c>
      <c r="D82" s="76">
        <v>562</v>
      </c>
      <c r="E82" s="76">
        <v>572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1090</v>
      </c>
      <c r="D83" s="76">
        <v>514</v>
      </c>
      <c r="E83" s="76">
        <v>576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942</v>
      </c>
      <c r="D84" s="76">
        <v>444</v>
      </c>
      <c r="E84" s="76">
        <v>498</v>
      </c>
    </row>
    <row r="85" spans="1:5" s="54" customFormat="1" ht="14.1" customHeight="1" x14ac:dyDescent="0.2">
      <c r="A85" s="72" t="s">
        <v>36</v>
      </c>
      <c r="B85" s="77"/>
      <c r="C85" s="76">
        <f>SUM(C80:C84)</f>
        <v>5565</v>
      </c>
      <c r="D85" s="76">
        <f>SUM(D80:D84)</f>
        <v>2705</v>
      </c>
      <c r="E85" s="76">
        <f>SUM(E80:E84)</f>
        <v>2860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1012</v>
      </c>
      <c r="D86" s="76">
        <v>486</v>
      </c>
      <c r="E86" s="76">
        <v>526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906</v>
      </c>
      <c r="D87" s="76">
        <v>427</v>
      </c>
      <c r="E87" s="76">
        <v>479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980</v>
      </c>
      <c r="D88" s="76">
        <v>472</v>
      </c>
      <c r="E88" s="76">
        <v>508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866</v>
      </c>
      <c r="D89" s="76">
        <v>380</v>
      </c>
      <c r="E89" s="76">
        <v>486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890</v>
      </c>
      <c r="D90" s="76">
        <v>399</v>
      </c>
      <c r="E90" s="76">
        <v>491</v>
      </c>
    </row>
    <row r="91" spans="1:5" s="54" customFormat="1" ht="14.1" customHeight="1" x14ac:dyDescent="0.2">
      <c r="A91" s="72" t="s">
        <v>36</v>
      </c>
      <c r="B91" s="77"/>
      <c r="C91" s="76">
        <f>SUM(C86:C90)</f>
        <v>4654</v>
      </c>
      <c r="D91" s="76">
        <f>SUM(D86:D90)</f>
        <v>2164</v>
      </c>
      <c r="E91" s="76">
        <f>SUM(E86:E90)</f>
        <v>2490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881</v>
      </c>
      <c r="D92" s="76">
        <v>399</v>
      </c>
      <c r="E92" s="76">
        <v>482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878</v>
      </c>
      <c r="D93" s="76">
        <v>404</v>
      </c>
      <c r="E93" s="76">
        <v>474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846</v>
      </c>
      <c r="D94" s="76">
        <v>422</v>
      </c>
      <c r="E94" s="76">
        <v>424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827</v>
      </c>
      <c r="D95" s="76">
        <v>362</v>
      </c>
      <c r="E95" s="76">
        <v>465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775</v>
      </c>
      <c r="D96" s="76">
        <v>346</v>
      </c>
      <c r="E96" s="76">
        <v>429</v>
      </c>
    </row>
    <row r="97" spans="1:5" s="54" customFormat="1" ht="14.1" customHeight="1" x14ac:dyDescent="0.2">
      <c r="A97" s="72" t="s">
        <v>36</v>
      </c>
      <c r="B97" s="77"/>
      <c r="C97" s="76">
        <f>SUM(C92:C96)</f>
        <v>4207</v>
      </c>
      <c r="D97" s="76">
        <f>SUM(D92:D96)</f>
        <v>1933</v>
      </c>
      <c r="E97" s="76">
        <f>SUM(E92:E96)</f>
        <v>2274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728</v>
      </c>
      <c r="D98" s="76">
        <v>337</v>
      </c>
      <c r="E98" s="76">
        <v>391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631</v>
      </c>
      <c r="D99" s="76">
        <v>288</v>
      </c>
      <c r="E99" s="76">
        <v>343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722</v>
      </c>
      <c r="D100" s="76">
        <v>337</v>
      </c>
      <c r="E100" s="76">
        <v>385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715</v>
      </c>
      <c r="D101" s="76">
        <v>306</v>
      </c>
      <c r="E101" s="76">
        <v>409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684</v>
      </c>
      <c r="D102" s="76">
        <v>274</v>
      </c>
      <c r="E102" s="76">
        <v>410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3480</v>
      </c>
      <c r="D103" s="76">
        <f>SUM(D98:D102)</f>
        <v>1542</v>
      </c>
      <c r="E103" s="76">
        <f>SUM(E98:E102)</f>
        <v>1938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785</v>
      </c>
      <c r="D104" s="76">
        <v>348</v>
      </c>
      <c r="E104" s="76">
        <v>437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775</v>
      </c>
      <c r="D105" s="76">
        <v>320</v>
      </c>
      <c r="E105" s="76">
        <v>455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776</v>
      </c>
      <c r="D106" s="76">
        <v>323</v>
      </c>
      <c r="E106" s="76">
        <v>453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694</v>
      </c>
      <c r="D107" s="76">
        <v>292</v>
      </c>
      <c r="E107" s="76">
        <v>402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593</v>
      </c>
      <c r="D108" s="76">
        <v>252</v>
      </c>
      <c r="E108" s="76">
        <v>341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3623</v>
      </c>
      <c r="D109" s="76">
        <f>SUM(D104:D108)</f>
        <v>1535</v>
      </c>
      <c r="E109" s="76">
        <f>SUM(E104:E108)</f>
        <v>2088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525</v>
      </c>
      <c r="D110" s="76">
        <v>201</v>
      </c>
      <c r="E110" s="76">
        <v>324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418</v>
      </c>
      <c r="D111" s="76">
        <v>153</v>
      </c>
      <c r="E111" s="76">
        <v>265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334</v>
      </c>
      <c r="D112" s="76">
        <v>123</v>
      </c>
      <c r="E112" s="76">
        <v>211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232</v>
      </c>
      <c r="D113" s="76">
        <v>86</v>
      </c>
      <c r="E113" s="76">
        <v>146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181</v>
      </c>
      <c r="D114" s="76">
        <v>61</v>
      </c>
      <c r="E114" s="76">
        <v>120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1690</v>
      </c>
      <c r="D115" s="76">
        <f>SUM(D110:D114)</f>
        <v>624</v>
      </c>
      <c r="E115" s="76">
        <f>SUM(E110:E114)</f>
        <v>1066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739</v>
      </c>
      <c r="D116" s="76">
        <v>203</v>
      </c>
      <c r="E116" s="76">
        <v>536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91113</v>
      </c>
      <c r="D118" s="82">
        <v>45336</v>
      </c>
      <c r="E118" s="82">
        <v>45777</v>
      </c>
    </row>
    <row r="119" spans="1:5" x14ac:dyDescent="0.2">
      <c r="A119" s="19"/>
      <c r="C119" s="20"/>
      <c r="D119" s="20"/>
      <c r="E119" s="20"/>
    </row>
    <row r="120" spans="1:5" s="11" customFormat="1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  <c r="C147" s="11"/>
      <c r="D147" s="11"/>
      <c r="E147" s="11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126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2335</v>
      </c>
      <c r="D8" s="76">
        <v>1197</v>
      </c>
      <c r="E8" s="76">
        <v>1138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2189</v>
      </c>
      <c r="D9" s="76">
        <v>1084</v>
      </c>
      <c r="E9" s="76">
        <v>1105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2159</v>
      </c>
      <c r="D10" s="76">
        <v>1114</v>
      </c>
      <c r="E10" s="76">
        <v>1045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2164</v>
      </c>
      <c r="D11" s="76">
        <v>1119</v>
      </c>
      <c r="E11" s="76">
        <v>1045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2141</v>
      </c>
      <c r="D12" s="76">
        <v>1087</v>
      </c>
      <c r="E12" s="76">
        <v>1054</v>
      </c>
    </row>
    <row r="13" spans="1:8" s="54" customFormat="1" ht="14.1" customHeight="1" x14ac:dyDescent="0.2">
      <c r="A13" s="71" t="s">
        <v>36</v>
      </c>
      <c r="B13" s="75"/>
      <c r="C13" s="76">
        <f>SUM(C8:C12)</f>
        <v>10988</v>
      </c>
      <c r="D13" s="76">
        <f>SUM(D8:D12)</f>
        <v>5601</v>
      </c>
      <c r="E13" s="76">
        <f>SUM(E8:E12)</f>
        <v>5387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2180</v>
      </c>
      <c r="D14" s="76">
        <v>1118</v>
      </c>
      <c r="E14" s="76">
        <v>1062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2063</v>
      </c>
      <c r="D15" s="76">
        <v>1049</v>
      </c>
      <c r="E15" s="76">
        <v>1014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1964</v>
      </c>
      <c r="D16" s="76">
        <v>974</v>
      </c>
      <c r="E16" s="76">
        <v>990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1960</v>
      </c>
      <c r="D17" s="76">
        <v>1002</v>
      </c>
      <c r="E17" s="76">
        <v>958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1908</v>
      </c>
      <c r="D18" s="76">
        <v>1004</v>
      </c>
      <c r="E18" s="76">
        <v>904</v>
      </c>
    </row>
    <row r="19" spans="1:5" s="54" customFormat="1" ht="14.1" customHeight="1" x14ac:dyDescent="0.2">
      <c r="A19" s="72" t="s">
        <v>36</v>
      </c>
      <c r="B19" s="77"/>
      <c r="C19" s="76">
        <f>SUM(C14:C18)</f>
        <v>10075</v>
      </c>
      <c r="D19" s="76">
        <f>SUM(D14:D18)</f>
        <v>5147</v>
      </c>
      <c r="E19" s="76">
        <f>SUM(E14:E18)</f>
        <v>4928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1868</v>
      </c>
      <c r="D20" s="76">
        <v>976</v>
      </c>
      <c r="E20" s="76">
        <v>892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1957</v>
      </c>
      <c r="D21" s="76">
        <v>978</v>
      </c>
      <c r="E21" s="76">
        <v>979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1922</v>
      </c>
      <c r="D22" s="76">
        <v>1016</v>
      </c>
      <c r="E22" s="76">
        <v>906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1958</v>
      </c>
      <c r="D23" s="76">
        <v>974</v>
      </c>
      <c r="E23" s="76">
        <v>984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1912</v>
      </c>
      <c r="D24" s="76">
        <v>964</v>
      </c>
      <c r="E24" s="76">
        <v>948</v>
      </c>
    </row>
    <row r="25" spans="1:5" s="54" customFormat="1" ht="14.1" customHeight="1" x14ac:dyDescent="0.2">
      <c r="A25" s="72" t="s">
        <v>36</v>
      </c>
      <c r="B25" s="77"/>
      <c r="C25" s="76">
        <f>SUM(C20:C24)</f>
        <v>9617</v>
      </c>
      <c r="D25" s="76">
        <f>SUM(D20:D24)</f>
        <v>4908</v>
      </c>
      <c r="E25" s="76">
        <f>SUM(E20:E24)</f>
        <v>4709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1911</v>
      </c>
      <c r="D26" s="76">
        <v>1000</v>
      </c>
      <c r="E26" s="76">
        <v>911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1886</v>
      </c>
      <c r="D27" s="76">
        <v>981</v>
      </c>
      <c r="E27" s="76">
        <v>905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1964</v>
      </c>
      <c r="D28" s="76">
        <v>1028</v>
      </c>
      <c r="E28" s="76">
        <v>936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2109</v>
      </c>
      <c r="D29" s="76">
        <v>1067</v>
      </c>
      <c r="E29" s="76">
        <v>1042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2725</v>
      </c>
      <c r="D30" s="76">
        <v>1338</v>
      </c>
      <c r="E30" s="38">
        <v>1387</v>
      </c>
    </row>
    <row r="31" spans="1:5" s="54" customFormat="1" ht="14.1" customHeight="1" x14ac:dyDescent="0.2">
      <c r="A31" s="72" t="s">
        <v>36</v>
      </c>
      <c r="B31" s="77"/>
      <c r="C31" s="76">
        <f>SUM(C26:C30)</f>
        <v>10595</v>
      </c>
      <c r="D31" s="76">
        <f>SUM(D26:D30)</f>
        <v>5414</v>
      </c>
      <c r="E31" s="76">
        <f>SUM(E26:E30)</f>
        <v>5181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3326</v>
      </c>
      <c r="D32" s="76">
        <v>1518</v>
      </c>
      <c r="E32" s="76">
        <v>1808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4023</v>
      </c>
      <c r="D33" s="76">
        <v>1805</v>
      </c>
      <c r="E33" s="76">
        <v>2218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4471</v>
      </c>
      <c r="D34" s="76">
        <v>2126</v>
      </c>
      <c r="E34" s="76">
        <v>2345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4792</v>
      </c>
      <c r="D35" s="76">
        <v>2322</v>
      </c>
      <c r="E35" s="76">
        <v>2470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4866</v>
      </c>
      <c r="D36" s="76">
        <v>2356</v>
      </c>
      <c r="E36" s="76">
        <v>2510</v>
      </c>
    </row>
    <row r="37" spans="1:5" s="54" customFormat="1" ht="14.1" customHeight="1" x14ac:dyDescent="0.2">
      <c r="A37" s="72" t="s">
        <v>36</v>
      </c>
      <c r="B37" s="77"/>
      <c r="C37" s="76">
        <f>SUM(C32:C36)</f>
        <v>21478</v>
      </c>
      <c r="D37" s="76">
        <f>SUM(D32:D36)</f>
        <v>10127</v>
      </c>
      <c r="E37" s="76">
        <f>SUM(E32:E36)</f>
        <v>11351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4909</v>
      </c>
      <c r="D38" s="76">
        <v>2435</v>
      </c>
      <c r="E38" s="76">
        <v>2474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4512</v>
      </c>
      <c r="D39" s="76">
        <v>2313</v>
      </c>
      <c r="E39" s="76">
        <v>2199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4691</v>
      </c>
      <c r="D40" s="76">
        <v>2417</v>
      </c>
      <c r="E40" s="76">
        <v>2274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4527</v>
      </c>
      <c r="D41" s="76">
        <v>2285</v>
      </c>
      <c r="E41" s="76">
        <v>2242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4454</v>
      </c>
      <c r="D42" s="76">
        <v>2298</v>
      </c>
      <c r="E42" s="76">
        <v>2156</v>
      </c>
    </row>
    <row r="43" spans="1:5" s="54" customFormat="1" ht="14.1" customHeight="1" x14ac:dyDescent="0.2">
      <c r="A43" s="72" t="s">
        <v>36</v>
      </c>
      <c r="B43" s="77"/>
      <c r="C43" s="76">
        <f>SUM(C38:C42)</f>
        <v>23093</v>
      </c>
      <c r="D43" s="76">
        <f>SUM(D38:D42)</f>
        <v>11748</v>
      </c>
      <c r="E43" s="76">
        <f>SUM(E38:E42)</f>
        <v>11345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4338</v>
      </c>
      <c r="D44" s="76">
        <v>2192</v>
      </c>
      <c r="E44" s="76">
        <v>2146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4530</v>
      </c>
      <c r="D45" s="76">
        <v>2368</v>
      </c>
      <c r="E45" s="76">
        <v>2162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4195</v>
      </c>
      <c r="D46" s="76">
        <v>2203</v>
      </c>
      <c r="E46" s="76">
        <v>1992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3950</v>
      </c>
      <c r="D47" s="76">
        <v>2020</v>
      </c>
      <c r="E47" s="76">
        <v>1930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3743</v>
      </c>
      <c r="D48" s="76">
        <v>1932</v>
      </c>
      <c r="E48" s="76">
        <v>1811</v>
      </c>
    </row>
    <row r="49" spans="1:5" s="54" customFormat="1" ht="14.1" customHeight="1" x14ac:dyDescent="0.2">
      <c r="A49" s="72" t="s">
        <v>36</v>
      </c>
      <c r="B49" s="77"/>
      <c r="C49" s="76">
        <f>SUM(C44:C48)</f>
        <v>20756</v>
      </c>
      <c r="D49" s="76">
        <f>SUM(D44:D48)</f>
        <v>10715</v>
      </c>
      <c r="E49" s="76">
        <f>SUM(E44:E48)</f>
        <v>10041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3533</v>
      </c>
      <c r="D50" s="76">
        <v>1842</v>
      </c>
      <c r="E50" s="76">
        <v>1691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3308</v>
      </c>
      <c r="D51" s="76">
        <v>1716</v>
      </c>
      <c r="E51" s="76">
        <v>1592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3247</v>
      </c>
      <c r="D52" s="76">
        <v>1612</v>
      </c>
      <c r="E52" s="76">
        <v>1635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3228</v>
      </c>
      <c r="D53" s="76">
        <v>1574</v>
      </c>
      <c r="E53" s="76">
        <v>1654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3126</v>
      </c>
      <c r="D54" s="76">
        <v>1522</v>
      </c>
      <c r="E54" s="76">
        <v>1604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16442</v>
      </c>
      <c r="D55" s="76">
        <f>SUM(D50:D54)</f>
        <v>8266</v>
      </c>
      <c r="E55" s="76">
        <f>SUM(E50:E54)</f>
        <v>8176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3006</v>
      </c>
      <c r="D56" s="76">
        <v>1466</v>
      </c>
      <c r="E56" s="76">
        <v>1540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2982</v>
      </c>
      <c r="D57" s="76">
        <v>1480</v>
      </c>
      <c r="E57" s="76">
        <v>1502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2739</v>
      </c>
      <c r="D58" s="76">
        <v>1357</v>
      </c>
      <c r="E58" s="76">
        <v>1382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2702</v>
      </c>
      <c r="D59" s="76">
        <v>1368</v>
      </c>
      <c r="E59" s="76">
        <v>1334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2684</v>
      </c>
      <c r="D60" s="76">
        <v>1334</v>
      </c>
      <c r="E60" s="76">
        <v>1350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14113</v>
      </c>
      <c r="D61" s="76">
        <f>SUM(D56:D60)</f>
        <v>7005</v>
      </c>
      <c r="E61" s="76">
        <f>SUM(E56:E60)</f>
        <v>7108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2682</v>
      </c>
      <c r="D62" s="76">
        <v>1288</v>
      </c>
      <c r="E62" s="76">
        <v>1394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2666</v>
      </c>
      <c r="D63" s="76">
        <v>1350</v>
      </c>
      <c r="E63" s="76">
        <v>1316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2547</v>
      </c>
      <c r="D64" s="76">
        <v>1255</v>
      </c>
      <c r="E64" s="76">
        <v>1292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2618</v>
      </c>
      <c r="D65" s="76">
        <v>1288</v>
      </c>
      <c r="E65" s="76">
        <v>1330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2795</v>
      </c>
      <c r="D66" s="76">
        <v>1384</v>
      </c>
      <c r="E66" s="76">
        <v>1411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13308</v>
      </c>
      <c r="D67" s="76">
        <f>SUM(D62:D66)</f>
        <v>6565</v>
      </c>
      <c r="E67" s="76">
        <f>SUM(E62:E66)</f>
        <v>6743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2973</v>
      </c>
      <c r="D68" s="76">
        <v>1475</v>
      </c>
      <c r="E68" s="76">
        <v>1498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3179</v>
      </c>
      <c r="D69" s="76">
        <v>1614</v>
      </c>
      <c r="E69" s="76">
        <v>1565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3440</v>
      </c>
      <c r="D70" s="76">
        <v>1755</v>
      </c>
      <c r="E70" s="76">
        <v>1685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3602</v>
      </c>
      <c r="D71" s="76">
        <v>1849</v>
      </c>
      <c r="E71" s="76">
        <v>1753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3607</v>
      </c>
      <c r="D72" s="76">
        <v>1812</v>
      </c>
      <c r="E72" s="76">
        <v>1795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16801</v>
      </c>
      <c r="D73" s="76">
        <f>SUM(D68:D72)</f>
        <v>8505</v>
      </c>
      <c r="E73" s="76">
        <f>SUM(E68:E72)</f>
        <v>8296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3681</v>
      </c>
      <c r="D74" s="76">
        <v>1838</v>
      </c>
      <c r="E74" s="76">
        <v>1843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3521</v>
      </c>
      <c r="D75" s="76">
        <v>1718</v>
      </c>
      <c r="E75" s="76">
        <v>1803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3527</v>
      </c>
      <c r="D76" s="76">
        <v>1725</v>
      </c>
      <c r="E76" s="76">
        <v>1802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3484</v>
      </c>
      <c r="D77" s="76">
        <v>1692</v>
      </c>
      <c r="E77" s="76">
        <v>1792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3340</v>
      </c>
      <c r="D78" s="76">
        <v>1617</v>
      </c>
      <c r="E78" s="76">
        <v>1723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17553</v>
      </c>
      <c r="D79" s="76">
        <f>SUM(D74:D78)</f>
        <v>8590</v>
      </c>
      <c r="E79" s="76">
        <f>SUM(E74:E78)</f>
        <v>8963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3081</v>
      </c>
      <c r="D80" s="76">
        <v>1496</v>
      </c>
      <c r="E80" s="76">
        <v>1585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3103</v>
      </c>
      <c r="D81" s="76">
        <v>1476</v>
      </c>
      <c r="E81" s="76">
        <v>1627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2936</v>
      </c>
      <c r="D82" s="76">
        <v>1428</v>
      </c>
      <c r="E82" s="76">
        <v>1508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2849</v>
      </c>
      <c r="D83" s="76">
        <v>1399</v>
      </c>
      <c r="E83" s="76">
        <v>1450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2625</v>
      </c>
      <c r="D84" s="76">
        <v>1232</v>
      </c>
      <c r="E84" s="76">
        <v>1393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14594</v>
      </c>
      <c r="D85" s="76">
        <f>SUM(D80:D84)</f>
        <v>7031</v>
      </c>
      <c r="E85" s="76">
        <f>SUM(E80:E84)</f>
        <v>7563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2578</v>
      </c>
      <c r="D86" s="76">
        <v>1222</v>
      </c>
      <c r="E86" s="76">
        <v>1356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2460</v>
      </c>
      <c r="D87" s="76">
        <v>1160</v>
      </c>
      <c r="E87" s="76">
        <v>1300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2457</v>
      </c>
      <c r="D88" s="76">
        <v>1129</v>
      </c>
      <c r="E88" s="76">
        <v>1328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2190</v>
      </c>
      <c r="D89" s="76">
        <v>1029</v>
      </c>
      <c r="E89" s="76">
        <v>1161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2258</v>
      </c>
      <c r="D90" s="76">
        <v>1059</v>
      </c>
      <c r="E90" s="76">
        <v>1199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11943</v>
      </c>
      <c r="D91" s="76">
        <f>SUM(D86:D90)</f>
        <v>5599</v>
      </c>
      <c r="E91" s="76">
        <f>SUM(E86:E90)</f>
        <v>6344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2180</v>
      </c>
      <c r="D92" s="76">
        <v>996</v>
      </c>
      <c r="E92" s="76">
        <v>1184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2267</v>
      </c>
      <c r="D93" s="76">
        <v>1048</v>
      </c>
      <c r="E93" s="76">
        <v>1219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2050</v>
      </c>
      <c r="D94" s="76">
        <v>956</v>
      </c>
      <c r="E94" s="76">
        <v>1094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2114</v>
      </c>
      <c r="D95" s="76">
        <v>960</v>
      </c>
      <c r="E95" s="76">
        <v>1154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1860</v>
      </c>
      <c r="D96" s="76">
        <v>888</v>
      </c>
      <c r="E96" s="76">
        <v>972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10471</v>
      </c>
      <c r="D97" s="76">
        <f>SUM(D92:D96)</f>
        <v>4848</v>
      </c>
      <c r="E97" s="76">
        <f>SUM(E92:E96)</f>
        <v>5623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1781</v>
      </c>
      <c r="D98" s="76">
        <v>776</v>
      </c>
      <c r="E98" s="76">
        <v>1005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1478</v>
      </c>
      <c r="D99" s="76">
        <v>627</v>
      </c>
      <c r="E99" s="76">
        <v>851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1822</v>
      </c>
      <c r="D100" s="76">
        <v>792</v>
      </c>
      <c r="E100" s="76">
        <v>1030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1847</v>
      </c>
      <c r="D101" s="76">
        <v>830</v>
      </c>
      <c r="E101" s="76">
        <v>1017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1860</v>
      </c>
      <c r="D102" s="76">
        <v>802</v>
      </c>
      <c r="E102" s="76">
        <v>1058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8788</v>
      </c>
      <c r="D103" s="76">
        <f>SUM(D98:D102)</f>
        <v>3827</v>
      </c>
      <c r="E103" s="76">
        <f>SUM(E98:E102)</f>
        <v>4961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2113</v>
      </c>
      <c r="D104" s="76">
        <v>923</v>
      </c>
      <c r="E104" s="76">
        <v>1190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1980</v>
      </c>
      <c r="D105" s="76">
        <v>861</v>
      </c>
      <c r="E105" s="76">
        <v>1119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1781</v>
      </c>
      <c r="D106" s="76">
        <v>745</v>
      </c>
      <c r="E106" s="76">
        <v>1036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1699</v>
      </c>
      <c r="D107" s="76">
        <v>672</v>
      </c>
      <c r="E107" s="76">
        <v>1027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1497</v>
      </c>
      <c r="D108" s="76">
        <v>612</v>
      </c>
      <c r="E108" s="76">
        <v>885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9070</v>
      </c>
      <c r="D109" s="76">
        <f>SUM(D104:D108)</f>
        <v>3813</v>
      </c>
      <c r="E109" s="76">
        <f>SUM(E104:E108)</f>
        <v>5257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1253</v>
      </c>
      <c r="D110" s="76">
        <v>503</v>
      </c>
      <c r="E110" s="76">
        <v>750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1123</v>
      </c>
      <c r="D111" s="76">
        <v>399</v>
      </c>
      <c r="E111" s="76">
        <v>724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950</v>
      </c>
      <c r="D112" s="76">
        <v>330</v>
      </c>
      <c r="E112" s="76">
        <v>620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579</v>
      </c>
      <c r="D113" s="76">
        <v>200</v>
      </c>
      <c r="E113" s="76">
        <v>379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467</v>
      </c>
      <c r="D114" s="76">
        <v>142</v>
      </c>
      <c r="E114" s="76">
        <v>325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4372</v>
      </c>
      <c r="D115" s="76">
        <f>SUM(D110:D114)</f>
        <v>1574</v>
      </c>
      <c r="E115" s="76">
        <f>SUM(E110:E114)</f>
        <v>2798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2186</v>
      </c>
      <c r="D116" s="76">
        <v>577</v>
      </c>
      <c r="E116" s="76">
        <v>1609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246243</v>
      </c>
      <c r="D118" s="82">
        <v>119860</v>
      </c>
      <c r="E118" s="82">
        <v>126383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127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1797</v>
      </c>
      <c r="D8" s="76">
        <v>926</v>
      </c>
      <c r="E8" s="76">
        <v>871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1756</v>
      </c>
      <c r="D9" s="76">
        <v>908</v>
      </c>
      <c r="E9" s="76">
        <v>848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1818</v>
      </c>
      <c r="D10" s="76">
        <v>915</v>
      </c>
      <c r="E10" s="76">
        <v>903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1852</v>
      </c>
      <c r="D11" s="76">
        <v>944</v>
      </c>
      <c r="E11" s="76">
        <v>908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1893</v>
      </c>
      <c r="D12" s="76">
        <v>950</v>
      </c>
      <c r="E12" s="76">
        <v>943</v>
      </c>
    </row>
    <row r="13" spans="1:8" s="54" customFormat="1" ht="14.1" customHeight="1" x14ac:dyDescent="0.2">
      <c r="A13" s="71" t="s">
        <v>36</v>
      </c>
      <c r="B13" s="75"/>
      <c r="C13" s="76">
        <f>SUM(C8:C12)</f>
        <v>9116</v>
      </c>
      <c r="D13" s="76">
        <f>SUM(D8:D12)</f>
        <v>4643</v>
      </c>
      <c r="E13" s="76">
        <f>SUM(E8:E12)</f>
        <v>4473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1922</v>
      </c>
      <c r="D14" s="76">
        <v>1007</v>
      </c>
      <c r="E14" s="76">
        <v>915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1786</v>
      </c>
      <c r="D15" s="76">
        <v>953</v>
      </c>
      <c r="E15" s="76">
        <v>833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1805</v>
      </c>
      <c r="D16" s="76">
        <v>949</v>
      </c>
      <c r="E16" s="76">
        <v>856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1749</v>
      </c>
      <c r="D17" s="76">
        <v>890</v>
      </c>
      <c r="E17" s="76">
        <v>859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1787</v>
      </c>
      <c r="D18" s="76">
        <v>922</v>
      </c>
      <c r="E18" s="76">
        <v>865</v>
      </c>
    </row>
    <row r="19" spans="1:5" s="54" customFormat="1" ht="14.1" customHeight="1" x14ac:dyDescent="0.2">
      <c r="A19" s="72" t="s">
        <v>36</v>
      </c>
      <c r="B19" s="77"/>
      <c r="C19" s="76">
        <f>SUM(C14:C18)</f>
        <v>9049</v>
      </c>
      <c r="D19" s="76">
        <f>SUM(D14:D18)</f>
        <v>4721</v>
      </c>
      <c r="E19" s="76">
        <f>SUM(E14:E18)</f>
        <v>4328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1756</v>
      </c>
      <c r="D20" s="76">
        <v>871</v>
      </c>
      <c r="E20" s="76">
        <v>885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1750</v>
      </c>
      <c r="D21" s="76">
        <v>911</v>
      </c>
      <c r="E21" s="76">
        <v>839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1769</v>
      </c>
      <c r="D22" s="76">
        <v>906</v>
      </c>
      <c r="E22" s="76">
        <v>863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1816</v>
      </c>
      <c r="D23" s="76">
        <v>922</v>
      </c>
      <c r="E23" s="76">
        <v>894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1845</v>
      </c>
      <c r="D24" s="76">
        <v>929</v>
      </c>
      <c r="E24" s="76">
        <v>916</v>
      </c>
    </row>
    <row r="25" spans="1:5" s="54" customFormat="1" ht="14.1" customHeight="1" x14ac:dyDescent="0.2">
      <c r="A25" s="72" t="s">
        <v>36</v>
      </c>
      <c r="B25" s="77"/>
      <c r="C25" s="76">
        <f>SUM(C20:C24)</f>
        <v>8936</v>
      </c>
      <c r="D25" s="76">
        <f>SUM(D20:D24)</f>
        <v>4539</v>
      </c>
      <c r="E25" s="76">
        <f>SUM(E20:E24)</f>
        <v>4397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1862</v>
      </c>
      <c r="D26" s="76">
        <v>951</v>
      </c>
      <c r="E26" s="76">
        <v>911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1797</v>
      </c>
      <c r="D27" s="76">
        <v>972</v>
      </c>
      <c r="E27" s="76">
        <v>825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1849</v>
      </c>
      <c r="D28" s="76">
        <v>929</v>
      </c>
      <c r="E28" s="76">
        <v>920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1874</v>
      </c>
      <c r="D29" s="76">
        <v>969</v>
      </c>
      <c r="E29" s="76">
        <v>905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2062</v>
      </c>
      <c r="D30" s="76">
        <v>981</v>
      </c>
      <c r="E30" s="76">
        <v>1081</v>
      </c>
    </row>
    <row r="31" spans="1:5" s="54" customFormat="1" ht="14.1" customHeight="1" x14ac:dyDescent="0.2">
      <c r="A31" s="72" t="s">
        <v>36</v>
      </c>
      <c r="B31" s="77"/>
      <c r="C31" s="76">
        <f>SUM(C26:C30)</f>
        <v>9444</v>
      </c>
      <c r="D31" s="76">
        <f>SUM(D26:D30)</f>
        <v>4802</v>
      </c>
      <c r="E31" s="76">
        <f>SUM(E26:E30)</f>
        <v>4642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2294</v>
      </c>
      <c r="D32" s="76">
        <v>1088</v>
      </c>
      <c r="E32" s="76">
        <v>1206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2622</v>
      </c>
      <c r="D33" s="76">
        <v>1291</v>
      </c>
      <c r="E33" s="76">
        <v>1331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2711</v>
      </c>
      <c r="D34" s="76">
        <v>1389</v>
      </c>
      <c r="E34" s="76">
        <v>1322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2854</v>
      </c>
      <c r="D35" s="76">
        <v>1382</v>
      </c>
      <c r="E35" s="76">
        <v>1472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2973</v>
      </c>
      <c r="D36" s="76">
        <v>1445</v>
      </c>
      <c r="E36" s="76">
        <v>1528</v>
      </c>
    </row>
    <row r="37" spans="1:5" s="54" customFormat="1" ht="14.1" customHeight="1" x14ac:dyDescent="0.2">
      <c r="A37" s="72" t="s">
        <v>36</v>
      </c>
      <c r="B37" s="77"/>
      <c r="C37" s="76">
        <f>SUM(C32:C36)</f>
        <v>13454</v>
      </c>
      <c r="D37" s="76">
        <f>SUM(D32:D36)</f>
        <v>6595</v>
      </c>
      <c r="E37" s="76">
        <f>SUM(E32:E36)</f>
        <v>6859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3045</v>
      </c>
      <c r="D38" s="76">
        <v>1567</v>
      </c>
      <c r="E38" s="76">
        <v>1478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2849</v>
      </c>
      <c r="D39" s="76">
        <v>1464</v>
      </c>
      <c r="E39" s="76">
        <v>1385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3001</v>
      </c>
      <c r="D40" s="76">
        <v>1590</v>
      </c>
      <c r="E40" s="76">
        <v>1411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2855</v>
      </c>
      <c r="D41" s="76">
        <v>1470</v>
      </c>
      <c r="E41" s="76">
        <v>1385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3011</v>
      </c>
      <c r="D42" s="76">
        <v>1537</v>
      </c>
      <c r="E42" s="76">
        <v>1474</v>
      </c>
    </row>
    <row r="43" spans="1:5" s="54" customFormat="1" ht="14.1" customHeight="1" x14ac:dyDescent="0.2">
      <c r="A43" s="72" t="s">
        <v>36</v>
      </c>
      <c r="B43" s="77"/>
      <c r="C43" s="76">
        <f>SUM(C38:C42)</f>
        <v>14761</v>
      </c>
      <c r="D43" s="76">
        <f>SUM(D38:D42)</f>
        <v>7628</v>
      </c>
      <c r="E43" s="76">
        <f>SUM(E38:E42)</f>
        <v>7133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2937</v>
      </c>
      <c r="D44" s="76">
        <v>1526</v>
      </c>
      <c r="E44" s="76">
        <v>1411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3030</v>
      </c>
      <c r="D45" s="76">
        <v>1551</v>
      </c>
      <c r="E45" s="76">
        <v>1479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2962</v>
      </c>
      <c r="D46" s="76">
        <v>1515</v>
      </c>
      <c r="E46" s="76">
        <v>1447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2891</v>
      </c>
      <c r="D47" s="76">
        <v>1562</v>
      </c>
      <c r="E47" s="76">
        <v>1329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2784</v>
      </c>
      <c r="D48" s="76">
        <v>1447</v>
      </c>
      <c r="E48" s="76">
        <v>1337</v>
      </c>
    </row>
    <row r="49" spans="1:5" s="54" customFormat="1" ht="14.1" customHeight="1" x14ac:dyDescent="0.2">
      <c r="A49" s="72" t="s">
        <v>36</v>
      </c>
      <c r="B49" s="77"/>
      <c r="C49" s="76">
        <f>SUM(C44:C48)</f>
        <v>14604</v>
      </c>
      <c r="D49" s="76">
        <f>SUM(D44:D48)</f>
        <v>7601</v>
      </c>
      <c r="E49" s="76">
        <f>SUM(E44:E48)</f>
        <v>7003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2729</v>
      </c>
      <c r="D50" s="76">
        <v>1432</v>
      </c>
      <c r="E50" s="76">
        <v>1297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2601</v>
      </c>
      <c r="D51" s="76">
        <v>1339</v>
      </c>
      <c r="E51" s="76">
        <v>1262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2509</v>
      </c>
      <c r="D52" s="76">
        <v>1285</v>
      </c>
      <c r="E52" s="76">
        <v>1224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2509</v>
      </c>
      <c r="D53" s="76">
        <v>1294</v>
      </c>
      <c r="E53" s="76">
        <v>1215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2657</v>
      </c>
      <c r="D54" s="76">
        <v>1339</v>
      </c>
      <c r="E54" s="76">
        <v>1318</v>
      </c>
    </row>
    <row r="55" spans="1:5" s="54" customFormat="1" ht="14.1" customHeight="1" x14ac:dyDescent="0.2">
      <c r="A55" s="71" t="s">
        <v>36</v>
      </c>
      <c r="B55" s="77"/>
      <c r="C55" s="76">
        <f>SUM(C50:C54)</f>
        <v>13005</v>
      </c>
      <c r="D55" s="76">
        <f>SUM(D50:D54)</f>
        <v>6689</v>
      </c>
      <c r="E55" s="76">
        <f>SUM(E50:E54)</f>
        <v>6316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2626</v>
      </c>
      <c r="D56" s="76">
        <v>1297</v>
      </c>
      <c r="E56" s="76">
        <v>1329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2633</v>
      </c>
      <c r="D57" s="76">
        <v>1278</v>
      </c>
      <c r="E57" s="76">
        <v>1355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2427</v>
      </c>
      <c r="D58" s="76">
        <v>1138</v>
      </c>
      <c r="E58" s="76">
        <v>1289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2397</v>
      </c>
      <c r="D59" s="76">
        <v>1164</v>
      </c>
      <c r="E59" s="76">
        <v>1233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2391</v>
      </c>
      <c r="D60" s="76">
        <v>1107</v>
      </c>
      <c r="E60" s="76">
        <v>1284</v>
      </c>
    </row>
    <row r="61" spans="1:5" s="54" customFormat="1" ht="14.1" customHeight="1" x14ac:dyDescent="0.2">
      <c r="A61" s="72" t="s">
        <v>36</v>
      </c>
      <c r="B61" s="77"/>
      <c r="C61" s="76">
        <f>SUM(C56:C60)</f>
        <v>12474</v>
      </c>
      <c r="D61" s="76">
        <f>SUM(D56:D60)</f>
        <v>5984</v>
      </c>
      <c r="E61" s="76">
        <f>SUM(E56:E60)</f>
        <v>6490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2428</v>
      </c>
      <c r="D62" s="76">
        <v>1195</v>
      </c>
      <c r="E62" s="76">
        <v>1233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2434</v>
      </c>
      <c r="D63" s="76">
        <v>1174</v>
      </c>
      <c r="E63" s="76">
        <v>1260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2407</v>
      </c>
      <c r="D64" s="76">
        <v>1171</v>
      </c>
      <c r="E64" s="76">
        <v>1236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2422</v>
      </c>
      <c r="D65" s="76">
        <v>1178</v>
      </c>
      <c r="E65" s="76">
        <v>1244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2609</v>
      </c>
      <c r="D66" s="76">
        <v>1288</v>
      </c>
      <c r="E66" s="76">
        <v>1321</v>
      </c>
    </row>
    <row r="67" spans="1:5" s="54" customFormat="1" ht="14.1" customHeight="1" x14ac:dyDescent="0.2">
      <c r="A67" s="72" t="s">
        <v>36</v>
      </c>
      <c r="B67" s="77"/>
      <c r="C67" s="76">
        <f>SUM(C62:C66)</f>
        <v>12300</v>
      </c>
      <c r="D67" s="76">
        <f>SUM(D62:D66)</f>
        <v>6006</v>
      </c>
      <c r="E67" s="76">
        <f>SUM(E62:E66)</f>
        <v>6294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2956</v>
      </c>
      <c r="D68" s="76">
        <v>1457</v>
      </c>
      <c r="E68" s="76">
        <v>1499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3040</v>
      </c>
      <c r="D69" s="76">
        <v>1519</v>
      </c>
      <c r="E69" s="76">
        <v>1521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3312</v>
      </c>
      <c r="D70" s="76">
        <v>1632</v>
      </c>
      <c r="E70" s="76">
        <v>1680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3325</v>
      </c>
      <c r="D71" s="76">
        <v>1594</v>
      </c>
      <c r="E71" s="76">
        <v>1731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3561</v>
      </c>
      <c r="D72" s="76">
        <v>1789</v>
      </c>
      <c r="E72" s="76">
        <v>1772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16194</v>
      </c>
      <c r="D73" s="76">
        <f>SUM(D68:D72)</f>
        <v>7991</v>
      </c>
      <c r="E73" s="76">
        <f>SUM(E68:E72)</f>
        <v>8203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3483</v>
      </c>
      <c r="D74" s="76">
        <v>1710</v>
      </c>
      <c r="E74" s="76">
        <v>1773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3629</v>
      </c>
      <c r="D75" s="76">
        <v>1733</v>
      </c>
      <c r="E75" s="76">
        <v>1896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3550</v>
      </c>
      <c r="D76" s="76">
        <v>1745</v>
      </c>
      <c r="E76" s="76">
        <v>1805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3356</v>
      </c>
      <c r="D77" s="76">
        <v>1609</v>
      </c>
      <c r="E77" s="76">
        <v>1747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3300</v>
      </c>
      <c r="D78" s="76">
        <v>1600</v>
      </c>
      <c r="E78" s="76">
        <v>1700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17318</v>
      </c>
      <c r="D79" s="76">
        <f>SUM(D74:D78)</f>
        <v>8397</v>
      </c>
      <c r="E79" s="76">
        <f>SUM(E74:E78)</f>
        <v>8921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3249</v>
      </c>
      <c r="D80" s="76">
        <v>1535</v>
      </c>
      <c r="E80" s="76">
        <v>1714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3127</v>
      </c>
      <c r="D81" s="76">
        <v>1526</v>
      </c>
      <c r="E81" s="76">
        <v>1601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2954</v>
      </c>
      <c r="D82" s="76">
        <v>1340</v>
      </c>
      <c r="E82" s="76">
        <v>1614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2739</v>
      </c>
      <c r="D83" s="76">
        <v>1329</v>
      </c>
      <c r="E83" s="76">
        <v>1410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2623</v>
      </c>
      <c r="D84" s="76">
        <v>1212</v>
      </c>
      <c r="E84" s="76">
        <v>1411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14692</v>
      </c>
      <c r="D85" s="76">
        <f>SUM(D80:D84)</f>
        <v>6942</v>
      </c>
      <c r="E85" s="76">
        <f>SUM(E80:E84)</f>
        <v>7750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2597</v>
      </c>
      <c r="D86" s="76">
        <v>1192</v>
      </c>
      <c r="E86" s="76">
        <v>1405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2452</v>
      </c>
      <c r="D87" s="76">
        <v>1129</v>
      </c>
      <c r="E87" s="76">
        <v>1323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2506</v>
      </c>
      <c r="D88" s="76">
        <v>1135</v>
      </c>
      <c r="E88" s="76">
        <v>1371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2349</v>
      </c>
      <c r="D89" s="76">
        <v>1077</v>
      </c>
      <c r="E89" s="76">
        <v>1272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2263</v>
      </c>
      <c r="D90" s="76">
        <v>1034</v>
      </c>
      <c r="E90" s="76">
        <v>1229</v>
      </c>
    </row>
    <row r="91" spans="1:5" s="54" customFormat="1" ht="14.1" customHeight="1" x14ac:dyDescent="0.2">
      <c r="A91" s="72" t="s">
        <v>36</v>
      </c>
      <c r="B91" s="77"/>
      <c r="C91" s="76">
        <f>SUM(C86:C90)</f>
        <v>12167</v>
      </c>
      <c r="D91" s="76">
        <f>SUM(D86:D90)</f>
        <v>5567</v>
      </c>
      <c r="E91" s="76">
        <f>SUM(E86:E90)</f>
        <v>6600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2281</v>
      </c>
      <c r="D92" s="76">
        <v>999</v>
      </c>
      <c r="E92" s="76">
        <v>1282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2331</v>
      </c>
      <c r="D93" s="76">
        <v>1060</v>
      </c>
      <c r="E93" s="76">
        <v>1271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2374</v>
      </c>
      <c r="D94" s="76">
        <v>1085</v>
      </c>
      <c r="E94" s="76">
        <v>1289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2186</v>
      </c>
      <c r="D95" s="76">
        <v>988</v>
      </c>
      <c r="E95" s="76">
        <v>1198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2035</v>
      </c>
      <c r="D96" s="76">
        <v>911</v>
      </c>
      <c r="E96" s="76">
        <v>1124</v>
      </c>
    </row>
    <row r="97" spans="1:5" s="54" customFormat="1" ht="14.1" customHeight="1" x14ac:dyDescent="0.2">
      <c r="A97" s="72" t="s">
        <v>36</v>
      </c>
      <c r="B97" s="77"/>
      <c r="C97" s="76">
        <f>SUM(C92:C96)</f>
        <v>11207</v>
      </c>
      <c r="D97" s="76">
        <f>SUM(D92:D96)</f>
        <v>5043</v>
      </c>
      <c r="E97" s="76">
        <f>SUM(E92:E96)</f>
        <v>6164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1960</v>
      </c>
      <c r="D98" s="76">
        <v>854</v>
      </c>
      <c r="E98" s="76">
        <v>1106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1578</v>
      </c>
      <c r="D99" s="76">
        <v>665</v>
      </c>
      <c r="E99" s="76">
        <v>913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2008</v>
      </c>
      <c r="D100" s="76">
        <v>864</v>
      </c>
      <c r="E100" s="76">
        <v>1144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2040</v>
      </c>
      <c r="D101" s="76">
        <v>879</v>
      </c>
      <c r="E101" s="76">
        <v>1161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1993</v>
      </c>
      <c r="D102" s="76">
        <v>830</v>
      </c>
      <c r="E102" s="76">
        <v>1163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9579</v>
      </c>
      <c r="D103" s="76">
        <f>SUM(D98:D102)</f>
        <v>4092</v>
      </c>
      <c r="E103" s="76">
        <f>SUM(E98:E102)</f>
        <v>5487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2294</v>
      </c>
      <c r="D104" s="76">
        <v>968</v>
      </c>
      <c r="E104" s="76">
        <v>1326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2278</v>
      </c>
      <c r="D105" s="76">
        <v>921</v>
      </c>
      <c r="E105" s="76">
        <v>1357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2098</v>
      </c>
      <c r="D106" s="76">
        <v>832</v>
      </c>
      <c r="E106" s="76">
        <v>1266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1903</v>
      </c>
      <c r="D107" s="76">
        <v>809</v>
      </c>
      <c r="E107" s="76">
        <v>1094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1668</v>
      </c>
      <c r="D108" s="76">
        <v>640</v>
      </c>
      <c r="E108" s="76">
        <v>1028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10241</v>
      </c>
      <c r="D109" s="76">
        <f>SUM(D104:D108)</f>
        <v>4170</v>
      </c>
      <c r="E109" s="76">
        <f>SUM(E104:E108)</f>
        <v>6071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1480</v>
      </c>
      <c r="D110" s="76">
        <v>557</v>
      </c>
      <c r="E110" s="76">
        <v>923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1307</v>
      </c>
      <c r="D111" s="76">
        <v>511</v>
      </c>
      <c r="E111" s="76">
        <v>796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1046</v>
      </c>
      <c r="D112" s="76">
        <v>405</v>
      </c>
      <c r="E112" s="76">
        <v>641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728</v>
      </c>
      <c r="D113" s="76">
        <v>248</v>
      </c>
      <c r="E113" s="76">
        <v>480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588</v>
      </c>
      <c r="D114" s="76">
        <v>181</v>
      </c>
      <c r="E114" s="76">
        <v>407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5149</v>
      </c>
      <c r="D115" s="76">
        <f>SUM(D110:D114)</f>
        <v>1902</v>
      </c>
      <c r="E115" s="76">
        <f>SUM(E110:E114)</f>
        <v>3247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2587</v>
      </c>
      <c r="D116" s="76">
        <v>693</v>
      </c>
      <c r="E116" s="76">
        <v>1894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216277</v>
      </c>
      <c r="D118" s="82">
        <v>104005</v>
      </c>
      <c r="E118" s="82">
        <v>112272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128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739</v>
      </c>
      <c r="D8" s="76">
        <v>377</v>
      </c>
      <c r="E8" s="76">
        <v>362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662</v>
      </c>
      <c r="D9" s="76">
        <v>339</v>
      </c>
      <c r="E9" s="76">
        <v>323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734</v>
      </c>
      <c r="D10" s="76">
        <v>383</v>
      </c>
      <c r="E10" s="76">
        <v>351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700</v>
      </c>
      <c r="D11" s="76">
        <v>376</v>
      </c>
      <c r="E11" s="76">
        <v>324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695</v>
      </c>
      <c r="D12" s="76">
        <v>372</v>
      </c>
      <c r="E12" s="76">
        <v>323</v>
      </c>
    </row>
    <row r="13" spans="1:8" s="54" customFormat="1" ht="14.1" customHeight="1" x14ac:dyDescent="0.2">
      <c r="A13" s="71" t="s">
        <v>36</v>
      </c>
      <c r="B13" s="75"/>
      <c r="C13" s="76">
        <f>SUM(C8:C12)</f>
        <v>3530</v>
      </c>
      <c r="D13" s="76">
        <f>SUM(D8:D12)</f>
        <v>1847</v>
      </c>
      <c r="E13" s="76">
        <f>SUM(E8:E12)</f>
        <v>1683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733</v>
      </c>
      <c r="D14" s="76">
        <v>377</v>
      </c>
      <c r="E14" s="76">
        <v>356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735</v>
      </c>
      <c r="D15" s="76">
        <v>378</v>
      </c>
      <c r="E15" s="76">
        <v>357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699</v>
      </c>
      <c r="D16" s="76">
        <v>363</v>
      </c>
      <c r="E16" s="76">
        <v>336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728</v>
      </c>
      <c r="D17" s="76">
        <v>372</v>
      </c>
      <c r="E17" s="76">
        <v>356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691</v>
      </c>
      <c r="D18" s="76">
        <v>348</v>
      </c>
      <c r="E18" s="76">
        <v>343</v>
      </c>
    </row>
    <row r="19" spans="1:5" s="54" customFormat="1" ht="14.1" customHeight="1" x14ac:dyDescent="0.2">
      <c r="A19" s="72" t="s">
        <v>36</v>
      </c>
      <c r="B19" s="77"/>
      <c r="C19" s="76">
        <f>SUM(C14:C18)</f>
        <v>3586</v>
      </c>
      <c r="D19" s="76">
        <f>SUM(D14:D18)</f>
        <v>1838</v>
      </c>
      <c r="E19" s="76">
        <f>SUM(E14:E18)</f>
        <v>1748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665</v>
      </c>
      <c r="D20" s="76">
        <v>345</v>
      </c>
      <c r="E20" s="76">
        <v>320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772</v>
      </c>
      <c r="D21" s="76">
        <v>404</v>
      </c>
      <c r="E21" s="76">
        <v>368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733</v>
      </c>
      <c r="D22" s="76">
        <v>389</v>
      </c>
      <c r="E22" s="76">
        <v>344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751</v>
      </c>
      <c r="D23" s="76">
        <v>379</v>
      </c>
      <c r="E23" s="76">
        <v>372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776</v>
      </c>
      <c r="D24" s="76">
        <v>396</v>
      </c>
      <c r="E24" s="76">
        <v>380</v>
      </c>
    </row>
    <row r="25" spans="1:5" s="54" customFormat="1" ht="14.1" customHeight="1" x14ac:dyDescent="0.2">
      <c r="A25" s="72" t="s">
        <v>36</v>
      </c>
      <c r="B25" s="77"/>
      <c r="C25" s="76">
        <f>SUM(C20:C24)</f>
        <v>3697</v>
      </c>
      <c r="D25" s="76">
        <f>SUM(D20:D24)</f>
        <v>1913</v>
      </c>
      <c r="E25" s="76">
        <f>SUM(E20:E24)</f>
        <v>1784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758</v>
      </c>
      <c r="D26" s="76">
        <v>417</v>
      </c>
      <c r="E26" s="76">
        <v>341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744</v>
      </c>
      <c r="D27" s="76">
        <v>371</v>
      </c>
      <c r="E27" s="76">
        <v>373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796</v>
      </c>
      <c r="D28" s="76">
        <v>421</v>
      </c>
      <c r="E28" s="76">
        <v>375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735</v>
      </c>
      <c r="D29" s="76">
        <v>387</v>
      </c>
      <c r="E29" s="76">
        <v>348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797</v>
      </c>
      <c r="D30" s="76">
        <v>417</v>
      </c>
      <c r="E30" s="76">
        <v>380</v>
      </c>
    </row>
    <row r="31" spans="1:5" s="54" customFormat="1" ht="14.1" customHeight="1" x14ac:dyDescent="0.2">
      <c r="A31" s="72" t="s">
        <v>36</v>
      </c>
      <c r="B31" s="77"/>
      <c r="C31" s="76">
        <f>SUM(C26:C30)</f>
        <v>3830</v>
      </c>
      <c r="D31" s="76">
        <f>SUM(D26:D30)</f>
        <v>2013</v>
      </c>
      <c r="E31" s="76">
        <f>SUM(E26:E30)</f>
        <v>1817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910</v>
      </c>
      <c r="D32" s="76">
        <v>471</v>
      </c>
      <c r="E32" s="76">
        <v>439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950</v>
      </c>
      <c r="D33" s="76">
        <v>492</v>
      </c>
      <c r="E33" s="76">
        <v>458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989</v>
      </c>
      <c r="D34" s="76">
        <v>528</v>
      </c>
      <c r="E34" s="76">
        <v>461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968</v>
      </c>
      <c r="D35" s="76">
        <v>503</v>
      </c>
      <c r="E35" s="76">
        <v>465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1025</v>
      </c>
      <c r="D36" s="76">
        <v>554</v>
      </c>
      <c r="E36" s="76">
        <v>471</v>
      </c>
    </row>
    <row r="37" spans="1:5" s="54" customFormat="1" ht="14.1" customHeight="1" x14ac:dyDescent="0.2">
      <c r="A37" s="72" t="s">
        <v>36</v>
      </c>
      <c r="B37" s="77"/>
      <c r="C37" s="76">
        <f>SUM(C32:C36)</f>
        <v>4842</v>
      </c>
      <c r="D37" s="76">
        <f>SUM(D32:D36)</f>
        <v>2548</v>
      </c>
      <c r="E37" s="76">
        <f>SUM(E32:E36)</f>
        <v>2294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917</v>
      </c>
      <c r="D38" s="76">
        <v>479</v>
      </c>
      <c r="E38" s="76">
        <v>438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883</v>
      </c>
      <c r="D39" s="76">
        <v>495</v>
      </c>
      <c r="E39" s="76">
        <v>388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934</v>
      </c>
      <c r="D40" s="76">
        <v>497</v>
      </c>
      <c r="E40" s="76">
        <v>437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974</v>
      </c>
      <c r="D41" s="76">
        <v>518</v>
      </c>
      <c r="E41" s="76">
        <v>456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976</v>
      </c>
      <c r="D42" s="76">
        <v>542</v>
      </c>
      <c r="E42" s="76">
        <v>434</v>
      </c>
    </row>
    <row r="43" spans="1:5" s="54" customFormat="1" ht="14.1" customHeight="1" x14ac:dyDescent="0.2">
      <c r="A43" s="72" t="s">
        <v>36</v>
      </c>
      <c r="B43" s="77"/>
      <c r="C43" s="76">
        <f>SUM(C38:C42)</f>
        <v>4684</v>
      </c>
      <c r="D43" s="76">
        <f>SUM(D38:D42)</f>
        <v>2531</v>
      </c>
      <c r="E43" s="76">
        <f>SUM(E38:E42)</f>
        <v>2153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1013</v>
      </c>
      <c r="D44" s="76">
        <v>545</v>
      </c>
      <c r="E44" s="76">
        <v>468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1122</v>
      </c>
      <c r="D45" s="76">
        <v>582</v>
      </c>
      <c r="E45" s="76">
        <v>540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1059</v>
      </c>
      <c r="D46" s="76">
        <v>539</v>
      </c>
      <c r="E46" s="76">
        <v>520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1102</v>
      </c>
      <c r="D47" s="76">
        <v>599</v>
      </c>
      <c r="E47" s="76">
        <v>503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1029</v>
      </c>
      <c r="D48" s="76">
        <v>541</v>
      </c>
      <c r="E48" s="76">
        <v>488</v>
      </c>
    </row>
    <row r="49" spans="1:5" s="54" customFormat="1" ht="14.1" customHeight="1" x14ac:dyDescent="0.2">
      <c r="A49" s="72" t="s">
        <v>36</v>
      </c>
      <c r="B49" s="77"/>
      <c r="C49" s="76">
        <f>SUM(C44:C48)</f>
        <v>5325</v>
      </c>
      <c r="D49" s="76">
        <f>SUM(D44:D48)</f>
        <v>2806</v>
      </c>
      <c r="E49" s="76">
        <f>SUM(E44:E48)</f>
        <v>2519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979</v>
      </c>
      <c r="D50" s="76">
        <v>519</v>
      </c>
      <c r="E50" s="76">
        <v>460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904</v>
      </c>
      <c r="D51" s="76">
        <v>451</v>
      </c>
      <c r="E51" s="76">
        <v>453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922</v>
      </c>
      <c r="D52" s="76">
        <v>463</v>
      </c>
      <c r="E52" s="76">
        <v>459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910</v>
      </c>
      <c r="D53" s="76">
        <v>484</v>
      </c>
      <c r="E53" s="76">
        <v>426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975</v>
      </c>
      <c r="D54" s="76">
        <v>504</v>
      </c>
      <c r="E54" s="76">
        <v>471</v>
      </c>
    </row>
    <row r="55" spans="1:5" s="54" customFormat="1" ht="14.1" customHeight="1" x14ac:dyDescent="0.2">
      <c r="A55" s="71" t="s">
        <v>36</v>
      </c>
      <c r="B55" s="77"/>
      <c r="C55" s="76">
        <f>SUM(C50:C54)</f>
        <v>4690</v>
      </c>
      <c r="D55" s="76">
        <f>SUM(D50:D54)</f>
        <v>2421</v>
      </c>
      <c r="E55" s="76">
        <f>SUM(E50:E54)</f>
        <v>2269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901</v>
      </c>
      <c r="D56" s="76">
        <v>468</v>
      </c>
      <c r="E56" s="76">
        <v>433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969</v>
      </c>
      <c r="D57" s="76">
        <v>477</v>
      </c>
      <c r="E57" s="76">
        <v>492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920</v>
      </c>
      <c r="D58" s="76">
        <v>485</v>
      </c>
      <c r="E58" s="76">
        <v>435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881</v>
      </c>
      <c r="D59" s="76">
        <v>444</v>
      </c>
      <c r="E59" s="76">
        <v>437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889</v>
      </c>
      <c r="D60" s="76">
        <v>438</v>
      </c>
      <c r="E60" s="76">
        <v>451</v>
      </c>
    </row>
    <row r="61" spans="1:5" s="54" customFormat="1" ht="14.1" customHeight="1" x14ac:dyDescent="0.2">
      <c r="A61" s="72" t="s">
        <v>36</v>
      </c>
      <c r="B61" s="77"/>
      <c r="C61" s="76">
        <f>SUM(C56:C60)</f>
        <v>4560</v>
      </c>
      <c r="D61" s="76">
        <f>SUM(D56:D60)</f>
        <v>2312</v>
      </c>
      <c r="E61" s="76">
        <f>SUM(E56:E60)</f>
        <v>2248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911</v>
      </c>
      <c r="D62" s="76">
        <v>469</v>
      </c>
      <c r="E62" s="76">
        <v>442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899</v>
      </c>
      <c r="D63" s="76">
        <v>449</v>
      </c>
      <c r="E63" s="76">
        <v>450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830</v>
      </c>
      <c r="D64" s="76">
        <v>418</v>
      </c>
      <c r="E64" s="76">
        <v>412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923</v>
      </c>
      <c r="D65" s="76">
        <v>455</v>
      </c>
      <c r="E65" s="76">
        <v>468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1008</v>
      </c>
      <c r="D66" s="76">
        <v>507</v>
      </c>
      <c r="E66" s="76">
        <v>501</v>
      </c>
    </row>
    <row r="67" spans="1:5" s="54" customFormat="1" ht="14.1" customHeight="1" x14ac:dyDescent="0.2">
      <c r="A67" s="72" t="s">
        <v>36</v>
      </c>
      <c r="B67" s="77"/>
      <c r="C67" s="76">
        <f>SUM(C62:C66)</f>
        <v>4571</v>
      </c>
      <c r="D67" s="76">
        <f>SUM(D62:D66)</f>
        <v>2298</v>
      </c>
      <c r="E67" s="76">
        <f>SUM(E62:E66)</f>
        <v>2273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1062</v>
      </c>
      <c r="D68" s="76">
        <v>534</v>
      </c>
      <c r="E68" s="76">
        <v>528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1082</v>
      </c>
      <c r="D69" s="76">
        <v>519</v>
      </c>
      <c r="E69" s="76">
        <v>563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1248</v>
      </c>
      <c r="D70" s="76">
        <v>621</v>
      </c>
      <c r="E70" s="76">
        <v>627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1232</v>
      </c>
      <c r="D71" s="76">
        <v>620</v>
      </c>
      <c r="E71" s="76">
        <v>612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1381</v>
      </c>
      <c r="D72" s="76">
        <v>702</v>
      </c>
      <c r="E72" s="76">
        <v>679</v>
      </c>
    </row>
    <row r="73" spans="1:5" s="54" customFormat="1" ht="14.1" customHeight="1" x14ac:dyDescent="0.2">
      <c r="A73" s="72" t="s">
        <v>36</v>
      </c>
      <c r="B73" s="77"/>
      <c r="C73" s="76">
        <f>SUM(C68:C72)</f>
        <v>6005</v>
      </c>
      <c r="D73" s="76">
        <f>SUM(D68:D72)</f>
        <v>2996</v>
      </c>
      <c r="E73" s="76">
        <f>SUM(E68:E72)</f>
        <v>3009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1274</v>
      </c>
      <c r="D74" s="76">
        <v>643</v>
      </c>
      <c r="E74" s="76">
        <v>631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1280</v>
      </c>
      <c r="D75" s="76">
        <v>663</v>
      </c>
      <c r="E75" s="76">
        <v>617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1296</v>
      </c>
      <c r="D76" s="76">
        <v>637</v>
      </c>
      <c r="E76" s="76">
        <v>659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1250</v>
      </c>
      <c r="D77" s="76">
        <v>625</v>
      </c>
      <c r="E77" s="76">
        <v>625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1175</v>
      </c>
      <c r="D78" s="76">
        <v>595</v>
      </c>
      <c r="E78" s="76">
        <v>580</v>
      </c>
    </row>
    <row r="79" spans="1:5" s="54" customFormat="1" ht="14.1" customHeight="1" x14ac:dyDescent="0.2">
      <c r="A79" s="72" t="s">
        <v>36</v>
      </c>
      <c r="B79" s="77"/>
      <c r="C79" s="76">
        <f>SUM(C74:C78)</f>
        <v>6275</v>
      </c>
      <c r="D79" s="76">
        <f>SUM(D74:D78)</f>
        <v>3163</v>
      </c>
      <c r="E79" s="76">
        <f>SUM(E74:E78)</f>
        <v>3112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1239</v>
      </c>
      <c r="D80" s="76">
        <v>583</v>
      </c>
      <c r="E80" s="76">
        <v>656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1176</v>
      </c>
      <c r="D81" s="76">
        <v>574</v>
      </c>
      <c r="E81" s="76">
        <v>602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1123</v>
      </c>
      <c r="D82" s="76">
        <v>563</v>
      </c>
      <c r="E82" s="76">
        <v>560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1046</v>
      </c>
      <c r="D83" s="76">
        <v>527</v>
      </c>
      <c r="E83" s="76">
        <v>519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985</v>
      </c>
      <c r="D84" s="76">
        <v>489</v>
      </c>
      <c r="E84" s="76">
        <v>496</v>
      </c>
    </row>
    <row r="85" spans="1:5" s="54" customFormat="1" ht="14.1" customHeight="1" x14ac:dyDescent="0.2">
      <c r="A85" s="72" t="s">
        <v>36</v>
      </c>
      <c r="B85" s="77"/>
      <c r="C85" s="76">
        <f>SUM(C80:C84)</f>
        <v>5569</v>
      </c>
      <c r="D85" s="76">
        <f>SUM(D80:D84)</f>
        <v>2736</v>
      </c>
      <c r="E85" s="76">
        <f>SUM(E80:E84)</f>
        <v>2833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981</v>
      </c>
      <c r="D86" s="76">
        <v>483</v>
      </c>
      <c r="E86" s="76">
        <v>498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911</v>
      </c>
      <c r="D87" s="76">
        <v>422</v>
      </c>
      <c r="E87" s="76">
        <v>489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881</v>
      </c>
      <c r="D88" s="76">
        <v>391</v>
      </c>
      <c r="E88" s="76">
        <v>490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885</v>
      </c>
      <c r="D89" s="76">
        <v>405</v>
      </c>
      <c r="E89" s="76">
        <v>480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843</v>
      </c>
      <c r="D90" s="76">
        <v>399</v>
      </c>
      <c r="E90" s="76">
        <v>444</v>
      </c>
    </row>
    <row r="91" spans="1:5" s="54" customFormat="1" ht="14.1" customHeight="1" x14ac:dyDescent="0.2">
      <c r="A91" s="72" t="s">
        <v>36</v>
      </c>
      <c r="B91" s="77"/>
      <c r="C91" s="76">
        <f>SUM(C86:C90)</f>
        <v>4501</v>
      </c>
      <c r="D91" s="76">
        <f>SUM(D86:D90)</f>
        <v>2100</v>
      </c>
      <c r="E91" s="76">
        <f>SUM(E86:E90)</f>
        <v>2401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883</v>
      </c>
      <c r="D92" s="76">
        <v>420</v>
      </c>
      <c r="E92" s="76">
        <v>463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867</v>
      </c>
      <c r="D93" s="76">
        <v>403</v>
      </c>
      <c r="E93" s="76">
        <v>464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882</v>
      </c>
      <c r="D94" s="76">
        <v>419</v>
      </c>
      <c r="E94" s="76">
        <v>463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761</v>
      </c>
      <c r="D95" s="76">
        <v>335</v>
      </c>
      <c r="E95" s="76">
        <v>426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689</v>
      </c>
      <c r="D96" s="76">
        <v>321</v>
      </c>
      <c r="E96" s="76">
        <v>368</v>
      </c>
    </row>
    <row r="97" spans="1:5" s="54" customFormat="1" ht="14.1" customHeight="1" x14ac:dyDescent="0.2">
      <c r="A97" s="72" t="s">
        <v>36</v>
      </c>
      <c r="B97" s="77"/>
      <c r="C97" s="76">
        <f>SUM(C92:C96)</f>
        <v>4082</v>
      </c>
      <c r="D97" s="76">
        <f>SUM(D92:D96)</f>
        <v>1898</v>
      </c>
      <c r="E97" s="76">
        <f>SUM(E92:E96)</f>
        <v>2184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693</v>
      </c>
      <c r="D98" s="76">
        <v>330</v>
      </c>
      <c r="E98" s="76">
        <v>363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567</v>
      </c>
      <c r="D99" s="76">
        <v>251</v>
      </c>
      <c r="E99" s="76">
        <v>316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691</v>
      </c>
      <c r="D100" s="76">
        <v>300</v>
      </c>
      <c r="E100" s="76">
        <v>391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743</v>
      </c>
      <c r="D101" s="76">
        <v>335</v>
      </c>
      <c r="E101" s="76">
        <v>408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661</v>
      </c>
      <c r="D102" s="76">
        <v>289</v>
      </c>
      <c r="E102" s="76">
        <v>372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3355</v>
      </c>
      <c r="D103" s="76">
        <f>SUM(D98:D102)</f>
        <v>1505</v>
      </c>
      <c r="E103" s="76">
        <f>SUM(E98:E102)</f>
        <v>1850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830</v>
      </c>
      <c r="D104" s="76">
        <v>347</v>
      </c>
      <c r="E104" s="76">
        <v>483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822</v>
      </c>
      <c r="D105" s="76">
        <v>344</v>
      </c>
      <c r="E105" s="76">
        <v>478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763</v>
      </c>
      <c r="D106" s="76">
        <v>350</v>
      </c>
      <c r="E106" s="76">
        <v>413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719</v>
      </c>
      <c r="D107" s="76">
        <v>313</v>
      </c>
      <c r="E107" s="76">
        <v>406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634</v>
      </c>
      <c r="D108" s="76">
        <v>249</v>
      </c>
      <c r="E108" s="76">
        <v>385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3768</v>
      </c>
      <c r="D109" s="76">
        <f>SUM(D104:D108)</f>
        <v>1603</v>
      </c>
      <c r="E109" s="76">
        <f>SUM(E104:E108)</f>
        <v>2165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469</v>
      </c>
      <c r="D110" s="76">
        <v>161</v>
      </c>
      <c r="E110" s="76">
        <v>308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474</v>
      </c>
      <c r="D111" s="76">
        <v>181</v>
      </c>
      <c r="E111" s="76">
        <v>293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363</v>
      </c>
      <c r="D112" s="76">
        <v>119</v>
      </c>
      <c r="E112" s="76">
        <v>244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239</v>
      </c>
      <c r="D113" s="76">
        <v>74</v>
      </c>
      <c r="E113" s="76">
        <v>165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181</v>
      </c>
      <c r="D114" s="76">
        <v>58</v>
      </c>
      <c r="E114" s="76">
        <v>123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1726</v>
      </c>
      <c r="D115" s="76">
        <f>SUM(D110:D114)</f>
        <v>593</v>
      </c>
      <c r="E115" s="76">
        <f>SUM(E110:E114)</f>
        <v>1133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900</v>
      </c>
      <c r="D116" s="76">
        <v>261</v>
      </c>
      <c r="E116" s="76">
        <v>639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79496</v>
      </c>
      <c r="D118" s="82">
        <v>39382</v>
      </c>
      <c r="E118" s="82">
        <v>40114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161</v>
      </c>
      <c r="B1" s="113"/>
      <c r="C1" s="114"/>
      <c r="D1" s="114"/>
      <c r="E1" s="114"/>
    </row>
    <row r="2" spans="1:8" s="10" customFormat="1" ht="14.1" customHeight="1" x14ac:dyDescent="0.2">
      <c r="A2" s="117" t="s">
        <v>163</v>
      </c>
      <c r="B2" s="117"/>
      <c r="C2" s="117"/>
      <c r="D2" s="117"/>
      <c r="E2" s="117"/>
    </row>
    <row r="3" spans="1:8" s="10" customFormat="1" ht="14.1" customHeight="1" x14ac:dyDescent="0.2">
      <c r="A3" s="113" t="s">
        <v>129</v>
      </c>
      <c r="B3" s="113"/>
      <c r="C3" s="113"/>
      <c r="D3" s="113"/>
      <c r="E3" s="113"/>
    </row>
    <row r="4" spans="1:8" s="10" customFormat="1" ht="14.1" customHeight="1" x14ac:dyDescent="0.2">
      <c r="A4" s="23"/>
      <c r="B4" s="23"/>
      <c r="C4" s="23"/>
      <c r="D4" s="23"/>
      <c r="E4" s="23"/>
    </row>
    <row r="5" spans="1:8" s="54" customFormat="1" ht="28.35" customHeight="1" x14ac:dyDescent="0.2">
      <c r="A5" s="118" t="s">
        <v>160</v>
      </c>
      <c r="B5" s="120" t="s">
        <v>162</v>
      </c>
      <c r="C5" s="115" t="s">
        <v>30</v>
      </c>
      <c r="D5" s="115" t="s">
        <v>22</v>
      </c>
      <c r="E5" s="116" t="s">
        <v>23</v>
      </c>
    </row>
    <row r="6" spans="1:8" s="54" customFormat="1" ht="28.35" customHeight="1" x14ac:dyDescent="0.2">
      <c r="A6" s="119"/>
      <c r="B6" s="121"/>
      <c r="C6" s="56" t="s">
        <v>157</v>
      </c>
      <c r="D6" s="56" t="s">
        <v>158</v>
      </c>
      <c r="E6" s="57" t="s">
        <v>159</v>
      </c>
    </row>
    <row r="7" spans="1:8" s="54" customFormat="1" ht="14.1" customHeight="1" x14ac:dyDescent="0.2">
      <c r="A7" s="63"/>
      <c r="B7" s="69"/>
      <c r="C7" s="58"/>
      <c r="D7" s="58"/>
      <c r="E7" s="58"/>
    </row>
    <row r="8" spans="1:8" s="54" customFormat="1" ht="14.1" customHeight="1" x14ac:dyDescent="0.2">
      <c r="A8" s="64" t="s">
        <v>31</v>
      </c>
      <c r="B8" s="75">
        <v>2021</v>
      </c>
      <c r="C8" s="76">
        <v>1055</v>
      </c>
      <c r="D8" s="76">
        <v>524</v>
      </c>
      <c r="E8" s="76">
        <v>531</v>
      </c>
    </row>
    <row r="9" spans="1:8" s="54" customFormat="1" ht="14.1" customHeight="1" x14ac:dyDescent="0.2">
      <c r="A9" s="64" t="s">
        <v>32</v>
      </c>
      <c r="B9" s="75">
        <f>$B$8-1</f>
        <v>2020</v>
      </c>
      <c r="C9" s="76">
        <v>1096</v>
      </c>
      <c r="D9" s="76">
        <v>559</v>
      </c>
      <c r="E9" s="76">
        <v>537</v>
      </c>
    </row>
    <row r="10" spans="1:8" s="54" customFormat="1" ht="14.1" customHeight="1" x14ac:dyDescent="0.2">
      <c r="A10" s="64" t="s">
        <v>33</v>
      </c>
      <c r="B10" s="75">
        <f>$B$8-2</f>
        <v>2019</v>
      </c>
      <c r="C10" s="76">
        <v>1090</v>
      </c>
      <c r="D10" s="76">
        <v>573</v>
      </c>
      <c r="E10" s="76">
        <v>517</v>
      </c>
    </row>
    <row r="11" spans="1:8" s="54" customFormat="1" ht="14.1" customHeight="1" x14ac:dyDescent="0.2">
      <c r="A11" s="64" t="s">
        <v>34</v>
      </c>
      <c r="B11" s="75">
        <f>$B$8-3</f>
        <v>2018</v>
      </c>
      <c r="C11" s="76">
        <v>1107</v>
      </c>
      <c r="D11" s="76">
        <v>542</v>
      </c>
      <c r="E11" s="76">
        <v>565</v>
      </c>
      <c r="H11" s="61"/>
    </row>
    <row r="12" spans="1:8" s="54" customFormat="1" ht="14.1" customHeight="1" x14ac:dyDescent="0.2">
      <c r="A12" s="64" t="s">
        <v>35</v>
      </c>
      <c r="B12" s="75">
        <f>$B$8-4</f>
        <v>2017</v>
      </c>
      <c r="C12" s="76">
        <v>1151</v>
      </c>
      <c r="D12" s="76">
        <v>588</v>
      </c>
      <c r="E12" s="76">
        <v>563</v>
      </c>
    </row>
    <row r="13" spans="1:8" s="54" customFormat="1" ht="14.1" customHeight="1" x14ac:dyDescent="0.2">
      <c r="A13" s="71" t="s">
        <v>36</v>
      </c>
      <c r="B13" s="75"/>
      <c r="C13" s="76">
        <f>SUM(C8:C12)</f>
        <v>5499</v>
      </c>
      <c r="D13" s="76">
        <f>SUM(D8:D12)</f>
        <v>2786</v>
      </c>
      <c r="E13" s="76">
        <f>SUM(E8:E12)</f>
        <v>2713</v>
      </c>
    </row>
    <row r="14" spans="1:8" s="54" customFormat="1" ht="14.1" customHeight="1" x14ac:dyDescent="0.2">
      <c r="A14" s="65" t="s">
        <v>37</v>
      </c>
      <c r="B14" s="75">
        <f>$B$8-5</f>
        <v>2016</v>
      </c>
      <c r="C14" s="76">
        <v>1200</v>
      </c>
      <c r="D14" s="76">
        <v>613</v>
      </c>
      <c r="E14" s="76">
        <v>587</v>
      </c>
    </row>
    <row r="15" spans="1:8" s="54" customFormat="1" ht="14.1" customHeight="1" x14ac:dyDescent="0.2">
      <c r="A15" s="65" t="s">
        <v>38</v>
      </c>
      <c r="B15" s="75">
        <f>$B$8-6</f>
        <v>2015</v>
      </c>
      <c r="C15" s="76">
        <v>1061</v>
      </c>
      <c r="D15" s="76">
        <v>542</v>
      </c>
      <c r="E15" s="76">
        <v>519</v>
      </c>
    </row>
    <row r="16" spans="1:8" s="54" customFormat="1" ht="14.1" customHeight="1" x14ac:dyDescent="0.2">
      <c r="A16" s="65" t="s">
        <v>39</v>
      </c>
      <c r="B16" s="75">
        <f>$B$8-7</f>
        <v>2014</v>
      </c>
      <c r="C16" s="76">
        <v>1171</v>
      </c>
      <c r="D16" s="76">
        <v>577</v>
      </c>
      <c r="E16" s="76">
        <v>594</v>
      </c>
    </row>
    <row r="17" spans="1:5" s="54" customFormat="1" ht="14.1" customHeight="1" x14ac:dyDescent="0.2">
      <c r="A17" s="65" t="s">
        <v>40</v>
      </c>
      <c r="B17" s="75">
        <f>$B$8-8</f>
        <v>2013</v>
      </c>
      <c r="C17" s="76">
        <v>1118</v>
      </c>
      <c r="D17" s="76">
        <v>577</v>
      </c>
      <c r="E17" s="76">
        <v>541</v>
      </c>
    </row>
    <row r="18" spans="1:5" s="54" customFormat="1" ht="14.1" customHeight="1" x14ac:dyDescent="0.2">
      <c r="A18" s="65" t="s">
        <v>41</v>
      </c>
      <c r="B18" s="75">
        <f>$B$8-9</f>
        <v>2012</v>
      </c>
      <c r="C18" s="76">
        <v>1082</v>
      </c>
      <c r="D18" s="76">
        <v>559</v>
      </c>
      <c r="E18" s="76">
        <v>523</v>
      </c>
    </row>
    <row r="19" spans="1:5" s="54" customFormat="1" ht="14.1" customHeight="1" x14ac:dyDescent="0.2">
      <c r="A19" s="72" t="s">
        <v>36</v>
      </c>
      <c r="B19" s="77"/>
      <c r="C19" s="76">
        <f>SUM(C14:C18)</f>
        <v>5632</v>
      </c>
      <c r="D19" s="76">
        <f>SUM(D14:D18)</f>
        <v>2868</v>
      </c>
      <c r="E19" s="76">
        <f>SUM(E14:E18)</f>
        <v>2764</v>
      </c>
    </row>
    <row r="20" spans="1:5" s="54" customFormat="1" ht="14.1" customHeight="1" x14ac:dyDescent="0.2">
      <c r="A20" s="65" t="s">
        <v>42</v>
      </c>
      <c r="B20" s="75">
        <f>$B$8-10</f>
        <v>2011</v>
      </c>
      <c r="C20" s="76">
        <v>1113</v>
      </c>
      <c r="D20" s="76">
        <v>578</v>
      </c>
      <c r="E20" s="76">
        <v>535</v>
      </c>
    </row>
    <row r="21" spans="1:5" s="54" customFormat="1" ht="14.1" customHeight="1" x14ac:dyDescent="0.2">
      <c r="A21" s="65" t="s">
        <v>43</v>
      </c>
      <c r="B21" s="75">
        <f>$B$8-11</f>
        <v>2010</v>
      </c>
      <c r="C21" s="76">
        <v>1229</v>
      </c>
      <c r="D21" s="76">
        <v>620</v>
      </c>
      <c r="E21" s="76">
        <v>609</v>
      </c>
    </row>
    <row r="22" spans="1:5" s="54" customFormat="1" ht="14.1" customHeight="1" x14ac:dyDescent="0.2">
      <c r="A22" s="65" t="s">
        <v>44</v>
      </c>
      <c r="B22" s="75">
        <f>$B$8-12</f>
        <v>2009</v>
      </c>
      <c r="C22" s="76">
        <v>1209</v>
      </c>
      <c r="D22" s="76">
        <v>623</v>
      </c>
      <c r="E22" s="76">
        <v>586</v>
      </c>
    </row>
    <row r="23" spans="1:5" s="54" customFormat="1" ht="14.1" customHeight="1" x14ac:dyDescent="0.2">
      <c r="A23" s="65" t="s">
        <v>45</v>
      </c>
      <c r="B23" s="75">
        <f>$B$8-13</f>
        <v>2008</v>
      </c>
      <c r="C23" s="76">
        <v>1217</v>
      </c>
      <c r="D23" s="76">
        <v>595</v>
      </c>
      <c r="E23" s="76">
        <v>622</v>
      </c>
    </row>
    <row r="24" spans="1:5" s="54" customFormat="1" ht="14.1" customHeight="1" x14ac:dyDescent="0.2">
      <c r="A24" s="65" t="s">
        <v>46</v>
      </c>
      <c r="B24" s="75">
        <f>$B$8-14</f>
        <v>2007</v>
      </c>
      <c r="C24" s="76">
        <v>1224</v>
      </c>
      <c r="D24" s="76">
        <v>655</v>
      </c>
      <c r="E24" s="76">
        <v>569</v>
      </c>
    </row>
    <row r="25" spans="1:5" s="54" customFormat="1" ht="14.1" customHeight="1" x14ac:dyDescent="0.2">
      <c r="A25" s="72" t="s">
        <v>36</v>
      </c>
      <c r="B25" s="77"/>
      <c r="C25" s="76">
        <f>SUM(C20:C24)</f>
        <v>5992</v>
      </c>
      <c r="D25" s="76">
        <f>SUM(D20:D24)</f>
        <v>3071</v>
      </c>
      <c r="E25" s="76">
        <f>SUM(E20:E24)</f>
        <v>2921</v>
      </c>
    </row>
    <row r="26" spans="1:5" s="54" customFormat="1" ht="14.1" customHeight="1" x14ac:dyDescent="0.2">
      <c r="A26" s="65" t="s">
        <v>47</v>
      </c>
      <c r="B26" s="75">
        <f>$B$8-15</f>
        <v>2006</v>
      </c>
      <c r="C26" s="76">
        <v>1233</v>
      </c>
      <c r="D26" s="76">
        <v>636</v>
      </c>
      <c r="E26" s="76">
        <v>597</v>
      </c>
    </row>
    <row r="27" spans="1:5" s="54" customFormat="1" ht="14.1" customHeight="1" x14ac:dyDescent="0.2">
      <c r="A27" s="65" t="s">
        <v>48</v>
      </c>
      <c r="B27" s="75">
        <f>$B$8-16</f>
        <v>2005</v>
      </c>
      <c r="C27" s="76">
        <v>1227</v>
      </c>
      <c r="D27" s="76">
        <v>602</v>
      </c>
      <c r="E27" s="76">
        <v>625</v>
      </c>
    </row>
    <row r="28" spans="1:5" s="54" customFormat="1" ht="14.1" customHeight="1" x14ac:dyDescent="0.2">
      <c r="A28" s="65" t="s">
        <v>49</v>
      </c>
      <c r="B28" s="75">
        <f>$B$8-17</f>
        <v>2004</v>
      </c>
      <c r="C28" s="76">
        <v>1298</v>
      </c>
      <c r="D28" s="76">
        <v>657</v>
      </c>
      <c r="E28" s="76">
        <v>641</v>
      </c>
    </row>
    <row r="29" spans="1:5" s="54" customFormat="1" ht="14.1" customHeight="1" x14ac:dyDescent="0.2">
      <c r="A29" s="65" t="s">
        <v>50</v>
      </c>
      <c r="B29" s="75">
        <f>$B$8-18</f>
        <v>2003</v>
      </c>
      <c r="C29" s="76">
        <v>1391</v>
      </c>
      <c r="D29" s="76">
        <v>707</v>
      </c>
      <c r="E29" s="76">
        <v>684</v>
      </c>
    </row>
    <row r="30" spans="1:5" s="54" customFormat="1" ht="14.1" customHeight="1" x14ac:dyDescent="0.2">
      <c r="A30" s="64" t="s">
        <v>51</v>
      </c>
      <c r="B30" s="75">
        <f>$B$8-19</f>
        <v>2002</v>
      </c>
      <c r="C30" s="76">
        <v>1356</v>
      </c>
      <c r="D30" s="76">
        <v>684</v>
      </c>
      <c r="E30" s="76">
        <v>672</v>
      </c>
    </row>
    <row r="31" spans="1:5" s="54" customFormat="1" ht="14.1" customHeight="1" x14ac:dyDescent="0.2">
      <c r="A31" s="72" t="s">
        <v>36</v>
      </c>
      <c r="B31" s="77"/>
      <c r="C31" s="76">
        <f>SUM(C26:C30)</f>
        <v>6505</v>
      </c>
      <c r="D31" s="76">
        <f>SUM(D26:D30)</f>
        <v>3286</v>
      </c>
      <c r="E31" s="76">
        <f>SUM(E26:E30)</f>
        <v>3219</v>
      </c>
    </row>
    <row r="32" spans="1:5" s="54" customFormat="1" ht="14.1" customHeight="1" x14ac:dyDescent="0.2">
      <c r="A32" s="65" t="s">
        <v>52</v>
      </c>
      <c r="B32" s="75">
        <f>$B$8-20</f>
        <v>2001</v>
      </c>
      <c r="C32" s="76">
        <v>1332</v>
      </c>
      <c r="D32" s="76">
        <v>698</v>
      </c>
      <c r="E32" s="76">
        <v>634</v>
      </c>
    </row>
    <row r="33" spans="1:5" s="54" customFormat="1" ht="14.1" customHeight="1" x14ac:dyDescent="0.2">
      <c r="A33" s="65" t="s">
        <v>53</v>
      </c>
      <c r="B33" s="75">
        <f>$B$8-21</f>
        <v>2000</v>
      </c>
      <c r="C33" s="76">
        <v>1439</v>
      </c>
      <c r="D33" s="76">
        <v>783</v>
      </c>
      <c r="E33" s="76">
        <v>656</v>
      </c>
    </row>
    <row r="34" spans="1:5" s="54" customFormat="1" ht="14.1" customHeight="1" x14ac:dyDescent="0.2">
      <c r="A34" s="65" t="s">
        <v>54</v>
      </c>
      <c r="B34" s="75">
        <f>$B$8-22</f>
        <v>1999</v>
      </c>
      <c r="C34" s="76">
        <v>1427</v>
      </c>
      <c r="D34" s="76">
        <v>759</v>
      </c>
      <c r="E34" s="76">
        <v>668</v>
      </c>
    </row>
    <row r="35" spans="1:5" s="54" customFormat="1" ht="14.1" customHeight="1" x14ac:dyDescent="0.2">
      <c r="A35" s="65" t="s">
        <v>55</v>
      </c>
      <c r="B35" s="75">
        <f>$B$8-23</f>
        <v>1998</v>
      </c>
      <c r="C35" s="76">
        <v>1415</v>
      </c>
      <c r="D35" s="76">
        <v>704</v>
      </c>
      <c r="E35" s="76">
        <v>711</v>
      </c>
    </row>
    <row r="36" spans="1:5" s="54" customFormat="1" ht="14.1" customHeight="1" x14ac:dyDescent="0.2">
      <c r="A36" s="65" t="s">
        <v>56</v>
      </c>
      <c r="B36" s="75">
        <f>$B$8-24</f>
        <v>1997</v>
      </c>
      <c r="C36" s="76">
        <v>1509</v>
      </c>
      <c r="D36" s="76">
        <v>777</v>
      </c>
      <c r="E36" s="76">
        <v>732</v>
      </c>
    </row>
    <row r="37" spans="1:5" s="54" customFormat="1" ht="14.1" customHeight="1" x14ac:dyDescent="0.2">
      <c r="A37" s="72" t="s">
        <v>36</v>
      </c>
      <c r="B37" s="77"/>
      <c r="C37" s="76">
        <f>SUM(C32:C36)</f>
        <v>7122</v>
      </c>
      <c r="D37" s="76">
        <f>SUM(D32:D36)</f>
        <v>3721</v>
      </c>
      <c r="E37" s="76">
        <f>SUM(E32:E36)</f>
        <v>3401</v>
      </c>
    </row>
    <row r="38" spans="1:5" s="54" customFormat="1" ht="14.1" customHeight="1" x14ac:dyDescent="0.2">
      <c r="A38" s="65" t="s">
        <v>57</v>
      </c>
      <c r="B38" s="75">
        <f>$B$8-25</f>
        <v>1996</v>
      </c>
      <c r="C38" s="76">
        <v>1432</v>
      </c>
      <c r="D38" s="76">
        <v>774</v>
      </c>
      <c r="E38" s="76">
        <v>658</v>
      </c>
    </row>
    <row r="39" spans="1:5" s="54" customFormat="1" ht="14.1" customHeight="1" x14ac:dyDescent="0.2">
      <c r="A39" s="65" t="s">
        <v>58</v>
      </c>
      <c r="B39" s="75">
        <f>$B$8-26</f>
        <v>1995</v>
      </c>
      <c r="C39" s="76">
        <v>1391</v>
      </c>
      <c r="D39" s="76">
        <v>753</v>
      </c>
      <c r="E39" s="76">
        <v>638</v>
      </c>
    </row>
    <row r="40" spans="1:5" s="54" customFormat="1" ht="14.1" customHeight="1" x14ac:dyDescent="0.2">
      <c r="A40" s="65" t="s">
        <v>59</v>
      </c>
      <c r="B40" s="75">
        <f>$B$8-27</f>
        <v>1994</v>
      </c>
      <c r="C40" s="76">
        <v>1369</v>
      </c>
      <c r="D40" s="76">
        <v>747</v>
      </c>
      <c r="E40" s="76">
        <v>622</v>
      </c>
    </row>
    <row r="41" spans="1:5" s="54" customFormat="1" ht="14.1" customHeight="1" x14ac:dyDescent="0.2">
      <c r="A41" s="65" t="s">
        <v>60</v>
      </c>
      <c r="B41" s="75">
        <f>$B$8-28</f>
        <v>1993</v>
      </c>
      <c r="C41" s="76">
        <v>1395</v>
      </c>
      <c r="D41" s="76">
        <v>777</v>
      </c>
      <c r="E41" s="76">
        <v>618</v>
      </c>
    </row>
    <row r="42" spans="1:5" s="54" customFormat="1" ht="14.1" customHeight="1" x14ac:dyDescent="0.2">
      <c r="A42" s="65" t="s">
        <v>61</v>
      </c>
      <c r="B42" s="75">
        <f>$B$8-29</f>
        <v>1992</v>
      </c>
      <c r="C42" s="76">
        <v>1390</v>
      </c>
      <c r="D42" s="76">
        <v>721</v>
      </c>
      <c r="E42" s="76">
        <v>669</v>
      </c>
    </row>
    <row r="43" spans="1:5" s="54" customFormat="1" ht="14.1" customHeight="1" x14ac:dyDescent="0.2">
      <c r="A43" s="72" t="s">
        <v>36</v>
      </c>
      <c r="B43" s="77"/>
      <c r="C43" s="76">
        <f>SUM(C38:C42)</f>
        <v>6977</v>
      </c>
      <c r="D43" s="76">
        <f>SUM(D38:D42)</f>
        <v>3772</v>
      </c>
      <c r="E43" s="76">
        <f>SUM(E38:E42)</f>
        <v>3205</v>
      </c>
    </row>
    <row r="44" spans="1:5" s="54" customFormat="1" ht="14.1" customHeight="1" x14ac:dyDescent="0.2">
      <c r="A44" s="65" t="s">
        <v>62</v>
      </c>
      <c r="B44" s="75">
        <f>$B$8-30</f>
        <v>1991</v>
      </c>
      <c r="C44" s="76">
        <v>1429</v>
      </c>
      <c r="D44" s="76">
        <v>763</v>
      </c>
      <c r="E44" s="76">
        <v>666</v>
      </c>
    </row>
    <row r="45" spans="1:5" s="54" customFormat="1" ht="14.1" customHeight="1" x14ac:dyDescent="0.2">
      <c r="A45" s="65" t="s">
        <v>63</v>
      </c>
      <c r="B45" s="75">
        <f>$B$8-31</f>
        <v>1990</v>
      </c>
      <c r="C45" s="76">
        <v>1468</v>
      </c>
      <c r="D45" s="76">
        <v>761</v>
      </c>
      <c r="E45" s="76">
        <v>707</v>
      </c>
    </row>
    <row r="46" spans="1:5" s="54" customFormat="1" ht="14.1" customHeight="1" x14ac:dyDescent="0.2">
      <c r="A46" s="65" t="s">
        <v>64</v>
      </c>
      <c r="B46" s="75">
        <f>$B$8-32</f>
        <v>1989</v>
      </c>
      <c r="C46" s="76">
        <v>1448</v>
      </c>
      <c r="D46" s="76">
        <v>786</v>
      </c>
      <c r="E46" s="76">
        <v>662</v>
      </c>
    </row>
    <row r="47" spans="1:5" s="54" customFormat="1" ht="14.1" customHeight="1" x14ac:dyDescent="0.2">
      <c r="A47" s="65" t="s">
        <v>65</v>
      </c>
      <c r="B47" s="75">
        <f>$B$8-33</f>
        <v>1988</v>
      </c>
      <c r="C47" s="76">
        <v>1458</v>
      </c>
      <c r="D47" s="76">
        <v>727</v>
      </c>
      <c r="E47" s="76">
        <v>731</v>
      </c>
    </row>
    <row r="48" spans="1:5" s="54" customFormat="1" ht="14.1" customHeight="1" x14ac:dyDescent="0.2">
      <c r="A48" s="65" t="s">
        <v>66</v>
      </c>
      <c r="B48" s="75">
        <f>$B$8-34</f>
        <v>1987</v>
      </c>
      <c r="C48" s="76">
        <v>1474</v>
      </c>
      <c r="D48" s="76">
        <v>759</v>
      </c>
      <c r="E48" s="76">
        <v>715</v>
      </c>
    </row>
    <row r="49" spans="1:5" s="54" customFormat="1" ht="14.1" customHeight="1" x14ac:dyDescent="0.2">
      <c r="A49" s="72" t="s">
        <v>36</v>
      </c>
      <c r="B49" s="77"/>
      <c r="C49" s="76">
        <f>SUM(C44:C48)</f>
        <v>7277</v>
      </c>
      <c r="D49" s="76">
        <f>SUM(D44:D48)</f>
        <v>3796</v>
      </c>
      <c r="E49" s="76">
        <f>SUM(E44:E48)</f>
        <v>3481</v>
      </c>
    </row>
    <row r="50" spans="1:5" s="54" customFormat="1" ht="14.1" customHeight="1" x14ac:dyDescent="0.2">
      <c r="A50" s="65" t="s">
        <v>67</v>
      </c>
      <c r="B50" s="75">
        <f>$B$8-35</f>
        <v>1986</v>
      </c>
      <c r="C50" s="76">
        <v>1420</v>
      </c>
      <c r="D50" s="76">
        <v>733</v>
      </c>
      <c r="E50" s="76">
        <v>687</v>
      </c>
    </row>
    <row r="51" spans="1:5" s="54" customFormat="1" ht="14.1" customHeight="1" x14ac:dyDescent="0.2">
      <c r="A51" s="65" t="s">
        <v>68</v>
      </c>
      <c r="B51" s="75">
        <f>$B$8-36</f>
        <v>1985</v>
      </c>
      <c r="C51" s="76">
        <v>1331</v>
      </c>
      <c r="D51" s="76">
        <v>708</v>
      </c>
      <c r="E51" s="76">
        <v>623</v>
      </c>
    </row>
    <row r="52" spans="1:5" s="54" customFormat="1" ht="14.1" customHeight="1" x14ac:dyDescent="0.2">
      <c r="A52" s="65" t="s">
        <v>69</v>
      </c>
      <c r="B52" s="75">
        <f>$B$8-37</f>
        <v>1984</v>
      </c>
      <c r="C52" s="76">
        <v>1319</v>
      </c>
      <c r="D52" s="76">
        <v>642</v>
      </c>
      <c r="E52" s="76">
        <v>677</v>
      </c>
    </row>
    <row r="53" spans="1:5" s="54" customFormat="1" ht="14.1" customHeight="1" x14ac:dyDescent="0.2">
      <c r="A53" s="65" t="s">
        <v>70</v>
      </c>
      <c r="B53" s="75">
        <f>$B$8-38</f>
        <v>1983</v>
      </c>
      <c r="C53" s="76">
        <v>1428</v>
      </c>
      <c r="D53" s="76">
        <v>757</v>
      </c>
      <c r="E53" s="76">
        <v>671</v>
      </c>
    </row>
    <row r="54" spans="1:5" s="54" customFormat="1" ht="14.1" customHeight="1" x14ac:dyDescent="0.2">
      <c r="A54" s="64" t="s">
        <v>71</v>
      </c>
      <c r="B54" s="75">
        <f>$B$8-39</f>
        <v>1982</v>
      </c>
      <c r="C54" s="76">
        <v>1408</v>
      </c>
      <c r="D54" s="76">
        <v>694</v>
      </c>
      <c r="E54" s="76">
        <v>714</v>
      </c>
    </row>
    <row r="55" spans="1:5" s="54" customFormat="1" ht="14.1" customHeight="1" x14ac:dyDescent="0.2">
      <c r="A55" s="71" t="s">
        <v>36</v>
      </c>
      <c r="B55" s="77"/>
      <c r="C55" s="76">
        <f>SUM(C50:C54)</f>
        <v>6906</v>
      </c>
      <c r="D55" s="76">
        <f>SUM(D50:D54)</f>
        <v>3534</v>
      </c>
      <c r="E55" s="76">
        <f>SUM(E50:E54)</f>
        <v>3372</v>
      </c>
    </row>
    <row r="56" spans="1:5" s="54" customFormat="1" ht="14.1" customHeight="1" x14ac:dyDescent="0.2">
      <c r="A56" s="64" t="s">
        <v>72</v>
      </c>
      <c r="B56" s="75">
        <f>$B$8-40</f>
        <v>1981</v>
      </c>
      <c r="C56" s="76">
        <v>1397</v>
      </c>
      <c r="D56" s="76">
        <v>689</v>
      </c>
      <c r="E56" s="76">
        <v>708</v>
      </c>
    </row>
    <row r="57" spans="1:5" s="54" customFormat="1" ht="14.1" customHeight="1" x14ac:dyDescent="0.2">
      <c r="A57" s="64" t="s">
        <v>73</v>
      </c>
      <c r="B57" s="75">
        <f>$B$8-41</f>
        <v>1980</v>
      </c>
      <c r="C57" s="76">
        <v>1424</v>
      </c>
      <c r="D57" s="76">
        <v>695</v>
      </c>
      <c r="E57" s="76">
        <v>729</v>
      </c>
    </row>
    <row r="58" spans="1:5" s="54" customFormat="1" ht="14.1" customHeight="1" x14ac:dyDescent="0.2">
      <c r="A58" s="64" t="s">
        <v>74</v>
      </c>
      <c r="B58" s="75">
        <f>$B$8-42</f>
        <v>1979</v>
      </c>
      <c r="C58" s="76">
        <v>1373</v>
      </c>
      <c r="D58" s="76">
        <v>687</v>
      </c>
      <c r="E58" s="76">
        <v>686</v>
      </c>
    </row>
    <row r="59" spans="1:5" s="54" customFormat="1" ht="14.1" customHeight="1" x14ac:dyDescent="0.2">
      <c r="A59" s="64" t="s">
        <v>75</v>
      </c>
      <c r="B59" s="75">
        <f>$B$8-43</f>
        <v>1978</v>
      </c>
      <c r="C59" s="76">
        <v>1417</v>
      </c>
      <c r="D59" s="76">
        <v>704</v>
      </c>
      <c r="E59" s="76">
        <v>713</v>
      </c>
    </row>
    <row r="60" spans="1:5" s="54" customFormat="1" ht="14.1" customHeight="1" x14ac:dyDescent="0.2">
      <c r="A60" s="64" t="s">
        <v>76</v>
      </c>
      <c r="B60" s="75">
        <f>$B$8-44</f>
        <v>1977</v>
      </c>
      <c r="C60" s="76">
        <v>1418</v>
      </c>
      <c r="D60" s="76">
        <v>698</v>
      </c>
      <c r="E60" s="76">
        <v>720</v>
      </c>
    </row>
    <row r="61" spans="1:5" s="54" customFormat="1" ht="14.1" customHeight="1" x14ac:dyDescent="0.2">
      <c r="A61" s="72" t="s">
        <v>36</v>
      </c>
      <c r="B61" s="77"/>
      <c r="C61" s="76">
        <f>SUM(C56:C60)</f>
        <v>7029</v>
      </c>
      <c r="D61" s="76">
        <f>SUM(D56:D60)</f>
        <v>3473</v>
      </c>
      <c r="E61" s="76">
        <f>SUM(E56:E60)</f>
        <v>3556</v>
      </c>
    </row>
    <row r="62" spans="1:5" s="54" customFormat="1" ht="14.1" customHeight="1" x14ac:dyDescent="0.2">
      <c r="A62" s="65" t="s">
        <v>77</v>
      </c>
      <c r="B62" s="75">
        <f>$B$8-45</f>
        <v>1976</v>
      </c>
      <c r="C62" s="76">
        <v>1457</v>
      </c>
      <c r="D62" s="76">
        <v>713</v>
      </c>
      <c r="E62" s="76">
        <v>744</v>
      </c>
    </row>
    <row r="63" spans="1:5" s="54" customFormat="1" ht="14.1" customHeight="1" x14ac:dyDescent="0.2">
      <c r="A63" s="65" t="s">
        <v>78</v>
      </c>
      <c r="B63" s="75">
        <f>$B$8-46</f>
        <v>1975</v>
      </c>
      <c r="C63" s="76">
        <v>1413</v>
      </c>
      <c r="D63" s="76">
        <v>706</v>
      </c>
      <c r="E63" s="76">
        <v>707</v>
      </c>
    </row>
    <row r="64" spans="1:5" s="54" customFormat="1" ht="14.1" customHeight="1" x14ac:dyDescent="0.2">
      <c r="A64" s="65" t="s">
        <v>79</v>
      </c>
      <c r="B64" s="75">
        <f>$B$8-47</f>
        <v>1974</v>
      </c>
      <c r="C64" s="76">
        <v>1439</v>
      </c>
      <c r="D64" s="76">
        <v>748</v>
      </c>
      <c r="E64" s="76">
        <v>691</v>
      </c>
    </row>
    <row r="65" spans="1:5" s="54" customFormat="1" ht="14.1" customHeight="1" x14ac:dyDescent="0.2">
      <c r="A65" s="65" t="s">
        <v>80</v>
      </c>
      <c r="B65" s="75">
        <f>$B$8-48</f>
        <v>1973</v>
      </c>
      <c r="C65" s="76">
        <v>1551</v>
      </c>
      <c r="D65" s="76">
        <v>784</v>
      </c>
      <c r="E65" s="76">
        <v>767</v>
      </c>
    </row>
    <row r="66" spans="1:5" s="54" customFormat="1" ht="14.1" customHeight="1" x14ac:dyDescent="0.2">
      <c r="A66" s="65" t="s">
        <v>81</v>
      </c>
      <c r="B66" s="75">
        <f>$B$8-49</f>
        <v>1972</v>
      </c>
      <c r="C66" s="76">
        <v>1676</v>
      </c>
      <c r="D66" s="76">
        <v>829</v>
      </c>
      <c r="E66" s="76">
        <v>847</v>
      </c>
    </row>
    <row r="67" spans="1:5" s="54" customFormat="1" ht="14.1" customHeight="1" x14ac:dyDescent="0.2">
      <c r="A67" s="72" t="s">
        <v>36</v>
      </c>
      <c r="B67" s="77"/>
      <c r="C67" s="76">
        <f>SUM(C62:C66)</f>
        <v>7536</v>
      </c>
      <c r="D67" s="76">
        <f>SUM(D62:D66)</f>
        <v>3780</v>
      </c>
      <c r="E67" s="76">
        <f>SUM(E62:E66)</f>
        <v>3756</v>
      </c>
    </row>
    <row r="68" spans="1:5" s="54" customFormat="1" ht="14.1" customHeight="1" x14ac:dyDescent="0.2">
      <c r="A68" s="65" t="s">
        <v>82</v>
      </c>
      <c r="B68" s="75">
        <f>$B$8-50</f>
        <v>1971</v>
      </c>
      <c r="C68" s="76">
        <v>1860</v>
      </c>
      <c r="D68" s="76">
        <v>936</v>
      </c>
      <c r="E68" s="76">
        <v>924</v>
      </c>
    </row>
    <row r="69" spans="1:5" s="54" customFormat="1" ht="14.1" customHeight="1" x14ac:dyDescent="0.2">
      <c r="A69" s="65" t="s">
        <v>83</v>
      </c>
      <c r="B69" s="75">
        <f>$B$8-51</f>
        <v>1970</v>
      </c>
      <c r="C69" s="76">
        <v>2042</v>
      </c>
      <c r="D69" s="76">
        <v>1003</v>
      </c>
      <c r="E69" s="76">
        <v>1039</v>
      </c>
    </row>
    <row r="70" spans="1:5" s="54" customFormat="1" ht="14.1" customHeight="1" x14ac:dyDescent="0.2">
      <c r="A70" s="65" t="s">
        <v>84</v>
      </c>
      <c r="B70" s="75">
        <f>$B$8-52</f>
        <v>1969</v>
      </c>
      <c r="C70" s="76">
        <v>2266</v>
      </c>
      <c r="D70" s="76">
        <v>1106</v>
      </c>
      <c r="E70" s="76">
        <v>1160</v>
      </c>
    </row>
    <row r="71" spans="1:5" s="54" customFormat="1" ht="14.1" customHeight="1" x14ac:dyDescent="0.2">
      <c r="A71" s="65" t="s">
        <v>85</v>
      </c>
      <c r="B71" s="75">
        <f>$B$8-53</f>
        <v>1968</v>
      </c>
      <c r="C71" s="76">
        <v>2302</v>
      </c>
      <c r="D71" s="76">
        <v>1133</v>
      </c>
      <c r="E71" s="76">
        <v>1169</v>
      </c>
    </row>
    <row r="72" spans="1:5" s="54" customFormat="1" ht="14.1" customHeight="1" x14ac:dyDescent="0.2">
      <c r="A72" s="65" t="s">
        <v>86</v>
      </c>
      <c r="B72" s="75">
        <f>$B$8-54</f>
        <v>1967</v>
      </c>
      <c r="C72" s="76">
        <v>2357</v>
      </c>
      <c r="D72" s="76">
        <v>1153</v>
      </c>
      <c r="E72" s="76">
        <v>1204</v>
      </c>
    </row>
    <row r="73" spans="1:5" s="54" customFormat="1" ht="14.1" customHeight="1" x14ac:dyDescent="0.2">
      <c r="A73" s="72" t="s">
        <v>36</v>
      </c>
      <c r="B73" s="77"/>
      <c r="C73" s="76">
        <f>SUM(C68:C72)</f>
        <v>10827</v>
      </c>
      <c r="D73" s="76">
        <f>SUM(D68:D72)</f>
        <v>5331</v>
      </c>
      <c r="E73" s="76">
        <f>SUM(E68:E72)</f>
        <v>5496</v>
      </c>
    </row>
    <row r="74" spans="1:5" s="54" customFormat="1" ht="14.1" customHeight="1" x14ac:dyDescent="0.2">
      <c r="A74" s="65" t="s">
        <v>87</v>
      </c>
      <c r="B74" s="75">
        <f>$B$8-55</f>
        <v>1966</v>
      </c>
      <c r="C74" s="76">
        <v>2388</v>
      </c>
      <c r="D74" s="76">
        <v>1171</v>
      </c>
      <c r="E74" s="76">
        <v>1217</v>
      </c>
    </row>
    <row r="75" spans="1:5" s="54" customFormat="1" ht="14.1" customHeight="1" x14ac:dyDescent="0.2">
      <c r="A75" s="65" t="s">
        <v>88</v>
      </c>
      <c r="B75" s="75">
        <f>$B$8-56</f>
        <v>1965</v>
      </c>
      <c r="C75" s="76">
        <v>2394</v>
      </c>
      <c r="D75" s="76">
        <v>1177</v>
      </c>
      <c r="E75" s="76">
        <v>1217</v>
      </c>
    </row>
    <row r="76" spans="1:5" s="54" customFormat="1" ht="14.1" customHeight="1" x14ac:dyDescent="0.2">
      <c r="A76" s="65" t="s">
        <v>89</v>
      </c>
      <c r="B76" s="75">
        <f>$B$8-57</f>
        <v>1964</v>
      </c>
      <c r="C76" s="76">
        <v>2427</v>
      </c>
      <c r="D76" s="76">
        <v>1182</v>
      </c>
      <c r="E76" s="76">
        <v>1245</v>
      </c>
    </row>
    <row r="77" spans="1:5" s="54" customFormat="1" ht="14.1" customHeight="1" x14ac:dyDescent="0.2">
      <c r="A77" s="64" t="s">
        <v>90</v>
      </c>
      <c r="B77" s="75">
        <f>$B$8-58</f>
        <v>1963</v>
      </c>
      <c r="C77" s="76">
        <v>2407</v>
      </c>
      <c r="D77" s="76">
        <v>1203</v>
      </c>
      <c r="E77" s="76">
        <v>1204</v>
      </c>
    </row>
    <row r="78" spans="1:5" s="54" customFormat="1" ht="14.1" customHeight="1" x14ac:dyDescent="0.2">
      <c r="A78" s="65" t="s">
        <v>91</v>
      </c>
      <c r="B78" s="75">
        <f>$B$8-59</f>
        <v>1962</v>
      </c>
      <c r="C78" s="76">
        <v>2259</v>
      </c>
      <c r="D78" s="76">
        <v>1087</v>
      </c>
      <c r="E78" s="76">
        <v>1172</v>
      </c>
    </row>
    <row r="79" spans="1:5" s="54" customFormat="1" ht="14.1" customHeight="1" x14ac:dyDescent="0.2">
      <c r="A79" s="72" t="s">
        <v>36</v>
      </c>
      <c r="B79" s="77"/>
      <c r="C79" s="76">
        <f>SUM(C74:C78)</f>
        <v>11875</v>
      </c>
      <c r="D79" s="76">
        <f>SUM(D74:D78)</f>
        <v>5820</v>
      </c>
      <c r="E79" s="76">
        <f>SUM(E74:E78)</f>
        <v>6055</v>
      </c>
    </row>
    <row r="80" spans="1:5" s="54" customFormat="1" ht="14.1" customHeight="1" x14ac:dyDescent="0.2">
      <c r="A80" s="65" t="s">
        <v>92</v>
      </c>
      <c r="B80" s="75">
        <f>$B$8-60</f>
        <v>1961</v>
      </c>
      <c r="C80" s="76">
        <v>2254</v>
      </c>
      <c r="D80" s="76">
        <v>1096</v>
      </c>
      <c r="E80" s="76">
        <v>1158</v>
      </c>
    </row>
    <row r="81" spans="1:5" s="54" customFormat="1" ht="14.1" customHeight="1" x14ac:dyDescent="0.2">
      <c r="A81" s="65" t="s">
        <v>93</v>
      </c>
      <c r="B81" s="75">
        <f>$B$8-61</f>
        <v>1960</v>
      </c>
      <c r="C81" s="76">
        <v>2211</v>
      </c>
      <c r="D81" s="76">
        <v>1080</v>
      </c>
      <c r="E81" s="76">
        <v>1131</v>
      </c>
    </row>
    <row r="82" spans="1:5" s="54" customFormat="1" ht="14.1" customHeight="1" x14ac:dyDescent="0.2">
      <c r="A82" s="65" t="s">
        <v>94</v>
      </c>
      <c r="B82" s="75">
        <f>$B$8-62</f>
        <v>1959</v>
      </c>
      <c r="C82" s="76">
        <v>2175</v>
      </c>
      <c r="D82" s="76">
        <v>1065</v>
      </c>
      <c r="E82" s="76">
        <v>1110</v>
      </c>
    </row>
    <row r="83" spans="1:5" s="54" customFormat="1" ht="14.1" customHeight="1" x14ac:dyDescent="0.2">
      <c r="A83" s="65" t="s">
        <v>95</v>
      </c>
      <c r="B83" s="75">
        <f>$B$8-63</f>
        <v>1958</v>
      </c>
      <c r="C83" s="76">
        <v>2051</v>
      </c>
      <c r="D83" s="76">
        <v>997</v>
      </c>
      <c r="E83" s="76">
        <v>1054</v>
      </c>
    </row>
    <row r="84" spans="1:5" s="54" customFormat="1" ht="14.1" customHeight="1" x14ac:dyDescent="0.2">
      <c r="A84" s="65" t="s">
        <v>96</v>
      </c>
      <c r="B84" s="75">
        <f>$B$8-64</f>
        <v>1957</v>
      </c>
      <c r="C84" s="76">
        <v>1978</v>
      </c>
      <c r="D84" s="76">
        <v>958</v>
      </c>
      <c r="E84" s="76">
        <v>1020</v>
      </c>
    </row>
    <row r="85" spans="1:5" s="54" customFormat="1" ht="14.1" customHeight="1" x14ac:dyDescent="0.2">
      <c r="A85" s="72" t="s">
        <v>36</v>
      </c>
      <c r="B85" s="77"/>
      <c r="C85" s="76">
        <f>SUM(C80:C84)</f>
        <v>10669</v>
      </c>
      <c r="D85" s="76">
        <f>SUM(D80:D84)</f>
        <v>5196</v>
      </c>
      <c r="E85" s="76">
        <f>SUM(E80:E84)</f>
        <v>5473</v>
      </c>
    </row>
    <row r="86" spans="1:5" s="54" customFormat="1" ht="14.1" customHeight="1" x14ac:dyDescent="0.2">
      <c r="A86" s="65" t="s">
        <v>97</v>
      </c>
      <c r="B86" s="75">
        <f>$B$8-65</f>
        <v>1956</v>
      </c>
      <c r="C86" s="76">
        <v>1855</v>
      </c>
      <c r="D86" s="76">
        <v>903</v>
      </c>
      <c r="E86" s="76">
        <v>952</v>
      </c>
    </row>
    <row r="87" spans="1:5" s="54" customFormat="1" ht="14.1" customHeight="1" x14ac:dyDescent="0.2">
      <c r="A87" s="65" t="s">
        <v>98</v>
      </c>
      <c r="B87" s="75">
        <f>$B$8-66</f>
        <v>1955</v>
      </c>
      <c r="C87" s="76">
        <v>1799</v>
      </c>
      <c r="D87" s="76">
        <v>867</v>
      </c>
      <c r="E87" s="76">
        <v>932</v>
      </c>
    </row>
    <row r="88" spans="1:5" s="54" customFormat="1" ht="14.1" customHeight="1" x14ac:dyDescent="0.2">
      <c r="A88" s="65" t="s">
        <v>99</v>
      </c>
      <c r="B88" s="75">
        <f>$B$8-67</f>
        <v>1954</v>
      </c>
      <c r="C88" s="76">
        <v>1839</v>
      </c>
      <c r="D88" s="76">
        <v>871</v>
      </c>
      <c r="E88" s="76">
        <v>968</v>
      </c>
    </row>
    <row r="89" spans="1:5" s="54" customFormat="1" ht="14.1" customHeight="1" x14ac:dyDescent="0.2">
      <c r="A89" s="65" t="s">
        <v>100</v>
      </c>
      <c r="B89" s="75">
        <f>$B$8-68</f>
        <v>1953</v>
      </c>
      <c r="C89" s="76">
        <v>1690</v>
      </c>
      <c r="D89" s="76">
        <v>838</v>
      </c>
      <c r="E89" s="76">
        <v>852</v>
      </c>
    </row>
    <row r="90" spans="1:5" s="54" customFormat="1" ht="14.1" customHeight="1" x14ac:dyDescent="0.2">
      <c r="A90" s="65" t="s">
        <v>101</v>
      </c>
      <c r="B90" s="75">
        <f>$B$8-69</f>
        <v>1952</v>
      </c>
      <c r="C90" s="76">
        <v>1789</v>
      </c>
      <c r="D90" s="76">
        <v>886</v>
      </c>
      <c r="E90" s="76">
        <v>903</v>
      </c>
    </row>
    <row r="91" spans="1:5" s="54" customFormat="1" ht="14.1" customHeight="1" x14ac:dyDescent="0.2">
      <c r="A91" s="72" t="s">
        <v>36</v>
      </c>
      <c r="B91" s="77"/>
      <c r="C91" s="76">
        <f>SUM(C86:C90)</f>
        <v>8972</v>
      </c>
      <c r="D91" s="76">
        <f>SUM(D86:D90)</f>
        <v>4365</v>
      </c>
      <c r="E91" s="76">
        <f>SUM(E86:E90)</f>
        <v>4607</v>
      </c>
    </row>
    <row r="92" spans="1:5" s="54" customFormat="1" ht="14.1" customHeight="1" x14ac:dyDescent="0.2">
      <c r="A92" s="65" t="s">
        <v>102</v>
      </c>
      <c r="B92" s="75">
        <f>$B$8-70</f>
        <v>1951</v>
      </c>
      <c r="C92" s="76">
        <v>1735</v>
      </c>
      <c r="D92" s="76">
        <v>840</v>
      </c>
      <c r="E92" s="76">
        <v>895</v>
      </c>
    </row>
    <row r="93" spans="1:5" s="54" customFormat="1" ht="14.1" customHeight="1" x14ac:dyDescent="0.2">
      <c r="A93" s="65" t="s">
        <v>103</v>
      </c>
      <c r="B93" s="75">
        <f>$B$8-71</f>
        <v>1950</v>
      </c>
      <c r="C93" s="76">
        <v>1666</v>
      </c>
      <c r="D93" s="76">
        <v>819</v>
      </c>
      <c r="E93" s="76">
        <v>847</v>
      </c>
    </row>
    <row r="94" spans="1:5" s="54" customFormat="1" ht="14.1" customHeight="1" x14ac:dyDescent="0.2">
      <c r="A94" s="65" t="s">
        <v>104</v>
      </c>
      <c r="B94" s="75">
        <f>$B$8-72</f>
        <v>1949</v>
      </c>
      <c r="C94" s="76">
        <v>1685</v>
      </c>
      <c r="D94" s="76">
        <v>813</v>
      </c>
      <c r="E94" s="76">
        <v>872</v>
      </c>
    </row>
    <row r="95" spans="1:5" s="54" customFormat="1" ht="14.1" customHeight="1" x14ac:dyDescent="0.2">
      <c r="A95" s="65" t="s">
        <v>105</v>
      </c>
      <c r="B95" s="75">
        <f>$B$8-73</f>
        <v>1948</v>
      </c>
      <c r="C95" s="76">
        <v>1538</v>
      </c>
      <c r="D95" s="76">
        <v>737</v>
      </c>
      <c r="E95" s="76">
        <v>801</v>
      </c>
    </row>
    <row r="96" spans="1:5" s="54" customFormat="1" ht="14.1" customHeight="1" x14ac:dyDescent="0.2">
      <c r="A96" s="65" t="s">
        <v>106</v>
      </c>
      <c r="B96" s="75">
        <f>$B$8-74</f>
        <v>1947</v>
      </c>
      <c r="C96" s="76">
        <v>1397</v>
      </c>
      <c r="D96" s="76">
        <v>676</v>
      </c>
      <c r="E96" s="76">
        <v>721</v>
      </c>
    </row>
    <row r="97" spans="1:5" s="54" customFormat="1" ht="14.1" customHeight="1" x14ac:dyDescent="0.2">
      <c r="A97" s="72" t="s">
        <v>36</v>
      </c>
      <c r="B97" s="77"/>
      <c r="C97" s="76">
        <f>SUM(C92:C96)</f>
        <v>8021</v>
      </c>
      <c r="D97" s="76">
        <f>SUM(D92:D96)</f>
        <v>3885</v>
      </c>
      <c r="E97" s="76">
        <f>SUM(E92:E96)</f>
        <v>4136</v>
      </c>
    </row>
    <row r="98" spans="1:5" s="54" customFormat="1" ht="14.1" customHeight="1" x14ac:dyDescent="0.2">
      <c r="A98" s="65" t="s">
        <v>107</v>
      </c>
      <c r="B98" s="75">
        <f>$B$8-75</f>
        <v>1946</v>
      </c>
      <c r="C98" s="76">
        <v>1336</v>
      </c>
      <c r="D98" s="76">
        <v>636</v>
      </c>
      <c r="E98" s="76">
        <v>700</v>
      </c>
    </row>
    <row r="99" spans="1:5" s="54" customFormat="1" ht="14.1" customHeight="1" x14ac:dyDescent="0.2">
      <c r="A99" s="65" t="s">
        <v>108</v>
      </c>
      <c r="B99" s="75">
        <f>$B$8-76</f>
        <v>1945</v>
      </c>
      <c r="C99" s="76">
        <v>1002</v>
      </c>
      <c r="D99" s="76">
        <v>495</v>
      </c>
      <c r="E99" s="76">
        <v>507</v>
      </c>
    </row>
    <row r="100" spans="1:5" s="54" customFormat="1" ht="14.1" customHeight="1" x14ac:dyDescent="0.2">
      <c r="A100" s="65" t="s">
        <v>109</v>
      </c>
      <c r="B100" s="75">
        <f>$B$8-77</f>
        <v>1944</v>
      </c>
      <c r="C100" s="76">
        <v>1298</v>
      </c>
      <c r="D100" s="76">
        <v>620</v>
      </c>
      <c r="E100" s="76">
        <v>678</v>
      </c>
    </row>
    <row r="101" spans="1:5" s="54" customFormat="1" ht="14.1" customHeight="1" x14ac:dyDescent="0.2">
      <c r="A101" s="65" t="s">
        <v>110</v>
      </c>
      <c r="B101" s="75">
        <f>$B$8-78</f>
        <v>1943</v>
      </c>
      <c r="C101" s="76">
        <v>1287</v>
      </c>
      <c r="D101" s="76">
        <v>596</v>
      </c>
      <c r="E101" s="76">
        <v>691</v>
      </c>
    </row>
    <row r="102" spans="1:5" s="54" customFormat="1" ht="14.1" customHeight="1" x14ac:dyDescent="0.2">
      <c r="A102" s="66" t="s">
        <v>111</v>
      </c>
      <c r="B102" s="75">
        <f>$B$8-79</f>
        <v>1942</v>
      </c>
      <c r="C102" s="76">
        <v>1220</v>
      </c>
      <c r="D102" s="76">
        <v>553</v>
      </c>
      <c r="E102" s="76">
        <v>667</v>
      </c>
    </row>
    <row r="103" spans="1:5" s="54" customFormat="1" ht="14.1" customHeight="1" x14ac:dyDescent="0.2">
      <c r="A103" s="73" t="s">
        <v>36</v>
      </c>
      <c r="B103" s="78"/>
      <c r="C103" s="76">
        <f>SUM(C98:C102)</f>
        <v>6143</v>
      </c>
      <c r="D103" s="76">
        <f>SUM(D98:D102)</f>
        <v>2900</v>
      </c>
      <c r="E103" s="76">
        <f>SUM(E98:E102)</f>
        <v>3243</v>
      </c>
    </row>
    <row r="104" spans="1:5" s="54" customFormat="1" ht="14.1" customHeight="1" x14ac:dyDescent="0.2">
      <c r="A104" s="66" t="s">
        <v>112</v>
      </c>
      <c r="B104" s="75">
        <f>$B$8-80</f>
        <v>1941</v>
      </c>
      <c r="C104" s="76">
        <v>1421</v>
      </c>
      <c r="D104" s="76">
        <v>626</v>
      </c>
      <c r="E104" s="76">
        <v>795</v>
      </c>
    </row>
    <row r="105" spans="1:5" s="54" customFormat="1" ht="14.1" customHeight="1" x14ac:dyDescent="0.2">
      <c r="A105" s="66" t="s">
        <v>123</v>
      </c>
      <c r="B105" s="75">
        <f>$B$8-81</f>
        <v>1940</v>
      </c>
      <c r="C105" s="76">
        <v>1479</v>
      </c>
      <c r="D105" s="76">
        <v>675</v>
      </c>
      <c r="E105" s="76">
        <v>804</v>
      </c>
    </row>
    <row r="106" spans="1:5" s="21" customFormat="1" ht="14.1" customHeight="1" x14ac:dyDescent="0.2">
      <c r="A106" s="66" t="s">
        <v>121</v>
      </c>
      <c r="B106" s="75">
        <f>$B$8-82</f>
        <v>1939</v>
      </c>
      <c r="C106" s="76">
        <v>1446</v>
      </c>
      <c r="D106" s="76">
        <v>645</v>
      </c>
      <c r="E106" s="76">
        <v>801</v>
      </c>
    </row>
    <row r="107" spans="1:5" s="54" customFormat="1" ht="14.1" customHeight="1" x14ac:dyDescent="0.2">
      <c r="A107" s="66" t="s">
        <v>124</v>
      </c>
      <c r="B107" s="75">
        <f>$B$8-83</f>
        <v>1938</v>
      </c>
      <c r="C107" s="76">
        <v>1131</v>
      </c>
      <c r="D107" s="76">
        <v>481</v>
      </c>
      <c r="E107" s="76">
        <v>650</v>
      </c>
    </row>
    <row r="108" spans="1:5" s="54" customFormat="1" ht="14.1" customHeight="1" x14ac:dyDescent="0.2">
      <c r="A108" s="66" t="s">
        <v>122</v>
      </c>
      <c r="B108" s="75">
        <f>$B$8-84</f>
        <v>1937</v>
      </c>
      <c r="C108" s="76">
        <v>1008</v>
      </c>
      <c r="D108" s="76">
        <v>427</v>
      </c>
      <c r="E108" s="76">
        <v>581</v>
      </c>
    </row>
    <row r="109" spans="1:5" s="54" customFormat="1" ht="14.1" customHeight="1" x14ac:dyDescent="0.2">
      <c r="A109" s="73" t="s">
        <v>36</v>
      </c>
      <c r="B109" s="78"/>
      <c r="C109" s="76">
        <f>SUM(C104:C108)</f>
        <v>6485</v>
      </c>
      <c r="D109" s="76">
        <f>SUM(D104:D108)</f>
        <v>2854</v>
      </c>
      <c r="E109" s="76">
        <f>SUM(E104:E108)</f>
        <v>3631</v>
      </c>
    </row>
    <row r="110" spans="1:5" s="54" customFormat="1" ht="14.1" customHeight="1" x14ac:dyDescent="0.2">
      <c r="A110" s="66" t="s">
        <v>113</v>
      </c>
      <c r="B110" s="75">
        <f>$B$8-85</f>
        <v>1936</v>
      </c>
      <c r="C110" s="76">
        <v>933</v>
      </c>
      <c r="D110" s="76">
        <v>384</v>
      </c>
      <c r="E110" s="76">
        <v>549</v>
      </c>
    </row>
    <row r="111" spans="1:5" s="54" customFormat="1" ht="14.1" customHeight="1" x14ac:dyDescent="0.2">
      <c r="A111" s="66" t="s">
        <v>114</v>
      </c>
      <c r="B111" s="75">
        <f>$B$8-86</f>
        <v>1935</v>
      </c>
      <c r="C111" s="76">
        <v>751</v>
      </c>
      <c r="D111" s="76">
        <v>282</v>
      </c>
      <c r="E111" s="76">
        <v>469</v>
      </c>
    </row>
    <row r="112" spans="1:5" s="54" customFormat="1" ht="14.1" customHeight="1" x14ac:dyDescent="0.2">
      <c r="A112" s="66" t="s">
        <v>115</v>
      </c>
      <c r="B112" s="75">
        <f>$B$8-87</f>
        <v>1934</v>
      </c>
      <c r="C112" s="76">
        <v>658</v>
      </c>
      <c r="D112" s="76">
        <v>247</v>
      </c>
      <c r="E112" s="76">
        <v>411</v>
      </c>
    </row>
    <row r="113" spans="1:5" s="54" customFormat="1" ht="14.1" customHeight="1" x14ac:dyDescent="0.2">
      <c r="A113" s="66" t="s">
        <v>116</v>
      </c>
      <c r="B113" s="75">
        <f>$B$8-88</f>
        <v>1933</v>
      </c>
      <c r="C113" s="76">
        <v>401</v>
      </c>
      <c r="D113" s="76">
        <v>150</v>
      </c>
      <c r="E113" s="76">
        <v>251</v>
      </c>
    </row>
    <row r="114" spans="1:5" s="54" customFormat="1" ht="14.1" customHeight="1" x14ac:dyDescent="0.2">
      <c r="A114" s="66" t="s">
        <v>117</v>
      </c>
      <c r="B114" s="75">
        <f>$B$8-89</f>
        <v>1932</v>
      </c>
      <c r="C114" s="76">
        <v>350</v>
      </c>
      <c r="D114" s="76">
        <v>119</v>
      </c>
      <c r="E114" s="76">
        <v>231</v>
      </c>
    </row>
    <row r="115" spans="1:5" s="54" customFormat="1" ht="14.1" customHeight="1" x14ac:dyDescent="0.2">
      <c r="A115" s="73" t="s">
        <v>36</v>
      </c>
      <c r="B115" s="79"/>
      <c r="C115" s="76">
        <f>SUM(C110:C114)</f>
        <v>3093</v>
      </c>
      <c r="D115" s="76">
        <f>SUM(D110:D114)</f>
        <v>1182</v>
      </c>
      <c r="E115" s="76">
        <f>SUM(E110:E114)</f>
        <v>1911</v>
      </c>
    </row>
    <row r="116" spans="1:5" s="54" customFormat="1" ht="14.1" customHeight="1" x14ac:dyDescent="0.2">
      <c r="A116" s="66" t="s">
        <v>118</v>
      </c>
      <c r="B116" s="75">
        <f>$B$8-90</f>
        <v>1931</v>
      </c>
      <c r="C116" s="76">
        <v>1409</v>
      </c>
      <c r="D116" s="76">
        <v>426</v>
      </c>
      <c r="E116" s="76">
        <v>983</v>
      </c>
    </row>
    <row r="117" spans="1:5" s="54" customFormat="1" ht="14.1" customHeight="1" x14ac:dyDescent="0.2">
      <c r="A117" s="67"/>
      <c r="B117" s="70" t="s">
        <v>119</v>
      </c>
      <c r="C117" s="74"/>
      <c r="D117" s="74"/>
      <c r="E117" s="74"/>
    </row>
    <row r="118" spans="1:5" s="54" customFormat="1" ht="14.1" customHeight="1" x14ac:dyDescent="0.2">
      <c r="A118" s="68" t="s">
        <v>120</v>
      </c>
      <c r="B118" s="80"/>
      <c r="C118" s="82">
        <v>133969</v>
      </c>
      <c r="D118" s="82">
        <v>66046</v>
      </c>
      <c r="E118" s="82">
        <v>67923</v>
      </c>
    </row>
    <row r="119" spans="1:5" x14ac:dyDescent="0.2">
      <c r="A119" s="19"/>
      <c r="C119" s="20"/>
      <c r="D119" s="20"/>
      <c r="E119" s="20"/>
    </row>
    <row r="120" spans="1:5" x14ac:dyDescent="0.2">
      <c r="A120" s="19"/>
      <c r="B120" s="19"/>
      <c r="C120" s="20"/>
      <c r="D120" s="20"/>
      <c r="E120" s="20"/>
    </row>
    <row r="121" spans="1:5" x14ac:dyDescent="0.2">
      <c r="A121" s="19"/>
      <c r="B121" s="19"/>
      <c r="C121" s="20"/>
      <c r="D121" s="20"/>
      <c r="E121" s="20"/>
    </row>
    <row r="122" spans="1:5" x14ac:dyDescent="0.2">
      <c r="A122" s="19"/>
      <c r="B122" s="19"/>
      <c r="C122" s="20"/>
      <c r="D122" s="20"/>
      <c r="E122" s="20"/>
    </row>
    <row r="123" spans="1:5" x14ac:dyDescent="0.2">
      <c r="A123" s="19"/>
      <c r="B123" s="19"/>
      <c r="C123" s="20"/>
      <c r="D123" s="20"/>
      <c r="E123" s="20"/>
    </row>
    <row r="124" spans="1:5" x14ac:dyDescent="0.2">
      <c r="A124" s="19"/>
      <c r="B124" s="19"/>
      <c r="C124" s="20"/>
      <c r="D124" s="20"/>
      <c r="E124" s="20"/>
    </row>
    <row r="125" spans="1:5" x14ac:dyDescent="0.2">
      <c r="A125" s="19"/>
      <c r="B125" s="19"/>
      <c r="C125" s="20"/>
      <c r="D125" s="20"/>
      <c r="E125" s="20"/>
    </row>
    <row r="126" spans="1:5" x14ac:dyDescent="0.2">
      <c r="A126" s="19"/>
      <c r="B126" s="19"/>
      <c r="C126" s="20"/>
      <c r="D126" s="20"/>
      <c r="E126" s="20"/>
    </row>
    <row r="127" spans="1:5" x14ac:dyDescent="0.2">
      <c r="A127" s="19"/>
      <c r="B127" s="19"/>
      <c r="C127" s="20"/>
      <c r="D127" s="20"/>
      <c r="E127" s="20"/>
    </row>
    <row r="128" spans="1:5" x14ac:dyDescent="0.2">
      <c r="A128" s="19"/>
      <c r="B128" s="19"/>
      <c r="C128" s="20"/>
      <c r="D128" s="20"/>
      <c r="E128" s="20"/>
    </row>
    <row r="129" spans="1:5" x14ac:dyDescent="0.2">
      <c r="A129" s="19"/>
      <c r="B129" s="19"/>
      <c r="C129" s="20"/>
      <c r="D129" s="20"/>
      <c r="E129" s="20"/>
    </row>
    <row r="130" spans="1:5" x14ac:dyDescent="0.2">
      <c r="A130" s="19"/>
      <c r="B130" s="19"/>
      <c r="C130" s="20"/>
      <c r="D130" s="20"/>
      <c r="E130" s="20"/>
    </row>
    <row r="131" spans="1:5" x14ac:dyDescent="0.2">
      <c r="A131" s="19"/>
      <c r="B131" s="19"/>
      <c r="C131" s="20"/>
      <c r="D131" s="20"/>
      <c r="E131" s="20"/>
    </row>
    <row r="132" spans="1:5" x14ac:dyDescent="0.2">
      <c r="A132" s="19"/>
      <c r="B132" s="19"/>
      <c r="C132" s="20"/>
      <c r="D132" s="20"/>
      <c r="E132" s="20"/>
    </row>
    <row r="133" spans="1:5" x14ac:dyDescent="0.2">
      <c r="A133" s="19"/>
      <c r="B133" s="19"/>
      <c r="C133" s="20"/>
      <c r="D133" s="20"/>
      <c r="E133" s="20"/>
    </row>
    <row r="134" spans="1:5" x14ac:dyDescent="0.2">
      <c r="A134" s="19"/>
      <c r="B134" s="19"/>
      <c r="C134" s="20"/>
      <c r="D134" s="20"/>
      <c r="E134" s="20"/>
    </row>
    <row r="135" spans="1:5" x14ac:dyDescent="0.2">
      <c r="A135" s="19"/>
      <c r="B135" s="19"/>
      <c r="C135" s="20"/>
      <c r="D135" s="20"/>
      <c r="E135" s="20"/>
    </row>
    <row r="136" spans="1:5" x14ac:dyDescent="0.2">
      <c r="A136" s="19"/>
      <c r="B136" s="19"/>
      <c r="C136" s="20"/>
      <c r="D136" s="20"/>
      <c r="E136" s="20"/>
    </row>
    <row r="137" spans="1:5" x14ac:dyDescent="0.2">
      <c r="A137" s="19"/>
      <c r="B137" s="19"/>
      <c r="C137" s="20"/>
      <c r="D137" s="20"/>
      <c r="E137" s="20"/>
    </row>
    <row r="138" spans="1:5" x14ac:dyDescent="0.2">
      <c r="A138" s="19"/>
      <c r="B138" s="19"/>
      <c r="C138" s="20"/>
      <c r="D138" s="20"/>
      <c r="E138" s="20"/>
    </row>
    <row r="139" spans="1:5" x14ac:dyDescent="0.2">
      <c r="A139" s="19"/>
      <c r="B139" s="19"/>
      <c r="C139" s="20"/>
      <c r="D139" s="20"/>
      <c r="E139" s="20"/>
    </row>
    <row r="140" spans="1:5" x14ac:dyDescent="0.2">
      <c r="A140" s="19"/>
      <c r="B140" s="19"/>
      <c r="C140" s="20"/>
      <c r="D140" s="20"/>
      <c r="E140" s="20"/>
    </row>
    <row r="141" spans="1:5" x14ac:dyDescent="0.2">
      <c r="A141" s="19"/>
      <c r="B141" s="19"/>
      <c r="C141" s="20"/>
      <c r="D141" s="20"/>
      <c r="E141" s="20"/>
    </row>
    <row r="142" spans="1:5" x14ac:dyDescent="0.2">
      <c r="A142" s="19"/>
      <c r="B142" s="19"/>
      <c r="C142" s="20"/>
      <c r="D142" s="20"/>
      <c r="E142" s="20"/>
    </row>
    <row r="143" spans="1:5" x14ac:dyDescent="0.2">
      <c r="A143" s="19"/>
      <c r="B143" s="19"/>
      <c r="C143" s="20"/>
      <c r="D143" s="20"/>
      <c r="E143" s="20"/>
    </row>
    <row r="144" spans="1:5" x14ac:dyDescent="0.2">
      <c r="A144" s="19"/>
      <c r="B144" s="19"/>
      <c r="C144" s="20"/>
      <c r="D144" s="20"/>
      <c r="E144" s="20"/>
    </row>
    <row r="145" spans="1:5" x14ac:dyDescent="0.2">
      <c r="A145" s="19"/>
      <c r="B145" s="19"/>
      <c r="C145" s="20"/>
      <c r="D145" s="20"/>
      <c r="E145" s="20"/>
    </row>
    <row r="146" spans="1:5" x14ac:dyDescent="0.2">
      <c r="A146" s="19"/>
      <c r="B146" s="19"/>
    </row>
    <row r="147" spans="1:5" x14ac:dyDescent="0.2">
      <c r="A147" s="19"/>
      <c r="B147" s="19"/>
    </row>
    <row r="148" spans="1:5" x14ac:dyDescent="0.2">
      <c r="A148" s="19"/>
      <c r="B148" s="19"/>
    </row>
    <row r="149" spans="1:5" x14ac:dyDescent="0.2">
      <c r="A149" s="19"/>
      <c r="B149" s="19"/>
    </row>
    <row r="150" spans="1:5" x14ac:dyDescent="0.2">
      <c r="A150" s="19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21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12</vt:i4>
      </vt:variant>
    </vt:vector>
  </HeadingPairs>
  <TitlesOfParts>
    <vt:vector size="32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Stormarn_1</vt:lpstr>
      <vt:lpstr>SH_ins__1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2022-06-21T06:19:18Z</cp:lastPrinted>
  <dcterms:created xsi:type="dcterms:W3CDTF">2012-03-28T07:56:08Z</dcterms:created>
  <dcterms:modified xsi:type="dcterms:W3CDTF">2022-06-21T06:19:27Z</dcterms:modified>
  <cp:category>LIS-Bericht</cp:category>
</cp:coreProperties>
</file>