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_3_j_SH\"/>
    </mc:Choice>
  </mc:AlternateContent>
  <xr:revisionPtr revIDLastSave="0" documentId="13_ncr:1_{7346F807-9FD0-42FD-AA35-FB5998DFBCFB}" xr6:coauthVersionLast="36" xr6:coauthVersionMax="36" xr10:uidLastSave="{00000000-0000-0000-0000-000000000000}"/>
  <bookViews>
    <workbookView xWindow="-15" yWindow="-15" windowWidth="19290" windowHeight="10890" tabRatio="890" xr2:uid="{00000000-000D-0000-FFFF-FFFF00000000}"/>
  </bookViews>
  <sheets>
    <sheet name="V0_1" sheetId="11" r:id="rId1"/>
    <sheet name="V0_2" sheetId="46" r:id="rId2"/>
    <sheet name="V0_3" sheetId="47" r:id="rId3"/>
    <sheet name="Kreise_1" sheetId="5" r:id="rId4"/>
    <sheet name="Flensburg_1" sheetId="10" r:id="rId5"/>
    <sheet name="Kiel_1" sheetId="30" r:id="rId6"/>
    <sheet name="Lübeck_1" sheetId="31" r:id="rId7"/>
    <sheet name="Neumünster_1" sheetId="32" r:id="rId8"/>
    <sheet name="Dithmarschen_1" sheetId="33" r:id="rId9"/>
    <sheet name="Lauenbg_1" sheetId="34" r:id="rId10"/>
    <sheet name="Nordfriesl_1" sheetId="35" r:id="rId11"/>
    <sheet name="Ostholstein_1" sheetId="36" r:id="rId12"/>
    <sheet name="Pinneberg_1" sheetId="37" r:id="rId13"/>
    <sheet name="Ploen_1" sheetId="38" r:id="rId14"/>
    <sheet name="Rendbg-Eckernf_1" sheetId="39" r:id="rId15"/>
    <sheet name="Schleswig-Fl_1" sheetId="40" r:id="rId16"/>
    <sheet name="Segeberg_1" sheetId="41" r:id="rId17"/>
    <sheet name="Steinburg_1" sheetId="42" r:id="rId18"/>
    <sheet name="Storman_1" sheetId="43" r:id="rId19"/>
    <sheet name="SH-Gesamt_1" sheetId="44" r:id="rId20"/>
  </sheets>
  <definedNames>
    <definedName name="_xlnm.Print_Titles" localSheetId="8">Dithmarschen_1!$1:$7</definedName>
    <definedName name="_xlnm.Print_Titles" localSheetId="4">Flensburg_1!$1:$7</definedName>
    <definedName name="_xlnm.Print_Titles" localSheetId="5">Kiel_1!$1:$7</definedName>
    <definedName name="_xlnm.Print_Titles" localSheetId="9">Lauenbg_1!$1:$7</definedName>
    <definedName name="_xlnm.Print_Titles" localSheetId="6">Lübeck_1!$1:$7</definedName>
    <definedName name="_xlnm.Print_Titles" localSheetId="7">Neumünster_1!$1:$7</definedName>
    <definedName name="_xlnm.Print_Titles" localSheetId="10">Nordfriesl_1!$1:$7</definedName>
    <definedName name="_xlnm.Print_Titles" localSheetId="11">Ostholstein_1!$1:$7</definedName>
    <definedName name="_xlnm.Print_Titles" localSheetId="12">Pinneberg_1!$1:$7</definedName>
    <definedName name="_xlnm.Print_Titles" localSheetId="13">Ploen_1!$1:$7</definedName>
    <definedName name="_xlnm.Print_Titles" localSheetId="14">'Rendbg-Eckernf_1'!$1:$7</definedName>
    <definedName name="_xlnm.Print_Titles" localSheetId="15">'Schleswig-Fl_1'!$1:$7</definedName>
    <definedName name="_xlnm.Print_Titles" localSheetId="16">Segeberg_1!$1:$7</definedName>
    <definedName name="_xlnm.Print_Titles" localSheetId="19">'SH-Gesamt_1'!$1:$7</definedName>
    <definedName name="_xlnm.Print_Titles" localSheetId="17">Steinburg_1!$1:$7</definedName>
    <definedName name="_xlnm.Print_Titles" localSheetId="18">Storman_1!$1:$7</definedName>
  </definedNames>
  <calcPr calcId="191029"/>
</workbook>
</file>

<file path=xl/calcChain.xml><?xml version="1.0" encoding="utf-8"?>
<calcChain xmlns="http://schemas.openxmlformats.org/spreadsheetml/2006/main">
  <c r="E115" i="44" l="1"/>
  <c r="D115" i="44"/>
  <c r="C115" i="44"/>
  <c r="E109" i="44"/>
  <c r="D109" i="44"/>
  <c r="C109" i="44"/>
  <c r="E103" i="44"/>
  <c r="D103" i="44"/>
  <c r="C103" i="44"/>
  <c r="E97" i="44"/>
  <c r="D97" i="44"/>
  <c r="C97" i="44"/>
  <c r="E91" i="44"/>
  <c r="D91" i="44"/>
  <c r="C91" i="44"/>
  <c r="E85" i="44"/>
  <c r="D85" i="44"/>
  <c r="C85" i="44"/>
  <c r="E79" i="44"/>
  <c r="D79" i="44"/>
  <c r="C79" i="44"/>
  <c r="E73" i="44"/>
  <c r="D73" i="44"/>
  <c r="C73" i="44"/>
  <c r="E67" i="44"/>
  <c r="D67" i="44"/>
  <c r="C67" i="44"/>
  <c r="E61" i="44"/>
  <c r="D61" i="44"/>
  <c r="C61" i="44"/>
  <c r="E55" i="44"/>
  <c r="D55" i="44"/>
  <c r="C55" i="44"/>
  <c r="E49" i="44"/>
  <c r="D49" i="44"/>
  <c r="C49" i="44"/>
  <c r="E43" i="44"/>
  <c r="D43" i="44"/>
  <c r="C43" i="44"/>
  <c r="E37" i="44"/>
  <c r="D37" i="44"/>
  <c r="C37" i="44"/>
  <c r="E31" i="44"/>
  <c r="D31" i="44"/>
  <c r="C31" i="44"/>
  <c r="E25" i="44"/>
  <c r="D25" i="44"/>
  <c r="C25" i="44"/>
  <c r="E19" i="44"/>
  <c r="D19" i="44"/>
  <c r="C19" i="44"/>
  <c r="E13" i="44"/>
  <c r="D13" i="44"/>
  <c r="C13" i="44"/>
  <c r="E115" i="43"/>
  <c r="D115" i="43"/>
  <c r="C115" i="43"/>
  <c r="E109" i="43"/>
  <c r="D109" i="43"/>
  <c r="C109" i="43"/>
  <c r="E103" i="43"/>
  <c r="D103" i="43"/>
  <c r="C103" i="43"/>
  <c r="E97" i="43"/>
  <c r="D97" i="43"/>
  <c r="C97" i="43"/>
  <c r="E91" i="43"/>
  <c r="D91" i="43"/>
  <c r="C91" i="43"/>
  <c r="E85" i="43"/>
  <c r="D85" i="43"/>
  <c r="C85" i="43"/>
  <c r="E79" i="43"/>
  <c r="D79" i="43"/>
  <c r="C79" i="43"/>
  <c r="E73" i="43"/>
  <c r="D73" i="43"/>
  <c r="C73" i="43"/>
  <c r="E67" i="43"/>
  <c r="D67" i="43"/>
  <c r="C67" i="43"/>
  <c r="E61" i="43"/>
  <c r="D61" i="43"/>
  <c r="C61" i="43"/>
  <c r="E55" i="43"/>
  <c r="D55" i="43"/>
  <c r="C55" i="43"/>
  <c r="E49" i="43"/>
  <c r="D49" i="43"/>
  <c r="C49" i="43"/>
  <c r="E43" i="43"/>
  <c r="D43" i="43"/>
  <c r="C43" i="43"/>
  <c r="E37" i="43"/>
  <c r="D37" i="43"/>
  <c r="C37" i="43"/>
  <c r="E31" i="43"/>
  <c r="D31" i="43"/>
  <c r="C31" i="43"/>
  <c r="E25" i="43"/>
  <c r="D25" i="43"/>
  <c r="C25" i="43"/>
  <c r="E19" i="43"/>
  <c r="D19" i="43"/>
  <c r="C19" i="43"/>
  <c r="E13" i="43"/>
  <c r="D13" i="43"/>
  <c r="C13" i="43"/>
  <c r="E115" i="42"/>
  <c r="D115" i="42"/>
  <c r="C115" i="42"/>
  <c r="E109" i="42"/>
  <c r="D109" i="42"/>
  <c r="C109" i="42"/>
  <c r="E103" i="42"/>
  <c r="D103" i="42"/>
  <c r="C103" i="42"/>
  <c r="E97" i="42"/>
  <c r="D97" i="42"/>
  <c r="C97" i="42"/>
  <c r="E91" i="42"/>
  <c r="D91" i="42"/>
  <c r="C91" i="42"/>
  <c r="E85" i="42"/>
  <c r="D85" i="42"/>
  <c r="C85" i="42"/>
  <c r="E79" i="42"/>
  <c r="D79" i="42"/>
  <c r="C79" i="42"/>
  <c r="E73" i="42"/>
  <c r="D73" i="42"/>
  <c r="C73" i="42"/>
  <c r="E67" i="42"/>
  <c r="D67" i="42"/>
  <c r="C67" i="42"/>
  <c r="E61" i="42"/>
  <c r="D61" i="42"/>
  <c r="C61" i="42"/>
  <c r="E55" i="42"/>
  <c r="D55" i="42"/>
  <c r="C55" i="42"/>
  <c r="E49" i="42"/>
  <c r="D49" i="42"/>
  <c r="C49" i="42"/>
  <c r="E43" i="42"/>
  <c r="D43" i="42"/>
  <c r="C43" i="42"/>
  <c r="E37" i="42"/>
  <c r="D37" i="42"/>
  <c r="C37" i="42"/>
  <c r="E31" i="42"/>
  <c r="D31" i="42"/>
  <c r="C31" i="42"/>
  <c r="E25" i="42"/>
  <c r="D25" i="42"/>
  <c r="C25" i="42"/>
  <c r="E19" i="42"/>
  <c r="D19" i="42"/>
  <c r="C19" i="42"/>
  <c r="E13" i="42"/>
  <c r="D13" i="42"/>
  <c r="C13" i="42"/>
  <c r="E115" i="41"/>
  <c r="D115" i="41"/>
  <c r="C115" i="41"/>
  <c r="E109" i="41"/>
  <c r="D109" i="41"/>
  <c r="C109" i="41"/>
  <c r="E103" i="41"/>
  <c r="D103" i="41"/>
  <c r="C103" i="41"/>
  <c r="E97" i="41"/>
  <c r="D97" i="41"/>
  <c r="C97" i="41"/>
  <c r="E91" i="41"/>
  <c r="D91" i="41"/>
  <c r="C91" i="41"/>
  <c r="E85" i="41"/>
  <c r="D85" i="41"/>
  <c r="C85" i="41"/>
  <c r="E79" i="41"/>
  <c r="D79" i="41"/>
  <c r="C79" i="41"/>
  <c r="E73" i="41"/>
  <c r="D73" i="41"/>
  <c r="C73" i="41"/>
  <c r="E67" i="41"/>
  <c r="D67" i="41"/>
  <c r="C67" i="41"/>
  <c r="E61" i="41"/>
  <c r="D61" i="41"/>
  <c r="C61" i="41"/>
  <c r="E55" i="41"/>
  <c r="D55" i="41"/>
  <c r="C55" i="41"/>
  <c r="E49" i="41"/>
  <c r="D49" i="41"/>
  <c r="C49" i="41"/>
  <c r="E43" i="41"/>
  <c r="D43" i="41"/>
  <c r="C43" i="41"/>
  <c r="E37" i="41"/>
  <c r="D37" i="41"/>
  <c r="C37" i="41"/>
  <c r="E31" i="41"/>
  <c r="D31" i="41"/>
  <c r="C31" i="41"/>
  <c r="E25" i="41"/>
  <c r="D25" i="41"/>
  <c r="C25" i="41"/>
  <c r="E19" i="41"/>
  <c r="D19" i="41"/>
  <c r="C19" i="41"/>
  <c r="E13" i="41"/>
  <c r="D13" i="41"/>
  <c r="C13" i="41"/>
  <c r="E115" i="40"/>
  <c r="D115" i="40"/>
  <c r="C115" i="40"/>
  <c r="E109" i="40"/>
  <c r="D109" i="40"/>
  <c r="C109" i="40"/>
  <c r="E103" i="40"/>
  <c r="D103" i="40"/>
  <c r="C103" i="40"/>
  <c r="E97" i="40"/>
  <c r="D97" i="40"/>
  <c r="C97" i="40"/>
  <c r="E91" i="40"/>
  <c r="D91" i="40"/>
  <c r="C91" i="40"/>
  <c r="E85" i="40"/>
  <c r="D85" i="40"/>
  <c r="C85" i="40"/>
  <c r="E79" i="40"/>
  <c r="D79" i="40"/>
  <c r="C79" i="40"/>
  <c r="E73" i="40"/>
  <c r="D73" i="40"/>
  <c r="C73" i="40"/>
  <c r="E67" i="40"/>
  <c r="D67" i="40"/>
  <c r="C67" i="40"/>
  <c r="E61" i="40"/>
  <c r="D61" i="40"/>
  <c r="C61" i="40"/>
  <c r="E55" i="40"/>
  <c r="D55" i="40"/>
  <c r="C55" i="40"/>
  <c r="E49" i="40"/>
  <c r="D49" i="40"/>
  <c r="C49" i="40"/>
  <c r="E43" i="40"/>
  <c r="D43" i="40"/>
  <c r="C43" i="40"/>
  <c r="E37" i="40"/>
  <c r="D37" i="40"/>
  <c r="C37" i="40"/>
  <c r="E31" i="40"/>
  <c r="D31" i="40"/>
  <c r="C31" i="40"/>
  <c r="E25" i="40"/>
  <c r="D25" i="40"/>
  <c r="C25" i="40"/>
  <c r="E19" i="40"/>
  <c r="D19" i="40"/>
  <c r="C19" i="40"/>
  <c r="E13" i="40"/>
  <c r="D13" i="40"/>
  <c r="C13" i="40"/>
  <c r="E115" i="39"/>
  <c r="D115" i="39"/>
  <c r="C115" i="39"/>
  <c r="E109" i="39"/>
  <c r="D109" i="39"/>
  <c r="C109" i="39"/>
  <c r="E103" i="39"/>
  <c r="D103" i="39"/>
  <c r="C103" i="39"/>
  <c r="E97" i="39"/>
  <c r="D97" i="39"/>
  <c r="C97" i="39"/>
  <c r="E91" i="39"/>
  <c r="D91" i="39"/>
  <c r="C91" i="39"/>
  <c r="E85" i="39"/>
  <c r="D85" i="39"/>
  <c r="C85" i="39"/>
  <c r="E79" i="39"/>
  <c r="D79" i="39"/>
  <c r="C79" i="39"/>
  <c r="E73" i="39"/>
  <c r="D73" i="39"/>
  <c r="C73" i="39"/>
  <c r="E67" i="39"/>
  <c r="D67" i="39"/>
  <c r="C67" i="39"/>
  <c r="E61" i="39"/>
  <c r="D61" i="39"/>
  <c r="C61" i="39"/>
  <c r="E55" i="39"/>
  <c r="D55" i="39"/>
  <c r="C55" i="39"/>
  <c r="E49" i="39"/>
  <c r="D49" i="39"/>
  <c r="C49" i="39"/>
  <c r="E43" i="39"/>
  <c r="D43" i="39"/>
  <c r="C43" i="39"/>
  <c r="E37" i="39"/>
  <c r="D37" i="39"/>
  <c r="C37" i="39"/>
  <c r="E31" i="39"/>
  <c r="D31" i="39"/>
  <c r="C31" i="39"/>
  <c r="E25" i="39"/>
  <c r="D25" i="39"/>
  <c r="C25" i="39"/>
  <c r="E19" i="39"/>
  <c r="D19" i="39"/>
  <c r="C19" i="39"/>
  <c r="E13" i="39"/>
  <c r="D13" i="39"/>
  <c r="C13" i="39"/>
  <c r="E115" i="38"/>
  <c r="D115" i="38"/>
  <c r="C115" i="38"/>
  <c r="E109" i="38"/>
  <c r="D109" i="38"/>
  <c r="C109" i="38"/>
  <c r="E103" i="38"/>
  <c r="D103" i="38"/>
  <c r="C103" i="38"/>
  <c r="E97" i="38"/>
  <c r="D97" i="38"/>
  <c r="C97" i="38"/>
  <c r="E91" i="38"/>
  <c r="D91" i="38"/>
  <c r="C91" i="38"/>
  <c r="E85" i="38"/>
  <c r="D85" i="38"/>
  <c r="C85" i="38"/>
  <c r="E79" i="38"/>
  <c r="D79" i="38"/>
  <c r="C79" i="38"/>
  <c r="E73" i="38"/>
  <c r="D73" i="38"/>
  <c r="C73" i="38"/>
  <c r="E67" i="38"/>
  <c r="D67" i="38"/>
  <c r="C67" i="38"/>
  <c r="E61" i="38"/>
  <c r="D61" i="38"/>
  <c r="C61" i="38"/>
  <c r="E55" i="38"/>
  <c r="D55" i="38"/>
  <c r="C55" i="38"/>
  <c r="E49" i="38"/>
  <c r="D49" i="38"/>
  <c r="C49" i="38"/>
  <c r="E43" i="38"/>
  <c r="D43" i="38"/>
  <c r="C43" i="38"/>
  <c r="E37" i="38"/>
  <c r="D37" i="38"/>
  <c r="C37" i="38"/>
  <c r="E31" i="38"/>
  <c r="D31" i="38"/>
  <c r="C31" i="38"/>
  <c r="E25" i="38"/>
  <c r="D25" i="38"/>
  <c r="C25" i="38"/>
  <c r="E19" i="38"/>
  <c r="D19" i="38"/>
  <c r="C19" i="38"/>
  <c r="E13" i="38"/>
  <c r="D13" i="38"/>
  <c r="C13" i="38"/>
  <c r="E115" i="37"/>
  <c r="D115" i="37"/>
  <c r="C115" i="37"/>
  <c r="E109" i="37"/>
  <c r="D109" i="37"/>
  <c r="C109" i="37"/>
  <c r="E103" i="37"/>
  <c r="D103" i="37"/>
  <c r="C103" i="37"/>
  <c r="E97" i="37"/>
  <c r="D97" i="37"/>
  <c r="C97" i="37"/>
  <c r="E91" i="37"/>
  <c r="D91" i="37"/>
  <c r="C91" i="37"/>
  <c r="E85" i="37"/>
  <c r="D85" i="37"/>
  <c r="C85" i="37"/>
  <c r="E79" i="37"/>
  <c r="D79" i="37"/>
  <c r="C79" i="37"/>
  <c r="E73" i="37"/>
  <c r="D73" i="37"/>
  <c r="C73" i="37"/>
  <c r="E67" i="37"/>
  <c r="D67" i="37"/>
  <c r="C67" i="37"/>
  <c r="E61" i="37"/>
  <c r="D61" i="37"/>
  <c r="C61" i="37"/>
  <c r="E55" i="37"/>
  <c r="D55" i="37"/>
  <c r="C55" i="37"/>
  <c r="E49" i="37"/>
  <c r="D49" i="37"/>
  <c r="C49" i="37"/>
  <c r="E43" i="37"/>
  <c r="D43" i="37"/>
  <c r="C43" i="37"/>
  <c r="E37" i="37"/>
  <c r="D37" i="37"/>
  <c r="C37" i="37"/>
  <c r="E31" i="37"/>
  <c r="D31" i="37"/>
  <c r="C31" i="37"/>
  <c r="E25" i="37"/>
  <c r="D25" i="37"/>
  <c r="C25" i="37"/>
  <c r="E19" i="37"/>
  <c r="D19" i="37"/>
  <c r="C19" i="37"/>
  <c r="E13" i="37"/>
  <c r="D13" i="37"/>
  <c r="C13" i="37"/>
  <c r="E115" i="36"/>
  <c r="D115" i="36"/>
  <c r="C115" i="36"/>
  <c r="E109" i="36"/>
  <c r="D109" i="36"/>
  <c r="C109" i="36"/>
  <c r="E103" i="36"/>
  <c r="D103" i="36"/>
  <c r="C103" i="36"/>
  <c r="E97" i="36"/>
  <c r="D97" i="36"/>
  <c r="C97" i="36"/>
  <c r="E91" i="36"/>
  <c r="D91" i="36"/>
  <c r="C91" i="36"/>
  <c r="E85" i="36"/>
  <c r="D85" i="36"/>
  <c r="C85" i="36"/>
  <c r="E79" i="36"/>
  <c r="D79" i="36"/>
  <c r="C79" i="36"/>
  <c r="E73" i="36"/>
  <c r="D73" i="36"/>
  <c r="C73" i="36"/>
  <c r="E67" i="36"/>
  <c r="D67" i="36"/>
  <c r="C67" i="36"/>
  <c r="E61" i="36"/>
  <c r="D61" i="36"/>
  <c r="C61" i="36"/>
  <c r="E55" i="36"/>
  <c r="D55" i="36"/>
  <c r="C55" i="36"/>
  <c r="E49" i="36"/>
  <c r="D49" i="36"/>
  <c r="C49" i="36"/>
  <c r="E43" i="36"/>
  <c r="D43" i="36"/>
  <c r="C43" i="36"/>
  <c r="E37" i="36"/>
  <c r="D37" i="36"/>
  <c r="C37" i="36"/>
  <c r="E31" i="36"/>
  <c r="D31" i="36"/>
  <c r="C31" i="36"/>
  <c r="E25" i="36"/>
  <c r="D25" i="36"/>
  <c r="C25" i="36"/>
  <c r="E19" i="36"/>
  <c r="D19" i="36"/>
  <c r="C19" i="36"/>
  <c r="E13" i="36"/>
  <c r="D13" i="36"/>
  <c r="C13" i="36"/>
  <c r="E115" i="35"/>
  <c r="D115" i="35"/>
  <c r="C115" i="35"/>
  <c r="E109" i="35"/>
  <c r="D109" i="35"/>
  <c r="C109" i="35"/>
  <c r="E103" i="35"/>
  <c r="D103" i="35"/>
  <c r="C103" i="35"/>
  <c r="E97" i="35"/>
  <c r="D97" i="35"/>
  <c r="C97" i="35"/>
  <c r="E91" i="35"/>
  <c r="D91" i="35"/>
  <c r="C91" i="35"/>
  <c r="E85" i="35"/>
  <c r="D85" i="35"/>
  <c r="C85" i="35"/>
  <c r="E79" i="35"/>
  <c r="D79" i="35"/>
  <c r="C79" i="35"/>
  <c r="E73" i="35"/>
  <c r="D73" i="35"/>
  <c r="C73" i="35"/>
  <c r="E67" i="35"/>
  <c r="D67" i="35"/>
  <c r="C67" i="35"/>
  <c r="E61" i="35"/>
  <c r="D61" i="35"/>
  <c r="C61" i="35"/>
  <c r="E55" i="35"/>
  <c r="D55" i="35"/>
  <c r="C55" i="35"/>
  <c r="E49" i="35"/>
  <c r="D49" i="35"/>
  <c r="C49" i="35"/>
  <c r="E43" i="35"/>
  <c r="D43" i="35"/>
  <c r="C43" i="35"/>
  <c r="E37" i="35"/>
  <c r="D37" i="35"/>
  <c r="C37" i="35"/>
  <c r="E31" i="35"/>
  <c r="D31" i="35"/>
  <c r="C31" i="35"/>
  <c r="E25" i="35"/>
  <c r="D25" i="35"/>
  <c r="C25" i="35"/>
  <c r="E19" i="35"/>
  <c r="D19" i="35"/>
  <c r="C19" i="35"/>
  <c r="E13" i="35"/>
  <c r="D13" i="35"/>
  <c r="C13" i="35"/>
  <c r="E115" i="34"/>
  <c r="D115" i="34"/>
  <c r="C115" i="34"/>
  <c r="E109" i="34"/>
  <c r="D109" i="34"/>
  <c r="C109" i="34"/>
  <c r="E103" i="34"/>
  <c r="D103" i="34"/>
  <c r="C103" i="34"/>
  <c r="E97" i="34"/>
  <c r="D97" i="34"/>
  <c r="C97" i="34"/>
  <c r="E91" i="34"/>
  <c r="D91" i="34"/>
  <c r="C91" i="34"/>
  <c r="E85" i="34"/>
  <c r="D85" i="34"/>
  <c r="C85" i="34"/>
  <c r="E79" i="34"/>
  <c r="D79" i="34"/>
  <c r="C79" i="34"/>
  <c r="E73" i="34"/>
  <c r="D73" i="34"/>
  <c r="C73" i="34"/>
  <c r="E67" i="34"/>
  <c r="D67" i="34"/>
  <c r="C67" i="34"/>
  <c r="E61" i="34"/>
  <c r="D61" i="34"/>
  <c r="C61" i="34"/>
  <c r="E55" i="34"/>
  <c r="D55" i="34"/>
  <c r="C55" i="34"/>
  <c r="E49" i="34"/>
  <c r="D49" i="34"/>
  <c r="C49" i="34"/>
  <c r="E43" i="34"/>
  <c r="D43" i="34"/>
  <c r="C43" i="34"/>
  <c r="E37" i="34"/>
  <c r="D37" i="34"/>
  <c r="C37" i="34"/>
  <c r="E31" i="34"/>
  <c r="D31" i="34"/>
  <c r="C31" i="34"/>
  <c r="E25" i="34"/>
  <c r="D25" i="34"/>
  <c r="C25" i="34"/>
  <c r="E19" i="34"/>
  <c r="D19" i="34"/>
  <c r="C19" i="34"/>
  <c r="E13" i="34"/>
  <c r="D13" i="34"/>
  <c r="C13" i="34"/>
  <c r="E115" i="33"/>
  <c r="D115" i="33"/>
  <c r="C115" i="33"/>
  <c r="E109" i="33"/>
  <c r="D109" i="33"/>
  <c r="C109" i="33"/>
  <c r="E103" i="33"/>
  <c r="D103" i="33"/>
  <c r="C103" i="33"/>
  <c r="E97" i="33"/>
  <c r="D97" i="33"/>
  <c r="C97" i="33"/>
  <c r="E91" i="33"/>
  <c r="D91" i="33"/>
  <c r="C91" i="33"/>
  <c r="E85" i="33"/>
  <c r="D85" i="33"/>
  <c r="C85" i="33"/>
  <c r="E79" i="33"/>
  <c r="D79" i="33"/>
  <c r="C79" i="33"/>
  <c r="E73" i="33"/>
  <c r="D73" i="33"/>
  <c r="C73" i="33"/>
  <c r="E67" i="33"/>
  <c r="D67" i="33"/>
  <c r="C67" i="33"/>
  <c r="E61" i="33"/>
  <c r="D61" i="33"/>
  <c r="C61" i="33"/>
  <c r="E55" i="33"/>
  <c r="D55" i="33"/>
  <c r="C55" i="33"/>
  <c r="E49" i="33"/>
  <c r="D49" i="33"/>
  <c r="C49" i="33"/>
  <c r="E43" i="33"/>
  <c r="D43" i="33"/>
  <c r="C43" i="33"/>
  <c r="E37" i="33"/>
  <c r="D37" i="33"/>
  <c r="C37" i="33"/>
  <c r="E31" i="33"/>
  <c r="D31" i="33"/>
  <c r="C31" i="33"/>
  <c r="E25" i="33"/>
  <c r="D25" i="33"/>
  <c r="C25" i="33"/>
  <c r="E19" i="33"/>
  <c r="D19" i="33"/>
  <c r="C19" i="33"/>
  <c r="E13" i="33"/>
  <c r="D13" i="33"/>
  <c r="C13" i="33"/>
  <c r="E115" i="32"/>
  <c r="D115" i="32"/>
  <c r="C115" i="32"/>
  <c r="E109" i="32"/>
  <c r="D109" i="32"/>
  <c r="C109" i="32"/>
  <c r="E103" i="32"/>
  <c r="D103" i="32"/>
  <c r="C103" i="32"/>
  <c r="E97" i="32"/>
  <c r="D97" i="32"/>
  <c r="C97" i="32"/>
  <c r="E91" i="32"/>
  <c r="D91" i="32"/>
  <c r="C91" i="32"/>
  <c r="E85" i="32"/>
  <c r="D85" i="32"/>
  <c r="C85" i="32"/>
  <c r="E79" i="32"/>
  <c r="D79" i="32"/>
  <c r="C79" i="32"/>
  <c r="E73" i="32"/>
  <c r="D73" i="32"/>
  <c r="C73" i="32"/>
  <c r="E67" i="32"/>
  <c r="D67" i="32"/>
  <c r="C67" i="32"/>
  <c r="E61" i="32"/>
  <c r="D61" i="32"/>
  <c r="C61" i="32"/>
  <c r="E55" i="32"/>
  <c r="D55" i="32"/>
  <c r="C55" i="32"/>
  <c r="E49" i="32"/>
  <c r="D49" i="32"/>
  <c r="C49" i="32"/>
  <c r="E43" i="32"/>
  <c r="D43" i="32"/>
  <c r="C43" i="32"/>
  <c r="E37" i="32"/>
  <c r="D37" i="32"/>
  <c r="C37" i="32"/>
  <c r="E31" i="32"/>
  <c r="D31" i="32"/>
  <c r="C31" i="32"/>
  <c r="E25" i="32"/>
  <c r="D25" i="32"/>
  <c r="C25" i="32"/>
  <c r="E19" i="32"/>
  <c r="D19" i="32"/>
  <c r="C19" i="32"/>
  <c r="E13" i="32"/>
  <c r="D13" i="32"/>
  <c r="C13" i="32"/>
  <c r="E115" i="31"/>
  <c r="D115" i="31"/>
  <c r="C115" i="31"/>
  <c r="E109" i="31"/>
  <c r="D109" i="31"/>
  <c r="C109" i="31"/>
  <c r="E103" i="31"/>
  <c r="D103" i="31"/>
  <c r="C103" i="31"/>
  <c r="E97" i="31"/>
  <c r="D97" i="31"/>
  <c r="C97" i="31"/>
  <c r="E91" i="31"/>
  <c r="D91" i="31"/>
  <c r="C91" i="31"/>
  <c r="E85" i="31"/>
  <c r="D85" i="31"/>
  <c r="C85" i="31"/>
  <c r="E79" i="31"/>
  <c r="D79" i="31"/>
  <c r="C79" i="31"/>
  <c r="E73" i="31"/>
  <c r="D73" i="31"/>
  <c r="C73" i="31"/>
  <c r="E67" i="31"/>
  <c r="D67" i="31"/>
  <c r="C67" i="31"/>
  <c r="E61" i="31"/>
  <c r="D61" i="31"/>
  <c r="C61" i="31"/>
  <c r="E55" i="31"/>
  <c r="D55" i="31"/>
  <c r="C55" i="31"/>
  <c r="E49" i="31"/>
  <c r="D49" i="31"/>
  <c r="C49" i="31"/>
  <c r="E43" i="31"/>
  <c r="D43" i="31"/>
  <c r="C43" i="31"/>
  <c r="E37" i="31"/>
  <c r="D37" i="31"/>
  <c r="C37" i="31"/>
  <c r="E31" i="31"/>
  <c r="D31" i="31"/>
  <c r="C31" i="31"/>
  <c r="E25" i="31"/>
  <c r="D25" i="31"/>
  <c r="C25" i="31"/>
  <c r="E19" i="31"/>
  <c r="D19" i="31"/>
  <c r="C19" i="31"/>
  <c r="E13" i="31"/>
  <c r="D13" i="31"/>
  <c r="C13" i="31"/>
  <c r="E115" i="30"/>
  <c r="D115" i="30"/>
  <c r="C115" i="30"/>
  <c r="E109" i="30"/>
  <c r="D109" i="30"/>
  <c r="C109" i="30"/>
  <c r="E103" i="30"/>
  <c r="D103" i="30"/>
  <c r="C103" i="30"/>
  <c r="E97" i="30"/>
  <c r="D97" i="30"/>
  <c r="C97" i="30"/>
  <c r="E91" i="30"/>
  <c r="D91" i="30"/>
  <c r="C91" i="30"/>
  <c r="E85" i="30"/>
  <c r="D85" i="30"/>
  <c r="C85" i="30"/>
  <c r="E79" i="30"/>
  <c r="D79" i="30"/>
  <c r="C79" i="30"/>
  <c r="E73" i="30"/>
  <c r="D73" i="30"/>
  <c r="C73" i="30"/>
  <c r="E67" i="30"/>
  <c r="D67" i="30"/>
  <c r="C67" i="30"/>
  <c r="E61" i="30"/>
  <c r="D61" i="30"/>
  <c r="C61" i="30"/>
  <c r="E55" i="30"/>
  <c r="D55" i="30"/>
  <c r="C55" i="30"/>
  <c r="E49" i="30"/>
  <c r="D49" i="30"/>
  <c r="C49" i="30"/>
  <c r="E43" i="30"/>
  <c r="D43" i="30"/>
  <c r="C43" i="30"/>
  <c r="E37" i="30"/>
  <c r="D37" i="30"/>
  <c r="C37" i="30"/>
  <c r="E31" i="30"/>
  <c r="D31" i="30"/>
  <c r="C31" i="30"/>
  <c r="E25" i="30"/>
  <c r="D25" i="30"/>
  <c r="C25" i="30"/>
  <c r="E19" i="30"/>
  <c r="D19" i="30"/>
  <c r="C19" i="30"/>
  <c r="E13" i="30"/>
  <c r="D13" i="30"/>
  <c r="C13" i="30"/>
  <c r="E115" i="10"/>
  <c r="D115" i="10"/>
  <c r="C115" i="10"/>
  <c r="E109" i="10"/>
  <c r="D109" i="10"/>
  <c r="C109" i="10"/>
  <c r="E103" i="10"/>
  <c r="D103" i="10"/>
  <c r="C103" i="10"/>
  <c r="E97" i="10"/>
  <c r="D97" i="10"/>
  <c r="C97" i="10"/>
  <c r="E91" i="10"/>
  <c r="D91" i="10"/>
  <c r="C91" i="10"/>
  <c r="E85" i="10"/>
  <c r="D85" i="10"/>
  <c r="C85" i="10"/>
  <c r="E79" i="10"/>
  <c r="D79" i="10"/>
  <c r="C79" i="10"/>
  <c r="E73" i="10"/>
  <c r="D73" i="10"/>
  <c r="C73" i="10"/>
  <c r="E67" i="10"/>
  <c r="D67" i="10"/>
  <c r="C67" i="10"/>
  <c r="E61" i="10"/>
  <c r="D61" i="10"/>
  <c r="C61" i="10"/>
  <c r="E55" i="10"/>
  <c r="D55" i="10"/>
  <c r="C55" i="10"/>
  <c r="E49" i="10"/>
  <c r="D49" i="10"/>
  <c r="C49" i="10"/>
  <c r="E43" i="10"/>
  <c r="D43" i="10"/>
  <c r="C43" i="10"/>
  <c r="E37" i="10"/>
  <c r="D37" i="10"/>
  <c r="C37" i="10"/>
  <c r="E31" i="10"/>
  <c r="D31" i="10"/>
  <c r="C31" i="10"/>
  <c r="E25" i="10"/>
  <c r="D25" i="10"/>
  <c r="C25" i="10"/>
  <c r="E19" i="10"/>
  <c r="D19" i="10"/>
  <c r="C19" i="10"/>
  <c r="E13" i="10"/>
  <c r="D13" i="10"/>
  <c r="C13" i="10"/>
  <c r="B116" i="44" l="1"/>
  <c r="B114" i="44"/>
  <c r="B113" i="44"/>
  <c r="B112" i="44"/>
  <c r="B111" i="44"/>
  <c r="B110" i="44"/>
  <c r="B108" i="44"/>
  <c r="B107" i="44"/>
  <c r="B106" i="44"/>
  <c r="B105" i="44"/>
  <c r="B104" i="44"/>
  <c r="B102" i="44"/>
  <c r="B101" i="44"/>
  <c r="B100" i="44"/>
  <c r="B99" i="44"/>
  <c r="B98" i="44"/>
  <c r="B96" i="44"/>
  <c r="B95" i="44"/>
  <c r="B94" i="44"/>
  <c r="B93" i="44"/>
  <c r="B92" i="44"/>
  <c r="B90" i="44"/>
  <c r="B89" i="44"/>
  <c r="B88" i="44"/>
  <c r="B87" i="44"/>
  <c r="B86" i="44"/>
  <c r="B84" i="44"/>
  <c r="B83" i="44"/>
  <c r="B82" i="44"/>
  <c r="B81" i="44"/>
  <c r="B80" i="44"/>
  <c r="B78" i="44"/>
  <c r="B77" i="44"/>
  <c r="B76" i="44"/>
  <c r="B75" i="44"/>
  <c r="B74" i="44"/>
  <c r="B72" i="44"/>
  <c r="B71" i="44"/>
  <c r="B70" i="44"/>
  <c r="B69" i="44"/>
  <c r="B68" i="44"/>
  <c r="B66" i="44"/>
  <c r="B65" i="44"/>
  <c r="B64" i="44"/>
  <c r="B63" i="44"/>
  <c r="B62" i="44"/>
  <c r="B60" i="44"/>
  <c r="B59" i="44"/>
  <c r="B58" i="44"/>
  <c r="B57" i="44"/>
  <c r="B56" i="44"/>
  <c r="B54" i="44"/>
  <c r="B53" i="44"/>
  <c r="B52" i="44"/>
  <c r="B51" i="44"/>
  <c r="B50" i="44"/>
  <c r="B48" i="44"/>
  <c r="B47" i="44"/>
  <c r="B46" i="44"/>
  <c r="B45" i="44"/>
  <c r="B44" i="44"/>
  <c r="B42" i="44"/>
  <c r="B41" i="44"/>
  <c r="B40" i="44"/>
  <c r="B39" i="44"/>
  <c r="B38" i="44"/>
  <c r="B36" i="44"/>
  <c r="B35" i="44"/>
  <c r="B34" i="44"/>
  <c r="B33" i="44"/>
  <c r="B32" i="44"/>
  <c r="B30" i="44"/>
  <c r="B29" i="44"/>
  <c r="B28" i="44"/>
  <c r="B27" i="44"/>
  <c r="B26" i="44"/>
  <c r="B24" i="44"/>
  <c r="B23" i="44"/>
  <c r="B22" i="44"/>
  <c r="B21" i="44"/>
  <c r="B20" i="44"/>
  <c r="B18" i="44"/>
  <c r="B17" i="44"/>
  <c r="B16" i="44"/>
  <c r="B15" i="44"/>
  <c r="B14" i="44"/>
  <c r="B12" i="44"/>
  <c r="B11" i="44"/>
  <c r="B10" i="44"/>
  <c r="B9" i="44"/>
  <c r="B116" i="43"/>
  <c r="B114" i="43"/>
  <c r="B113" i="43"/>
  <c r="B112" i="43"/>
  <c r="B111" i="43"/>
  <c r="B110" i="43"/>
  <c r="B108" i="43"/>
  <c r="B107" i="43"/>
  <c r="B106" i="43"/>
  <c r="B105" i="43"/>
  <c r="B104" i="43"/>
  <c r="B102" i="43"/>
  <c r="B101" i="43"/>
  <c r="B100" i="43"/>
  <c r="B99" i="43"/>
  <c r="B98" i="43"/>
  <c r="B96" i="43"/>
  <c r="B95" i="43"/>
  <c r="B94" i="43"/>
  <c r="B93" i="43"/>
  <c r="B92" i="43"/>
  <c r="B90" i="43"/>
  <c r="B89" i="43"/>
  <c r="B88" i="43"/>
  <c r="B87" i="43"/>
  <c r="B86" i="43"/>
  <c r="B84" i="43"/>
  <c r="B83" i="43"/>
  <c r="B82" i="43"/>
  <c r="B81" i="43"/>
  <c r="B80" i="43"/>
  <c r="B78" i="43"/>
  <c r="B77" i="43"/>
  <c r="B76" i="43"/>
  <c r="B75" i="43"/>
  <c r="B74" i="43"/>
  <c r="B72" i="43"/>
  <c r="B71" i="43"/>
  <c r="B70" i="43"/>
  <c r="B69" i="43"/>
  <c r="B68" i="43"/>
  <c r="B66" i="43"/>
  <c r="B65" i="43"/>
  <c r="B64" i="43"/>
  <c r="B63" i="43"/>
  <c r="B62" i="43"/>
  <c r="B60" i="43"/>
  <c r="B59" i="43"/>
  <c r="B58" i="43"/>
  <c r="B57" i="43"/>
  <c r="B56" i="43"/>
  <c r="B54" i="43"/>
  <c r="B53" i="43"/>
  <c r="B52" i="43"/>
  <c r="B51" i="43"/>
  <c r="B50" i="43"/>
  <c r="B48" i="43"/>
  <c r="B47" i="43"/>
  <c r="B46" i="43"/>
  <c r="B45" i="43"/>
  <c r="B44" i="43"/>
  <c r="B42" i="43"/>
  <c r="B41" i="43"/>
  <c r="B40" i="43"/>
  <c r="B39" i="43"/>
  <c r="B38" i="43"/>
  <c r="B36" i="43"/>
  <c r="B35" i="43"/>
  <c r="B34" i="43"/>
  <c r="B33" i="43"/>
  <c r="B32" i="43"/>
  <c r="B30" i="43"/>
  <c r="B29" i="43"/>
  <c r="B28" i="43"/>
  <c r="B27" i="43"/>
  <c r="B26" i="43"/>
  <c r="B24" i="43"/>
  <c r="B23" i="43"/>
  <c r="B22" i="43"/>
  <c r="B21" i="43"/>
  <c r="B20" i="43"/>
  <c r="B18" i="43"/>
  <c r="B17" i="43"/>
  <c r="B16" i="43"/>
  <c r="B15" i="43"/>
  <c r="B14" i="43"/>
  <c r="B12" i="43"/>
  <c r="B11" i="43"/>
  <c r="B10" i="43"/>
  <c r="B9" i="43"/>
  <c r="B116" i="42"/>
  <c r="B114" i="42"/>
  <c r="B113" i="42"/>
  <c r="B112" i="42"/>
  <c r="B111" i="42"/>
  <c r="B110" i="42"/>
  <c r="B108" i="42"/>
  <c r="B107" i="42"/>
  <c r="B106" i="42"/>
  <c r="B105" i="42"/>
  <c r="B104" i="42"/>
  <c r="B102" i="42"/>
  <c r="B101" i="42"/>
  <c r="B100" i="42"/>
  <c r="B99" i="42"/>
  <c r="B98" i="42"/>
  <c r="B96" i="42"/>
  <c r="B95" i="42"/>
  <c r="B94" i="42"/>
  <c r="B93" i="42"/>
  <c r="B92" i="42"/>
  <c r="B90" i="42"/>
  <c r="B89" i="42"/>
  <c r="B88" i="42"/>
  <c r="B87" i="42"/>
  <c r="B86" i="42"/>
  <c r="B84" i="42"/>
  <c r="B83" i="42"/>
  <c r="B82" i="42"/>
  <c r="B81" i="42"/>
  <c r="B80" i="42"/>
  <c r="B78" i="42"/>
  <c r="B77" i="42"/>
  <c r="B76" i="42"/>
  <c r="B75" i="42"/>
  <c r="B74" i="42"/>
  <c r="B72" i="42"/>
  <c r="B71" i="42"/>
  <c r="B70" i="42"/>
  <c r="B69" i="42"/>
  <c r="B68" i="42"/>
  <c r="B66" i="42"/>
  <c r="B65" i="42"/>
  <c r="B64" i="42"/>
  <c r="B63" i="42"/>
  <c r="B62" i="42"/>
  <c r="B60" i="42"/>
  <c r="B59" i="42"/>
  <c r="B58" i="42"/>
  <c r="B57" i="42"/>
  <c r="B56" i="42"/>
  <c r="B54" i="42"/>
  <c r="B53" i="42"/>
  <c r="B52" i="42"/>
  <c r="B51" i="42"/>
  <c r="B50" i="42"/>
  <c r="B48" i="42"/>
  <c r="B47" i="42"/>
  <c r="B46" i="42"/>
  <c r="B45" i="42"/>
  <c r="B44" i="42"/>
  <c r="B42" i="42"/>
  <c r="B41" i="42"/>
  <c r="B40" i="42"/>
  <c r="B39" i="42"/>
  <c r="B38" i="42"/>
  <c r="B36" i="42"/>
  <c r="B35" i="42"/>
  <c r="B34" i="42"/>
  <c r="B33" i="42"/>
  <c r="B32" i="42"/>
  <c r="B30" i="42"/>
  <c r="B29" i="42"/>
  <c r="B28" i="42"/>
  <c r="B27" i="42"/>
  <c r="B26" i="42"/>
  <c r="B24" i="42"/>
  <c r="B23" i="42"/>
  <c r="B22" i="42"/>
  <c r="B21" i="42"/>
  <c r="B20" i="42"/>
  <c r="B18" i="42"/>
  <c r="B17" i="42"/>
  <c r="B16" i="42"/>
  <c r="B15" i="42"/>
  <c r="B14" i="42"/>
  <c r="B12" i="42"/>
  <c r="B11" i="42"/>
  <c r="B10" i="42"/>
  <c r="B9" i="42"/>
  <c r="B116" i="41"/>
  <c r="B114" i="41"/>
  <c r="B113" i="41"/>
  <c r="B112" i="41"/>
  <c r="B111" i="41"/>
  <c r="B110" i="41"/>
  <c r="B108" i="41"/>
  <c r="B107" i="41"/>
  <c r="B106" i="41"/>
  <c r="B105" i="41"/>
  <c r="B104" i="41"/>
  <c r="B102" i="41"/>
  <c r="B101" i="41"/>
  <c r="B100" i="41"/>
  <c r="B99" i="41"/>
  <c r="B98" i="41"/>
  <c r="B96" i="41"/>
  <c r="B95" i="41"/>
  <c r="B94" i="41"/>
  <c r="B93" i="41"/>
  <c r="B92" i="41"/>
  <c r="B90" i="41"/>
  <c r="B89" i="41"/>
  <c r="B88" i="41"/>
  <c r="B87" i="41"/>
  <c r="B86" i="41"/>
  <c r="B84" i="41"/>
  <c r="B83" i="41"/>
  <c r="B82" i="41"/>
  <c r="B81" i="41"/>
  <c r="B80" i="41"/>
  <c r="B78" i="41"/>
  <c r="B77" i="41"/>
  <c r="B76" i="41"/>
  <c r="B75" i="41"/>
  <c r="B74" i="41"/>
  <c r="B72" i="41"/>
  <c r="B71" i="41"/>
  <c r="B70" i="41"/>
  <c r="B69" i="41"/>
  <c r="B68" i="41"/>
  <c r="B66" i="41"/>
  <c r="B65" i="41"/>
  <c r="B64" i="41"/>
  <c r="B63" i="41"/>
  <c r="B62" i="41"/>
  <c r="B60" i="41"/>
  <c r="B59" i="41"/>
  <c r="B58" i="41"/>
  <c r="B57" i="41"/>
  <c r="B56" i="41"/>
  <c r="B54" i="41"/>
  <c r="B53" i="41"/>
  <c r="B52" i="41"/>
  <c r="B51" i="41"/>
  <c r="B50" i="41"/>
  <c r="B48" i="41"/>
  <c r="B47" i="41"/>
  <c r="B46" i="41"/>
  <c r="B45" i="41"/>
  <c r="B44" i="41"/>
  <c r="B42" i="41"/>
  <c r="B41" i="41"/>
  <c r="B40" i="41"/>
  <c r="B39" i="41"/>
  <c r="B38" i="41"/>
  <c r="B36" i="41"/>
  <c r="B35" i="41"/>
  <c r="B34" i="41"/>
  <c r="B33" i="41"/>
  <c r="B32" i="41"/>
  <c r="B30" i="41"/>
  <c r="B29" i="41"/>
  <c r="B28" i="41"/>
  <c r="B27" i="41"/>
  <c r="B26" i="41"/>
  <c r="B24" i="41"/>
  <c r="B23" i="41"/>
  <c r="B22" i="41"/>
  <c r="B21" i="41"/>
  <c r="B20" i="41"/>
  <c r="B18" i="41"/>
  <c r="B17" i="41"/>
  <c r="B16" i="41"/>
  <c r="B15" i="41"/>
  <c r="B14" i="41"/>
  <c r="B12" i="41"/>
  <c r="B11" i="41"/>
  <c r="B10" i="41"/>
  <c r="B9" i="41"/>
  <c r="B116" i="40"/>
  <c r="B114" i="40"/>
  <c r="B113" i="40"/>
  <c r="B112" i="40"/>
  <c r="B111" i="40"/>
  <c r="B110" i="40"/>
  <c r="B108" i="40"/>
  <c r="B107" i="40"/>
  <c r="B106" i="40"/>
  <c r="B105" i="40"/>
  <c r="B104" i="40"/>
  <c r="B102" i="40"/>
  <c r="B101" i="40"/>
  <c r="B100" i="40"/>
  <c r="B99" i="40"/>
  <c r="B98" i="40"/>
  <c r="B96" i="40"/>
  <c r="B95" i="40"/>
  <c r="B94" i="40"/>
  <c r="B93" i="40"/>
  <c r="B92" i="40"/>
  <c r="B90" i="40"/>
  <c r="B89" i="40"/>
  <c r="B88" i="40"/>
  <c r="B87" i="40"/>
  <c r="B86" i="40"/>
  <c r="B84" i="40"/>
  <c r="B83" i="40"/>
  <c r="B82" i="40"/>
  <c r="B81" i="40"/>
  <c r="B80" i="40"/>
  <c r="B78" i="40"/>
  <c r="B77" i="40"/>
  <c r="B76" i="40"/>
  <c r="B75" i="40"/>
  <c r="B74" i="40"/>
  <c r="B72" i="40"/>
  <c r="B71" i="40"/>
  <c r="B70" i="40"/>
  <c r="B69" i="40"/>
  <c r="B68" i="40"/>
  <c r="B66" i="40"/>
  <c r="B65" i="40"/>
  <c r="B64" i="40"/>
  <c r="B63" i="40"/>
  <c r="B62" i="40"/>
  <c r="B60" i="40"/>
  <c r="B59" i="40"/>
  <c r="B58" i="40"/>
  <c r="B57" i="40"/>
  <c r="B56" i="40"/>
  <c r="B54" i="40"/>
  <c r="B53" i="40"/>
  <c r="B52" i="40"/>
  <c r="B51" i="40"/>
  <c r="B50" i="40"/>
  <c r="B48" i="40"/>
  <c r="B47" i="40"/>
  <c r="B46" i="40"/>
  <c r="B45" i="40"/>
  <c r="B44" i="40"/>
  <c r="B42" i="40"/>
  <c r="B41" i="40"/>
  <c r="B40" i="40"/>
  <c r="B39" i="40"/>
  <c r="B38" i="40"/>
  <c r="B36" i="40"/>
  <c r="B35" i="40"/>
  <c r="B34" i="40"/>
  <c r="B33" i="40"/>
  <c r="B32" i="40"/>
  <c r="B30" i="40"/>
  <c r="B29" i="40"/>
  <c r="B28" i="40"/>
  <c r="B27" i="40"/>
  <c r="B26" i="40"/>
  <c r="B24" i="40"/>
  <c r="B23" i="40"/>
  <c r="B22" i="40"/>
  <c r="B21" i="40"/>
  <c r="B20" i="40"/>
  <c r="B18" i="40"/>
  <c r="B17" i="40"/>
  <c r="B16" i="40"/>
  <c r="B15" i="40"/>
  <c r="B14" i="40"/>
  <c r="B12" i="40"/>
  <c r="B11" i="40"/>
  <c r="B10" i="40"/>
  <c r="B9" i="40"/>
  <c r="B116" i="39"/>
  <c r="B114" i="39"/>
  <c r="B113" i="39"/>
  <c r="B112" i="39"/>
  <c r="B111" i="39"/>
  <c r="B110" i="39"/>
  <c r="B108" i="39"/>
  <c r="B107" i="39"/>
  <c r="B106" i="39"/>
  <c r="B105" i="39"/>
  <c r="B104" i="39"/>
  <c r="B102" i="39"/>
  <c r="B101" i="39"/>
  <c r="B100" i="39"/>
  <c r="B99" i="39"/>
  <c r="B98" i="39"/>
  <c r="B96" i="39"/>
  <c r="B95" i="39"/>
  <c r="B94" i="39"/>
  <c r="B93" i="39"/>
  <c r="B92" i="39"/>
  <c r="B90" i="39"/>
  <c r="B89" i="39"/>
  <c r="B88" i="39"/>
  <c r="B87" i="39"/>
  <c r="B86" i="39"/>
  <c r="B84" i="39"/>
  <c r="B83" i="39"/>
  <c r="B82" i="39"/>
  <c r="B81" i="39"/>
  <c r="B80" i="39"/>
  <c r="B78" i="39"/>
  <c r="B77" i="39"/>
  <c r="B76" i="39"/>
  <c r="B75" i="39"/>
  <c r="B74" i="39"/>
  <c r="B72" i="39"/>
  <c r="B71" i="39"/>
  <c r="B70" i="39"/>
  <c r="B69" i="39"/>
  <c r="B68" i="39"/>
  <c r="B66" i="39"/>
  <c r="B65" i="39"/>
  <c r="B64" i="39"/>
  <c r="B63" i="39"/>
  <c r="B62" i="39"/>
  <c r="B60" i="39"/>
  <c r="B59" i="39"/>
  <c r="B58" i="39"/>
  <c r="B57" i="39"/>
  <c r="B56" i="39"/>
  <c r="B54" i="39"/>
  <c r="B53" i="39"/>
  <c r="B52" i="39"/>
  <c r="B51" i="39"/>
  <c r="B50" i="39"/>
  <c r="B48" i="39"/>
  <c r="B47" i="39"/>
  <c r="B46" i="39"/>
  <c r="B45" i="39"/>
  <c r="B44" i="39"/>
  <c r="B42" i="39"/>
  <c r="B41" i="39"/>
  <c r="B40" i="39"/>
  <c r="B39" i="39"/>
  <c r="B38" i="39"/>
  <c r="B36" i="39"/>
  <c r="B35" i="39"/>
  <c r="B34" i="39"/>
  <c r="B33" i="39"/>
  <c r="B32" i="39"/>
  <c r="B30" i="39"/>
  <c r="B29" i="39"/>
  <c r="B28" i="39"/>
  <c r="B27" i="39"/>
  <c r="B26" i="39"/>
  <c r="B24" i="39"/>
  <c r="B23" i="39"/>
  <c r="B22" i="39"/>
  <c r="B21" i="39"/>
  <c r="B20" i="39"/>
  <c r="B18" i="39"/>
  <c r="B17" i="39"/>
  <c r="B16" i="39"/>
  <c r="B15" i="39"/>
  <c r="B14" i="39"/>
  <c r="B12" i="39"/>
  <c r="B11" i="39"/>
  <c r="B10" i="39"/>
  <c r="B9" i="39"/>
  <c r="B116" i="38"/>
  <c r="B114" i="38"/>
  <c r="B113" i="38"/>
  <c r="B112" i="38"/>
  <c r="B111" i="38"/>
  <c r="B110" i="38"/>
  <c r="B108" i="38"/>
  <c r="B107" i="38"/>
  <c r="B106" i="38"/>
  <c r="B105" i="38"/>
  <c r="B104" i="38"/>
  <c r="B102" i="38"/>
  <c r="B101" i="38"/>
  <c r="B100" i="38"/>
  <c r="B99" i="38"/>
  <c r="B98" i="38"/>
  <c r="B96" i="38"/>
  <c r="B95" i="38"/>
  <c r="B94" i="38"/>
  <c r="B93" i="38"/>
  <c r="B92" i="38"/>
  <c r="B90" i="38"/>
  <c r="B89" i="38"/>
  <c r="B88" i="38"/>
  <c r="B87" i="38"/>
  <c r="B86" i="38"/>
  <c r="B84" i="38"/>
  <c r="B83" i="38"/>
  <c r="B82" i="38"/>
  <c r="B81" i="38"/>
  <c r="B80" i="38"/>
  <c r="B78" i="38"/>
  <c r="B77" i="38"/>
  <c r="B76" i="38"/>
  <c r="B75" i="38"/>
  <c r="B74" i="38"/>
  <c r="B72" i="38"/>
  <c r="B71" i="38"/>
  <c r="B70" i="38"/>
  <c r="B69" i="38"/>
  <c r="B68" i="38"/>
  <c r="B66" i="38"/>
  <c r="B65" i="38"/>
  <c r="B64" i="38"/>
  <c r="B63" i="38"/>
  <c r="B62" i="38"/>
  <c r="B60" i="38"/>
  <c r="B59" i="38"/>
  <c r="B58" i="38"/>
  <c r="B57" i="38"/>
  <c r="B56" i="38"/>
  <c r="B54" i="38"/>
  <c r="B53" i="38"/>
  <c r="B52" i="38"/>
  <c r="B51" i="38"/>
  <c r="B50" i="38"/>
  <c r="B48" i="38"/>
  <c r="B47" i="38"/>
  <c r="B46" i="38"/>
  <c r="B45" i="38"/>
  <c r="B44" i="38"/>
  <c r="B42" i="38"/>
  <c r="B41" i="38"/>
  <c r="B40" i="38"/>
  <c r="B39" i="38"/>
  <c r="B38" i="38"/>
  <c r="B36" i="38"/>
  <c r="B35" i="38"/>
  <c r="B34" i="38"/>
  <c r="B33" i="38"/>
  <c r="B32" i="38"/>
  <c r="B30" i="38"/>
  <c r="B29" i="38"/>
  <c r="B28" i="38"/>
  <c r="B27" i="38"/>
  <c r="B26" i="38"/>
  <c r="B24" i="38"/>
  <c r="B23" i="38"/>
  <c r="B22" i="38"/>
  <c r="B21" i="38"/>
  <c r="B20" i="38"/>
  <c r="B18" i="38"/>
  <c r="B17" i="38"/>
  <c r="B16" i="38"/>
  <c r="B15" i="38"/>
  <c r="B14" i="38"/>
  <c r="B12" i="38"/>
  <c r="B11" i="38"/>
  <c r="B10" i="38"/>
  <c r="B9" i="38"/>
  <c r="B116" i="37"/>
  <c r="B114" i="37"/>
  <c r="B113" i="37"/>
  <c r="B112" i="37"/>
  <c r="B111" i="37"/>
  <c r="B110" i="37"/>
  <c r="B108" i="37"/>
  <c r="B107" i="37"/>
  <c r="B106" i="37"/>
  <c r="B105" i="37"/>
  <c r="B104" i="37"/>
  <c r="B102" i="37"/>
  <c r="B101" i="37"/>
  <c r="B100" i="37"/>
  <c r="B99" i="37"/>
  <c r="B98" i="37"/>
  <c r="B96" i="37"/>
  <c r="B95" i="37"/>
  <c r="B94" i="37"/>
  <c r="B93" i="37"/>
  <c r="B92" i="37"/>
  <c r="B90" i="37"/>
  <c r="B89" i="37"/>
  <c r="B88" i="37"/>
  <c r="B87" i="37"/>
  <c r="B86" i="37"/>
  <c r="B84" i="37"/>
  <c r="B83" i="37"/>
  <c r="B82" i="37"/>
  <c r="B81" i="37"/>
  <c r="B80" i="37"/>
  <c r="B78" i="37"/>
  <c r="B77" i="37"/>
  <c r="B76" i="37"/>
  <c r="B75" i="37"/>
  <c r="B74" i="37"/>
  <c r="B72" i="37"/>
  <c r="B71" i="37"/>
  <c r="B70" i="37"/>
  <c r="B69" i="37"/>
  <c r="B68" i="37"/>
  <c r="B66" i="37"/>
  <c r="B65" i="37"/>
  <c r="B64" i="37"/>
  <c r="B63" i="37"/>
  <c r="B62" i="37"/>
  <c r="B60" i="37"/>
  <c r="B59" i="37"/>
  <c r="B58" i="37"/>
  <c r="B57" i="37"/>
  <c r="B56" i="37"/>
  <c r="B54" i="37"/>
  <c r="B53" i="37"/>
  <c r="B52" i="37"/>
  <c r="B51" i="37"/>
  <c r="B50" i="37"/>
  <c r="B48" i="37"/>
  <c r="B47" i="37"/>
  <c r="B46" i="37"/>
  <c r="B45" i="37"/>
  <c r="B44" i="37"/>
  <c r="B42" i="37"/>
  <c r="B41" i="37"/>
  <c r="B40" i="37"/>
  <c r="B39" i="37"/>
  <c r="B38" i="37"/>
  <c r="B36" i="37"/>
  <c r="B35" i="37"/>
  <c r="B34" i="37"/>
  <c r="B33" i="37"/>
  <c r="B32" i="37"/>
  <c r="B30" i="37"/>
  <c r="B29" i="37"/>
  <c r="B28" i="37"/>
  <c r="B27" i="37"/>
  <c r="B26" i="37"/>
  <c r="B24" i="37"/>
  <c r="B23" i="37"/>
  <c r="B22" i="37"/>
  <c r="B21" i="37"/>
  <c r="B20" i="37"/>
  <c r="B18" i="37"/>
  <c r="B17" i="37"/>
  <c r="B16" i="37"/>
  <c r="B15" i="37"/>
  <c r="B14" i="37"/>
  <c r="B12" i="37"/>
  <c r="B11" i="37"/>
  <c r="B10" i="37"/>
  <c r="B9" i="37"/>
  <c r="B116" i="36"/>
  <c r="B114" i="36"/>
  <c r="B113" i="36"/>
  <c r="B112" i="36"/>
  <c r="B111" i="36"/>
  <c r="B110" i="36"/>
  <c r="B108" i="36"/>
  <c r="B107" i="36"/>
  <c r="B106" i="36"/>
  <c r="B105" i="36"/>
  <c r="B104" i="36"/>
  <c r="B102" i="36"/>
  <c r="B101" i="36"/>
  <c r="B100" i="36"/>
  <c r="B99" i="36"/>
  <c r="B98" i="36"/>
  <c r="B96" i="36"/>
  <c r="B95" i="36"/>
  <c r="B94" i="36"/>
  <c r="B93" i="36"/>
  <c r="B92" i="36"/>
  <c r="B90" i="36"/>
  <c r="B89" i="36"/>
  <c r="B88" i="36"/>
  <c r="B87" i="36"/>
  <c r="B86" i="36"/>
  <c r="B84" i="36"/>
  <c r="B83" i="36"/>
  <c r="B82" i="36"/>
  <c r="B81" i="36"/>
  <c r="B80" i="36"/>
  <c r="B78" i="36"/>
  <c r="B77" i="36"/>
  <c r="B76" i="36"/>
  <c r="B75" i="36"/>
  <c r="B74" i="36"/>
  <c r="B72" i="36"/>
  <c r="B71" i="36"/>
  <c r="B70" i="36"/>
  <c r="B69" i="36"/>
  <c r="B68" i="36"/>
  <c r="B66" i="36"/>
  <c r="B65" i="36"/>
  <c r="B64" i="36"/>
  <c r="B63" i="36"/>
  <c r="B62" i="36"/>
  <c r="B60" i="36"/>
  <c r="B59" i="36"/>
  <c r="B58" i="36"/>
  <c r="B57" i="36"/>
  <c r="B56" i="36"/>
  <c r="B54" i="36"/>
  <c r="B53" i="36"/>
  <c r="B52" i="36"/>
  <c r="B51" i="36"/>
  <c r="B50" i="36"/>
  <c r="B48" i="36"/>
  <c r="B47" i="36"/>
  <c r="B46" i="36"/>
  <c r="B45" i="36"/>
  <c r="B44" i="36"/>
  <c r="B42" i="36"/>
  <c r="B41" i="36"/>
  <c r="B40" i="36"/>
  <c r="B39" i="36"/>
  <c r="B38" i="36"/>
  <c r="B36" i="36"/>
  <c r="B35" i="36"/>
  <c r="B34" i="36"/>
  <c r="B33" i="36"/>
  <c r="B32" i="36"/>
  <c r="B30" i="36"/>
  <c r="B29" i="36"/>
  <c r="B28" i="36"/>
  <c r="B27" i="36"/>
  <c r="B26" i="36"/>
  <c r="B24" i="36"/>
  <c r="B23" i="36"/>
  <c r="B22" i="36"/>
  <c r="B21" i="36"/>
  <c r="B20" i="36"/>
  <c r="B18" i="36"/>
  <c r="B17" i="36"/>
  <c r="B16" i="36"/>
  <c r="B15" i="36"/>
  <c r="B14" i="36"/>
  <c r="B12" i="36"/>
  <c r="B11" i="36"/>
  <c r="B10" i="36"/>
  <c r="B9" i="36"/>
  <c r="B116" i="35"/>
  <c r="B114" i="35"/>
  <c r="B113" i="35"/>
  <c r="B112" i="35"/>
  <c r="B111" i="35"/>
  <c r="B110" i="35"/>
  <c r="B108" i="35"/>
  <c r="B107" i="35"/>
  <c r="B106" i="35"/>
  <c r="B105" i="35"/>
  <c r="B104" i="35"/>
  <c r="B102" i="35"/>
  <c r="B101" i="35"/>
  <c r="B100" i="35"/>
  <c r="B99" i="35"/>
  <c r="B98" i="35"/>
  <c r="B96" i="35"/>
  <c r="B95" i="35"/>
  <c r="B94" i="35"/>
  <c r="B93" i="35"/>
  <c r="B92" i="35"/>
  <c r="B90" i="35"/>
  <c r="B89" i="35"/>
  <c r="B88" i="35"/>
  <c r="B87" i="35"/>
  <c r="B86" i="35"/>
  <c r="B84" i="35"/>
  <c r="B83" i="35"/>
  <c r="B82" i="35"/>
  <c r="B81" i="35"/>
  <c r="B80" i="35"/>
  <c r="B78" i="35"/>
  <c r="B77" i="35"/>
  <c r="B76" i="35"/>
  <c r="B75" i="35"/>
  <c r="B74" i="35"/>
  <c r="B72" i="35"/>
  <c r="B71" i="35"/>
  <c r="B70" i="35"/>
  <c r="B69" i="35"/>
  <c r="B68" i="35"/>
  <c r="B66" i="35"/>
  <c r="B65" i="35"/>
  <c r="B64" i="35"/>
  <c r="B63" i="35"/>
  <c r="B62" i="35"/>
  <c r="B60" i="35"/>
  <c r="B59" i="35"/>
  <c r="B58" i="35"/>
  <c r="B57" i="35"/>
  <c r="B56" i="35"/>
  <c r="B54" i="35"/>
  <c r="B53" i="35"/>
  <c r="B52" i="35"/>
  <c r="B51" i="35"/>
  <c r="B50" i="35"/>
  <c r="B48" i="35"/>
  <c r="B47" i="35"/>
  <c r="B46" i="35"/>
  <c r="B45" i="35"/>
  <c r="B44" i="35"/>
  <c r="B42" i="35"/>
  <c r="B41" i="35"/>
  <c r="B40" i="35"/>
  <c r="B39" i="35"/>
  <c r="B38" i="35"/>
  <c r="B36" i="35"/>
  <c r="B35" i="35"/>
  <c r="B34" i="35"/>
  <c r="B33" i="35"/>
  <c r="B32" i="35"/>
  <c r="B30" i="35"/>
  <c r="B29" i="35"/>
  <c r="B28" i="35"/>
  <c r="B27" i="35"/>
  <c r="B26" i="35"/>
  <c r="B24" i="35"/>
  <c r="B23" i="35"/>
  <c r="B22" i="35"/>
  <c r="B21" i="35"/>
  <c r="B20" i="35"/>
  <c r="B18" i="35"/>
  <c r="B17" i="35"/>
  <c r="B16" i="35"/>
  <c r="B15" i="35"/>
  <c r="B14" i="35"/>
  <c r="B12" i="35"/>
  <c r="B11" i="35"/>
  <c r="B10" i="35"/>
  <c r="B9" i="35"/>
  <c r="B116" i="34"/>
  <c r="B114" i="34"/>
  <c r="B113" i="34"/>
  <c r="B112" i="34"/>
  <c r="B111" i="34"/>
  <c r="B110" i="34"/>
  <c r="B108" i="34"/>
  <c r="B107" i="34"/>
  <c r="B106" i="34"/>
  <c r="B105" i="34"/>
  <c r="B104" i="34"/>
  <c r="B102" i="34"/>
  <c r="B101" i="34"/>
  <c r="B100" i="34"/>
  <c r="B99" i="34"/>
  <c r="B98" i="34"/>
  <c r="B96" i="34"/>
  <c r="B95" i="34"/>
  <c r="B94" i="34"/>
  <c r="B93" i="34"/>
  <c r="B92" i="34"/>
  <c r="B90" i="34"/>
  <c r="B89" i="34"/>
  <c r="B88" i="34"/>
  <c r="B87" i="34"/>
  <c r="B86" i="34"/>
  <c r="B84" i="34"/>
  <c r="B83" i="34"/>
  <c r="B82" i="34"/>
  <c r="B81" i="34"/>
  <c r="B80" i="34"/>
  <c r="B78" i="34"/>
  <c r="B77" i="34"/>
  <c r="B76" i="34"/>
  <c r="B75" i="34"/>
  <c r="B74" i="34"/>
  <c r="B72" i="34"/>
  <c r="B71" i="34"/>
  <c r="B70" i="34"/>
  <c r="B69" i="34"/>
  <c r="B68" i="34"/>
  <c r="B66" i="34"/>
  <c r="B65" i="34"/>
  <c r="B64" i="34"/>
  <c r="B63" i="34"/>
  <c r="B62" i="34"/>
  <c r="B60" i="34"/>
  <c r="B59" i="34"/>
  <c r="B58" i="34"/>
  <c r="B57" i="34"/>
  <c r="B56" i="34"/>
  <c r="B54" i="34"/>
  <c r="B53" i="34"/>
  <c r="B52" i="34"/>
  <c r="B51" i="34"/>
  <c r="B50" i="34"/>
  <c r="B48" i="34"/>
  <c r="B47" i="34"/>
  <c r="B46" i="34"/>
  <c r="B45" i="34"/>
  <c r="B44" i="34"/>
  <c r="B42" i="34"/>
  <c r="B41" i="34"/>
  <c r="B40" i="34"/>
  <c r="B39" i="34"/>
  <c r="B38" i="34"/>
  <c r="B36" i="34"/>
  <c r="B35" i="34"/>
  <c r="B34" i="34"/>
  <c r="B33" i="34"/>
  <c r="B32" i="34"/>
  <c r="B30" i="34"/>
  <c r="B29" i="34"/>
  <c r="B28" i="34"/>
  <c r="B27" i="34"/>
  <c r="B26" i="34"/>
  <c r="B24" i="34"/>
  <c r="B23" i="34"/>
  <c r="B22" i="34"/>
  <c r="B21" i="34"/>
  <c r="B20" i="34"/>
  <c r="B18" i="34"/>
  <c r="B17" i="34"/>
  <c r="B16" i="34"/>
  <c r="B15" i="34"/>
  <c r="B14" i="34"/>
  <c r="B12" i="34"/>
  <c r="B11" i="34"/>
  <c r="B10" i="34"/>
  <c r="B9" i="34"/>
  <c r="B116" i="33"/>
  <c r="B114" i="33"/>
  <c r="B113" i="33"/>
  <c r="B112" i="33"/>
  <c r="B111" i="33"/>
  <c r="B110" i="33"/>
  <c r="B108" i="33"/>
  <c r="B107" i="33"/>
  <c r="B106" i="33"/>
  <c r="B105" i="33"/>
  <c r="B104" i="33"/>
  <c r="B102" i="33"/>
  <c r="B101" i="33"/>
  <c r="B100" i="33"/>
  <c r="B99" i="33"/>
  <c r="B98" i="33"/>
  <c r="B96" i="33"/>
  <c r="B95" i="33"/>
  <c r="B94" i="33"/>
  <c r="B93" i="33"/>
  <c r="B92" i="33"/>
  <c r="B90" i="33"/>
  <c r="B89" i="33"/>
  <c r="B88" i="33"/>
  <c r="B87" i="33"/>
  <c r="B86" i="33"/>
  <c r="B84" i="33"/>
  <c r="B83" i="33"/>
  <c r="B82" i="33"/>
  <c r="B81" i="33"/>
  <c r="B80" i="33"/>
  <c r="B78" i="33"/>
  <c r="B77" i="33"/>
  <c r="B76" i="33"/>
  <c r="B75" i="33"/>
  <c r="B74" i="33"/>
  <c r="B72" i="33"/>
  <c r="B71" i="33"/>
  <c r="B70" i="33"/>
  <c r="B69" i="33"/>
  <c r="B68" i="33"/>
  <c r="B66" i="33"/>
  <c r="B65" i="33"/>
  <c r="B64" i="33"/>
  <c r="B63" i="33"/>
  <c r="B62" i="33"/>
  <c r="B60" i="33"/>
  <c r="B59" i="33"/>
  <c r="B58" i="33"/>
  <c r="B57" i="33"/>
  <c r="B56" i="33"/>
  <c r="B54" i="33"/>
  <c r="B53" i="33"/>
  <c r="B52" i="33"/>
  <c r="B51" i="33"/>
  <c r="B50" i="33"/>
  <c r="B48" i="33"/>
  <c r="B47" i="33"/>
  <c r="B46" i="33"/>
  <c r="B45" i="33"/>
  <c r="B44" i="33"/>
  <c r="B42" i="33"/>
  <c r="B41" i="33"/>
  <c r="B40" i="33"/>
  <c r="B39" i="33"/>
  <c r="B38" i="33"/>
  <c r="B36" i="33"/>
  <c r="B35" i="33"/>
  <c r="B34" i="33"/>
  <c r="B33" i="33"/>
  <c r="B32" i="33"/>
  <c r="B30" i="33"/>
  <c r="B29" i="33"/>
  <c r="B28" i="33"/>
  <c r="B27" i="33"/>
  <c r="B26" i="33"/>
  <c r="B24" i="33"/>
  <c r="B23" i="33"/>
  <c r="B22" i="33"/>
  <c r="B21" i="33"/>
  <c r="B20" i="33"/>
  <c r="B18" i="33"/>
  <c r="B17" i="33"/>
  <c r="B16" i="33"/>
  <c r="B15" i="33"/>
  <c r="B14" i="33"/>
  <c r="B12" i="33"/>
  <c r="B11" i="33"/>
  <c r="B10" i="33"/>
  <c r="B9" i="33"/>
  <c r="B116" i="32"/>
  <c r="B114" i="32"/>
  <c r="B113" i="32"/>
  <c r="B112" i="32"/>
  <c r="B111" i="32"/>
  <c r="B110" i="32"/>
  <c r="B108" i="32"/>
  <c r="B107" i="32"/>
  <c r="B106" i="32"/>
  <c r="B105" i="32"/>
  <c r="B104" i="32"/>
  <c r="B102" i="32"/>
  <c r="B101" i="32"/>
  <c r="B100" i="32"/>
  <c r="B99" i="32"/>
  <c r="B98" i="32"/>
  <c r="B96" i="32"/>
  <c r="B95" i="32"/>
  <c r="B94" i="32"/>
  <c r="B93" i="32"/>
  <c r="B92" i="32"/>
  <c r="B90" i="32"/>
  <c r="B89" i="32"/>
  <c r="B88" i="32"/>
  <c r="B87" i="32"/>
  <c r="B86" i="32"/>
  <c r="B84" i="32"/>
  <c r="B83" i="32"/>
  <c r="B82" i="32"/>
  <c r="B81" i="32"/>
  <c r="B80" i="32"/>
  <c r="B78" i="32"/>
  <c r="B77" i="32"/>
  <c r="B76" i="32"/>
  <c r="B75" i="32"/>
  <c r="B74" i="32"/>
  <c r="B72" i="32"/>
  <c r="B71" i="32"/>
  <c r="B70" i="32"/>
  <c r="B69" i="32"/>
  <c r="B68" i="32"/>
  <c r="B66" i="32"/>
  <c r="B65" i="32"/>
  <c r="B64" i="32"/>
  <c r="B63" i="32"/>
  <c r="B62" i="32"/>
  <c r="B60" i="32"/>
  <c r="B59" i="32"/>
  <c r="B58" i="32"/>
  <c r="B57" i="32"/>
  <c r="B56" i="32"/>
  <c r="B54" i="32"/>
  <c r="B53" i="32"/>
  <c r="B52" i="32"/>
  <c r="B51" i="32"/>
  <c r="B50" i="32"/>
  <c r="B48" i="32"/>
  <c r="B47" i="32"/>
  <c r="B46" i="32"/>
  <c r="B45" i="32"/>
  <c r="B44" i="32"/>
  <c r="B42" i="32"/>
  <c r="B41" i="32"/>
  <c r="B40" i="32"/>
  <c r="B39" i="32"/>
  <c r="B38" i="32"/>
  <c r="B36" i="32"/>
  <c r="B35" i="32"/>
  <c r="B34" i="32"/>
  <c r="B33" i="32"/>
  <c r="B32" i="32"/>
  <c r="B30" i="32"/>
  <c r="B29" i="32"/>
  <c r="B28" i="32"/>
  <c r="B27" i="32"/>
  <c r="B26" i="32"/>
  <c r="B24" i="32"/>
  <c r="B23" i="32"/>
  <c r="B22" i="32"/>
  <c r="B21" i="32"/>
  <c r="B20" i="32"/>
  <c r="B18" i="32"/>
  <c r="B17" i="32"/>
  <c r="B16" i="32"/>
  <c r="B15" i="32"/>
  <c r="B14" i="32"/>
  <c r="B12" i="32"/>
  <c r="B11" i="32"/>
  <c r="B10" i="32"/>
  <c r="B9" i="32"/>
  <c r="B116" i="31"/>
  <c r="B114" i="31"/>
  <c r="B113" i="31"/>
  <c r="B112" i="31"/>
  <c r="B111" i="31"/>
  <c r="B110" i="31"/>
  <c r="B108" i="31"/>
  <c r="B107" i="31"/>
  <c r="B106" i="31"/>
  <c r="B105" i="31"/>
  <c r="B104" i="31"/>
  <c r="B102" i="31"/>
  <c r="B101" i="31"/>
  <c r="B100" i="31"/>
  <c r="B99" i="31"/>
  <c r="B98" i="31"/>
  <c r="B96" i="31"/>
  <c r="B95" i="31"/>
  <c r="B94" i="31"/>
  <c r="B93" i="31"/>
  <c r="B92" i="31"/>
  <c r="B90" i="31"/>
  <c r="B89" i="31"/>
  <c r="B88" i="31"/>
  <c r="B87" i="31"/>
  <c r="B86" i="31"/>
  <c r="B84" i="31"/>
  <c r="B83" i="31"/>
  <c r="B82" i="31"/>
  <c r="B81" i="31"/>
  <c r="B80" i="31"/>
  <c r="B78" i="31"/>
  <c r="B77" i="31"/>
  <c r="B76" i="31"/>
  <c r="B75" i="31"/>
  <c r="B74" i="31"/>
  <c r="B72" i="31"/>
  <c r="B71" i="31"/>
  <c r="B70" i="31"/>
  <c r="B69" i="31"/>
  <c r="B68" i="31"/>
  <c r="B66" i="31"/>
  <c r="B65" i="31"/>
  <c r="B64" i="31"/>
  <c r="B63" i="31"/>
  <c r="B62" i="31"/>
  <c r="B60" i="31"/>
  <c r="B59" i="31"/>
  <c r="B58" i="31"/>
  <c r="B57" i="31"/>
  <c r="B56" i="31"/>
  <c r="B54" i="31"/>
  <c r="B53" i="31"/>
  <c r="B52" i="31"/>
  <c r="B51" i="31"/>
  <c r="B50" i="31"/>
  <c r="B48" i="31"/>
  <c r="B47" i="31"/>
  <c r="B46" i="31"/>
  <c r="B45" i="31"/>
  <c r="B44" i="31"/>
  <c r="B42" i="31"/>
  <c r="B41" i="31"/>
  <c r="B40" i="31"/>
  <c r="B39" i="31"/>
  <c r="B38" i="31"/>
  <c r="B36" i="31"/>
  <c r="B35" i="31"/>
  <c r="B34" i="31"/>
  <c r="B33" i="31"/>
  <c r="B32" i="31"/>
  <c r="B30" i="31"/>
  <c r="B29" i="31"/>
  <c r="B28" i="31"/>
  <c r="B27" i="31"/>
  <c r="B26" i="31"/>
  <c r="B24" i="31"/>
  <c r="B23" i="31"/>
  <c r="B22" i="31"/>
  <c r="B21" i="31"/>
  <c r="B20" i="31"/>
  <c r="B18" i="31"/>
  <c r="B17" i="31"/>
  <c r="B16" i="31"/>
  <c r="B15" i="31"/>
  <c r="B14" i="31"/>
  <c r="B12" i="31"/>
  <c r="B11" i="31"/>
  <c r="B10" i="31"/>
  <c r="B9" i="31"/>
  <c r="B116" i="30"/>
  <c r="B114" i="30"/>
  <c r="B113" i="30"/>
  <c r="B112" i="30"/>
  <c r="B111" i="30"/>
  <c r="B110" i="30"/>
  <c r="B108" i="30"/>
  <c r="B107" i="30"/>
  <c r="B106" i="30"/>
  <c r="B105" i="30"/>
  <c r="B104" i="30"/>
  <c r="B102" i="30"/>
  <c r="B101" i="30"/>
  <c r="B100" i="30"/>
  <c r="B99" i="30"/>
  <c r="B98" i="30"/>
  <c r="B96" i="30"/>
  <c r="B95" i="30"/>
  <c r="B94" i="30"/>
  <c r="B93" i="30"/>
  <c r="B92" i="30"/>
  <c r="B90" i="30"/>
  <c r="B89" i="30"/>
  <c r="B88" i="30"/>
  <c r="B87" i="30"/>
  <c r="B86" i="30"/>
  <c r="B84" i="30"/>
  <c r="B83" i="30"/>
  <c r="B82" i="30"/>
  <c r="B81" i="30"/>
  <c r="B80" i="30"/>
  <c r="B78" i="30"/>
  <c r="B77" i="30"/>
  <c r="B76" i="30"/>
  <c r="B75" i="30"/>
  <c r="B74" i="30"/>
  <c r="B72" i="30"/>
  <c r="B71" i="30"/>
  <c r="B70" i="30"/>
  <c r="B69" i="30"/>
  <c r="B68" i="30"/>
  <c r="B66" i="30"/>
  <c r="B65" i="30"/>
  <c r="B64" i="30"/>
  <c r="B63" i="30"/>
  <c r="B62" i="30"/>
  <c r="B60" i="30"/>
  <c r="B59" i="30"/>
  <c r="B58" i="30"/>
  <c r="B57" i="30"/>
  <c r="B56" i="30"/>
  <c r="B54" i="30"/>
  <c r="B53" i="30"/>
  <c r="B52" i="30"/>
  <c r="B51" i="30"/>
  <c r="B50" i="30"/>
  <c r="B48" i="30"/>
  <c r="B47" i="30"/>
  <c r="B46" i="30"/>
  <c r="B45" i="30"/>
  <c r="B44" i="30"/>
  <c r="B42" i="30"/>
  <c r="B41" i="30"/>
  <c r="B40" i="30"/>
  <c r="B39" i="30"/>
  <c r="B38" i="30"/>
  <c r="B36" i="30"/>
  <c r="B35" i="30"/>
  <c r="B34" i="30"/>
  <c r="B33" i="30"/>
  <c r="B32" i="30"/>
  <c r="B30" i="30"/>
  <c r="B29" i="30"/>
  <c r="B28" i="30"/>
  <c r="B27" i="30"/>
  <c r="B26" i="30"/>
  <c r="B24" i="30"/>
  <c r="B23" i="30"/>
  <c r="B22" i="30"/>
  <c r="B21" i="30"/>
  <c r="B20" i="30"/>
  <c r="B18" i="30"/>
  <c r="B17" i="30"/>
  <c r="B16" i="30"/>
  <c r="B15" i="30"/>
  <c r="B14" i="30"/>
  <c r="B12" i="30"/>
  <c r="B11" i="30"/>
  <c r="B10" i="30"/>
  <c r="B9" i="30"/>
  <c r="B116" i="10" l="1"/>
  <c r="B114" i="10"/>
  <c r="B113" i="10"/>
  <c r="B112" i="10"/>
  <c r="B111" i="10"/>
  <c r="B110" i="10"/>
  <c r="B108" i="10"/>
  <c r="B107" i="10"/>
  <c r="B106" i="10"/>
  <c r="B105" i="10"/>
  <c r="B104" i="10"/>
  <c r="B102" i="10"/>
  <c r="B101" i="10"/>
  <c r="B100" i="10"/>
  <c r="B99" i="10"/>
  <c r="B98" i="10"/>
  <c r="B96" i="10"/>
  <c r="B95" i="10"/>
  <c r="B94" i="10"/>
  <c r="B93" i="10"/>
  <c r="B92" i="10"/>
  <c r="B90" i="10"/>
  <c r="B89" i="10"/>
  <c r="B88" i="10"/>
  <c r="B87" i="10"/>
  <c r="B86" i="10"/>
  <c r="B84" i="10"/>
  <c r="B83" i="10"/>
  <c r="B82" i="10"/>
  <c r="B81" i="10"/>
  <c r="B80" i="10"/>
  <c r="B78" i="10"/>
  <c r="B77" i="10"/>
  <c r="B76" i="10"/>
  <c r="B75" i="10"/>
  <c r="B74" i="10"/>
  <c r="B72" i="10"/>
  <c r="B71" i="10"/>
  <c r="B70" i="10"/>
  <c r="B69" i="10"/>
  <c r="B68" i="10"/>
  <c r="B66" i="10"/>
  <c r="B65" i="10"/>
  <c r="B64" i="10"/>
  <c r="B63" i="10"/>
  <c r="B62" i="10"/>
  <c r="B60" i="10"/>
  <c r="B59" i="10"/>
  <c r="B58" i="10"/>
  <c r="B57" i="10"/>
  <c r="B56" i="10"/>
  <c r="B54" i="10"/>
  <c r="B53" i="10"/>
  <c r="B52" i="10"/>
  <c r="B51" i="10"/>
  <c r="B50" i="10"/>
  <c r="B48" i="10"/>
  <c r="B47" i="10"/>
  <c r="B46" i="10"/>
  <c r="B45" i="10"/>
  <c r="B44" i="10"/>
  <c r="B42" i="10"/>
  <c r="B41" i="10"/>
  <c r="B40" i="10"/>
  <c r="B39" i="10"/>
  <c r="B38" i="10"/>
  <c r="B36" i="10"/>
  <c r="B35" i="10"/>
  <c r="B34" i="10"/>
  <c r="B33" i="10"/>
  <c r="B32" i="10"/>
  <c r="B30" i="10"/>
  <c r="B29" i="10"/>
  <c r="B28" i="10"/>
  <c r="B27" i="10"/>
  <c r="B26" i="10"/>
  <c r="B24" i="10"/>
  <c r="B23" i="10"/>
  <c r="B22" i="10"/>
  <c r="B21" i="10"/>
  <c r="B20" i="10"/>
  <c r="B18" i="10"/>
  <c r="B17" i="10"/>
  <c r="B16" i="10"/>
  <c r="B15" i="10"/>
  <c r="B14" i="10"/>
  <c r="B12" i="10" l="1"/>
  <c r="B11" i="10"/>
  <c r="B10" i="10"/>
  <c r="B9" i="10"/>
</calcChain>
</file>

<file path=xl/sharedStrings.xml><?xml version="1.0" encoding="utf-8"?>
<sst xmlns="http://schemas.openxmlformats.org/spreadsheetml/2006/main" count="2025" uniqueCount="175">
  <si>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</si>
  <si>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</si>
  <si>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</si>
  <si>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</si>
  <si>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</si>
  <si>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</si>
  <si>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</si>
  <si>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</si>
  <si>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</si>
  <si>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</si>
  <si>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</si>
  <si>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</si>
  <si>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</si>
  <si>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</si>
  <si>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</si>
  <si>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</si>
  <si>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</si>
  <si>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</si>
  <si>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</si>
  <si>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</si>
  <si>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</si>
  <si>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</si>
  <si>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</si>
  <si>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</si>
  <si>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</si>
  <si>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</si>
  <si>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</si>
  <si>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</si>
  <si>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</si>
  <si>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</si>
  <si>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</si>
  <si>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</si>
  <si>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</si>
  <si>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</si>
  <si>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</si>
  <si>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</si>
  <si>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</si>
  <si>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</si>
  <si>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</si>
  <si>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</si>
  <si>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</si>
  <si>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</si>
  <si>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</si>
  <si>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</si>
  <si>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</si>
  <si>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</si>
  <si>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</si>
  <si>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</si>
  <si>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</si>
  <si>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</si>
  <si>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</si>
  <si>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</si>
  <si>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</si>
  <si>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</si>
  <si>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</si>
  <si>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</si>
  <si>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</si>
  <si>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</si>
  <si>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</si>
  <si>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</si>
  <si>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</si>
  <si>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</si>
  <si>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</si>
  <si>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</si>
  <si>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</si>
  <si>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</si>
  <si>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</si>
  <si>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</si>
  <si>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</si>
  <si>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</si>
  <si>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</si>
  <si>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</si>
  <si>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</si>
  <si>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</si>
  <si>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</si>
  <si>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</si>
  <si>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</si>
  <si>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</si>
  <si>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</si>
  <si>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</si>
  <si>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</si>
  <si>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</si>
  <si>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</si>
  <si>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</si>
  <si>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</si>
  <si>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</si>
  <si>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</si>
  <si>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</si>
  <si>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</si>
  <si>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</si>
  <si>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</si>
  <si>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</si>
  <si>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</si>
  <si>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</si>
  <si>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</si>
  <si>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</si>
  <si>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</si>
  <si>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</si>
  <si>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</si>
  <si>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</si>
  <si>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</si>
  <si>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</si>
  <si>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</si>
  <si>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</si>
  <si>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</si>
  <si>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</si>
  <si>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</si>
  <si>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</si>
  <si>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</si>
  <si>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</si>
  <si>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</si>
  <si>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</si>
  <si>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</si>
  <si>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</si>
  <si>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</si>
  <si>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</si>
  <si>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</si>
  <si>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</si>
  <si>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</si>
  <si>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</si>
  <si>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</si>
  <si>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</si>
  <si>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</si>
  <si>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</si>
  <si>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</si>
  <si>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</si>
  <si>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</si>
  <si>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</si>
  <si>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</si>
  <si>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</si>
  <si>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</si>
  <si>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</si>
  <si>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</si>
  <si>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</si>
  <si>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</si>
  <si>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</si>
  <si>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</si>
  <si>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</si>
  <si>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Land Schleswig-Holstein</t>
  </si>
  <si>
    <t>nach Alter und Geschlecht</t>
  </si>
  <si>
    <t>Die Bevölkerung in Schleswig-Holstein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</si>
  <si>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</si>
  <si>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</si>
  <si>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</si>
  <si>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</si>
  <si>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</si>
  <si>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</si>
  <si>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</si>
  <si>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</si>
  <si>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</si>
  <si>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</si>
  <si>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</si>
  <si>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KREISFREIE STADT
Kreis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</si>
  <si>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Abweichungen zur Summe durch Rundungen</t>
    </r>
  </si>
  <si>
    <t>insgesamt</t>
  </si>
  <si>
    <t>männlich</t>
  </si>
  <si>
    <t>weiblich</t>
  </si>
  <si>
    <t>Alter von…bis
unter … Jahren</t>
  </si>
  <si>
    <t xml:space="preserve">2. Bevölkerung in den kreisfreien Städten und Kreisen nach Alter und Geburtsjahren </t>
  </si>
  <si>
    <t>Geburtsjahr</t>
  </si>
  <si>
    <t xml:space="preserve"> – Personen insgesamt –</t>
  </si>
  <si>
    <t xml:space="preserve"> - Endgültige Ergebnisse -</t>
  </si>
  <si>
    <t>Sven Ohlsen</t>
  </si>
  <si>
    <t>Kennziffer: A I 3 - j 23 SH</t>
  </si>
  <si>
    <t xml:space="preserve">© Statistisches Amt für Hamburg und Schleswig-Holstein, Hamburg 2024 
Auszugsweise Vervielfältigung und Verbreitung mit Quellenangabe gestattet.        </t>
  </si>
  <si>
    <t>1. Bevölkerung in Schleswig-Holstein nach kreisfreien Städten und Kreisen 2023</t>
  </si>
  <si>
    <t>Bevölkerung am 31.12.2023</t>
  </si>
  <si>
    <r>
      <t>Durchschnitts-bevölkerung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2023 </t>
    </r>
  </si>
  <si>
    <t>Fortschreibung auf Basis des Zensus 2011</t>
  </si>
  <si>
    <t xml:space="preserve">Telefon: </t>
  </si>
  <si>
    <t>040 42831-1820</t>
  </si>
  <si>
    <r>
      <t>E-Mail:</t>
    </r>
    <r>
      <rPr>
        <u/>
        <sz val="10"/>
        <color theme="1"/>
        <rFont val="Arial"/>
        <family val="2"/>
      </rPr>
      <t xml:space="preserve"> </t>
    </r>
  </si>
  <si>
    <t>sven.ohlsen@statistik-nord.de</t>
  </si>
  <si>
    <t>Herausgegeben am: 28. Mai 2024</t>
  </si>
  <si>
    <t>STATISTISCHE BERICHTE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</si>
</sst>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\ ###\ ##0\ \ \ \ ;\-\ #\ ###\ ##0\ \ \ \ ;\-\ \ \ \ "/>
    <numFmt numFmtId="166" formatCode="####\ ;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sz val="18"/>
      <name val="Arial"/>
      <family val="2"/>
    </font>
    <font>
      <u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5">
    <xf numFmtId="0" fontId="0" fillId="0" borderId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21" fillId="8" borderId="9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/>
    <xf numFmtId="0" fontId="7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3" fillId="33" borderId="11" xfId="0" quotePrefix="1" applyFont="1" applyFill="1" applyBorder="1" applyAlignment="1">
      <alignment horizontal="center" vertical="center" wrapText="1"/>
    </xf>
    <xf numFmtId="0" fontId="13" fillId="0" borderId="15" xfId="0" applyFont="1" applyBorder="1" applyAlignment="1"/>
    <xf numFmtId="0" fontId="7" fillId="0" borderId="0" xfId="0" applyFont="1" applyAlignment="1">
      <alignment horizontal="left" vertical="top"/>
    </xf>
    <xf numFmtId="164" fontId="11" fillId="0" borderId="0" xfId="0" applyNumberFormat="1" applyFont="1" applyProtection="1">
      <protection locked="0"/>
    </xf>
    <xf numFmtId="164" fontId="37" fillId="0" borderId="0" xfId="50" applyNumberFormat="1" applyFont="1" applyProtection="1">
      <protection locked="0"/>
    </xf>
    <xf numFmtId="0" fontId="39" fillId="0" borderId="16" xfId="0" applyFont="1" applyBorder="1" applyAlignment="1"/>
    <xf numFmtId="0" fontId="11" fillId="33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164" fontId="11" fillId="0" borderId="0" xfId="0" applyNumberFormat="1" applyFont="1" applyAlignment="1"/>
    <xf numFmtId="0" fontId="9" fillId="0" borderId="0" xfId="0" applyFont="1"/>
    <xf numFmtId="164" fontId="9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0" fontId="13" fillId="0" borderId="14" xfId="0" applyFont="1" applyBorder="1" applyAlignment="1"/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42" fillId="0" borderId="0" xfId="54" applyFont="1" applyAlignment="1">
      <alignment horizontal="left"/>
    </xf>
    <xf numFmtId="0" fontId="43" fillId="0" borderId="0" xfId="0" applyFont="1"/>
    <xf numFmtId="0" fontId="43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11" fillId="0" borderId="2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 indent="1"/>
    </xf>
    <xf numFmtId="0" fontId="13" fillId="0" borderId="0" xfId="0" applyFont="1" applyBorder="1" applyAlignment="1">
      <alignment horizontal="left" vertical="top" indent="1"/>
    </xf>
    <xf numFmtId="49" fontId="13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 applyAlignment="1">
      <alignment horizontal="left" indent="1"/>
    </xf>
    <xf numFmtId="49" fontId="39" fillId="0" borderId="13" xfId="0" applyNumberFormat="1" applyFont="1" applyBorder="1" applyAlignment="1" applyProtection="1">
      <alignment horizontal="left" indent="1"/>
      <protection hidden="1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/>
    </xf>
    <xf numFmtId="0" fontId="36" fillId="0" borderId="0" xfId="0" applyFont="1" applyBorder="1" applyAlignment="1">
      <alignment horizontal="left" vertical="top" indent="1"/>
    </xf>
    <xf numFmtId="0" fontId="39" fillId="0" borderId="0" xfId="0" applyFont="1" applyBorder="1" applyAlignment="1">
      <alignment horizontal="left" vertical="top" indent="1"/>
    </xf>
    <xf numFmtId="49" fontId="39" fillId="0" borderId="0" xfId="0" applyNumberFormat="1" applyFont="1" applyBorder="1" applyAlignment="1" applyProtection="1">
      <alignment horizontal="left" indent="1"/>
      <protection hidden="1"/>
    </xf>
    <xf numFmtId="165" fontId="11" fillId="0" borderId="0" xfId="0" applyNumberFormat="1" applyFont="1" applyProtection="1">
      <protection locked="0"/>
    </xf>
    <xf numFmtId="164" fontId="0" fillId="0" borderId="0" xfId="0" applyNumberFormat="1" applyFont="1"/>
    <xf numFmtId="165" fontId="37" fillId="0" borderId="0" xfId="50" applyNumberFormat="1" applyFont="1" applyProtection="1">
      <protection locked="0"/>
    </xf>
    <xf numFmtId="165" fontId="40" fillId="0" borderId="13" xfId="50" applyNumberFormat="1" applyFont="1" applyBorder="1" applyProtection="1">
      <protection locked="0"/>
    </xf>
    <xf numFmtId="165" fontId="36" fillId="0" borderId="13" xfId="0" applyNumberFormat="1" applyFont="1" applyBorder="1" applyAlignment="1" applyProtection="1">
      <alignment horizontal="right"/>
      <protection locked="0"/>
    </xf>
    <xf numFmtId="166" fontId="11" fillId="0" borderId="15" xfId="0" applyNumberFormat="1" applyFont="1" applyBorder="1" applyAlignment="1">
      <alignment horizontal="center" vertical="top"/>
    </xf>
    <xf numFmtId="165" fontId="13" fillId="0" borderId="0" xfId="0" applyNumberFormat="1" applyFont="1" applyProtection="1">
      <protection hidden="1"/>
    </xf>
    <xf numFmtId="166" fontId="36" fillId="0" borderId="15" xfId="0" applyNumberFormat="1" applyFont="1" applyBorder="1" applyAlignment="1">
      <alignment horizontal="center" vertical="top"/>
    </xf>
    <xf numFmtId="166" fontId="39" fillId="0" borderId="15" xfId="0" applyNumberFormat="1" applyFont="1" applyBorder="1" applyAlignment="1" applyProtection="1">
      <alignment horizontal="center"/>
      <protection hidden="1"/>
    </xf>
    <xf numFmtId="166" fontId="39" fillId="0" borderId="15" xfId="0" applyNumberFormat="1" applyFont="1" applyBorder="1" applyAlignment="1" applyProtection="1">
      <alignment horizontal="center" vertical="center"/>
      <protection hidden="1"/>
    </xf>
    <xf numFmtId="166" fontId="39" fillId="0" borderId="16" xfId="0" applyNumberFormat="1" applyFont="1" applyBorder="1" applyAlignment="1" applyProtection="1">
      <alignment horizontal="center"/>
      <protection hidden="1"/>
    </xf>
    <xf numFmtId="165" fontId="39" fillId="0" borderId="13" xfId="0" applyNumberFormat="1" applyFont="1" applyBorder="1" applyProtection="1">
      <protection hidden="1"/>
    </xf>
    <xf numFmtId="165" fontId="7" fillId="0" borderId="0" xfId="0" applyNumberFormat="1" applyFont="1" applyProtection="1">
      <protection hidden="1"/>
    </xf>
    <xf numFmtId="165" fontId="39" fillId="0" borderId="23" xfId="0" applyNumberFormat="1" applyFont="1" applyBorder="1" applyProtection="1">
      <protection hidden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43" fillId="0" borderId="0" xfId="0" applyFont="1" applyAlignment="1"/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8" fillId="0" borderId="0" xfId="0" applyFont="1" applyBorder="1" applyAlignment="1">
      <alignment horizontal="center" vertical="center"/>
    </xf>
    <xf numFmtId="0" fontId="13" fillId="33" borderId="12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3" fillId="33" borderId="22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3" borderId="1" xfId="0" applyFont="1" applyFill="1" applyBorder="1" applyAlignment="1">
      <alignment horizontal="center" vertical="center"/>
    </xf>
    <xf numFmtId="0" fontId="11" fillId="33" borderId="17" xfId="0" applyFont="1" applyFill="1" applyBorder="1" applyAlignment="1"/>
    <xf numFmtId="0" fontId="0" fillId="0" borderId="0" xfId="0" applyFont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" xfId="53" xr:uid="{00000000-0005-0000-0000-00002A000000}"/>
    <cellStyle name="Standard 4" xfId="51" xr:uid="{00000000-0005-0000-0000-00002B000000}"/>
    <cellStyle name="Standard_Monatlicher Bericht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2F2F2"/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2990850</xdr:colOff>
      <xdr:row>22</xdr:row>
      <xdr:rowOff>37650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18605DD-DDCF-4BBF-8E89-CA21DC9F3808}"/>
            </a:ext>
          </a:extLst>
        </xdr:cNvPr>
        <xdr:cNvSpPr txBox="1"/>
      </xdr:nvSpPr>
      <xdr:spPr>
        <a:xfrm>
          <a:off x="0" y="0"/>
          <a:ext cx="2990850" cy="36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Zensusergebnisses vom  9. Mai 2011 mit den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Bevölkerungsbewegung), den Geburten und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Sterbefällen (Statistik der natürlichen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Bevölkerungsbewegung) sowie den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Familienstandsänderungen und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Staatsangehörigkeitswechseln ermittelt.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Bevölkerungsfortschreibung bezüglich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demografischer Merkmale optimierte Ausgangsdaten aus dem Zensus 2011.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Bundesamt in seiner Fachserie 1 „Bevölkerung 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3209925</xdr:colOff>
      <xdr:row>0</xdr:row>
      <xdr:rowOff>0</xdr:rowOff>
    </xdr:from>
    <xdr:to>
      <xdr:col>0</xdr:col>
      <xdr:colOff>6089925</xdr:colOff>
      <xdr:row>22</xdr:row>
      <xdr:rowOff>37650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7C1BA88-6A1D-4AC7-9B33-1B30A35F80B0}"/>
            </a:ext>
          </a:extLst>
        </xdr:cNvPr>
        <xdr:cNvSpPr txBox="1"/>
      </xdr:nvSpPr>
      <xdr:spPr>
        <a:xfrm>
          <a:off x="3209925" y="0"/>
          <a:ext cx="2880000" cy="36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(BGBl. I. S. 826), zuletzt geändert durch Artikel 9 des Gesetzes 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G25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26" width="12.140625" customWidth="1"/>
  </cols>
  <sheetData>
    <row r="1" spans="1:7" x14ac:dyDescent="0.2">
      <c r="A1" s="10"/>
    </row>
    <row r="3" spans="1:7" ht="20.25" x14ac:dyDescent="0.3">
      <c r="A3" s="76"/>
      <c r="B3" s="76"/>
      <c r="C3" s="76"/>
      <c r="D3" s="76"/>
    </row>
    <row r="4" spans="1:7" ht="20.25" x14ac:dyDescent="0.3">
      <c r="A4" s="76"/>
      <c r="B4" s="76"/>
      <c r="C4" s="76"/>
      <c r="D4" s="7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77" t="s">
        <v>174</v>
      </c>
      <c r="E15" s="77"/>
      <c r="F15" s="77"/>
      <c r="G15" s="77"/>
    </row>
    <row r="16" spans="1:7" ht="15" x14ac:dyDescent="0.2">
      <c r="D16" s="78" t="s">
        <v>163</v>
      </c>
      <c r="E16" s="78"/>
      <c r="F16" s="78"/>
      <c r="G16" s="78"/>
    </row>
    <row r="18" spans="1:7" ht="34.5" customHeight="1" x14ac:dyDescent="0.45">
      <c r="A18" s="79" t="s">
        <v>140</v>
      </c>
      <c r="B18" s="80"/>
      <c r="C18" s="80"/>
      <c r="D18" s="80"/>
      <c r="E18" s="80"/>
      <c r="F18" s="80"/>
      <c r="G18" s="80"/>
    </row>
    <row r="19" spans="1:7" s="11" customFormat="1" ht="34.5" customHeight="1" x14ac:dyDescent="0.45">
      <c r="A19" s="30"/>
      <c r="B19" s="31"/>
      <c r="C19" s="31"/>
      <c r="D19" s="31"/>
      <c r="E19" s="31"/>
      <c r="F19" s="31"/>
      <c r="G19" s="31" t="s">
        <v>139</v>
      </c>
    </row>
    <row r="20" spans="1:7" ht="34.5" customHeight="1" x14ac:dyDescent="0.45">
      <c r="A20" s="30"/>
      <c r="B20" s="79">
        <v>2023</v>
      </c>
      <c r="C20" s="79"/>
      <c r="D20" s="79"/>
      <c r="E20" s="79"/>
      <c r="F20" s="79"/>
      <c r="G20" s="79"/>
    </row>
    <row r="21" spans="1:7" s="11" customFormat="1" ht="34.5" customHeight="1" x14ac:dyDescent="0.35">
      <c r="B21" s="74" t="s">
        <v>161</v>
      </c>
      <c r="C21" s="74"/>
      <c r="D21" s="74"/>
      <c r="E21" s="74"/>
      <c r="F21" s="74"/>
      <c r="G21" s="74"/>
    </row>
    <row r="22" spans="1:7" s="11" customFormat="1" ht="23.25" x14ac:dyDescent="0.35">
      <c r="A22" s="69"/>
      <c r="B22" s="73" t="s">
        <v>168</v>
      </c>
      <c r="C22" s="74"/>
      <c r="D22" s="74"/>
      <c r="E22" s="74"/>
      <c r="F22" s="74"/>
      <c r="G22" s="74"/>
    </row>
    <row r="23" spans="1:7" s="11" customFormat="1" ht="16.5" x14ac:dyDescent="0.25">
      <c r="A23" s="69"/>
      <c r="B23" s="61"/>
      <c r="C23" s="62"/>
      <c r="D23" s="62"/>
      <c r="E23" s="62"/>
      <c r="F23" s="62"/>
      <c r="G23" s="62"/>
    </row>
    <row r="24" spans="1:7" s="11" customFormat="1" ht="15" x14ac:dyDescent="0.2">
      <c r="E24" s="75" t="s">
        <v>173</v>
      </c>
      <c r="F24" s="75"/>
      <c r="G24" s="75"/>
    </row>
    <row r="25" spans="1:7" ht="16.5" customHeight="1" x14ac:dyDescent="0.2"/>
  </sheetData>
  <mergeCells count="9">
    <mergeCell ref="B22:G22"/>
    <mergeCell ref="B21:G21"/>
    <mergeCell ref="E24:G24"/>
    <mergeCell ref="A3:D3"/>
    <mergeCell ref="A4:D4"/>
    <mergeCell ref="D15:G15"/>
    <mergeCell ref="D16:G16"/>
    <mergeCell ref="B20:G20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  <firstHeader>&amp;C&amp;G</first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127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ht="14.1" customHeight="1" x14ac:dyDescent="0.2">
      <c r="A7" s="36"/>
      <c r="B7" s="42"/>
      <c r="C7" s="21"/>
      <c r="D7" s="21"/>
      <c r="E7" s="21"/>
    </row>
    <row r="8" spans="1:8" ht="14.1" customHeight="1" x14ac:dyDescent="0.2">
      <c r="A8" s="37" t="s">
        <v>28</v>
      </c>
      <c r="B8" s="52">
        <v>2023</v>
      </c>
      <c r="C8" s="53">
        <v>1584</v>
      </c>
      <c r="D8" s="53">
        <v>797</v>
      </c>
      <c r="E8" s="53">
        <v>787</v>
      </c>
    </row>
    <row r="9" spans="1:8" ht="14.1" customHeight="1" x14ac:dyDescent="0.2">
      <c r="A9" s="37" t="s">
        <v>29</v>
      </c>
      <c r="B9" s="52">
        <f>$B$8-1</f>
        <v>2022</v>
      </c>
      <c r="C9" s="53">
        <v>1787</v>
      </c>
      <c r="D9" s="53">
        <v>931</v>
      </c>
      <c r="E9" s="53">
        <v>856</v>
      </c>
    </row>
    <row r="10" spans="1:8" ht="14.1" customHeight="1" x14ac:dyDescent="0.2">
      <c r="A10" s="37" t="s">
        <v>30</v>
      </c>
      <c r="B10" s="52">
        <f>$B$8-2</f>
        <v>2021</v>
      </c>
      <c r="C10" s="53">
        <v>2012</v>
      </c>
      <c r="D10" s="53">
        <v>1036</v>
      </c>
      <c r="E10" s="53">
        <v>976</v>
      </c>
    </row>
    <row r="11" spans="1:8" ht="14.1" customHeight="1" x14ac:dyDescent="0.2">
      <c r="A11" s="37" t="s">
        <v>31</v>
      </c>
      <c r="B11" s="52">
        <f>$B$8-3</f>
        <v>2020</v>
      </c>
      <c r="C11" s="53">
        <v>1985</v>
      </c>
      <c r="D11" s="53">
        <v>1034</v>
      </c>
      <c r="E11" s="53">
        <v>951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2022</v>
      </c>
      <c r="D12" s="53">
        <v>1039</v>
      </c>
      <c r="E12" s="53">
        <v>983</v>
      </c>
    </row>
    <row r="13" spans="1:8" ht="14.1" customHeight="1" x14ac:dyDescent="0.2">
      <c r="A13" s="44" t="s">
        <v>33</v>
      </c>
      <c r="B13" s="52"/>
      <c r="C13" s="53">
        <f>SUM(C8:C12)</f>
        <v>9390</v>
      </c>
      <c r="D13" s="53">
        <f>SUM(D8:D12)</f>
        <v>4837</v>
      </c>
      <c r="E13" s="53">
        <f>SUM(E8:E12)</f>
        <v>4553</v>
      </c>
    </row>
    <row r="14" spans="1:8" ht="14.1" customHeight="1" x14ac:dyDescent="0.2">
      <c r="A14" s="38" t="s">
        <v>34</v>
      </c>
      <c r="B14" s="52">
        <f>$B$8-5</f>
        <v>2018</v>
      </c>
      <c r="C14" s="53">
        <v>2186</v>
      </c>
      <c r="D14" s="53">
        <v>1142</v>
      </c>
      <c r="E14" s="53">
        <v>1044</v>
      </c>
    </row>
    <row r="15" spans="1:8" ht="14.1" customHeight="1" x14ac:dyDescent="0.2">
      <c r="A15" s="38" t="s">
        <v>35</v>
      </c>
      <c r="B15" s="52">
        <f>$B$8-6</f>
        <v>2017</v>
      </c>
      <c r="C15" s="53">
        <v>2196</v>
      </c>
      <c r="D15" s="53">
        <v>1121</v>
      </c>
      <c r="E15" s="53">
        <v>1075</v>
      </c>
    </row>
    <row r="16" spans="1:8" ht="14.1" customHeight="1" x14ac:dyDescent="0.2">
      <c r="A16" s="38" t="s">
        <v>36</v>
      </c>
      <c r="B16" s="52">
        <f>$B$8-7</f>
        <v>2016</v>
      </c>
      <c r="C16" s="53">
        <v>2268</v>
      </c>
      <c r="D16" s="53">
        <v>1127</v>
      </c>
      <c r="E16" s="53">
        <v>1141</v>
      </c>
    </row>
    <row r="17" spans="1:5" ht="14.1" customHeight="1" x14ac:dyDescent="0.2">
      <c r="A17" s="38" t="s">
        <v>37</v>
      </c>
      <c r="B17" s="52">
        <f>$B$8-8</f>
        <v>2015</v>
      </c>
      <c r="C17" s="53">
        <v>2094</v>
      </c>
      <c r="D17" s="53">
        <v>1085</v>
      </c>
      <c r="E17" s="53">
        <v>1009</v>
      </c>
    </row>
    <row r="18" spans="1:5" ht="14.1" customHeight="1" x14ac:dyDescent="0.2">
      <c r="A18" s="38" t="s">
        <v>38</v>
      </c>
      <c r="B18" s="52">
        <f>$B$8-9</f>
        <v>2014</v>
      </c>
      <c r="C18" s="53">
        <v>2157</v>
      </c>
      <c r="D18" s="53">
        <v>1088</v>
      </c>
      <c r="E18" s="53">
        <v>1069</v>
      </c>
    </row>
    <row r="19" spans="1:5" ht="14.1" customHeight="1" x14ac:dyDescent="0.2">
      <c r="A19" s="45" t="s">
        <v>33</v>
      </c>
      <c r="B19" s="54"/>
      <c r="C19" s="53">
        <f>SUM(C14:C18)</f>
        <v>10901</v>
      </c>
      <c r="D19" s="53">
        <f>SUM(D14:D18)</f>
        <v>5563</v>
      </c>
      <c r="E19" s="53">
        <f>SUM(E14:E18)</f>
        <v>5338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2021</v>
      </c>
      <c r="D20" s="53">
        <v>1077</v>
      </c>
      <c r="E20" s="53">
        <v>944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1999</v>
      </c>
      <c r="D21" s="53">
        <v>1025</v>
      </c>
      <c r="E21" s="53">
        <v>974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1922</v>
      </c>
      <c r="D22" s="53">
        <v>969</v>
      </c>
      <c r="E22" s="53">
        <v>953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2031</v>
      </c>
      <c r="D23" s="53">
        <v>1061</v>
      </c>
      <c r="E23" s="53">
        <v>970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1957</v>
      </c>
      <c r="D24" s="53">
        <v>1037</v>
      </c>
      <c r="E24" s="53">
        <v>920</v>
      </c>
    </row>
    <row r="25" spans="1:5" ht="14.1" customHeight="1" x14ac:dyDescent="0.2">
      <c r="A25" s="45" t="s">
        <v>33</v>
      </c>
      <c r="B25" s="54"/>
      <c r="C25" s="53">
        <f>SUM(C20:C24)</f>
        <v>9930</v>
      </c>
      <c r="D25" s="53">
        <f>SUM(D20:D24)</f>
        <v>5169</v>
      </c>
      <c r="E25" s="53">
        <f>SUM(E20:E24)</f>
        <v>4761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2002</v>
      </c>
      <c r="D26" s="53">
        <v>1010</v>
      </c>
      <c r="E26" s="53">
        <v>992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2073</v>
      </c>
      <c r="D27" s="53">
        <v>1097</v>
      </c>
      <c r="E27" s="53">
        <v>976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2012</v>
      </c>
      <c r="D28" s="53">
        <v>1047</v>
      </c>
      <c r="E28" s="53">
        <v>965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2021</v>
      </c>
      <c r="D29" s="53">
        <v>1046</v>
      </c>
      <c r="E29" s="53">
        <v>975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1984</v>
      </c>
      <c r="D30" s="53">
        <v>1060</v>
      </c>
      <c r="E30" s="53">
        <v>924</v>
      </c>
    </row>
    <row r="31" spans="1:5" ht="14.1" customHeight="1" x14ac:dyDescent="0.2">
      <c r="A31" s="45" t="s">
        <v>33</v>
      </c>
      <c r="B31" s="54"/>
      <c r="C31" s="53">
        <f>SUM(C26:C30)</f>
        <v>10092</v>
      </c>
      <c r="D31" s="53">
        <f>SUM(D26:D30)</f>
        <v>5260</v>
      </c>
      <c r="E31" s="53">
        <f>SUM(E26:E30)</f>
        <v>4832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1871</v>
      </c>
      <c r="D32" s="53">
        <v>960</v>
      </c>
      <c r="E32" s="53">
        <v>911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1765</v>
      </c>
      <c r="D33" s="53">
        <v>946</v>
      </c>
      <c r="E33" s="53">
        <v>819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1867</v>
      </c>
      <c r="D34" s="53">
        <v>1038</v>
      </c>
      <c r="E34" s="53">
        <v>829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1867</v>
      </c>
      <c r="D35" s="53">
        <v>1011</v>
      </c>
      <c r="E35" s="53">
        <v>856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1879</v>
      </c>
      <c r="D36" s="53">
        <v>1003</v>
      </c>
      <c r="E36" s="53">
        <v>876</v>
      </c>
    </row>
    <row r="37" spans="1:5" ht="14.1" customHeight="1" x14ac:dyDescent="0.2">
      <c r="A37" s="45" t="s">
        <v>33</v>
      </c>
      <c r="B37" s="54"/>
      <c r="C37" s="53">
        <f>SUM(C32:C36)</f>
        <v>9249</v>
      </c>
      <c r="D37" s="53">
        <f>SUM(D32:D36)</f>
        <v>4958</v>
      </c>
      <c r="E37" s="53">
        <f>SUM(E32:E36)</f>
        <v>4291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1766</v>
      </c>
      <c r="D38" s="53">
        <v>948</v>
      </c>
      <c r="E38" s="53">
        <v>818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1895</v>
      </c>
      <c r="D39" s="53">
        <v>1035</v>
      </c>
      <c r="E39" s="53">
        <v>860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1861</v>
      </c>
      <c r="D40" s="53">
        <v>972</v>
      </c>
      <c r="E40" s="53">
        <v>889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1854</v>
      </c>
      <c r="D41" s="53">
        <v>932</v>
      </c>
      <c r="E41" s="53">
        <v>922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1953</v>
      </c>
      <c r="D42" s="53">
        <v>1031</v>
      </c>
      <c r="E42" s="53">
        <v>922</v>
      </c>
    </row>
    <row r="43" spans="1:5" ht="14.1" customHeight="1" x14ac:dyDescent="0.2">
      <c r="A43" s="45" t="s">
        <v>33</v>
      </c>
      <c r="B43" s="54"/>
      <c r="C43" s="53">
        <f>SUM(C38:C42)</f>
        <v>9329</v>
      </c>
      <c r="D43" s="53">
        <f>SUM(D38:D42)</f>
        <v>4918</v>
      </c>
      <c r="E43" s="53">
        <f>SUM(E38:E42)</f>
        <v>4411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2154</v>
      </c>
      <c r="D44" s="53">
        <v>1101</v>
      </c>
      <c r="E44" s="53">
        <v>1053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2197</v>
      </c>
      <c r="D45" s="53">
        <v>1116</v>
      </c>
      <c r="E45" s="53">
        <v>1081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2189</v>
      </c>
      <c r="D46" s="53">
        <v>1086</v>
      </c>
      <c r="E46" s="53">
        <v>1103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2526</v>
      </c>
      <c r="D47" s="53">
        <v>1249</v>
      </c>
      <c r="E47" s="53">
        <v>1277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2504</v>
      </c>
      <c r="D48" s="53">
        <v>1225</v>
      </c>
      <c r="E48" s="53">
        <v>1279</v>
      </c>
    </row>
    <row r="49" spans="1:5" ht="14.1" customHeight="1" x14ac:dyDescent="0.2">
      <c r="A49" s="45" t="s">
        <v>33</v>
      </c>
      <c r="B49" s="54"/>
      <c r="C49" s="53">
        <f>SUM(C44:C48)</f>
        <v>11570</v>
      </c>
      <c r="D49" s="53">
        <f>SUM(D44:D48)</f>
        <v>5777</v>
      </c>
      <c r="E49" s="53">
        <f>SUM(E44:E48)</f>
        <v>5793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2640</v>
      </c>
      <c r="D50" s="53">
        <v>1336</v>
      </c>
      <c r="E50" s="53">
        <v>1304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2694</v>
      </c>
      <c r="D51" s="53">
        <v>1388</v>
      </c>
      <c r="E51" s="53">
        <v>1306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2624</v>
      </c>
      <c r="D52" s="53">
        <v>1300</v>
      </c>
      <c r="E52" s="53">
        <v>1324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2547</v>
      </c>
      <c r="D53" s="53">
        <v>1242</v>
      </c>
      <c r="E53" s="53">
        <v>1305</v>
      </c>
    </row>
    <row r="54" spans="1:5" ht="14.1" customHeight="1" x14ac:dyDescent="0.2">
      <c r="A54" s="37" t="s">
        <v>68</v>
      </c>
      <c r="B54" s="52">
        <f>$B$8-39</f>
        <v>1984</v>
      </c>
      <c r="C54" s="53">
        <v>2646</v>
      </c>
      <c r="D54" s="53">
        <v>1317</v>
      </c>
      <c r="E54" s="53">
        <v>1329</v>
      </c>
    </row>
    <row r="55" spans="1:5" ht="14.1" customHeight="1" x14ac:dyDescent="0.2">
      <c r="A55" s="44" t="s">
        <v>33</v>
      </c>
      <c r="B55" s="54"/>
      <c r="C55" s="53">
        <f>SUM(C50:C54)</f>
        <v>13151</v>
      </c>
      <c r="D55" s="53">
        <f>SUM(D50:D54)</f>
        <v>6583</v>
      </c>
      <c r="E55" s="53">
        <f>SUM(E50:E54)</f>
        <v>6568</v>
      </c>
    </row>
    <row r="56" spans="1:5" ht="14.1" customHeight="1" x14ac:dyDescent="0.2">
      <c r="A56" s="37" t="s">
        <v>69</v>
      </c>
      <c r="B56" s="52">
        <f>$B$8-40</f>
        <v>1983</v>
      </c>
      <c r="C56" s="53">
        <v>2611</v>
      </c>
      <c r="D56" s="53">
        <v>1295</v>
      </c>
      <c r="E56" s="53">
        <v>1316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2795</v>
      </c>
      <c r="D57" s="53">
        <v>1369</v>
      </c>
      <c r="E57" s="53">
        <v>1426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2653</v>
      </c>
      <c r="D58" s="53">
        <v>1294</v>
      </c>
      <c r="E58" s="53">
        <v>1359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2669</v>
      </c>
      <c r="D59" s="53">
        <v>1311</v>
      </c>
      <c r="E59" s="53">
        <v>1358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2537</v>
      </c>
      <c r="D60" s="53">
        <v>1193</v>
      </c>
      <c r="E60" s="53">
        <v>1344</v>
      </c>
    </row>
    <row r="61" spans="1:5" ht="14.1" customHeight="1" x14ac:dyDescent="0.2">
      <c r="A61" s="45" t="s">
        <v>33</v>
      </c>
      <c r="B61" s="54"/>
      <c r="C61" s="53">
        <f>SUM(C56:C60)</f>
        <v>13265</v>
      </c>
      <c r="D61" s="53">
        <f>SUM(D56:D60)</f>
        <v>6462</v>
      </c>
      <c r="E61" s="53">
        <f>SUM(E56:E60)</f>
        <v>6803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2481</v>
      </c>
      <c r="D62" s="53">
        <v>1232</v>
      </c>
      <c r="E62" s="53">
        <v>1249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2566</v>
      </c>
      <c r="D63" s="53">
        <v>1245</v>
      </c>
      <c r="E63" s="53">
        <v>1321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2546</v>
      </c>
      <c r="D64" s="53">
        <v>1199</v>
      </c>
      <c r="E64" s="53">
        <v>1347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2461</v>
      </c>
      <c r="D65" s="53">
        <v>1174</v>
      </c>
      <c r="E65" s="53">
        <v>1287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2389</v>
      </c>
      <c r="D66" s="53">
        <v>1180</v>
      </c>
      <c r="E66" s="53">
        <v>1209</v>
      </c>
    </row>
    <row r="67" spans="1:5" ht="14.1" customHeight="1" x14ac:dyDescent="0.2">
      <c r="A67" s="45" t="s">
        <v>33</v>
      </c>
      <c r="B67" s="54"/>
      <c r="C67" s="53">
        <f>SUM(C62:C66)</f>
        <v>12443</v>
      </c>
      <c r="D67" s="53">
        <f>SUM(D62:D66)</f>
        <v>6030</v>
      </c>
      <c r="E67" s="53">
        <f>SUM(E62:E66)</f>
        <v>6413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2325</v>
      </c>
      <c r="D68" s="53">
        <v>1105</v>
      </c>
      <c r="E68" s="53">
        <v>1220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2691</v>
      </c>
      <c r="D69" s="53">
        <v>1324</v>
      </c>
      <c r="E69" s="53">
        <v>1367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2935</v>
      </c>
      <c r="D70" s="53">
        <v>1408</v>
      </c>
      <c r="E70" s="53">
        <v>1527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3115</v>
      </c>
      <c r="D71" s="53">
        <v>1512</v>
      </c>
      <c r="E71" s="53">
        <v>1603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3155</v>
      </c>
      <c r="D72" s="53">
        <v>1547</v>
      </c>
      <c r="E72" s="53">
        <v>1608</v>
      </c>
    </row>
    <row r="73" spans="1:5" ht="14.1" customHeight="1" x14ac:dyDescent="0.2">
      <c r="A73" s="45" t="s">
        <v>33</v>
      </c>
      <c r="B73" s="54"/>
      <c r="C73" s="53">
        <f>SUM(C68:C72)</f>
        <v>14221</v>
      </c>
      <c r="D73" s="53">
        <f>SUM(D68:D72)</f>
        <v>6896</v>
      </c>
      <c r="E73" s="53">
        <f>SUM(E68:E72)</f>
        <v>7325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3475</v>
      </c>
      <c r="D74" s="53">
        <v>1714</v>
      </c>
      <c r="E74" s="53">
        <v>1761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3721</v>
      </c>
      <c r="D75" s="53">
        <v>1872</v>
      </c>
      <c r="E75" s="53">
        <v>1849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3734</v>
      </c>
      <c r="D76" s="53">
        <v>1856</v>
      </c>
      <c r="E76" s="53">
        <v>1878</v>
      </c>
    </row>
    <row r="77" spans="1:5" ht="14.1" customHeight="1" x14ac:dyDescent="0.2">
      <c r="A77" s="37" t="s">
        <v>87</v>
      </c>
      <c r="B77" s="52">
        <f>$B$8-58</f>
        <v>1965</v>
      </c>
      <c r="C77" s="53">
        <v>3652</v>
      </c>
      <c r="D77" s="53">
        <v>1811</v>
      </c>
      <c r="E77" s="53">
        <v>1841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3667</v>
      </c>
      <c r="D78" s="53">
        <v>1847</v>
      </c>
      <c r="E78" s="53">
        <v>1820</v>
      </c>
    </row>
    <row r="79" spans="1:5" ht="14.1" customHeight="1" x14ac:dyDescent="0.2">
      <c r="A79" s="45" t="s">
        <v>33</v>
      </c>
      <c r="B79" s="54"/>
      <c r="C79" s="53">
        <f>SUM(C74:C78)</f>
        <v>18249</v>
      </c>
      <c r="D79" s="53">
        <f>SUM(D74:D78)</f>
        <v>9100</v>
      </c>
      <c r="E79" s="53">
        <f>SUM(E74:E78)</f>
        <v>9149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3508</v>
      </c>
      <c r="D80" s="53">
        <v>1695</v>
      </c>
      <c r="E80" s="53">
        <v>1813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3347</v>
      </c>
      <c r="D81" s="53">
        <v>1655</v>
      </c>
      <c r="E81" s="53">
        <v>1692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3232</v>
      </c>
      <c r="D82" s="53">
        <v>1587</v>
      </c>
      <c r="E82" s="53">
        <v>1645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3022</v>
      </c>
      <c r="D83" s="53">
        <v>1474</v>
      </c>
      <c r="E83" s="53">
        <v>1548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2967</v>
      </c>
      <c r="D84" s="53">
        <v>1448</v>
      </c>
      <c r="E84" s="53">
        <v>1519</v>
      </c>
    </row>
    <row r="85" spans="1:5" ht="14.1" customHeight="1" x14ac:dyDescent="0.2">
      <c r="A85" s="45" t="s">
        <v>33</v>
      </c>
      <c r="B85" s="54"/>
      <c r="C85" s="53">
        <f>SUM(C80:C84)</f>
        <v>16076</v>
      </c>
      <c r="D85" s="53">
        <f>SUM(D80:D84)</f>
        <v>7859</v>
      </c>
      <c r="E85" s="53">
        <f>SUM(E80:E84)</f>
        <v>8217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2694</v>
      </c>
      <c r="D86" s="53">
        <v>1317</v>
      </c>
      <c r="E86" s="53">
        <v>1377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2721</v>
      </c>
      <c r="D87" s="53">
        <v>1300</v>
      </c>
      <c r="E87" s="53">
        <v>1421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2435</v>
      </c>
      <c r="D88" s="53">
        <v>1187</v>
      </c>
      <c r="E88" s="53">
        <v>1248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2322</v>
      </c>
      <c r="D89" s="53">
        <v>1126</v>
      </c>
      <c r="E89" s="53">
        <v>1196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2177</v>
      </c>
      <c r="D90" s="53">
        <v>1045</v>
      </c>
      <c r="E90" s="53">
        <v>1132</v>
      </c>
    </row>
    <row r="91" spans="1:5" ht="14.1" customHeight="1" x14ac:dyDescent="0.2">
      <c r="A91" s="45" t="s">
        <v>33</v>
      </c>
      <c r="B91" s="54"/>
      <c r="C91" s="53">
        <f>SUM(C86:C90)</f>
        <v>12349</v>
      </c>
      <c r="D91" s="53">
        <f>SUM(D86:D90)</f>
        <v>5975</v>
      </c>
      <c r="E91" s="53">
        <f>SUM(E86:E90)</f>
        <v>6374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2067</v>
      </c>
      <c r="D92" s="53">
        <v>1023</v>
      </c>
      <c r="E92" s="53">
        <v>1044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2061</v>
      </c>
      <c r="D93" s="53">
        <v>971</v>
      </c>
      <c r="E93" s="53">
        <v>1090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2068</v>
      </c>
      <c r="D94" s="53">
        <v>1041</v>
      </c>
      <c r="E94" s="53">
        <v>1027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2003</v>
      </c>
      <c r="D95" s="53">
        <v>937</v>
      </c>
      <c r="E95" s="53">
        <v>1066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1935</v>
      </c>
      <c r="D96" s="53">
        <v>896</v>
      </c>
      <c r="E96" s="53">
        <v>1039</v>
      </c>
    </row>
    <row r="97" spans="1:5" ht="14.1" customHeight="1" x14ac:dyDescent="0.2">
      <c r="A97" s="45" t="s">
        <v>33</v>
      </c>
      <c r="B97" s="54"/>
      <c r="C97" s="53">
        <f>SUM(C92:C96)</f>
        <v>10134</v>
      </c>
      <c r="D97" s="53">
        <f>SUM(D92:D96)</f>
        <v>4868</v>
      </c>
      <c r="E97" s="53">
        <f>SUM(E92:E96)</f>
        <v>5266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1926</v>
      </c>
      <c r="D98" s="53">
        <v>868</v>
      </c>
      <c r="E98" s="53">
        <v>1058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1752</v>
      </c>
      <c r="D99" s="53">
        <v>771</v>
      </c>
      <c r="E99" s="53">
        <v>981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1487</v>
      </c>
      <c r="D100" s="53">
        <v>690</v>
      </c>
      <c r="E100" s="53">
        <v>797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1253</v>
      </c>
      <c r="D101" s="53">
        <v>519</v>
      </c>
      <c r="E101" s="53">
        <v>734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1614</v>
      </c>
      <c r="D102" s="53">
        <v>742</v>
      </c>
      <c r="E102" s="53">
        <v>872</v>
      </c>
    </row>
    <row r="103" spans="1:5" ht="14.1" customHeight="1" x14ac:dyDescent="0.2">
      <c r="A103" s="46" t="s">
        <v>33</v>
      </c>
      <c r="B103" s="55"/>
      <c r="C103" s="53">
        <f>SUM(C98:C102)</f>
        <v>8032</v>
      </c>
      <c r="D103" s="53">
        <f>SUM(D98:D102)</f>
        <v>3590</v>
      </c>
      <c r="E103" s="53">
        <f>SUM(E98:E102)</f>
        <v>4442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1700</v>
      </c>
      <c r="D104" s="53">
        <v>759</v>
      </c>
      <c r="E104" s="53">
        <v>941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1536</v>
      </c>
      <c r="D105" s="53">
        <v>674</v>
      </c>
      <c r="E105" s="53">
        <v>862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1921</v>
      </c>
      <c r="D106" s="53">
        <v>827</v>
      </c>
      <c r="E106" s="53">
        <v>1094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1768</v>
      </c>
      <c r="D107" s="53">
        <v>777</v>
      </c>
      <c r="E107" s="53">
        <v>991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1694</v>
      </c>
      <c r="D108" s="53">
        <v>721</v>
      </c>
      <c r="E108" s="53">
        <v>973</v>
      </c>
    </row>
    <row r="109" spans="1:5" ht="14.1" customHeight="1" x14ac:dyDescent="0.2">
      <c r="A109" s="46" t="s">
        <v>33</v>
      </c>
      <c r="B109" s="55"/>
      <c r="C109" s="53">
        <f>SUM(C104:C108)</f>
        <v>8619</v>
      </c>
      <c r="D109" s="53">
        <f>SUM(D104:D108)</f>
        <v>3758</v>
      </c>
      <c r="E109" s="53">
        <f>SUM(E104:E108)</f>
        <v>4861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1475</v>
      </c>
      <c r="D110" s="53">
        <v>565</v>
      </c>
      <c r="E110" s="53">
        <v>910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1297</v>
      </c>
      <c r="D111" s="53">
        <v>489</v>
      </c>
      <c r="E111" s="53">
        <v>808</v>
      </c>
    </row>
    <row r="112" spans="1:5" ht="14.1" customHeight="1" x14ac:dyDescent="0.2">
      <c r="A112" s="39" t="s">
        <v>112</v>
      </c>
      <c r="B112" s="52">
        <f>$B$8-87</f>
        <v>1936</v>
      </c>
      <c r="C112" s="53">
        <v>1125</v>
      </c>
      <c r="D112" s="53">
        <v>435</v>
      </c>
      <c r="E112" s="53">
        <v>690</v>
      </c>
    </row>
    <row r="113" spans="1:5" ht="14.1" customHeight="1" x14ac:dyDescent="0.2">
      <c r="A113" s="39" t="s">
        <v>113</v>
      </c>
      <c r="B113" s="52">
        <f>$B$8-88</f>
        <v>1935</v>
      </c>
      <c r="C113" s="53">
        <v>946</v>
      </c>
      <c r="D113" s="53">
        <v>370</v>
      </c>
      <c r="E113" s="53">
        <v>576</v>
      </c>
    </row>
    <row r="114" spans="1:5" ht="14.1" customHeight="1" x14ac:dyDescent="0.2">
      <c r="A114" s="39" t="s">
        <v>114</v>
      </c>
      <c r="B114" s="52">
        <f>$B$8-89</f>
        <v>1934</v>
      </c>
      <c r="C114" s="53">
        <v>787</v>
      </c>
      <c r="D114" s="53">
        <v>303</v>
      </c>
      <c r="E114" s="53">
        <v>484</v>
      </c>
    </row>
    <row r="115" spans="1:5" ht="14.1" customHeight="1" x14ac:dyDescent="0.2">
      <c r="A115" s="46" t="s">
        <v>33</v>
      </c>
      <c r="B115" s="56"/>
      <c r="C115" s="53">
        <f>SUM(C110:C114)</f>
        <v>5630</v>
      </c>
      <c r="D115" s="53">
        <f>SUM(D110:D114)</f>
        <v>2162</v>
      </c>
      <c r="E115" s="53">
        <f>SUM(E110:E114)</f>
        <v>3468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2206</v>
      </c>
      <c r="D116" s="53">
        <v>658</v>
      </c>
      <c r="E116" s="53">
        <v>1548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58">
        <v>204836</v>
      </c>
      <c r="D118" s="58">
        <v>100423</v>
      </c>
      <c r="E118" s="58">
        <v>104413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128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ht="14.1" customHeight="1" x14ac:dyDescent="0.2">
      <c r="A7" s="36"/>
      <c r="B7" s="42"/>
      <c r="C7" s="21"/>
      <c r="D7" s="21"/>
      <c r="E7" s="21"/>
    </row>
    <row r="8" spans="1:8" ht="14.1" customHeight="1" x14ac:dyDescent="0.2">
      <c r="A8" s="37" t="s">
        <v>28</v>
      </c>
      <c r="B8" s="52">
        <v>2023</v>
      </c>
      <c r="C8" s="53">
        <v>1205</v>
      </c>
      <c r="D8" s="53">
        <v>605</v>
      </c>
      <c r="E8" s="53">
        <v>600</v>
      </c>
    </row>
    <row r="9" spans="1:8" ht="14.1" customHeight="1" x14ac:dyDescent="0.2">
      <c r="A9" s="37" t="s">
        <v>29</v>
      </c>
      <c r="B9" s="52">
        <f>$B$8-1</f>
        <v>2022</v>
      </c>
      <c r="C9" s="53">
        <v>1395</v>
      </c>
      <c r="D9" s="53">
        <v>711</v>
      </c>
      <c r="E9" s="53">
        <v>684</v>
      </c>
    </row>
    <row r="10" spans="1:8" ht="14.1" customHeight="1" x14ac:dyDescent="0.2">
      <c r="A10" s="37" t="s">
        <v>30</v>
      </c>
      <c r="B10" s="52">
        <f>$B$8-2</f>
        <v>2021</v>
      </c>
      <c r="C10" s="53">
        <v>1552</v>
      </c>
      <c r="D10" s="53">
        <v>821</v>
      </c>
      <c r="E10" s="53">
        <v>731</v>
      </c>
    </row>
    <row r="11" spans="1:8" ht="14.1" customHeight="1" x14ac:dyDescent="0.2">
      <c r="A11" s="37" t="s">
        <v>31</v>
      </c>
      <c r="B11" s="52">
        <f>$B$8-3</f>
        <v>2020</v>
      </c>
      <c r="C11" s="53">
        <v>1492</v>
      </c>
      <c r="D11" s="53">
        <v>777</v>
      </c>
      <c r="E11" s="53">
        <v>715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1409</v>
      </c>
      <c r="D12" s="53">
        <v>707</v>
      </c>
      <c r="E12" s="53">
        <v>702</v>
      </c>
    </row>
    <row r="13" spans="1:8" ht="14.1" customHeight="1" x14ac:dyDescent="0.2">
      <c r="A13" s="44" t="s">
        <v>33</v>
      </c>
      <c r="B13" s="52"/>
      <c r="C13" s="53">
        <f>SUM(C8:C12)</f>
        <v>7053</v>
      </c>
      <c r="D13" s="53">
        <f>SUM(D8:D12)</f>
        <v>3621</v>
      </c>
      <c r="E13" s="53">
        <f>SUM(E8:E12)</f>
        <v>3432</v>
      </c>
    </row>
    <row r="14" spans="1:8" ht="14.1" customHeight="1" x14ac:dyDescent="0.2">
      <c r="A14" s="38" t="s">
        <v>34</v>
      </c>
      <c r="B14" s="52">
        <f>$B$8-5</f>
        <v>2018</v>
      </c>
      <c r="C14" s="53">
        <v>1488</v>
      </c>
      <c r="D14" s="53">
        <v>780</v>
      </c>
      <c r="E14" s="53">
        <v>708</v>
      </c>
    </row>
    <row r="15" spans="1:8" ht="14.1" customHeight="1" x14ac:dyDescent="0.2">
      <c r="A15" s="38" t="s">
        <v>35</v>
      </c>
      <c r="B15" s="52">
        <f>$B$8-6</f>
        <v>2017</v>
      </c>
      <c r="C15" s="53">
        <v>1557</v>
      </c>
      <c r="D15" s="53">
        <v>831</v>
      </c>
      <c r="E15" s="53">
        <v>726</v>
      </c>
    </row>
    <row r="16" spans="1:8" ht="14.1" customHeight="1" x14ac:dyDescent="0.2">
      <c r="A16" s="38" t="s">
        <v>36</v>
      </c>
      <c r="B16" s="52">
        <f>$B$8-7</f>
        <v>2016</v>
      </c>
      <c r="C16" s="53">
        <v>1548</v>
      </c>
      <c r="D16" s="53">
        <v>814</v>
      </c>
      <c r="E16" s="53">
        <v>734</v>
      </c>
    </row>
    <row r="17" spans="1:5" ht="14.1" customHeight="1" x14ac:dyDescent="0.2">
      <c r="A17" s="38" t="s">
        <v>37</v>
      </c>
      <c r="B17" s="52">
        <f>$B$8-8</f>
        <v>2015</v>
      </c>
      <c r="C17" s="53">
        <v>1513</v>
      </c>
      <c r="D17" s="53">
        <v>770</v>
      </c>
      <c r="E17" s="53">
        <v>743</v>
      </c>
    </row>
    <row r="18" spans="1:5" ht="14.1" customHeight="1" x14ac:dyDescent="0.2">
      <c r="A18" s="38" t="s">
        <v>38</v>
      </c>
      <c r="B18" s="52">
        <f>$B$8-9</f>
        <v>2014</v>
      </c>
      <c r="C18" s="53">
        <v>1529</v>
      </c>
      <c r="D18" s="53">
        <v>779</v>
      </c>
      <c r="E18" s="53">
        <v>750</v>
      </c>
    </row>
    <row r="19" spans="1:5" ht="14.1" customHeight="1" x14ac:dyDescent="0.2">
      <c r="A19" s="45" t="s">
        <v>33</v>
      </c>
      <c r="B19" s="54"/>
      <c r="C19" s="53">
        <f>SUM(C14:C18)</f>
        <v>7635</v>
      </c>
      <c r="D19" s="53">
        <f>SUM(D14:D18)</f>
        <v>3974</v>
      </c>
      <c r="E19" s="53">
        <f>SUM(E14:E18)</f>
        <v>3661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1410</v>
      </c>
      <c r="D20" s="53">
        <v>739</v>
      </c>
      <c r="E20" s="53">
        <v>671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1508</v>
      </c>
      <c r="D21" s="53">
        <v>779</v>
      </c>
      <c r="E21" s="53">
        <v>729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1425</v>
      </c>
      <c r="D22" s="53">
        <v>711</v>
      </c>
      <c r="E22" s="53">
        <v>714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1503</v>
      </c>
      <c r="D23" s="53">
        <v>796</v>
      </c>
      <c r="E23" s="53">
        <v>707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1452</v>
      </c>
      <c r="D24" s="53">
        <v>746</v>
      </c>
      <c r="E24" s="53">
        <v>706</v>
      </c>
    </row>
    <row r="25" spans="1:5" ht="14.1" customHeight="1" x14ac:dyDescent="0.2">
      <c r="A25" s="45" t="s">
        <v>33</v>
      </c>
      <c r="B25" s="54"/>
      <c r="C25" s="53">
        <f>SUM(C20:C24)</f>
        <v>7298</v>
      </c>
      <c r="D25" s="53">
        <f>SUM(D20:D24)</f>
        <v>3771</v>
      </c>
      <c r="E25" s="53">
        <f>SUM(E20:E24)</f>
        <v>3527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1511</v>
      </c>
      <c r="D26" s="53">
        <v>756</v>
      </c>
      <c r="E26" s="53">
        <v>755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1604</v>
      </c>
      <c r="D27" s="53">
        <v>832</v>
      </c>
      <c r="E27" s="53">
        <v>772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1596</v>
      </c>
      <c r="D28" s="53">
        <v>843</v>
      </c>
      <c r="E28" s="53">
        <v>753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1616</v>
      </c>
      <c r="D29" s="53">
        <v>847</v>
      </c>
      <c r="E29" s="53">
        <v>769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1647</v>
      </c>
      <c r="D30" s="53">
        <v>863</v>
      </c>
      <c r="E30" s="53">
        <v>784</v>
      </c>
    </row>
    <row r="31" spans="1:5" ht="14.1" customHeight="1" x14ac:dyDescent="0.2">
      <c r="A31" s="45" t="s">
        <v>33</v>
      </c>
      <c r="B31" s="54"/>
      <c r="C31" s="53">
        <f>SUM(C26:C30)</f>
        <v>7974</v>
      </c>
      <c r="D31" s="53">
        <f>SUM(D26:D30)</f>
        <v>4141</v>
      </c>
      <c r="E31" s="53">
        <f>SUM(E26:E30)</f>
        <v>3833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1678</v>
      </c>
      <c r="D32" s="53">
        <v>906</v>
      </c>
      <c r="E32" s="53">
        <v>772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1596</v>
      </c>
      <c r="D33" s="53">
        <v>844</v>
      </c>
      <c r="E33" s="53">
        <v>752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1598</v>
      </c>
      <c r="D34" s="53">
        <v>840</v>
      </c>
      <c r="E34" s="53">
        <v>758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1691</v>
      </c>
      <c r="D35" s="53">
        <v>913</v>
      </c>
      <c r="E35" s="53">
        <v>778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1769</v>
      </c>
      <c r="D36" s="53">
        <v>966</v>
      </c>
      <c r="E36" s="53">
        <v>803</v>
      </c>
    </row>
    <row r="37" spans="1:5" ht="14.1" customHeight="1" x14ac:dyDescent="0.2">
      <c r="A37" s="45" t="s">
        <v>33</v>
      </c>
      <c r="B37" s="54"/>
      <c r="C37" s="53">
        <f>SUM(C32:C36)</f>
        <v>8332</v>
      </c>
      <c r="D37" s="53">
        <f>SUM(D32:D36)</f>
        <v>4469</v>
      </c>
      <c r="E37" s="53">
        <f>SUM(E32:E36)</f>
        <v>3863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1809</v>
      </c>
      <c r="D38" s="53">
        <v>966</v>
      </c>
      <c r="E38" s="53">
        <v>843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1852</v>
      </c>
      <c r="D39" s="53">
        <v>1000</v>
      </c>
      <c r="E39" s="53">
        <v>852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1920</v>
      </c>
      <c r="D40" s="53">
        <v>1023</v>
      </c>
      <c r="E40" s="53">
        <v>897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1937</v>
      </c>
      <c r="D41" s="53">
        <v>1053</v>
      </c>
      <c r="E41" s="53">
        <v>884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1864</v>
      </c>
      <c r="D42" s="53">
        <v>1022</v>
      </c>
      <c r="E42" s="53">
        <v>842</v>
      </c>
    </row>
    <row r="43" spans="1:5" ht="14.1" customHeight="1" x14ac:dyDescent="0.2">
      <c r="A43" s="45" t="s">
        <v>33</v>
      </c>
      <c r="B43" s="54"/>
      <c r="C43" s="53">
        <f>SUM(C38:C42)</f>
        <v>9382</v>
      </c>
      <c r="D43" s="53">
        <f>SUM(D38:D42)</f>
        <v>5064</v>
      </c>
      <c r="E43" s="53">
        <f>SUM(E38:E42)</f>
        <v>4318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1965</v>
      </c>
      <c r="D44" s="53">
        <v>1028</v>
      </c>
      <c r="E44" s="53">
        <v>937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1927</v>
      </c>
      <c r="D45" s="53">
        <v>1042</v>
      </c>
      <c r="E45" s="53">
        <v>885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1994</v>
      </c>
      <c r="D46" s="53">
        <v>1038</v>
      </c>
      <c r="E46" s="53">
        <v>956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2097</v>
      </c>
      <c r="D47" s="53">
        <v>1144</v>
      </c>
      <c r="E47" s="53">
        <v>953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2029</v>
      </c>
      <c r="D48" s="53">
        <v>1078</v>
      </c>
      <c r="E48" s="53">
        <v>951</v>
      </c>
    </row>
    <row r="49" spans="1:5" ht="14.1" customHeight="1" x14ac:dyDescent="0.2">
      <c r="A49" s="45" t="s">
        <v>33</v>
      </c>
      <c r="B49" s="54"/>
      <c r="C49" s="53">
        <f>SUM(C44:C48)</f>
        <v>10012</v>
      </c>
      <c r="D49" s="53">
        <f>SUM(D44:D48)</f>
        <v>5330</v>
      </c>
      <c r="E49" s="53">
        <f>SUM(E44:E48)</f>
        <v>4682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2044</v>
      </c>
      <c r="D50" s="53">
        <v>1072</v>
      </c>
      <c r="E50" s="53">
        <v>972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1999</v>
      </c>
      <c r="D51" s="53">
        <v>1038</v>
      </c>
      <c r="E51" s="53">
        <v>961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1952</v>
      </c>
      <c r="D52" s="53">
        <v>993</v>
      </c>
      <c r="E52" s="53">
        <v>959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1843</v>
      </c>
      <c r="D53" s="53">
        <v>932</v>
      </c>
      <c r="E53" s="53">
        <v>911</v>
      </c>
    </row>
    <row r="54" spans="1:5" ht="14.1" customHeight="1" x14ac:dyDescent="0.2">
      <c r="A54" s="37" t="s">
        <v>68</v>
      </c>
      <c r="B54" s="52">
        <f>$B$8-39</f>
        <v>1984</v>
      </c>
      <c r="C54" s="53">
        <v>1871</v>
      </c>
      <c r="D54" s="53">
        <v>965</v>
      </c>
      <c r="E54" s="53">
        <v>906</v>
      </c>
    </row>
    <row r="55" spans="1:5" ht="14.1" customHeight="1" x14ac:dyDescent="0.2">
      <c r="A55" s="44" t="s">
        <v>33</v>
      </c>
      <c r="B55" s="54"/>
      <c r="C55" s="53">
        <f>SUM(C50:C54)</f>
        <v>9709</v>
      </c>
      <c r="D55" s="53">
        <f>SUM(D50:D54)</f>
        <v>5000</v>
      </c>
      <c r="E55" s="53">
        <f>SUM(E50:E54)</f>
        <v>4709</v>
      </c>
    </row>
    <row r="56" spans="1:5" ht="14.1" customHeight="1" x14ac:dyDescent="0.2">
      <c r="A56" s="37" t="s">
        <v>69</v>
      </c>
      <c r="B56" s="52">
        <f>$B$8-40</f>
        <v>1983</v>
      </c>
      <c r="C56" s="53">
        <v>1883</v>
      </c>
      <c r="D56" s="53">
        <v>924</v>
      </c>
      <c r="E56" s="53">
        <v>959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1884</v>
      </c>
      <c r="D57" s="53">
        <v>970</v>
      </c>
      <c r="E57" s="53">
        <v>914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1899</v>
      </c>
      <c r="D58" s="53">
        <v>940</v>
      </c>
      <c r="E58" s="53">
        <v>959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2061</v>
      </c>
      <c r="D59" s="53">
        <v>1012</v>
      </c>
      <c r="E59" s="53">
        <v>1049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1929</v>
      </c>
      <c r="D60" s="53">
        <v>923</v>
      </c>
      <c r="E60" s="53">
        <v>1006</v>
      </c>
    </row>
    <row r="61" spans="1:5" ht="14.1" customHeight="1" x14ac:dyDescent="0.2">
      <c r="A61" s="45" t="s">
        <v>33</v>
      </c>
      <c r="B61" s="54"/>
      <c r="C61" s="53">
        <f>SUM(C56:C60)</f>
        <v>9656</v>
      </c>
      <c r="D61" s="53">
        <f>SUM(D56:D60)</f>
        <v>4769</v>
      </c>
      <c r="E61" s="53">
        <f>SUM(E56:E60)</f>
        <v>4887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1798</v>
      </c>
      <c r="D62" s="53">
        <v>844</v>
      </c>
      <c r="E62" s="53">
        <v>954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1830</v>
      </c>
      <c r="D63" s="53">
        <v>890</v>
      </c>
      <c r="E63" s="53">
        <v>940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1827</v>
      </c>
      <c r="D64" s="53">
        <v>869</v>
      </c>
      <c r="E64" s="53">
        <v>958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1849</v>
      </c>
      <c r="D65" s="53">
        <v>899</v>
      </c>
      <c r="E65" s="53">
        <v>950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1910</v>
      </c>
      <c r="D66" s="53">
        <v>889</v>
      </c>
      <c r="E66" s="53">
        <v>1021</v>
      </c>
    </row>
    <row r="67" spans="1:5" ht="14.1" customHeight="1" x14ac:dyDescent="0.2">
      <c r="A67" s="45" t="s">
        <v>33</v>
      </c>
      <c r="B67" s="54"/>
      <c r="C67" s="53">
        <f>SUM(C62:C66)</f>
        <v>9214</v>
      </c>
      <c r="D67" s="53">
        <f>SUM(D62:D66)</f>
        <v>4391</v>
      </c>
      <c r="E67" s="53">
        <f>SUM(E62:E66)</f>
        <v>4823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1971</v>
      </c>
      <c r="D68" s="53">
        <v>938</v>
      </c>
      <c r="E68" s="53">
        <v>1033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2177</v>
      </c>
      <c r="D69" s="53">
        <v>1016</v>
      </c>
      <c r="E69" s="53">
        <v>1161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2400</v>
      </c>
      <c r="D70" s="53">
        <v>1165</v>
      </c>
      <c r="E70" s="53">
        <v>1235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2501</v>
      </c>
      <c r="D71" s="53">
        <v>1241</v>
      </c>
      <c r="E71" s="53">
        <v>1260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2844</v>
      </c>
      <c r="D72" s="53">
        <v>1356</v>
      </c>
      <c r="E72" s="53">
        <v>1488</v>
      </c>
    </row>
    <row r="73" spans="1:5" ht="14.1" customHeight="1" x14ac:dyDescent="0.2">
      <c r="A73" s="45" t="s">
        <v>33</v>
      </c>
      <c r="B73" s="54"/>
      <c r="C73" s="53">
        <f>SUM(C68:C72)</f>
        <v>11893</v>
      </c>
      <c r="D73" s="53">
        <f>SUM(D68:D72)</f>
        <v>5716</v>
      </c>
      <c r="E73" s="53">
        <f>SUM(E68:E72)</f>
        <v>6177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2825</v>
      </c>
      <c r="D74" s="53">
        <v>1382</v>
      </c>
      <c r="E74" s="53">
        <v>1443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3020</v>
      </c>
      <c r="D75" s="53">
        <v>1461</v>
      </c>
      <c r="E75" s="53">
        <v>1559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3141</v>
      </c>
      <c r="D76" s="53">
        <v>1514</v>
      </c>
      <c r="E76" s="53">
        <v>1627</v>
      </c>
    </row>
    <row r="77" spans="1:5" ht="14.1" customHeight="1" x14ac:dyDescent="0.2">
      <c r="A77" s="37" t="s">
        <v>87</v>
      </c>
      <c r="B77" s="52">
        <f>$B$8-58</f>
        <v>1965</v>
      </c>
      <c r="C77" s="53">
        <v>3124</v>
      </c>
      <c r="D77" s="53">
        <v>1456</v>
      </c>
      <c r="E77" s="53">
        <v>1668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3243</v>
      </c>
      <c r="D78" s="53">
        <v>1554</v>
      </c>
      <c r="E78" s="53">
        <v>1689</v>
      </c>
    </row>
    <row r="79" spans="1:5" ht="14.1" customHeight="1" x14ac:dyDescent="0.2">
      <c r="A79" s="45" t="s">
        <v>33</v>
      </c>
      <c r="B79" s="54"/>
      <c r="C79" s="53">
        <f>SUM(C74:C78)</f>
        <v>15353</v>
      </c>
      <c r="D79" s="53">
        <f>SUM(D74:D78)</f>
        <v>7367</v>
      </c>
      <c r="E79" s="53">
        <f>SUM(E74:E78)</f>
        <v>7986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3095</v>
      </c>
      <c r="D80" s="53">
        <v>1490</v>
      </c>
      <c r="E80" s="53">
        <v>1605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2826</v>
      </c>
      <c r="D81" s="53">
        <v>1339</v>
      </c>
      <c r="E81" s="53">
        <v>1487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2826</v>
      </c>
      <c r="D82" s="53">
        <v>1311</v>
      </c>
      <c r="E82" s="53">
        <v>1515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2626</v>
      </c>
      <c r="D83" s="53">
        <v>1243</v>
      </c>
      <c r="E83" s="53">
        <v>1383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2605</v>
      </c>
      <c r="D84" s="53">
        <v>1241</v>
      </c>
      <c r="E84" s="53">
        <v>1364</v>
      </c>
    </row>
    <row r="85" spans="1:5" ht="14.1" customHeight="1" x14ac:dyDescent="0.2">
      <c r="A85" s="45" t="s">
        <v>33</v>
      </c>
      <c r="B85" s="54"/>
      <c r="C85" s="53">
        <f>SUM(C80:C84)</f>
        <v>13978</v>
      </c>
      <c r="D85" s="53">
        <f>SUM(D80:D84)</f>
        <v>6624</v>
      </c>
      <c r="E85" s="53">
        <f>SUM(E80:E84)</f>
        <v>7354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2516</v>
      </c>
      <c r="D86" s="53">
        <v>1172</v>
      </c>
      <c r="E86" s="53">
        <v>1344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2444</v>
      </c>
      <c r="D87" s="53">
        <v>1184</v>
      </c>
      <c r="E87" s="53">
        <v>1260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2275</v>
      </c>
      <c r="D88" s="53">
        <v>1054</v>
      </c>
      <c r="E88" s="53">
        <v>1221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2166</v>
      </c>
      <c r="D89" s="53">
        <v>1002</v>
      </c>
      <c r="E89" s="53">
        <v>1164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2158</v>
      </c>
      <c r="D90" s="53">
        <v>1047</v>
      </c>
      <c r="E90" s="53">
        <v>1111</v>
      </c>
    </row>
    <row r="91" spans="1:5" ht="14.1" customHeight="1" x14ac:dyDescent="0.2">
      <c r="A91" s="45" t="s">
        <v>33</v>
      </c>
      <c r="B91" s="54"/>
      <c r="C91" s="53">
        <f>SUM(C86:C90)</f>
        <v>11559</v>
      </c>
      <c r="D91" s="53">
        <f>SUM(D86:D90)</f>
        <v>5459</v>
      </c>
      <c r="E91" s="53">
        <f>SUM(E86:E90)</f>
        <v>6100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2034</v>
      </c>
      <c r="D92" s="53">
        <v>980</v>
      </c>
      <c r="E92" s="53">
        <v>1054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2083</v>
      </c>
      <c r="D93" s="53">
        <v>993</v>
      </c>
      <c r="E93" s="53">
        <v>1090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1930</v>
      </c>
      <c r="D94" s="53">
        <v>922</v>
      </c>
      <c r="E94" s="53">
        <v>1008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1913</v>
      </c>
      <c r="D95" s="53">
        <v>900</v>
      </c>
      <c r="E95" s="53">
        <v>1013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1926</v>
      </c>
      <c r="D96" s="53">
        <v>884</v>
      </c>
      <c r="E96" s="53">
        <v>1042</v>
      </c>
    </row>
    <row r="97" spans="1:5" ht="14.1" customHeight="1" x14ac:dyDescent="0.2">
      <c r="A97" s="45" t="s">
        <v>33</v>
      </c>
      <c r="B97" s="54"/>
      <c r="C97" s="53">
        <f>SUM(C92:C96)</f>
        <v>9886</v>
      </c>
      <c r="D97" s="53">
        <f>SUM(D92:D96)</f>
        <v>4679</v>
      </c>
      <c r="E97" s="53">
        <f>SUM(E92:E96)</f>
        <v>5207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1781</v>
      </c>
      <c r="D98" s="53">
        <v>834</v>
      </c>
      <c r="E98" s="53">
        <v>947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1671</v>
      </c>
      <c r="D99" s="53">
        <v>769</v>
      </c>
      <c r="E99" s="53">
        <v>902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1482</v>
      </c>
      <c r="D100" s="53">
        <v>676</v>
      </c>
      <c r="E100" s="53">
        <v>806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1115</v>
      </c>
      <c r="D101" s="53">
        <v>490</v>
      </c>
      <c r="E101" s="53">
        <v>625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1480</v>
      </c>
      <c r="D102" s="53">
        <v>647</v>
      </c>
      <c r="E102" s="53">
        <v>833</v>
      </c>
    </row>
    <row r="103" spans="1:5" ht="14.1" customHeight="1" x14ac:dyDescent="0.2">
      <c r="A103" s="46" t="s">
        <v>33</v>
      </c>
      <c r="B103" s="55"/>
      <c r="C103" s="53">
        <f>SUM(C98:C102)</f>
        <v>7529</v>
      </c>
      <c r="D103" s="53">
        <f>SUM(D98:D102)</f>
        <v>3416</v>
      </c>
      <c r="E103" s="53">
        <f>SUM(E98:E102)</f>
        <v>4113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1474</v>
      </c>
      <c r="D104" s="53">
        <v>665</v>
      </c>
      <c r="E104" s="53">
        <v>809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1339</v>
      </c>
      <c r="D105" s="53">
        <v>574</v>
      </c>
      <c r="E105" s="53">
        <v>765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1624</v>
      </c>
      <c r="D106" s="53">
        <v>734</v>
      </c>
      <c r="E106" s="53">
        <v>890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1550</v>
      </c>
      <c r="D107" s="53">
        <v>666</v>
      </c>
      <c r="E107" s="53">
        <v>884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1499</v>
      </c>
      <c r="D108" s="53">
        <v>664</v>
      </c>
      <c r="E108" s="53">
        <v>835</v>
      </c>
    </row>
    <row r="109" spans="1:5" ht="14.1" customHeight="1" x14ac:dyDescent="0.2">
      <c r="A109" s="46" t="s">
        <v>33</v>
      </c>
      <c r="B109" s="55"/>
      <c r="C109" s="53">
        <f>SUM(C104:C108)</f>
        <v>7486</v>
      </c>
      <c r="D109" s="53">
        <f>SUM(D104:D108)</f>
        <v>3303</v>
      </c>
      <c r="E109" s="53">
        <f>SUM(E104:E108)</f>
        <v>4183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1274</v>
      </c>
      <c r="D110" s="53">
        <v>526</v>
      </c>
      <c r="E110" s="53">
        <v>748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1048</v>
      </c>
      <c r="D111" s="53">
        <v>418</v>
      </c>
      <c r="E111" s="53">
        <v>630</v>
      </c>
    </row>
    <row r="112" spans="1:5" ht="14.1" customHeight="1" x14ac:dyDescent="0.2">
      <c r="A112" s="39" t="s">
        <v>112</v>
      </c>
      <c r="B112" s="52">
        <f>$B$8-87</f>
        <v>1936</v>
      </c>
      <c r="C112" s="53">
        <v>791</v>
      </c>
      <c r="D112" s="53">
        <v>312</v>
      </c>
      <c r="E112" s="53">
        <v>479</v>
      </c>
    </row>
    <row r="113" spans="1:5" ht="14.1" customHeight="1" x14ac:dyDescent="0.2">
      <c r="A113" s="39" t="s">
        <v>113</v>
      </c>
      <c r="B113" s="52">
        <f>$B$8-88</f>
        <v>1935</v>
      </c>
      <c r="C113" s="53">
        <v>706</v>
      </c>
      <c r="D113" s="53">
        <v>274</v>
      </c>
      <c r="E113" s="53">
        <v>432</v>
      </c>
    </row>
    <row r="114" spans="1:5" ht="14.1" customHeight="1" x14ac:dyDescent="0.2">
      <c r="A114" s="39" t="s">
        <v>114</v>
      </c>
      <c r="B114" s="52">
        <f>$B$8-89</f>
        <v>1934</v>
      </c>
      <c r="C114" s="53">
        <v>583</v>
      </c>
      <c r="D114" s="53">
        <v>203</v>
      </c>
      <c r="E114" s="53">
        <v>380</v>
      </c>
    </row>
    <row r="115" spans="1:5" ht="14.1" customHeight="1" x14ac:dyDescent="0.2">
      <c r="A115" s="46" t="s">
        <v>33</v>
      </c>
      <c r="B115" s="56"/>
      <c r="C115" s="53">
        <f>SUM(C110:C114)</f>
        <v>4402</v>
      </c>
      <c r="D115" s="53">
        <f>SUM(D110:D114)</f>
        <v>1733</v>
      </c>
      <c r="E115" s="53">
        <f>SUM(E110:E114)</f>
        <v>2669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1656</v>
      </c>
      <c r="D116" s="53">
        <v>502</v>
      </c>
      <c r="E116" s="53">
        <v>1154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58">
        <v>170007</v>
      </c>
      <c r="D118" s="58">
        <v>83329</v>
      </c>
      <c r="E118" s="58">
        <v>86678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129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ht="14.1" customHeight="1" x14ac:dyDescent="0.2">
      <c r="A7" s="36"/>
      <c r="B7" s="42"/>
      <c r="C7" s="21"/>
      <c r="D7" s="21"/>
      <c r="E7" s="21"/>
    </row>
    <row r="8" spans="1:8" ht="14.1" customHeight="1" x14ac:dyDescent="0.2">
      <c r="A8" s="37" t="s">
        <v>28</v>
      </c>
      <c r="B8" s="52">
        <v>2023</v>
      </c>
      <c r="C8" s="53">
        <v>1275</v>
      </c>
      <c r="D8" s="53">
        <v>632</v>
      </c>
      <c r="E8" s="53">
        <v>643</v>
      </c>
    </row>
    <row r="9" spans="1:8" ht="14.1" customHeight="1" x14ac:dyDescent="0.2">
      <c r="A9" s="37" t="s">
        <v>29</v>
      </c>
      <c r="B9" s="52">
        <f>$B$8-1</f>
        <v>2022</v>
      </c>
      <c r="C9" s="53">
        <v>1476</v>
      </c>
      <c r="D9" s="53">
        <v>742</v>
      </c>
      <c r="E9" s="53">
        <v>734</v>
      </c>
    </row>
    <row r="10" spans="1:8" ht="14.1" customHeight="1" x14ac:dyDescent="0.2">
      <c r="A10" s="37" t="s">
        <v>30</v>
      </c>
      <c r="B10" s="52">
        <f>$B$8-2</f>
        <v>2021</v>
      </c>
      <c r="C10" s="53">
        <v>1528</v>
      </c>
      <c r="D10" s="53">
        <v>763</v>
      </c>
      <c r="E10" s="53">
        <v>765</v>
      </c>
    </row>
    <row r="11" spans="1:8" ht="14.1" customHeight="1" x14ac:dyDescent="0.2">
      <c r="A11" s="37" t="s">
        <v>31</v>
      </c>
      <c r="B11" s="52">
        <f>$B$8-3</f>
        <v>2020</v>
      </c>
      <c r="C11" s="53">
        <v>1618</v>
      </c>
      <c r="D11" s="53">
        <v>815</v>
      </c>
      <c r="E11" s="53">
        <v>803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1540</v>
      </c>
      <c r="D12" s="53">
        <v>794</v>
      </c>
      <c r="E12" s="53">
        <v>746</v>
      </c>
    </row>
    <row r="13" spans="1:8" ht="14.1" customHeight="1" x14ac:dyDescent="0.2">
      <c r="A13" s="44" t="s">
        <v>33</v>
      </c>
      <c r="B13" s="52"/>
      <c r="C13" s="53">
        <f>SUM(C8:C12)</f>
        <v>7437</v>
      </c>
      <c r="D13" s="53">
        <f>SUM(D8:D12)</f>
        <v>3746</v>
      </c>
      <c r="E13" s="53">
        <f>SUM(E8:E12)</f>
        <v>3691</v>
      </c>
    </row>
    <row r="14" spans="1:8" ht="14.1" customHeight="1" x14ac:dyDescent="0.2">
      <c r="A14" s="38" t="s">
        <v>34</v>
      </c>
      <c r="B14" s="52">
        <f>$B$8-5</f>
        <v>2018</v>
      </c>
      <c r="C14" s="53">
        <v>1680</v>
      </c>
      <c r="D14" s="53">
        <v>836</v>
      </c>
      <c r="E14" s="53">
        <v>844</v>
      </c>
    </row>
    <row r="15" spans="1:8" ht="14.1" customHeight="1" x14ac:dyDescent="0.2">
      <c r="A15" s="38" t="s">
        <v>35</v>
      </c>
      <c r="B15" s="52">
        <f>$B$8-6</f>
        <v>2017</v>
      </c>
      <c r="C15" s="53">
        <v>1686</v>
      </c>
      <c r="D15" s="53">
        <v>842</v>
      </c>
      <c r="E15" s="53">
        <v>844</v>
      </c>
    </row>
    <row r="16" spans="1:8" ht="14.1" customHeight="1" x14ac:dyDescent="0.2">
      <c r="A16" s="38" t="s">
        <v>36</v>
      </c>
      <c r="B16" s="52">
        <f>$B$8-7</f>
        <v>2016</v>
      </c>
      <c r="C16" s="53">
        <v>1623</v>
      </c>
      <c r="D16" s="53">
        <v>781</v>
      </c>
      <c r="E16" s="53">
        <v>842</v>
      </c>
    </row>
    <row r="17" spans="1:5" ht="14.1" customHeight="1" x14ac:dyDescent="0.2">
      <c r="A17" s="38" t="s">
        <v>37</v>
      </c>
      <c r="B17" s="52">
        <f>$B$8-8</f>
        <v>2015</v>
      </c>
      <c r="C17" s="53">
        <v>1621</v>
      </c>
      <c r="D17" s="53">
        <v>810</v>
      </c>
      <c r="E17" s="53">
        <v>811</v>
      </c>
    </row>
    <row r="18" spans="1:5" ht="14.1" customHeight="1" x14ac:dyDescent="0.2">
      <c r="A18" s="38" t="s">
        <v>38</v>
      </c>
      <c r="B18" s="52">
        <f>$B$8-9</f>
        <v>2014</v>
      </c>
      <c r="C18" s="53">
        <v>1659</v>
      </c>
      <c r="D18" s="53">
        <v>864</v>
      </c>
      <c r="E18" s="53">
        <v>795</v>
      </c>
    </row>
    <row r="19" spans="1:5" ht="14.1" customHeight="1" x14ac:dyDescent="0.2">
      <c r="A19" s="45" t="s">
        <v>33</v>
      </c>
      <c r="B19" s="54"/>
      <c r="C19" s="53">
        <f>SUM(C14:C18)</f>
        <v>8269</v>
      </c>
      <c r="D19" s="53">
        <f>SUM(D14:D18)</f>
        <v>4133</v>
      </c>
      <c r="E19" s="53">
        <f>SUM(E14:E18)</f>
        <v>4136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1604</v>
      </c>
      <c r="D20" s="53">
        <v>830</v>
      </c>
      <c r="E20" s="53">
        <v>774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1771</v>
      </c>
      <c r="D21" s="53">
        <v>911</v>
      </c>
      <c r="E21" s="53">
        <v>860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1688</v>
      </c>
      <c r="D22" s="53">
        <v>854</v>
      </c>
      <c r="E22" s="53">
        <v>834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1761</v>
      </c>
      <c r="D23" s="53">
        <v>902</v>
      </c>
      <c r="E23" s="53">
        <v>859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1733</v>
      </c>
      <c r="D24" s="53">
        <v>860</v>
      </c>
      <c r="E24" s="53">
        <v>873</v>
      </c>
    </row>
    <row r="25" spans="1:5" ht="14.1" customHeight="1" x14ac:dyDescent="0.2">
      <c r="A25" s="45" t="s">
        <v>33</v>
      </c>
      <c r="B25" s="54"/>
      <c r="C25" s="53">
        <f>SUM(C20:C24)</f>
        <v>8557</v>
      </c>
      <c r="D25" s="53">
        <f>SUM(D20:D24)</f>
        <v>4357</v>
      </c>
      <c r="E25" s="53">
        <f>SUM(E20:E24)</f>
        <v>4200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1757</v>
      </c>
      <c r="D26" s="53">
        <v>909</v>
      </c>
      <c r="E26" s="53">
        <v>848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1760</v>
      </c>
      <c r="D27" s="53">
        <v>900</v>
      </c>
      <c r="E27" s="53">
        <v>860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1730</v>
      </c>
      <c r="D28" s="53">
        <v>876</v>
      </c>
      <c r="E28" s="53">
        <v>854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1776</v>
      </c>
      <c r="D29" s="53">
        <v>922</v>
      </c>
      <c r="E29" s="53">
        <v>854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1786</v>
      </c>
      <c r="D30" s="53">
        <v>956</v>
      </c>
      <c r="E30" s="53">
        <v>830</v>
      </c>
    </row>
    <row r="31" spans="1:5" ht="14.1" customHeight="1" x14ac:dyDescent="0.2">
      <c r="A31" s="45" t="s">
        <v>33</v>
      </c>
      <c r="B31" s="54"/>
      <c r="C31" s="53">
        <f>SUM(C26:C30)</f>
        <v>8809</v>
      </c>
      <c r="D31" s="53">
        <f>SUM(D26:D30)</f>
        <v>4563</v>
      </c>
      <c r="E31" s="53">
        <f>SUM(E26:E30)</f>
        <v>4246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1717</v>
      </c>
      <c r="D32" s="53">
        <v>878</v>
      </c>
      <c r="E32" s="53">
        <v>839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1710</v>
      </c>
      <c r="D33" s="53">
        <v>900</v>
      </c>
      <c r="E33" s="53">
        <v>810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1697</v>
      </c>
      <c r="D34" s="53">
        <v>909</v>
      </c>
      <c r="E34" s="53">
        <v>788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1840</v>
      </c>
      <c r="D35" s="53">
        <v>984</v>
      </c>
      <c r="E35" s="53">
        <v>856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1768</v>
      </c>
      <c r="D36" s="53">
        <v>995</v>
      </c>
      <c r="E36" s="53">
        <v>773</v>
      </c>
    </row>
    <row r="37" spans="1:5" ht="14.1" customHeight="1" x14ac:dyDescent="0.2">
      <c r="A37" s="45" t="s">
        <v>33</v>
      </c>
      <c r="B37" s="54"/>
      <c r="C37" s="53">
        <f>SUM(C32:C36)</f>
        <v>8732</v>
      </c>
      <c r="D37" s="53">
        <f>SUM(D32:D36)</f>
        <v>4666</v>
      </c>
      <c r="E37" s="53">
        <f>SUM(E32:E36)</f>
        <v>4066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1734</v>
      </c>
      <c r="D38" s="53">
        <v>902</v>
      </c>
      <c r="E38" s="53">
        <v>832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1848</v>
      </c>
      <c r="D39" s="53">
        <v>1033</v>
      </c>
      <c r="E39" s="53">
        <v>815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1853</v>
      </c>
      <c r="D40" s="53">
        <v>979</v>
      </c>
      <c r="E40" s="53">
        <v>874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1787</v>
      </c>
      <c r="D41" s="53">
        <v>923</v>
      </c>
      <c r="E41" s="53">
        <v>864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1783</v>
      </c>
      <c r="D42" s="53">
        <v>896</v>
      </c>
      <c r="E42" s="53">
        <v>887</v>
      </c>
    </row>
    <row r="43" spans="1:5" ht="14.1" customHeight="1" x14ac:dyDescent="0.2">
      <c r="A43" s="45" t="s">
        <v>33</v>
      </c>
      <c r="B43" s="54"/>
      <c r="C43" s="53">
        <f>SUM(C38:C42)</f>
        <v>9005</v>
      </c>
      <c r="D43" s="53">
        <f>SUM(D38:D42)</f>
        <v>4733</v>
      </c>
      <c r="E43" s="53">
        <f>SUM(E38:E42)</f>
        <v>4272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1841</v>
      </c>
      <c r="D44" s="53">
        <v>952</v>
      </c>
      <c r="E44" s="53">
        <v>889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1959</v>
      </c>
      <c r="D45" s="53">
        <v>986</v>
      </c>
      <c r="E45" s="53">
        <v>973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2102</v>
      </c>
      <c r="D46" s="53">
        <v>1060</v>
      </c>
      <c r="E46" s="53">
        <v>1042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2219</v>
      </c>
      <c r="D47" s="53">
        <v>1144</v>
      </c>
      <c r="E47" s="53">
        <v>1075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2187</v>
      </c>
      <c r="D48" s="53">
        <v>1096</v>
      </c>
      <c r="E48" s="53">
        <v>1091</v>
      </c>
    </row>
    <row r="49" spans="1:5" ht="14.1" customHeight="1" x14ac:dyDescent="0.2">
      <c r="A49" s="45" t="s">
        <v>33</v>
      </c>
      <c r="B49" s="54"/>
      <c r="C49" s="53">
        <f>SUM(C44:C48)</f>
        <v>10308</v>
      </c>
      <c r="D49" s="53">
        <f>SUM(D44:D48)</f>
        <v>5238</v>
      </c>
      <c r="E49" s="53">
        <f>SUM(E44:E48)</f>
        <v>5070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2252</v>
      </c>
      <c r="D50" s="53">
        <v>1144</v>
      </c>
      <c r="E50" s="53">
        <v>1108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2182</v>
      </c>
      <c r="D51" s="53">
        <v>1084</v>
      </c>
      <c r="E51" s="53">
        <v>1098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2177</v>
      </c>
      <c r="D52" s="53">
        <v>1071</v>
      </c>
      <c r="E52" s="53">
        <v>1106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2093</v>
      </c>
      <c r="D53" s="53">
        <v>1049</v>
      </c>
      <c r="E53" s="53">
        <v>1044</v>
      </c>
    </row>
    <row r="54" spans="1:5" ht="14.1" customHeight="1" x14ac:dyDescent="0.2">
      <c r="A54" s="37" t="s">
        <v>68</v>
      </c>
      <c r="B54" s="52">
        <f>$B$8-39</f>
        <v>1984</v>
      </c>
      <c r="C54" s="53">
        <v>2124</v>
      </c>
      <c r="D54" s="53">
        <v>1055</v>
      </c>
      <c r="E54" s="53">
        <v>1069</v>
      </c>
    </row>
    <row r="55" spans="1:5" ht="14.1" customHeight="1" x14ac:dyDescent="0.2">
      <c r="A55" s="44" t="s">
        <v>33</v>
      </c>
      <c r="B55" s="54"/>
      <c r="C55" s="53">
        <f>SUM(C50:C54)</f>
        <v>10828</v>
      </c>
      <c r="D55" s="53">
        <f>SUM(D50:D54)</f>
        <v>5403</v>
      </c>
      <c r="E55" s="53">
        <f>SUM(E50:E54)</f>
        <v>5425</v>
      </c>
    </row>
    <row r="56" spans="1:5" ht="14.1" customHeight="1" x14ac:dyDescent="0.2">
      <c r="A56" s="37" t="s">
        <v>69</v>
      </c>
      <c r="B56" s="52">
        <f>$B$8-40</f>
        <v>1983</v>
      </c>
      <c r="C56" s="53">
        <v>2147</v>
      </c>
      <c r="D56" s="53">
        <v>1044</v>
      </c>
      <c r="E56" s="53">
        <v>1103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2304</v>
      </c>
      <c r="D57" s="53">
        <v>1077</v>
      </c>
      <c r="E57" s="53">
        <v>1227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2266</v>
      </c>
      <c r="D58" s="53">
        <v>1061</v>
      </c>
      <c r="E58" s="53">
        <v>1205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2406</v>
      </c>
      <c r="D59" s="53">
        <v>1148</v>
      </c>
      <c r="E59" s="53">
        <v>1258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2329</v>
      </c>
      <c r="D60" s="53">
        <v>1054</v>
      </c>
      <c r="E60" s="53">
        <v>1275</v>
      </c>
    </row>
    <row r="61" spans="1:5" ht="14.1" customHeight="1" x14ac:dyDescent="0.2">
      <c r="A61" s="45" t="s">
        <v>33</v>
      </c>
      <c r="B61" s="54"/>
      <c r="C61" s="53">
        <f>SUM(C56:C60)</f>
        <v>11452</v>
      </c>
      <c r="D61" s="53">
        <f>SUM(D56:D60)</f>
        <v>5384</v>
      </c>
      <c r="E61" s="53">
        <f>SUM(E56:E60)</f>
        <v>6068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2229</v>
      </c>
      <c r="D62" s="53">
        <v>1055</v>
      </c>
      <c r="E62" s="53">
        <v>1174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2256</v>
      </c>
      <c r="D63" s="53">
        <v>1075</v>
      </c>
      <c r="E63" s="53">
        <v>1181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2301</v>
      </c>
      <c r="D64" s="53">
        <v>1100</v>
      </c>
      <c r="E64" s="53">
        <v>1201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2237</v>
      </c>
      <c r="D65" s="53">
        <v>1043</v>
      </c>
      <c r="E65" s="53">
        <v>1194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2361</v>
      </c>
      <c r="D66" s="53">
        <v>1118</v>
      </c>
      <c r="E66" s="53">
        <v>1243</v>
      </c>
    </row>
    <row r="67" spans="1:5" ht="14.1" customHeight="1" x14ac:dyDescent="0.2">
      <c r="A67" s="45" t="s">
        <v>33</v>
      </c>
      <c r="B67" s="54"/>
      <c r="C67" s="53">
        <f>SUM(C62:C66)</f>
        <v>11384</v>
      </c>
      <c r="D67" s="53">
        <f>SUM(D62:D66)</f>
        <v>5391</v>
      </c>
      <c r="E67" s="53">
        <f>SUM(E62:E66)</f>
        <v>5993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2454</v>
      </c>
      <c r="D68" s="53">
        <v>1199</v>
      </c>
      <c r="E68" s="53">
        <v>1255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2608</v>
      </c>
      <c r="D69" s="53">
        <v>1241</v>
      </c>
      <c r="E69" s="53">
        <v>1367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3027</v>
      </c>
      <c r="D70" s="53">
        <v>1400</v>
      </c>
      <c r="E70" s="53">
        <v>1627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3107</v>
      </c>
      <c r="D71" s="53">
        <v>1487</v>
      </c>
      <c r="E71" s="53">
        <v>1620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3519</v>
      </c>
      <c r="D72" s="53">
        <v>1666</v>
      </c>
      <c r="E72" s="53">
        <v>1853</v>
      </c>
    </row>
    <row r="73" spans="1:5" ht="14.1" customHeight="1" x14ac:dyDescent="0.2">
      <c r="A73" s="45" t="s">
        <v>33</v>
      </c>
      <c r="B73" s="54"/>
      <c r="C73" s="53">
        <f>SUM(C68:C72)</f>
        <v>14715</v>
      </c>
      <c r="D73" s="53">
        <f>SUM(D68:D72)</f>
        <v>6993</v>
      </c>
      <c r="E73" s="53">
        <f>SUM(E68:E72)</f>
        <v>7722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3749</v>
      </c>
      <c r="D74" s="53">
        <v>1786</v>
      </c>
      <c r="E74" s="53">
        <v>1963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3811</v>
      </c>
      <c r="D75" s="53">
        <v>1866</v>
      </c>
      <c r="E75" s="53">
        <v>1945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3804</v>
      </c>
      <c r="D76" s="53">
        <v>1820</v>
      </c>
      <c r="E76" s="53">
        <v>1984</v>
      </c>
    </row>
    <row r="77" spans="1:5" ht="14.1" customHeight="1" x14ac:dyDescent="0.2">
      <c r="A77" s="37" t="s">
        <v>87</v>
      </c>
      <c r="B77" s="52">
        <f>$B$8-58</f>
        <v>1965</v>
      </c>
      <c r="C77" s="53">
        <v>3799</v>
      </c>
      <c r="D77" s="53">
        <v>1824</v>
      </c>
      <c r="E77" s="53">
        <v>1975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3896</v>
      </c>
      <c r="D78" s="53">
        <v>1883</v>
      </c>
      <c r="E78" s="53">
        <v>2013</v>
      </c>
    </row>
    <row r="79" spans="1:5" ht="14.1" customHeight="1" x14ac:dyDescent="0.2">
      <c r="A79" s="45" t="s">
        <v>33</v>
      </c>
      <c r="B79" s="54"/>
      <c r="C79" s="53">
        <f>SUM(C74:C78)</f>
        <v>19059</v>
      </c>
      <c r="D79" s="53">
        <f>SUM(D74:D78)</f>
        <v>9179</v>
      </c>
      <c r="E79" s="53">
        <f>SUM(E74:E78)</f>
        <v>9880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3861</v>
      </c>
      <c r="D80" s="53">
        <v>1818</v>
      </c>
      <c r="E80" s="53">
        <v>2043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3633</v>
      </c>
      <c r="D81" s="53">
        <v>1739</v>
      </c>
      <c r="E81" s="53">
        <v>1894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3629</v>
      </c>
      <c r="D82" s="53">
        <v>1737</v>
      </c>
      <c r="E82" s="53">
        <v>1892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3429</v>
      </c>
      <c r="D83" s="53">
        <v>1597</v>
      </c>
      <c r="E83" s="53">
        <v>1832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3366</v>
      </c>
      <c r="D84" s="53">
        <v>1616</v>
      </c>
      <c r="E84" s="53">
        <v>1750</v>
      </c>
    </row>
    <row r="85" spans="1:5" ht="14.1" customHeight="1" x14ac:dyDescent="0.2">
      <c r="A85" s="45" t="s">
        <v>33</v>
      </c>
      <c r="B85" s="54"/>
      <c r="C85" s="53">
        <f>SUM(C80:C84)</f>
        <v>17918</v>
      </c>
      <c r="D85" s="53">
        <f>SUM(D80:D84)</f>
        <v>8507</v>
      </c>
      <c r="E85" s="53">
        <f>SUM(E80:E84)</f>
        <v>9411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3168</v>
      </c>
      <c r="D86" s="53">
        <v>1542</v>
      </c>
      <c r="E86" s="53">
        <v>1626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3119</v>
      </c>
      <c r="D87" s="53">
        <v>1422</v>
      </c>
      <c r="E87" s="53">
        <v>1697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2914</v>
      </c>
      <c r="D88" s="53">
        <v>1381</v>
      </c>
      <c r="E88" s="53">
        <v>1533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2911</v>
      </c>
      <c r="D89" s="53">
        <v>1402</v>
      </c>
      <c r="E89" s="53">
        <v>1509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2860</v>
      </c>
      <c r="D90" s="53">
        <v>1298</v>
      </c>
      <c r="E90" s="53">
        <v>1562</v>
      </c>
    </row>
    <row r="91" spans="1:5" ht="14.1" customHeight="1" x14ac:dyDescent="0.2">
      <c r="A91" s="45" t="s">
        <v>33</v>
      </c>
      <c r="B91" s="54"/>
      <c r="C91" s="53">
        <f>SUM(C86:C90)</f>
        <v>14972</v>
      </c>
      <c r="D91" s="53">
        <f>SUM(D86:D90)</f>
        <v>7045</v>
      </c>
      <c r="E91" s="53">
        <f>SUM(E86:E90)</f>
        <v>7927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2760</v>
      </c>
      <c r="D92" s="53">
        <v>1270</v>
      </c>
      <c r="E92" s="53">
        <v>1490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2754</v>
      </c>
      <c r="D93" s="53">
        <v>1313</v>
      </c>
      <c r="E93" s="53">
        <v>1441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2687</v>
      </c>
      <c r="D94" s="53">
        <v>1279</v>
      </c>
      <c r="E94" s="53">
        <v>1408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2655</v>
      </c>
      <c r="D95" s="53">
        <v>1283</v>
      </c>
      <c r="E95" s="53">
        <v>1372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2530</v>
      </c>
      <c r="D96" s="53">
        <v>1190</v>
      </c>
      <c r="E96" s="53">
        <v>1340</v>
      </c>
    </row>
    <row r="97" spans="1:5" ht="14.1" customHeight="1" x14ac:dyDescent="0.2">
      <c r="A97" s="45" t="s">
        <v>33</v>
      </c>
      <c r="B97" s="54"/>
      <c r="C97" s="53">
        <f>SUM(C92:C96)</f>
        <v>13386</v>
      </c>
      <c r="D97" s="53">
        <f>SUM(D92:D96)</f>
        <v>6335</v>
      </c>
      <c r="E97" s="53">
        <f>SUM(E92:E96)</f>
        <v>7051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2346</v>
      </c>
      <c r="D98" s="53">
        <v>1088</v>
      </c>
      <c r="E98" s="53">
        <v>1258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2184</v>
      </c>
      <c r="D99" s="53">
        <v>1001</v>
      </c>
      <c r="E99" s="53">
        <v>1183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2065</v>
      </c>
      <c r="D100" s="53">
        <v>921</v>
      </c>
      <c r="E100" s="53">
        <v>1144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1648</v>
      </c>
      <c r="D101" s="53">
        <v>747</v>
      </c>
      <c r="E101" s="53">
        <v>901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2147</v>
      </c>
      <c r="D102" s="53">
        <v>942</v>
      </c>
      <c r="E102" s="53">
        <v>1205</v>
      </c>
    </row>
    <row r="103" spans="1:5" ht="14.1" customHeight="1" x14ac:dyDescent="0.2">
      <c r="A103" s="46" t="s">
        <v>33</v>
      </c>
      <c r="B103" s="55"/>
      <c r="C103" s="53">
        <f>SUM(C98:C102)</f>
        <v>10390</v>
      </c>
      <c r="D103" s="53">
        <f>SUM(D98:D102)</f>
        <v>4699</v>
      </c>
      <c r="E103" s="53">
        <f>SUM(E98:E102)</f>
        <v>5691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2130</v>
      </c>
      <c r="D104" s="53">
        <v>988</v>
      </c>
      <c r="E104" s="53">
        <v>1142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2032</v>
      </c>
      <c r="D105" s="53">
        <v>892</v>
      </c>
      <c r="E105" s="53">
        <v>1140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2258</v>
      </c>
      <c r="D106" s="53">
        <v>977</v>
      </c>
      <c r="E106" s="53">
        <v>1281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2158</v>
      </c>
      <c r="D107" s="53">
        <v>939</v>
      </c>
      <c r="E107" s="53">
        <v>1219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2047</v>
      </c>
      <c r="D108" s="53">
        <v>889</v>
      </c>
      <c r="E108" s="53">
        <v>1158</v>
      </c>
    </row>
    <row r="109" spans="1:5" ht="14.1" customHeight="1" x14ac:dyDescent="0.2">
      <c r="A109" s="46" t="s">
        <v>33</v>
      </c>
      <c r="B109" s="55"/>
      <c r="C109" s="53">
        <f>SUM(C104:C108)</f>
        <v>10625</v>
      </c>
      <c r="D109" s="53">
        <f>SUM(D104:D108)</f>
        <v>4685</v>
      </c>
      <c r="E109" s="53">
        <f>SUM(E104:E108)</f>
        <v>5940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1785</v>
      </c>
      <c r="D110" s="53">
        <v>741</v>
      </c>
      <c r="E110" s="53">
        <v>1044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1395</v>
      </c>
      <c r="D111" s="53">
        <v>581</v>
      </c>
      <c r="E111" s="53">
        <v>814</v>
      </c>
    </row>
    <row r="112" spans="1:5" ht="14.1" customHeight="1" x14ac:dyDescent="0.2">
      <c r="A112" s="39" t="s">
        <v>112</v>
      </c>
      <c r="B112" s="52">
        <f>$B$8-87</f>
        <v>1936</v>
      </c>
      <c r="C112" s="53">
        <v>1201</v>
      </c>
      <c r="D112" s="53">
        <v>471</v>
      </c>
      <c r="E112" s="53">
        <v>730</v>
      </c>
    </row>
    <row r="113" spans="1:5" ht="14.1" customHeight="1" x14ac:dyDescent="0.2">
      <c r="A113" s="39" t="s">
        <v>113</v>
      </c>
      <c r="B113" s="52">
        <f>$B$8-88</f>
        <v>1935</v>
      </c>
      <c r="C113" s="53">
        <v>977</v>
      </c>
      <c r="D113" s="53">
        <v>368</v>
      </c>
      <c r="E113" s="53">
        <v>609</v>
      </c>
    </row>
    <row r="114" spans="1:5" ht="14.1" customHeight="1" x14ac:dyDescent="0.2">
      <c r="A114" s="39" t="s">
        <v>114</v>
      </c>
      <c r="B114" s="52">
        <f>$B$8-89</f>
        <v>1934</v>
      </c>
      <c r="C114" s="53">
        <v>855</v>
      </c>
      <c r="D114" s="53">
        <v>338</v>
      </c>
      <c r="E114" s="53">
        <v>517</v>
      </c>
    </row>
    <row r="115" spans="1:5" ht="14.1" customHeight="1" x14ac:dyDescent="0.2">
      <c r="A115" s="46" t="s">
        <v>33</v>
      </c>
      <c r="B115" s="56"/>
      <c r="C115" s="53">
        <f>SUM(C110:C114)</f>
        <v>6213</v>
      </c>
      <c r="D115" s="53">
        <f>SUM(D110:D114)</f>
        <v>2499</v>
      </c>
      <c r="E115" s="53">
        <f>SUM(E110:E114)</f>
        <v>3714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2216</v>
      </c>
      <c r="D116" s="53">
        <v>661</v>
      </c>
      <c r="E116" s="53">
        <v>1555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58">
        <v>204275</v>
      </c>
      <c r="D118" s="58">
        <v>98217</v>
      </c>
      <c r="E118" s="58">
        <v>106058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130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ht="14.1" customHeight="1" x14ac:dyDescent="0.2">
      <c r="A7" s="36"/>
      <c r="B7" s="42"/>
      <c r="C7" s="21"/>
      <c r="D7" s="21"/>
      <c r="E7" s="21"/>
    </row>
    <row r="8" spans="1:8" ht="14.1" customHeight="1" x14ac:dyDescent="0.2">
      <c r="A8" s="37" t="s">
        <v>28</v>
      </c>
      <c r="B8" s="52">
        <v>2023</v>
      </c>
      <c r="C8" s="53">
        <v>2509</v>
      </c>
      <c r="D8" s="53">
        <v>1296</v>
      </c>
      <c r="E8" s="53">
        <v>1213</v>
      </c>
    </row>
    <row r="9" spans="1:8" ht="14.1" customHeight="1" x14ac:dyDescent="0.2">
      <c r="A9" s="37" t="s">
        <v>29</v>
      </c>
      <c r="B9" s="52">
        <f>$B$8-1</f>
        <v>2022</v>
      </c>
      <c r="C9" s="53">
        <v>2840</v>
      </c>
      <c r="D9" s="53">
        <v>1471</v>
      </c>
      <c r="E9" s="53">
        <v>1369</v>
      </c>
    </row>
    <row r="10" spans="1:8" ht="14.1" customHeight="1" x14ac:dyDescent="0.2">
      <c r="A10" s="37" t="s">
        <v>30</v>
      </c>
      <c r="B10" s="52">
        <f>$B$8-2</f>
        <v>2021</v>
      </c>
      <c r="C10" s="53">
        <v>3040</v>
      </c>
      <c r="D10" s="53">
        <v>1584</v>
      </c>
      <c r="E10" s="53">
        <v>1456</v>
      </c>
    </row>
    <row r="11" spans="1:8" ht="14.1" customHeight="1" x14ac:dyDescent="0.2">
      <c r="A11" s="37" t="s">
        <v>31</v>
      </c>
      <c r="B11" s="52">
        <f>$B$8-3</f>
        <v>2020</v>
      </c>
      <c r="C11" s="53">
        <v>3136</v>
      </c>
      <c r="D11" s="53">
        <v>1602</v>
      </c>
      <c r="E11" s="53">
        <v>1534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3136</v>
      </c>
      <c r="D12" s="53">
        <v>1599</v>
      </c>
      <c r="E12" s="53">
        <v>1537</v>
      </c>
    </row>
    <row r="13" spans="1:8" ht="14.1" customHeight="1" x14ac:dyDescent="0.2">
      <c r="A13" s="44" t="s">
        <v>33</v>
      </c>
      <c r="B13" s="52"/>
      <c r="C13" s="53">
        <f>SUM(C8:C12)</f>
        <v>14661</v>
      </c>
      <c r="D13" s="53">
        <f>SUM(D8:D12)</f>
        <v>7552</v>
      </c>
      <c r="E13" s="53">
        <f>SUM(E8:E12)</f>
        <v>7109</v>
      </c>
    </row>
    <row r="14" spans="1:8" ht="14.1" customHeight="1" x14ac:dyDescent="0.2">
      <c r="A14" s="38" t="s">
        <v>34</v>
      </c>
      <c r="B14" s="52">
        <f>$B$8-5</f>
        <v>2018</v>
      </c>
      <c r="C14" s="53">
        <v>3353</v>
      </c>
      <c r="D14" s="53">
        <v>1695</v>
      </c>
      <c r="E14" s="53">
        <v>1658</v>
      </c>
    </row>
    <row r="15" spans="1:8" ht="14.1" customHeight="1" x14ac:dyDescent="0.2">
      <c r="A15" s="38" t="s">
        <v>35</v>
      </c>
      <c r="B15" s="52">
        <f>$B$8-6</f>
        <v>2017</v>
      </c>
      <c r="C15" s="53">
        <v>3350</v>
      </c>
      <c r="D15" s="53">
        <v>1724</v>
      </c>
      <c r="E15" s="53">
        <v>1626</v>
      </c>
    </row>
    <row r="16" spans="1:8" ht="14.1" customHeight="1" x14ac:dyDescent="0.2">
      <c r="A16" s="38" t="s">
        <v>36</v>
      </c>
      <c r="B16" s="52">
        <f>$B$8-7</f>
        <v>2016</v>
      </c>
      <c r="C16" s="53">
        <v>3371</v>
      </c>
      <c r="D16" s="53">
        <v>1710</v>
      </c>
      <c r="E16" s="53">
        <v>1661</v>
      </c>
    </row>
    <row r="17" spans="1:5" ht="14.1" customHeight="1" x14ac:dyDescent="0.2">
      <c r="A17" s="38" t="s">
        <v>37</v>
      </c>
      <c r="B17" s="52">
        <f>$B$8-8</f>
        <v>2015</v>
      </c>
      <c r="C17" s="53">
        <v>3241</v>
      </c>
      <c r="D17" s="53">
        <v>1693</v>
      </c>
      <c r="E17" s="53">
        <v>1548</v>
      </c>
    </row>
    <row r="18" spans="1:5" ht="14.1" customHeight="1" x14ac:dyDescent="0.2">
      <c r="A18" s="38" t="s">
        <v>38</v>
      </c>
      <c r="B18" s="52">
        <f>$B$8-9</f>
        <v>2014</v>
      </c>
      <c r="C18" s="53">
        <v>3272</v>
      </c>
      <c r="D18" s="53">
        <v>1672</v>
      </c>
      <c r="E18" s="53">
        <v>1600</v>
      </c>
    </row>
    <row r="19" spans="1:5" ht="14.1" customHeight="1" x14ac:dyDescent="0.2">
      <c r="A19" s="45" t="s">
        <v>33</v>
      </c>
      <c r="B19" s="54"/>
      <c r="C19" s="53">
        <f>SUM(C14:C18)</f>
        <v>16587</v>
      </c>
      <c r="D19" s="53">
        <f>SUM(D14:D18)</f>
        <v>8494</v>
      </c>
      <c r="E19" s="53">
        <f>SUM(E14:E18)</f>
        <v>8093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3130</v>
      </c>
      <c r="D20" s="53">
        <v>1621</v>
      </c>
      <c r="E20" s="53">
        <v>1509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3127</v>
      </c>
      <c r="D21" s="53">
        <v>1582</v>
      </c>
      <c r="E21" s="53">
        <v>1545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3122</v>
      </c>
      <c r="D22" s="53">
        <v>1612</v>
      </c>
      <c r="E22" s="53">
        <v>1510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3109</v>
      </c>
      <c r="D23" s="53">
        <v>1586</v>
      </c>
      <c r="E23" s="53">
        <v>1523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3151</v>
      </c>
      <c r="D24" s="53">
        <v>1634</v>
      </c>
      <c r="E24" s="53">
        <v>1517</v>
      </c>
    </row>
    <row r="25" spans="1:5" ht="14.1" customHeight="1" x14ac:dyDescent="0.2">
      <c r="A25" s="45" t="s">
        <v>33</v>
      </c>
      <c r="B25" s="54"/>
      <c r="C25" s="53">
        <f>SUM(C20:C24)</f>
        <v>15639</v>
      </c>
      <c r="D25" s="53">
        <f>SUM(D20:D24)</f>
        <v>8035</v>
      </c>
      <c r="E25" s="53">
        <f>SUM(E20:E24)</f>
        <v>7604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3218</v>
      </c>
      <c r="D26" s="53">
        <v>1612</v>
      </c>
      <c r="E26" s="53">
        <v>1606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3214</v>
      </c>
      <c r="D27" s="53">
        <v>1649</v>
      </c>
      <c r="E27" s="53">
        <v>1565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3170</v>
      </c>
      <c r="D28" s="53">
        <v>1638</v>
      </c>
      <c r="E28" s="53">
        <v>1532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3144</v>
      </c>
      <c r="D29" s="53">
        <v>1632</v>
      </c>
      <c r="E29" s="53">
        <v>1512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3206</v>
      </c>
      <c r="D30" s="53">
        <v>1704</v>
      </c>
      <c r="E30" s="53">
        <v>1502</v>
      </c>
    </row>
    <row r="31" spans="1:5" ht="14.1" customHeight="1" x14ac:dyDescent="0.2">
      <c r="A31" s="45" t="s">
        <v>33</v>
      </c>
      <c r="B31" s="54"/>
      <c r="C31" s="53">
        <f>SUM(C26:C30)</f>
        <v>15952</v>
      </c>
      <c r="D31" s="53">
        <f>SUM(D26:D30)</f>
        <v>8235</v>
      </c>
      <c r="E31" s="53">
        <f>SUM(E26:E30)</f>
        <v>7717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3038</v>
      </c>
      <c r="D32" s="53">
        <v>1619</v>
      </c>
      <c r="E32" s="53">
        <v>1419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3068</v>
      </c>
      <c r="D33" s="53">
        <v>1664</v>
      </c>
      <c r="E33" s="53">
        <v>1404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2997</v>
      </c>
      <c r="D34" s="53">
        <v>1577</v>
      </c>
      <c r="E34" s="53">
        <v>1420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3150</v>
      </c>
      <c r="D35" s="53">
        <v>1704</v>
      </c>
      <c r="E35" s="53">
        <v>1446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3145</v>
      </c>
      <c r="D36" s="53">
        <v>1702</v>
      </c>
      <c r="E36" s="53">
        <v>1443</v>
      </c>
    </row>
    <row r="37" spans="1:5" ht="14.1" customHeight="1" x14ac:dyDescent="0.2">
      <c r="A37" s="45" t="s">
        <v>33</v>
      </c>
      <c r="B37" s="54"/>
      <c r="C37" s="53">
        <f>SUM(C32:C36)</f>
        <v>15398</v>
      </c>
      <c r="D37" s="53">
        <f>SUM(D32:D36)</f>
        <v>8266</v>
      </c>
      <c r="E37" s="53">
        <f>SUM(E32:E36)</f>
        <v>7132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3277</v>
      </c>
      <c r="D38" s="53">
        <v>1719</v>
      </c>
      <c r="E38" s="53">
        <v>1558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3374</v>
      </c>
      <c r="D39" s="53">
        <v>1805</v>
      </c>
      <c r="E39" s="53">
        <v>1569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3342</v>
      </c>
      <c r="D40" s="53">
        <v>1752</v>
      </c>
      <c r="E40" s="53">
        <v>1590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3340</v>
      </c>
      <c r="D41" s="53">
        <v>1744</v>
      </c>
      <c r="E41" s="53">
        <v>1596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3409</v>
      </c>
      <c r="D42" s="53">
        <v>1783</v>
      </c>
      <c r="E42" s="53">
        <v>1626</v>
      </c>
    </row>
    <row r="43" spans="1:5" ht="14.1" customHeight="1" x14ac:dyDescent="0.2">
      <c r="A43" s="45" t="s">
        <v>33</v>
      </c>
      <c r="B43" s="54"/>
      <c r="C43" s="53">
        <f>SUM(C38:C42)</f>
        <v>16742</v>
      </c>
      <c r="D43" s="53">
        <f>SUM(D38:D42)</f>
        <v>8803</v>
      </c>
      <c r="E43" s="53">
        <f>SUM(E38:E42)</f>
        <v>7939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3322</v>
      </c>
      <c r="D44" s="53">
        <v>1730</v>
      </c>
      <c r="E44" s="53">
        <v>1592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3593</v>
      </c>
      <c r="D45" s="53">
        <v>1857</v>
      </c>
      <c r="E45" s="53">
        <v>1736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3747</v>
      </c>
      <c r="D46" s="53">
        <v>1902</v>
      </c>
      <c r="E46" s="53">
        <v>1845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3931</v>
      </c>
      <c r="D47" s="53">
        <v>2005</v>
      </c>
      <c r="E47" s="53">
        <v>1926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3858</v>
      </c>
      <c r="D48" s="53">
        <v>1944</v>
      </c>
      <c r="E48" s="53">
        <v>1914</v>
      </c>
    </row>
    <row r="49" spans="1:5" ht="14.1" customHeight="1" x14ac:dyDescent="0.2">
      <c r="A49" s="45" t="s">
        <v>33</v>
      </c>
      <c r="B49" s="54"/>
      <c r="C49" s="53">
        <f>SUM(C44:C48)</f>
        <v>18451</v>
      </c>
      <c r="D49" s="53">
        <f>SUM(D44:D48)</f>
        <v>9438</v>
      </c>
      <c r="E49" s="53">
        <f>SUM(E44:E48)</f>
        <v>9013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4182</v>
      </c>
      <c r="D50" s="53">
        <v>2105</v>
      </c>
      <c r="E50" s="53">
        <v>2077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4119</v>
      </c>
      <c r="D51" s="53">
        <v>2164</v>
      </c>
      <c r="E51" s="53">
        <v>1955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4136</v>
      </c>
      <c r="D52" s="53">
        <v>2085</v>
      </c>
      <c r="E52" s="53">
        <v>2051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3999</v>
      </c>
      <c r="D53" s="53">
        <v>1956</v>
      </c>
      <c r="E53" s="53">
        <v>2043</v>
      </c>
    </row>
    <row r="54" spans="1:5" ht="14.1" customHeight="1" x14ac:dyDescent="0.2">
      <c r="A54" s="37" t="s">
        <v>68</v>
      </c>
      <c r="B54" s="52">
        <f>$B$8-39</f>
        <v>1984</v>
      </c>
      <c r="C54" s="53">
        <v>4119</v>
      </c>
      <c r="D54" s="53">
        <v>2039</v>
      </c>
      <c r="E54" s="53">
        <v>2080</v>
      </c>
    </row>
    <row r="55" spans="1:5" ht="14.1" customHeight="1" x14ac:dyDescent="0.2">
      <c r="A55" s="44" t="s">
        <v>33</v>
      </c>
      <c r="B55" s="54"/>
      <c r="C55" s="53">
        <f>SUM(C50:C54)</f>
        <v>20555</v>
      </c>
      <c r="D55" s="53">
        <f>SUM(D50:D54)</f>
        <v>10349</v>
      </c>
      <c r="E55" s="53">
        <f>SUM(E50:E54)</f>
        <v>10206</v>
      </c>
    </row>
    <row r="56" spans="1:5" ht="14.1" customHeight="1" x14ac:dyDescent="0.2">
      <c r="A56" s="37" t="s">
        <v>69</v>
      </c>
      <c r="B56" s="52">
        <f>$B$8-40</f>
        <v>1983</v>
      </c>
      <c r="C56" s="53">
        <v>4189</v>
      </c>
      <c r="D56" s="53">
        <v>2084</v>
      </c>
      <c r="E56" s="53">
        <v>2105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4276</v>
      </c>
      <c r="D57" s="53">
        <v>2121</v>
      </c>
      <c r="E57" s="53">
        <v>2155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4323</v>
      </c>
      <c r="D58" s="53">
        <v>2118</v>
      </c>
      <c r="E58" s="53">
        <v>2205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4278</v>
      </c>
      <c r="D59" s="53">
        <v>2071</v>
      </c>
      <c r="E59" s="53">
        <v>2207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4174</v>
      </c>
      <c r="D60" s="53">
        <v>2053</v>
      </c>
      <c r="E60" s="53">
        <v>2121</v>
      </c>
    </row>
    <row r="61" spans="1:5" ht="14.1" customHeight="1" x14ac:dyDescent="0.2">
      <c r="A61" s="45" t="s">
        <v>33</v>
      </c>
      <c r="B61" s="54"/>
      <c r="C61" s="53">
        <f>SUM(C56:C60)</f>
        <v>21240</v>
      </c>
      <c r="D61" s="53">
        <f>SUM(D56:D60)</f>
        <v>10447</v>
      </c>
      <c r="E61" s="53">
        <f>SUM(E56:E60)</f>
        <v>10793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4118</v>
      </c>
      <c r="D62" s="53">
        <v>2083</v>
      </c>
      <c r="E62" s="53">
        <v>2035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4099</v>
      </c>
      <c r="D63" s="53">
        <v>1985</v>
      </c>
      <c r="E63" s="53">
        <v>2114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4028</v>
      </c>
      <c r="D64" s="53">
        <v>1947</v>
      </c>
      <c r="E64" s="53">
        <v>2081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3904</v>
      </c>
      <c r="D65" s="53">
        <v>1920</v>
      </c>
      <c r="E65" s="53">
        <v>1984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3957</v>
      </c>
      <c r="D66" s="53">
        <v>1954</v>
      </c>
      <c r="E66" s="53">
        <v>2003</v>
      </c>
    </row>
    <row r="67" spans="1:5" ht="14.1" customHeight="1" x14ac:dyDescent="0.2">
      <c r="A67" s="45" t="s">
        <v>33</v>
      </c>
      <c r="B67" s="54"/>
      <c r="C67" s="53">
        <f>SUM(C62:C66)</f>
        <v>20106</v>
      </c>
      <c r="D67" s="53">
        <f>SUM(D62:D66)</f>
        <v>9889</v>
      </c>
      <c r="E67" s="53">
        <f>SUM(E62:E66)</f>
        <v>10217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3965</v>
      </c>
      <c r="D68" s="53">
        <v>1976</v>
      </c>
      <c r="E68" s="53">
        <v>1989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4182</v>
      </c>
      <c r="D69" s="53">
        <v>2016</v>
      </c>
      <c r="E69" s="53">
        <v>2166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4728</v>
      </c>
      <c r="D70" s="53">
        <v>2321</v>
      </c>
      <c r="E70" s="53">
        <v>2407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4933</v>
      </c>
      <c r="D71" s="53">
        <v>2513</v>
      </c>
      <c r="E71" s="53">
        <v>2420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5184</v>
      </c>
      <c r="D72" s="53">
        <v>2592</v>
      </c>
      <c r="E72" s="53">
        <v>2592</v>
      </c>
    </row>
    <row r="73" spans="1:5" ht="14.1" customHeight="1" x14ac:dyDescent="0.2">
      <c r="A73" s="45" t="s">
        <v>33</v>
      </c>
      <c r="B73" s="54"/>
      <c r="C73" s="53">
        <f>SUM(C68:C72)</f>
        <v>22992</v>
      </c>
      <c r="D73" s="53">
        <f>SUM(D68:D72)</f>
        <v>11418</v>
      </c>
      <c r="E73" s="53">
        <f>SUM(E68:E72)</f>
        <v>11574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5542</v>
      </c>
      <c r="D74" s="53">
        <v>2773</v>
      </c>
      <c r="E74" s="53">
        <v>2769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5832</v>
      </c>
      <c r="D75" s="53">
        <v>2856</v>
      </c>
      <c r="E75" s="53">
        <v>2976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5880</v>
      </c>
      <c r="D76" s="53">
        <v>2869</v>
      </c>
      <c r="E76" s="53">
        <v>3011</v>
      </c>
    </row>
    <row r="77" spans="1:5" ht="14.1" customHeight="1" x14ac:dyDescent="0.2">
      <c r="A77" s="37" t="s">
        <v>87</v>
      </c>
      <c r="B77" s="52">
        <f>$B$8-58</f>
        <v>1965</v>
      </c>
      <c r="C77" s="53">
        <v>5662</v>
      </c>
      <c r="D77" s="53">
        <v>2790</v>
      </c>
      <c r="E77" s="53">
        <v>2872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5545</v>
      </c>
      <c r="D78" s="53">
        <v>2739</v>
      </c>
      <c r="E78" s="53">
        <v>2806</v>
      </c>
    </row>
    <row r="79" spans="1:5" ht="14.1" customHeight="1" x14ac:dyDescent="0.2">
      <c r="A79" s="45" t="s">
        <v>33</v>
      </c>
      <c r="B79" s="54"/>
      <c r="C79" s="53">
        <f>SUM(C74:C78)</f>
        <v>28461</v>
      </c>
      <c r="D79" s="53">
        <f>SUM(D74:D78)</f>
        <v>14027</v>
      </c>
      <c r="E79" s="53">
        <f>SUM(E74:E78)</f>
        <v>14434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5384</v>
      </c>
      <c r="D80" s="53">
        <v>2647</v>
      </c>
      <c r="E80" s="53">
        <v>2737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5213</v>
      </c>
      <c r="D81" s="53">
        <v>2544</v>
      </c>
      <c r="E81" s="53">
        <v>2669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4885</v>
      </c>
      <c r="D82" s="53">
        <v>2415</v>
      </c>
      <c r="E82" s="53">
        <v>2470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4699</v>
      </c>
      <c r="D83" s="53">
        <v>2290</v>
      </c>
      <c r="E83" s="53">
        <v>2409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4408</v>
      </c>
      <c r="D84" s="53">
        <v>2186</v>
      </c>
      <c r="E84" s="53">
        <v>2222</v>
      </c>
    </row>
    <row r="85" spans="1:5" ht="14.1" customHeight="1" x14ac:dyDescent="0.2">
      <c r="A85" s="45" t="s">
        <v>33</v>
      </c>
      <c r="B85" s="54"/>
      <c r="C85" s="53">
        <f>SUM(C80:C84)</f>
        <v>24589</v>
      </c>
      <c r="D85" s="53">
        <f>SUM(D80:D84)</f>
        <v>12082</v>
      </c>
      <c r="E85" s="53">
        <f>SUM(E80:E84)</f>
        <v>12507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4150</v>
      </c>
      <c r="D86" s="53">
        <v>2036</v>
      </c>
      <c r="E86" s="53">
        <v>2114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3959</v>
      </c>
      <c r="D87" s="53">
        <v>1868</v>
      </c>
      <c r="E87" s="53">
        <v>2091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3584</v>
      </c>
      <c r="D88" s="53">
        <v>1716</v>
      </c>
      <c r="E88" s="53">
        <v>1868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3416</v>
      </c>
      <c r="D89" s="53">
        <v>1590</v>
      </c>
      <c r="E89" s="53">
        <v>1826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3350</v>
      </c>
      <c r="D90" s="53">
        <v>1562</v>
      </c>
      <c r="E90" s="53">
        <v>1788</v>
      </c>
    </row>
    <row r="91" spans="1:5" ht="14.1" customHeight="1" x14ac:dyDescent="0.2">
      <c r="A91" s="45" t="s">
        <v>33</v>
      </c>
      <c r="B91" s="54"/>
      <c r="C91" s="53">
        <f>SUM(C86:C90)</f>
        <v>18459</v>
      </c>
      <c r="D91" s="53">
        <f>SUM(D86:D90)</f>
        <v>8772</v>
      </c>
      <c r="E91" s="53">
        <f>SUM(E86:E90)</f>
        <v>9687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3196</v>
      </c>
      <c r="D92" s="53">
        <v>1507</v>
      </c>
      <c r="E92" s="53">
        <v>1689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3085</v>
      </c>
      <c r="D93" s="53">
        <v>1431</v>
      </c>
      <c r="E93" s="53">
        <v>1654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3075</v>
      </c>
      <c r="D94" s="53">
        <v>1421</v>
      </c>
      <c r="E94" s="53">
        <v>1654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3158</v>
      </c>
      <c r="D95" s="53">
        <v>1387</v>
      </c>
      <c r="E95" s="53">
        <v>1771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3105</v>
      </c>
      <c r="D96" s="53">
        <v>1420</v>
      </c>
      <c r="E96" s="53">
        <v>1685</v>
      </c>
    </row>
    <row r="97" spans="1:5" ht="14.1" customHeight="1" x14ac:dyDescent="0.2">
      <c r="A97" s="45" t="s">
        <v>33</v>
      </c>
      <c r="B97" s="54"/>
      <c r="C97" s="53">
        <f>SUM(C92:C96)</f>
        <v>15619</v>
      </c>
      <c r="D97" s="53">
        <f>SUM(D92:D96)</f>
        <v>7166</v>
      </c>
      <c r="E97" s="53">
        <f>SUM(E92:E96)</f>
        <v>8453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2967</v>
      </c>
      <c r="D98" s="53">
        <v>1309</v>
      </c>
      <c r="E98" s="53">
        <v>1658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2846</v>
      </c>
      <c r="D99" s="53">
        <v>1301</v>
      </c>
      <c r="E99" s="53">
        <v>1545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2556</v>
      </c>
      <c r="D100" s="53">
        <v>1140</v>
      </c>
      <c r="E100" s="53">
        <v>1416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2136</v>
      </c>
      <c r="D101" s="53">
        <v>936</v>
      </c>
      <c r="E101" s="53">
        <v>1200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2743</v>
      </c>
      <c r="D102" s="53">
        <v>1218</v>
      </c>
      <c r="E102" s="53">
        <v>1525</v>
      </c>
    </row>
    <row r="103" spans="1:5" ht="14.1" customHeight="1" x14ac:dyDescent="0.2">
      <c r="A103" s="46" t="s">
        <v>33</v>
      </c>
      <c r="B103" s="55"/>
      <c r="C103" s="53">
        <f>SUM(C98:C102)</f>
        <v>13248</v>
      </c>
      <c r="D103" s="53">
        <f>SUM(D98:D102)</f>
        <v>5904</v>
      </c>
      <c r="E103" s="53">
        <f>SUM(E98:E102)</f>
        <v>7344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2823</v>
      </c>
      <c r="D104" s="53">
        <v>1212</v>
      </c>
      <c r="E104" s="53">
        <v>1611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2571</v>
      </c>
      <c r="D105" s="53">
        <v>1117</v>
      </c>
      <c r="E105" s="53">
        <v>1454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2890</v>
      </c>
      <c r="D106" s="53">
        <v>1233</v>
      </c>
      <c r="E106" s="53">
        <v>1657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2779</v>
      </c>
      <c r="D107" s="53">
        <v>1148</v>
      </c>
      <c r="E107" s="53">
        <v>1631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2729</v>
      </c>
      <c r="D108" s="53">
        <v>1098</v>
      </c>
      <c r="E108" s="53">
        <v>1631</v>
      </c>
    </row>
    <row r="109" spans="1:5" ht="14.1" customHeight="1" x14ac:dyDescent="0.2">
      <c r="A109" s="46" t="s">
        <v>33</v>
      </c>
      <c r="B109" s="55"/>
      <c r="C109" s="53">
        <f>SUM(C104:C108)</f>
        <v>13792</v>
      </c>
      <c r="D109" s="53">
        <f>SUM(D104:D108)</f>
        <v>5808</v>
      </c>
      <c r="E109" s="53">
        <f>SUM(E104:E108)</f>
        <v>7984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2354</v>
      </c>
      <c r="D110" s="53">
        <v>941</v>
      </c>
      <c r="E110" s="53">
        <v>1413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1953</v>
      </c>
      <c r="D111" s="53">
        <v>796</v>
      </c>
      <c r="E111" s="53">
        <v>1157</v>
      </c>
    </row>
    <row r="112" spans="1:5" ht="14.1" customHeight="1" x14ac:dyDescent="0.2">
      <c r="A112" s="39" t="s">
        <v>112</v>
      </c>
      <c r="B112" s="52">
        <f>$B$8-87</f>
        <v>1936</v>
      </c>
      <c r="C112" s="53">
        <v>1776</v>
      </c>
      <c r="D112" s="53">
        <v>714</v>
      </c>
      <c r="E112" s="53">
        <v>1062</v>
      </c>
    </row>
    <row r="113" spans="1:5" ht="14.1" customHeight="1" x14ac:dyDescent="0.2">
      <c r="A113" s="39" t="s">
        <v>113</v>
      </c>
      <c r="B113" s="52">
        <f>$B$8-88</f>
        <v>1935</v>
      </c>
      <c r="C113" s="53">
        <v>1456</v>
      </c>
      <c r="D113" s="53">
        <v>561</v>
      </c>
      <c r="E113" s="53">
        <v>895</v>
      </c>
    </row>
    <row r="114" spans="1:5" ht="14.1" customHeight="1" x14ac:dyDescent="0.2">
      <c r="A114" s="39" t="s">
        <v>114</v>
      </c>
      <c r="B114" s="52">
        <f>$B$8-89</f>
        <v>1934</v>
      </c>
      <c r="C114" s="53">
        <v>1053</v>
      </c>
      <c r="D114" s="53">
        <v>385</v>
      </c>
      <c r="E114" s="53">
        <v>668</v>
      </c>
    </row>
    <row r="115" spans="1:5" ht="14.1" customHeight="1" x14ac:dyDescent="0.2">
      <c r="A115" s="46" t="s">
        <v>33</v>
      </c>
      <c r="B115" s="56"/>
      <c r="C115" s="53">
        <f>SUM(C110:C114)</f>
        <v>8592</v>
      </c>
      <c r="D115" s="53">
        <f>SUM(D110:D114)</f>
        <v>3397</v>
      </c>
      <c r="E115" s="53">
        <f>SUM(E110:E114)</f>
        <v>5195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2935</v>
      </c>
      <c r="D116" s="53">
        <v>884</v>
      </c>
      <c r="E116" s="53">
        <v>2051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58">
        <v>324018</v>
      </c>
      <c r="D118" s="58">
        <v>158966</v>
      </c>
      <c r="E118" s="58">
        <v>165052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131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ht="14.1" customHeight="1" x14ac:dyDescent="0.2">
      <c r="A7" s="36"/>
      <c r="B7" s="42"/>
      <c r="C7" s="21"/>
      <c r="D7" s="21"/>
      <c r="E7" s="21"/>
    </row>
    <row r="8" spans="1:8" ht="14.1" customHeight="1" x14ac:dyDescent="0.2">
      <c r="A8" s="37" t="s">
        <v>28</v>
      </c>
      <c r="B8" s="52">
        <v>2023</v>
      </c>
      <c r="C8" s="53">
        <v>890</v>
      </c>
      <c r="D8" s="53">
        <v>467</v>
      </c>
      <c r="E8" s="53">
        <v>423</v>
      </c>
    </row>
    <row r="9" spans="1:8" ht="14.1" customHeight="1" x14ac:dyDescent="0.2">
      <c r="A9" s="37" t="s">
        <v>29</v>
      </c>
      <c r="B9" s="52">
        <f>$B$8-1</f>
        <v>2022</v>
      </c>
      <c r="C9" s="53">
        <v>1011</v>
      </c>
      <c r="D9" s="53">
        <v>510</v>
      </c>
      <c r="E9" s="53">
        <v>501</v>
      </c>
    </row>
    <row r="10" spans="1:8" ht="14.1" customHeight="1" x14ac:dyDescent="0.2">
      <c r="A10" s="37" t="s">
        <v>30</v>
      </c>
      <c r="B10" s="52">
        <f>$B$8-2</f>
        <v>2021</v>
      </c>
      <c r="C10" s="53">
        <v>1156</v>
      </c>
      <c r="D10" s="53">
        <v>602</v>
      </c>
      <c r="E10" s="53">
        <v>554</v>
      </c>
    </row>
    <row r="11" spans="1:8" ht="14.1" customHeight="1" x14ac:dyDescent="0.2">
      <c r="A11" s="37" t="s">
        <v>31</v>
      </c>
      <c r="B11" s="52">
        <f>$B$8-3</f>
        <v>2020</v>
      </c>
      <c r="C11" s="53">
        <v>1123</v>
      </c>
      <c r="D11" s="53">
        <v>558</v>
      </c>
      <c r="E11" s="53">
        <v>565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1197</v>
      </c>
      <c r="D12" s="53">
        <v>599</v>
      </c>
      <c r="E12" s="53">
        <v>598</v>
      </c>
    </row>
    <row r="13" spans="1:8" ht="14.1" customHeight="1" x14ac:dyDescent="0.2">
      <c r="A13" s="44" t="s">
        <v>33</v>
      </c>
      <c r="B13" s="52"/>
      <c r="C13" s="53">
        <f>SUM(C8:C12)</f>
        <v>5377</v>
      </c>
      <c r="D13" s="53">
        <f>SUM(D8:D12)</f>
        <v>2736</v>
      </c>
      <c r="E13" s="53">
        <f>SUM(E8:E12)</f>
        <v>2641</v>
      </c>
    </row>
    <row r="14" spans="1:8" ht="14.1" customHeight="1" x14ac:dyDescent="0.2">
      <c r="A14" s="38" t="s">
        <v>34</v>
      </c>
      <c r="B14" s="52">
        <f>$B$8-5</f>
        <v>2018</v>
      </c>
      <c r="C14" s="53">
        <v>1254</v>
      </c>
      <c r="D14" s="53">
        <v>637</v>
      </c>
      <c r="E14" s="53">
        <v>617</v>
      </c>
    </row>
    <row r="15" spans="1:8" ht="14.1" customHeight="1" x14ac:dyDescent="0.2">
      <c r="A15" s="38" t="s">
        <v>35</v>
      </c>
      <c r="B15" s="52">
        <f>$B$8-6</f>
        <v>2017</v>
      </c>
      <c r="C15" s="53">
        <v>1197</v>
      </c>
      <c r="D15" s="53">
        <v>621</v>
      </c>
      <c r="E15" s="53">
        <v>576</v>
      </c>
    </row>
    <row r="16" spans="1:8" ht="14.1" customHeight="1" x14ac:dyDescent="0.2">
      <c r="A16" s="38" t="s">
        <v>36</v>
      </c>
      <c r="B16" s="52">
        <f>$B$8-7</f>
        <v>2016</v>
      </c>
      <c r="C16" s="53">
        <v>1214</v>
      </c>
      <c r="D16" s="53">
        <v>607</v>
      </c>
      <c r="E16" s="53">
        <v>607</v>
      </c>
    </row>
    <row r="17" spans="1:5" ht="14.1" customHeight="1" x14ac:dyDescent="0.2">
      <c r="A17" s="38" t="s">
        <v>37</v>
      </c>
      <c r="B17" s="52">
        <f>$B$8-8</f>
        <v>2015</v>
      </c>
      <c r="C17" s="53">
        <v>1284</v>
      </c>
      <c r="D17" s="53">
        <v>670</v>
      </c>
      <c r="E17" s="53">
        <v>614</v>
      </c>
    </row>
    <row r="18" spans="1:5" ht="14.1" customHeight="1" x14ac:dyDescent="0.2">
      <c r="A18" s="38" t="s">
        <v>38</v>
      </c>
      <c r="B18" s="52">
        <f>$B$8-9</f>
        <v>2014</v>
      </c>
      <c r="C18" s="53">
        <v>1192</v>
      </c>
      <c r="D18" s="53">
        <v>588</v>
      </c>
      <c r="E18" s="53">
        <v>604</v>
      </c>
    </row>
    <row r="19" spans="1:5" ht="14.1" customHeight="1" x14ac:dyDescent="0.2">
      <c r="A19" s="45" t="s">
        <v>33</v>
      </c>
      <c r="B19" s="54"/>
      <c r="C19" s="53">
        <f>SUM(C14:C18)</f>
        <v>6141</v>
      </c>
      <c r="D19" s="53">
        <f>SUM(D14:D18)</f>
        <v>3123</v>
      </c>
      <c r="E19" s="53">
        <f>SUM(E14:E18)</f>
        <v>3018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1174</v>
      </c>
      <c r="D20" s="53">
        <v>584</v>
      </c>
      <c r="E20" s="53">
        <v>590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1217</v>
      </c>
      <c r="D21" s="53">
        <v>599</v>
      </c>
      <c r="E21" s="53">
        <v>618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1147</v>
      </c>
      <c r="D22" s="53">
        <v>560</v>
      </c>
      <c r="E22" s="53">
        <v>587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1225</v>
      </c>
      <c r="D23" s="53">
        <v>594</v>
      </c>
      <c r="E23" s="53">
        <v>631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1189</v>
      </c>
      <c r="D24" s="53">
        <v>624</v>
      </c>
      <c r="E24" s="53">
        <v>565</v>
      </c>
    </row>
    <row r="25" spans="1:5" ht="14.1" customHeight="1" x14ac:dyDescent="0.2">
      <c r="A25" s="45" t="s">
        <v>33</v>
      </c>
      <c r="B25" s="54"/>
      <c r="C25" s="53">
        <f>SUM(C20:C24)</f>
        <v>5952</v>
      </c>
      <c r="D25" s="53">
        <f>SUM(D20:D24)</f>
        <v>2961</v>
      </c>
      <c r="E25" s="53">
        <f>SUM(E20:E24)</f>
        <v>2991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1250</v>
      </c>
      <c r="D26" s="53">
        <v>609</v>
      </c>
      <c r="E26" s="53">
        <v>641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1281</v>
      </c>
      <c r="D27" s="53">
        <v>661</v>
      </c>
      <c r="E27" s="53">
        <v>620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1248</v>
      </c>
      <c r="D28" s="53">
        <v>656</v>
      </c>
      <c r="E28" s="53">
        <v>592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1183</v>
      </c>
      <c r="D29" s="53">
        <v>590</v>
      </c>
      <c r="E29" s="53">
        <v>593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1227</v>
      </c>
      <c r="D30" s="53">
        <v>649</v>
      </c>
      <c r="E30" s="53">
        <v>578</v>
      </c>
    </row>
    <row r="31" spans="1:5" ht="14.1" customHeight="1" x14ac:dyDescent="0.2">
      <c r="A31" s="45" t="s">
        <v>33</v>
      </c>
      <c r="B31" s="54"/>
      <c r="C31" s="53">
        <f>SUM(C26:C30)</f>
        <v>6189</v>
      </c>
      <c r="D31" s="53">
        <f>SUM(D26:D30)</f>
        <v>3165</v>
      </c>
      <c r="E31" s="53">
        <f>SUM(E26:E30)</f>
        <v>3024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1063</v>
      </c>
      <c r="D32" s="53">
        <v>593</v>
      </c>
      <c r="E32" s="53">
        <v>470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1096</v>
      </c>
      <c r="D33" s="53">
        <v>608</v>
      </c>
      <c r="E33" s="53">
        <v>488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1015</v>
      </c>
      <c r="D34" s="53">
        <v>567</v>
      </c>
      <c r="E34" s="53">
        <v>448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1030</v>
      </c>
      <c r="D35" s="53">
        <v>568</v>
      </c>
      <c r="E35" s="53">
        <v>462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1076</v>
      </c>
      <c r="D36" s="53">
        <v>585</v>
      </c>
      <c r="E36" s="53">
        <v>491</v>
      </c>
    </row>
    <row r="37" spans="1:5" ht="14.1" customHeight="1" x14ac:dyDescent="0.2">
      <c r="A37" s="45" t="s">
        <v>33</v>
      </c>
      <c r="B37" s="54"/>
      <c r="C37" s="53">
        <f>SUM(C32:C36)</f>
        <v>5280</v>
      </c>
      <c r="D37" s="53">
        <f>SUM(D32:D36)</f>
        <v>2921</v>
      </c>
      <c r="E37" s="53">
        <f>SUM(E32:E36)</f>
        <v>2359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1072</v>
      </c>
      <c r="D38" s="53">
        <v>595</v>
      </c>
      <c r="E38" s="53">
        <v>477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1073</v>
      </c>
      <c r="D39" s="53">
        <v>564</v>
      </c>
      <c r="E39" s="53">
        <v>509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1044</v>
      </c>
      <c r="D40" s="53">
        <v>522</v>
      </c>
      <c r="E40" s="53">
        <v>522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1030</v>
      </c>
      <c r="D41" s="53">
        <v>525</v>
      </c>
      <c r="E41" s="53">
        <v>505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1167</v>
      </c>
      <c r="D42" s="53">
        <v>585</v>
      </c>
      <c r="E42" s="53">
        <v>582</v>
      </c>
    </row>
    <row r="43" spans="1:5" ht="14.1" customHeight="1" x14ac:dyDescent="0.2">
      <c r="A43" s="45" t="s">
        <v>33</v>
      </c>
      <c r="B43" s="54"/>
      <c r="C43" s="53">
        <f>SUM(C38:C42)</f>
        <v>5386</v>
      </c>
      <c r="D43" s="53">
        <f>SUM(D38:D42)</f>
        <v>2791</v>
      </c>
      <c r="E43" s="53">
        <f>SUM(E38:E42)</f>
        <v>2595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1187</v>
      </c>
      <c r="D44" s="53">
        <v>594</v>
      </c>
      <c r="E44" s="53">
        <v>593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1263</v>
      </c>
      <c r="D45" s="53">
        <v>633</v>
      </c>
      <c r="E45" s="53">
        <v>630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1400</v>
      </c>
      <c r="D46" s="53">
        <v>686</v>
      </c>
      <c r="E46" s="53">
        <v>714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1424</v>
      </c>
      <c r="D47" s="53">
        <v>693</v>
      </c>
      <c r="E47" s="53">
        <v>731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1424</v>
      </c>
      <c r="D48" s="53">
        <v>700</v>
      </c>
      <c r="E48" s="53">
        <v>724</v>
      </c>
    </row>
    <row r="49" spans="1:5" ht="14.1" customHeight="1" x14ac:dyDescent="0.2">
      <c r="A49" s="45" t="s">
        <v>33</v>
      </c>
      <c r="B49" s="54"/>
      <c r="C49" s="53">
        <f>SUM(C44:C48)</f>
        <v>6698</v>
      </c>
      <c r="D49" s="53">
        <f>SUM(D44:D48)</f>
        <v>3306</v>
      </c>
      <c r="E49" s="53">
        <f>SUM(E44:E48)</f>
        <v>3392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1513</v>
      </c>
      <c r="D50" s="53">
        <v>778</v>
      </c>
      <c r="E50" s="53">
        <v>735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1467</v>
      </c>
      <c r="D51" s="53">
        <v>727</v>
      </c>
      <c r="E51" s="53">
        <v>740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1477</v>
      </c>
      <c r="D52" s="53">
        <v>680</v>
      </c>
      <c r="E52" s="53">
        <v>797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1421</v>
      </c>
      <c r="D53" s="53">
        <v>664</v>
      </c>
      <c r="E53" s="53">
        <v>757</v>
      </c>
    </row>
    <row r="54" spans="1:5" ht="14.1" customHeight="1" x14ac:dyDescent="0.2">
      <c r="A54" s="37" t="s">
        <v>68</v>
      </c>
      <c r="B54" s="52">
        <f>$B$8-39</f>
        <v>1984</v>
      </c>
      <c r="C54" s="53">
        <v>1407</v>
      </c>
      <c r="D54" s="53">
        <v>685</v>
      </c>
      <c r="E54" s="53">
        <v>722</v>
      </c>
    </row>
    <row r="55" spans="1:5" ht="14.1" customHeight="1" x14ac:dyDescent="0.2">
      <c r="A55" s="44" t="s">
        <v>33</v>
      </c>
      <c r="B55" s="54"/>
      <c r="C55" s="53">
        <f>SUM(C50:C54)</f>
        <v>7285</v>
      </c>
      <c r="D55" s="53">
        <f>SUM(D50:D54)</f>
        <v>3534</v>
      </c>
      <c r="E55" s="53">
        <f>SUM(E50:E54)</f>
        <v>3751</v>
      </c>
    </row>
    <row r="56" spans="1:5" ht="14.1" customHeight="1" x14ac:dyDescent="0.2">
      <c r="A56" s="37" t="s">
        <v>69</v>
      </c>
      <c r="B56" s="52">
        <f>$B$8-40</f>
        <v>1983</v>
      </c>
      <c r="C56" s="53">
        <v>1447</v>
      </c>
      <c r="D56" s="53">
        <v>676</v>
      </c>
      <c r="E56" s="53">
        <v>771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1537</v>
      </c>
      <c r="D57" s="53">
        <v>734</v>
      </c>
      <c r="E57" s="53">
        <v>803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1533</v>
      </c>
      <c r="D58" s="53">
        <v>730</v>
      </c>
      <c r="E58" s="53">
        <v>803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1565</v>
      </c>
      <c r="D59" s="53">
        <v>744</v>
      </c>
      <c r="E59" s="53">
        <v>821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1458</v>
      </c>
      <c r="D60" s="53">
        <v>705</v>
      </c>
      <c r="E60" s="53">
        <v>753</v>
      </c>
    </row>
    <row r="61" spans="1:5" ht="14.1" customHeight="1" x14ac:dyDescent="0.2">
      <c r="A61" s="45" t="s">
        <v>33</v>
      </c>
      <c r="B61" s="54"/>
      <c r="C61" s="53">
        <f>SUM(C56:C60)</f>
        <v>7540</v>
      </c>
      <c r="D61" s="53">
        <f>SUM(D56:D60)</f>
        <v>3589</v>
      </c>
      <c r="E61" s="53">
        <f>SUM(E56:E60)</f>
        <v>3951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1504</v>
      </c>
      <c r="D62" s="53">
        <v>760</v>
      </c>
      <c r="E62" s="53">
        <v>744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1453</v>
      </c>
      <c r="D63" s="53">
        <v>711</v>
      </c>
      <c r="E63" s="53">
        <v>742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1417</v>
      </c>
      <c r="D64" s="53">
        <v>687</v>
      </c>
      <c r="E64" s="53">
        <v>730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1423</v>
      </c>
      <c r="D65" s="53">
        <v>687</v>
      </c>
      <c r="E65" s="53">
        <v>736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1513</v>
      </c>
      <c r="D66" s="53">
        <v>706</v>
      </c>
      <c r="E66" s="53">
        <v>807</v>
      </c>
    </row>
    <row r="67" spans="1:5" ht="14.1" customHeight="1" x14ac:dyDescent="0.2">
      <c r="A67" s="45" t="s">
        <v>33</v>
      </c>
      <c r="B67" s="54"/>
      <c r="C67" s="53">
        <f>SUM(C62:C66)</f>
        <v>7310</v>
      </c>
      <c r="D67" s="53">
        <f>SUM(D62:D66)</f>
        <v>3551</v>
      </c>
      <c r="E67" s="53">
        <f>SUM(E62:E66)</f>
        <v>3759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1485</v>
      </c>
      <c r="D68" s="53">
        <v>715</v>
      </c>
      <c r="E68" s="53">
        <v>770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1740</v>
      </c>
      <c r="D69" s="53">
        <v>821</v>
      </c>
      <c r="E69" s="53">
        <v>919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1891</v>
      </c>
      <c r="D70" s="53">
        <v>918</v>
      </c>
      <c r="E70" s="53">
        <v>973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1909</v>
      </c>
      <c r="D71" s="53">
        <v>885</v>
      </c>
      <c r="E71" s="53">
        <v>1024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2244</v>
      </c>
      <c r="D72" s="53">
        <v>1055</v>
      </c>
      <c r="E72" s="53">
        <v>1189</v>
      </c>
    </row>
    <row r="73" spans="1:5" ht="14.1" customHeight="1" x14ac:dyDescent="0.2">
      <c r="A73" s="45" t="s">
        <v>33</v>
      </c>
      <c r="B73" s="54"/>
      <c r="C73" s="53">
        <f>SUM(C68:C72)</f>
        <v>9269</v>
      </c>
      <c r="D73" s="53">
        <f>SUM(D68:D72)</f>
        <v>4394</v>
      </c>
      <c r="E73" s="53">
        <f>SUM(E68:E72)</f>
        <v>4875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2369</v>
      </c>
      <c r="D74" s="53">
        <v>1170</v>
      </c>
      <c r="E74" s="53">
        <v>1199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2566</v>
      </c>
      <c r="D75" s="53">
        <v>1218</v>
      </c>
      <c r="E75" s="53">
        <v>1348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2436</v>
      </c>
      <c r="D76" s="53">
        <v>1163</v>
      </c>
      <c r="E76" s="53">
        <v>1273</v>
      </c>
    </row>
    <row r="77" spans="1:5" ht="14.1" customHeight="1" x14ac:dyDescent="0.2">
      <c r="A77" s="37" t="s">
        <v>87</v>
      </c>
      <c r="B77" s="52">
        <f>$B$8-58</f>
        <v>1965</v>
      </c>
      <c r="C77" s="53">
        <v>2425</v>
      </c>
      <c r="D77" s="53">
        <v>1223</v>
      </c>
      <c r="E77" s="53">
        <v>1202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2435</v>
      </c>
      <c r="D78" s="53">
        <v>1200</v>
      </c>
      <c r="E78" s="53">
        <v>1235</v>
      </c>
    </row>
    <row r="79" spans="1:5" ht="14.1" customHeight="1" x14ac:dyDescent="0.2">
      <c r="A79" s="45" t="s">
        <v>33</v>
      </c>
      <c r="B79" s="54"/>
      <c r="C79" s="53">
        <f>SUM(C74:C78)</f>
        <v>12231</v>
      </c>
      <c r="D79" s="53">
        <f>SUM(D74:D78)</f>
        <v>5974</v>
      </c>
      <c r="E79" s="53">
        <f>SUM(E74:E78)</f>
        <v>6257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2380</v>
      </c>
      <c r="D80" s="53">
        <v>1149</v>
      </c>
      <c r="E80" s="53">
        <v>1231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2360</v>
      </c>
      <c r="D81" s="53">
        <v>1118</v>
      </c>
      <c r="E81" s="53">
        <v>1242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2256</v>
      </c>
      <c r="D82" s="53">
        <v>1076</v>
      </c>
      <c r="E82" s="53">
        <v>1180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2098</v>
      </c>
      <c r="D83" s="53">
        <v>1029</v>
      </c>
      <c r="E83" s="53">
        <v>1069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2056</v>
      </c>
      <c r="D84" s="53">
        <v>1009</v>
      </c>
      <c r="E84" s="53">
        <v>1047</v>
      </c>
    </row>
    <row r="85" spans="1:5" ht="14.1" customHeight="1" x14ac:dyDescent="0.2">
      <c r="A85" s="45" t="s">
        <v>33</v>
      </c>
      <c r="B85" s="54"/>
      <c r="C85" s="53">
        <f>SUM(C80:C84)</f>
        <v>11150</v>
      </c>
      <c r="D85" s="53">
        <f>SUM(D80:D84)</f>
        <v>5381</v>
      </c>
      <c r="E85" s="53">
        <f>SUM(E80:E84)</f>
        <v>5769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1872</v>
      </c>
      <c r="D86" s="53">
        <v>908</v>
      </c>
      <c r="E86" s="53">
        <v>964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1868</v>
      </c>
      <c r="D87" s="53">
        <v>877</v>
      </c>
      <c r="E87" s="53">
        <v>991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1788</v>
      </c>
      <c r="D88" s="53">
        <v>814</v>
      </c>
      <c r="E88" s="53">
        <v>974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1776</v>
      </c>
      <c r="D89" s="53">
        <v>854</v>
      </c>
      <c r="E89" s="53">
        <v>922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1620</v>
      </c>
      <c r="D90" s="53">
        <v>793</v>
      </c>
      <c r="E90" s="53">
        <v>827</v>
      </c>
    </row>
    <row r="91" spans="1:5" ht="14.1" customHeight="1" x14ac:dyDescent="0.2">
      <c r="A91" s="45" t="s">
        <v>33</v>
      </c>
      <c r="B91" s="54"/>
      <c r="C91" s="53">
        <f>SUM(C86:C90)</f>
        <v>8924</v>
      </c>
      <c r="D91" s="53">
        <f>SUM(D86:D90)</f>
        <v>4246</v>
      </c>
      <c r="E91" s="53">
        <f>SUM(E86:E90)</f>
        <v>4678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1584</v>
      </c>
      <c r="D92" s="53">
        <v>725</v>
      </c>
      <c r="E92" s="53">
        <v>859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1588</v>
      </c>
      <c r="D93" s="53">
        <v>739</v>
      </c>
      <c r="E93" s="53">
        <v>849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1582</v>
      </c>
      <c r="D94" s="53">
        <v>720</v>
      </c>
      <c r="E94" s="53">
        <v>862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1546</v>
      </c>
      <c r="D95" s="53">
        <v>686</v>
      </c>
      <c r="E95" s="53">
        <v>860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1608</v>
      </c>
      <c r="D96" s="53">
        <v>783</v>
      </c>
      <c r="E96" s="53">
        <v>825</v>
      </c>
    </row>
    <row r="97" spans="1:5" ht="14.1" customHeight="1" x14ac:dyDescent="0.2">
      <c r="A97" s="45" t="s">
        <v>33</v>
      </c>
      <c r="B97" s="54"/>
      <c r="C97" s="53">
        <f>SUM(C92:C96)</f>
        <v>7908</v>
      </c>
      <c r="D97" s="53">
        <f>SUM(D92:D96)</f>
        <v>3653</v>
      </c>
      <c r="E97" s="53">
        <f>SUM(E92:E96)</f>
        <v>4255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1538</v>
      </c>
      <c r="D98" s="53">
        <v>723</v>
      </c>
      <c r="E98" s="53">
        <v>815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1375</v>
      </c>
      <c r="D99" s="53">
        <v>642</v>
      </c>
      <c r="E99" s="53">
        <v>733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1286</v>
      </c>
      <c r="D100" s="53">
        <v>580</v>
      </c>
      <c r="E100" s="53">
        <v>706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979</v>
      </c>
      <c r="D101" s="53">
        <v>429</v>
      </c>
      <c r="E101" s="53">
        <v>550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1322</v>
      </c>
      <c r="D102" s="53">
        <v>605</v>
      </c>
      <c r="E102" s="53">
        <v>717</v>
      </c>
    </row>
    <row r="103" spans="1:5" ht="14.1" customHeight="1" x14ac:dyDescent="0.2">
      <c r="A103" s="46" t="s">
        <v>33</v>
      </c>
      <c r="B103" s="55"/>
      <c r="C103" s="53">
        <f>SUM(C98:C102)</f>
        <v>6500</v>
      </c>
      <c r="D103" s="53">
        <f>SUM(D98:D102)</f>
        <v>2979</v>
      </c>
      <c r="E103" s="53">
        <f>SUM(E98:E102)</f>
        <v>3521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1378</v>
      </c>
      <c r="D104" s="53">
        <v>600</v>
      </c>
      <c r="E104" s="53">
        <v>778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1298</v>
      </c>
      <c r="D105" s="53">
        <v>564</v>
      </c>
      <c r="E105" s="53">
        <v>734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1456</v>
      </c>
      <c r="D106" s="53">
        <v>672</v>
      </c>
      <c r="E106" s="53">
        <v>784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1366</v>
      </c>
      <c r="D107" s="53">
        <v>586</v>
      </c>
      <c r="E107" s="53">
        <v>780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1299</v>
      </c>
      <c r="D108" s="53">
        <v>556</v>
      </c>
      <c r="E108" s="53">
        <v>743</v>
      </c>
    </row>
    <row r="109" spans="1:5" ht="14.1" customHeight="1" x14ac:dyDescent="0.2">
      <c r="A109" s="46" t="s">
        <v>33</v>
      </c>
      <c r="B109" s="55"/>
      <c r="C109" s="53">
        <f>SUM(C104:C108)</f>
        <v>6797</v>
      </c>
      <c r="D109" s="53">
        <f>SUM(D104:D108)</f>
        <v>2978</v>
      </c>
      <c r="E109" s="53">
        <f>SUM(E104:E108)</f>
        <v>3819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1138</v>
      </c>
      <c r="D110" s="53">
        <v>464</v>
      </c>
      <c r="E110" s="53">
        <v>674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968</v>
      </c>
      <c r="D111" s="53">
        <v>424</v>
      </c>
      <c r="E111" s="53">
        <v>544</v>
      </c>
    </row>
    <row r="112" spans="1:5" ht="14.1" customHeight="1" x14ac:dyDescent="0.2">
      <c r="A112" s="39" t="s">
        <v>112</v>
      </c>
      <c r="B112" s="52">
        <f>$B$8-87</f>
        <v>1936</v>
      </c>
      <c r="C112" s="53">
        <v>731</v>
      </c>
      <c r="D112" s="53">
        <v>262</v>
      </c>
      <c r="E112" s="53">
        <v>469</v>
      </c>
    </row>
    <row r="113" spans="1:5" ht="14.1" customHeight="1" x14ac:dyDescent="0.2">
      <c r="A113" s="39" t="s">
        <v>113</v>
      </c>
      <c r="B113" s="52">
        <f>$B$8-88</f>
        <v>1935</v>
      </c>
      <c r="C113" s="53">
        <v>665</v>
      </c>
      <c r="D113" s="53">
        <v>251</v>
      </c>
      <c r="E113" s="53">
        <v>414</v>
      </c>
    </row>
    <row r="114" spans="1:5" ht="14.1" customHeight="1" x14ac:dyDescent="0.2">
      <c r="A114" s="39" t="s">
        <v>114</v>
      </c>
      <c r="B114" s="52">
        <f>$B$8-89</f>
        <v>1934</v>
      </c>
      <c r="C114" s="53">
        <v>507</v>
      </c>
      <c r="D114" s="53">
        <v>218</v>
      </c>
      <c r="E114" s="53">
        <v>289</v>
      </c>
    </row>
    <row r="115" spans="1:5" ht="14.1" customHeight="1" x14ac:dyDescent="0.2">
      <c r="A115" s="46" t="s">
        <v>33</v>
      </c>
      <c r="B115" s="56"/>
      <c r="C115" s="53">
        <f>SUM(C110:C114)</f>
        <v>4009</v>
      </c>
      <c r="D115" s="53">
        <f>SUM(D110:D114)</f>
        <v>1619</v>
      </c>
      <c r="E115" s="53">
        <f>SUM(E110:E114)</f>
        <v>2390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1424</v>
      </c>
      <c r="D116" s="53">
        <v>439</v>
      </c>
      <c r="E116" s="53">
        <v>985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58">
        <v>131370</v>
      </c>
      <c r="D118" s="58">
        <v>63340</v>
      </c>
      <c r="E118" s="58">
        <v>68030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132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ht="14.1" customHeight="1" x14ac:dyDescent="0.2">
      <c r="A7" s="36"/>
      <c r="B7" s="42"/>
      <c r="C7" s="21"/>
      <c r="D7" s="21"/>
      <c r="E7" s="21"/>
    </row>
    <row r="8" spans="1:8" ht="14.1" customHeight="1" x14ac:dyDescent="0.2">
      <c r="A8" s="37" t="s">
        <v>28</v>
      </c>
      <c r="B8" s="52">
        <v>2023</v>
      </c>
      <c r="C8" s="53">
        <v>2035</v>
      </c>
      <c r="D8" s="53">
        <v>1072</v>
      </c>
      <c r="E8" s="53">
        <v>963</v>
      </c>
    </row>
    <row r="9" spans="1:8" ht="14.1" customHeight="1" x14ac:dyDescent="0.2">
      <c r="A9" s="37" t="s">
        <v>29</v>
      </c>
      <c r="B9" s="52">
        <f>$B$8-1</f>
        <v>2022</v>
      </c>
      <c r="C9" s="53">
        <v>2319</v>
      </c>
      <c r="D9" s="53">
        <v>1181</v>
      </c>
      <c r="E9" s="53">
        <v>1138</v>
      </c>
    </row>
    <row r="10" spans="1:8" ht="14.1" customHeight="1" x14ac:dyDescent="0.2">
      <c r="A10" s="37" t="s">
        <v>30</v>
      </c>
      <c r="B10" s="52">
        <f>$B$8-2</f>
        <v>2021</v>
      </c>
      <c r="C10" s="53">
        <v>2597</v>
      </c>
      <c r="D10" s="53">
        <v>1351</v>
      </c>
      <c r="E10" s="53">
        <v>1246</v>
      </c>
    </row>
    <row r="11" spans="1:8" ht="14.1" customHeight="1" x14ac:dyDescent="0.2">
      <c r="A11" s="37" t="s">
        <v>31</v>
      </c>
      <c r="B11" s="52">
        <f>$B$8-3</f>
        <v>2020</v>
      </c>
      <c r="C11" s="53">
        <v>2551</v>
      </c>
      <c r="D11" s="53">
        <v>1301</v>
      </c>
      <c r="E11" s="53">
        <v>1250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2631</v>
      </c>
      <c r="D12" s="53">
        <v>1380</v>
      </c>
      <c r="E12" s="53">
        <v>1251</v>
      </c>
    </row>
    <row r="13" spans="1:8" ht="14.1" customHeight="1" x14ac:dyDescent="0.2">
      <c r="A13" s="44" t="s">
        <v>33</v>
      </c>
      <c r="B13" s="52"/>
      <c r="C13" s="53">
        <f>SUM(C8:C12)</f>
        <v>12133</v>
      </c>
      <c r="D13" s="53">
        <f>SUM(D8:D12)</f>
        <v>6285</v>
      </c>
      <c r="E13" s="53">
        <f>SUM(E8:E12)</f>
        <v>5848</v>
      </c>
    </row>
    <row r="14" spans="1:8" ht="14.1" customHeight="1" x14ac:dyDescent="0.2">
      <c r="A14" s="38" t="s">
        <v>34</v>
      </c>
      <c r="B14" s="52">
        <f>$B$8-5</f>
        <v>2018</v>
      </c>
      <c r="C14" s="53">
        <v>2653</v>
      </c>
      <c r="D14" s="53">
        <v>1349</v>
      </c>
      <c r="E14" s="53">
        <v>1304</v>
      </c>
    </row>
    <row r="15" spans="1:8" ht="14.1" customHeight="1" x14ac:dyDescent="0.2">
      <c r="A15" s="38" t="s">
        <v>35</v>
      </c>
      <c r="B15" s="52">
        <f>$B$8-6</f>
        <v>2017</v>
      </c>
      <c r="C15" s="53">
        <v>2720</v>
      </c>
      <c r="D15" s="53">
        <v>1374</v>
      </c>
      <c r="E15" s="53">
        <v>1346</v>
      </c>
    </row>
    <row r="16" spans="1:8" ht="14.1" customHeight="1" x14ac:dyDescent="0.2">
      <c r="A16" s="38" t="s">
        <v>36</v>
      </c>
      <c r="B16" s="52">
        <f>$B$8-7</f>
        <v>2016</v>
      </c>
      <c r="C16" s="53">
        <v>2788</v>
      </c>
      <c r="D16" s="53">
        <v>1425</v>
      </c>
      <c r="E16" s="53">
        <v>1363</v>
      </c>
    </row>
    <row r="17" spans="1:5" ht="14.1" customHeight="1" x14ac:dyDescent="0.2">
      <c r="A17" s="38" t="s">
        <v>37</v>
      </c>
      <c r="B17" s="52">
        <f>$B$8-8</f>
        <v>2015</v>
      </c>
      <c r="C17" s="53">
        <v>2693</v>
      </c>
      <c r="D17" s="53">
        <v>1404</v>
      </c>
      <c r="E17" s="53">
        <v>1289</v>
      </c>
    </row>
    <row r="18" spans="1:5" ht="14.1" customHeight="1" x14ac:dyDescent="0.2">
      <c r="A18" s="38" t="s">
        <v>38</v>
      </c>
      <c r="B18" s="52">
        <f>$B$8-9</f>
        <v>2014</v>
      </c>
      <c r="C18" s="53">
        <v>2738</v>
      </c>
      <c r="D18" s="53">
        <v>1376</v>
      </c>
      <c r="E18" s="53">
        <v>1362</v>
      </c>
    </row>
    <row r="19" spans="1:5" ht="14.1" customHeight="1" x14ac:dyDescent="0.2">
      <c r="A19" s="45" t="s">
        <v>33</v>
      </c>
      <c r="B19" s="54"/>
      <c r="C19" s="53">
        <f>SUM(C14:C18)</f>
        <v>13592</v>
      </c>
      <c r="D19" s="53">
        <f>SUM(D14:D18)</f>
        <v>6928</v>
      </c>
      <c r="E19" s="53">
        <f>SUM(E14:E18)</f>
        <v>6664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2607</v>
      </c>
      <c r="D20" s="53">
        <v>1385</v>
      </c>
      <c r="E20" s="53">
        <v>1222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2677</v>
      </c>
      <c r="D21" s="53">
        <v>1368</v>
      </c>
      <c r="E21" s="53">
        <v>1309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2591</v>
      </c>
      <c r="D22" s="53">
        <v>1321</v>
      </c>
      <c r="E22" s="53">
        <v>1270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2708</v>
      </c>
      <c r="D23" s="53">
        <v>1391</v>
      </c>
      <c r="E23" s="53">
        <v>1317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2642</v>
      </c>
      <c r="D24" s="53">
        <v>1401</v>
      </c>
      <c r="E24" s="53">
        <v>1241</v>
      </c>
    </row>
    <row r="25" spans="1:5" ht="14.1" customHeight="1" x14ac:dyDescent="0.2">
      <c r="A25" s="45" t="s">
        <v>33</v>
      </c>
      <c r="B25" s="54"/>
      <c r="C25" s="53">
        <f>SUM(C20:C24)</f>
        <v>13225</v>
      </c>
      <c r="D25" s="53">
        <f>SUM(D20:D24)</f>
        <v>6866</v>
      </c>
      <c r="E25" s="53">
        <f>SUM(E20:E24)</f>
        <v>6359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2876</v>
      </c>
      <c r="D26" s="53">
        <v>1460</v>
      </c>
      <c r="E26" s="53">
        <v>1416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2769</v>
      </c>
      <c r="D27" s="53">
        <v>1424</v>
      </c>
      <c r="E27" s="53">
        <v>1345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2780</v>
      </c>
      <c r="D28" s="53">
        <v>1454</v>
      </c>
      <c r="E28" s="53">
        <v>1326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2795</v>
      </c>
      <c r="D29" s="53">
        <v>1505</v>
      </c>
      <c r="E29" s="53">
        <v>1290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2831</v>
      </c>
      <c r="D30" s="53">
        <v>1496</v>
      </c>
      <c r="E30" s="53">
        <v>1335</v>
      </c>
    </row>
    <row r="31" spans="1:5" ht="14.1" customHeight="1" x14ac:dyDescent="0.2">
      <c r="A31" s="45" t="s">
        <v>33</v>
      </c>
      <c r="B31" s="54"/>
      <c r="C31" s="53">
        <f>SUM(C26:C30)</f>
        <v>14051</v>
      </c>
      <c r="D31" s="53">
        <f>SUM(D26:D30)</f>
        <v>7339</v>
      </c>
      <c r="E31" s="53">
        <f>SUM(E26:E30)</f>
        <v>6712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2666</v>
      </c>
      <c r="D32" s="53">
        <v>1453</v>
      </c>
      <c r="E32" s="53">
        <v>1213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2466</v>
      </c>
      <c r="D33" s="53">
        <v>1364</v>
      </c>
      <c r="E33" s="53">
        <v>1102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2474</v>
      </c>
      <c r="D34" s="53">
        <v>1382</v>
      </c>
      <c r="E34" s="53">
        <v>1092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2463</v>
      </c>
      <c r="D35" s="53">
        <v>1361</v>
      </c>
      <c r="E35" s="53">
        <v>1102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2566</v>
      </c>
      <c r="D36" s="53">
        <v>1440</v>
      </c>
      <c r="E36" s="53">
        <v>1126</v>
      </c>
    </row>
    <row r="37" spans="1:5" ht="14.1" customHeight="1" x14ac:dyDescent="0.2">
      <c r="A37" s="45" t="s">
        <v>33</v>
      </c>
      <c r="B37" s="54"/>
      <c r="C37" s="53">
        <f>SUM(C32:C36)</f>
        <v>12635</v>
      </c>
      <c r="D37" s="53">
        <f>SUM(D32:D36)</f>
        <v>7000</v>
      </c>
      <c r="E37" s="53">
        <f>SUM(E32:E36)</f>
        <v>5635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2598</v>
      </c>
      <c r="D38" s="53">
        <v>1453</v>
      </c>
      <c r="E38" s="53">
        <v>1145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2694</v>
      </c>
      <c r="D39" s="53">
        <v>1463</v>
      </c>
      <c r="E39" s="53">
        <v>1231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2714</v>
      </c>
      <c r="D40" s="53">
        <v>1422</v>
      </c>
      <c r="E40" s="53">
        <v>1292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2653</v>
      </c>
      <c r="D41" s="53">
        <v>1427</v>
      </c>
      <c r="E41" s="53">
        <v>1226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2707</v>
      </c>
      <c r="D42" s="53">
        <v>1418</v>
      </c>
      <c r="E42" s="53">
        <v>1289</v>
      </c>
    </row>
    <row r="43" spans="1:5" ht="14.1" customHeight="1" x14ac:dyDescent="0.2">
      <c r="A43" s="45" t="s">
        <v>33</v>
      </c>
      <c r="B43" s="54"/>
      <c r="C43" s="53">
        <f>SUM(C38:C42)</f>
        <v>13366</v>
      </c>
      <c r="D43" s="53">
        <f>SUM(D38:D42)</f>
        <v>7183</v>
      </c>
      <c r="E43" s="53">
        <f>SUM(E38:E42)</f>
        <v>6183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2819</v>
      </c>
      <c r="D44" s="53">
        <v>1402</v>
      </c>
      <c r="E44" s="53">
        <v>1417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2959</v>
      </c>
      <c r="D45" s="53">
        <v>1479</v>
      </c>
      <c r="E45" s="53">
        <v>1480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2982</v>
      </c>
      <c r="D46" s="53">
        <v>1571</v>
      </c>
      <c r="E46" s="53">
        <v>1411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3252</v>
      </c>
      <c r="D47" s="53">
        <v>1652</v>
      </c>
      <c r="E47" s="53">
        <v>1600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3220</v>
      </c>
      <c r="D48" s="53">
        <v>1605</v>
      </c>
      <c r="E48" s="53">
        <v>1615</v>
      </c>
    </row>
    <row r="49" spans="1:5" ht="14.1" customHeight="1" x14ac:dyDescent="0.2">
      <c r="A49" s="45" t="s">
        <v>33</v>
      </c>
      <c r="B49" s="54"/>
      <c r="C49" s="53">
        <f>SUM(C44:C48)</f>
        <v>15232</v>
      </c>
      <c r="D49" s="53">
        <f>SUM(D44:D48)</f>
        <v>7709</v>
      </c>
      <c r="E49" s="53">
        <f>SUM(E44:E48)</f>
        <v>7523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3471</v>
      </c>
      <c r="D50" s="53">
        <v>1757</v>
      </c>
      <c r="E50" s="53">
        <v>1714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3315</v>
      </c>
      <c r="D51" s="53">
        <v>1663</v>
      </c>
      <c r="E51" s="53">
        <v>1652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3299</v>
      </c>
      <c r="D52" s="53">
        <v>1647</v>
      </c>
      <c r="E52" s="53">
        <v>1652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3178</v>
      </c>
      <c r="D53" s="53">
        <v>1578</v>
      </c>
      <c r="E53" s="53">
        <v>1600</v>
      </c>
    </row>
    <row r="54" spans="1:5" ht="14.1" customHeight="1" x14ac:dyDescent="0.2">
      <c r="A54" s="37" t="s">
        <v>68</v>
      </c>
      <c r="B54" s="52">
        <f>$B$8-39</f>
        <v>1984</v>
      </c>
      <c r="C54" s="53">
        <v>3124</v>
      </c>
      <c r="D54" s="53">
        <v>1544</v>
      </c>
      <c r="E54" s="53">
        <v>1580</v>
      </c>
    </row>
    <row r="55" spans="1:5" ht="14.1" customHeight="1" x14ac:dyDescent="0.2">
      <c r="A55" s="44" t="s">
        <v>33</v>
      </c>
      <c r="B55" s="54"/>
      <c r="C55" s="53">
        <f>SUM(C50:C54)</f>
        <v>16387</v>
      </c>
      <c r="D55" s="53">
        <f>SUM(D50:D54)</f>
        <v>8189</v>
      </c>
      <c r="E55" s="53">
        <f>SUM(E50:E54)</f>
        <v>8198</v>
      </c>
    </row>
    <row r="56" spans="1:5" ht="14.1" customHeight="1" x14ac:dyDescent="0.2">
      <c r="A56" s="37" t="s">
        <v>69</v>
      </c>
      <c r="B56" s="52">
        <f>$B$8-40</f>
        <v>1983</v>
      </c>
      <c r="C56" s="53">
        <v>3203</v>
      </c>
      <c r="D56" s="53">
        <v>1588</v>
      </c>
      <c r="E56" s="53">
        <v>1615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3395</v>
      </c>
      <c r="D57" s="53">
        <v>1702</v>
      </c>
      <c r="E57" s="53">
        <v>1693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3389</v>
      </c>
      <c r="D58" s="53">
        <v>1646</v>
      </c>
      <c r="E58" s="53">
        <v>1743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3368</v>
      </c>
      <c r="D59" s="53">
        <v>1587</v>
      </c>
      <c r="E59" s="53">
        <v>1781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3135</v>
      </c>
      <c r="D60" s="53">
        <v>1547</v>
      </c>
      <c r="E60" s="53">
        <v>1588</v>
      </c>
    </row>
    <row r="61" spans="1:5" ht="14.1" customHeight="1" x14ac:dyDescent="0.2">
      <c r="A61" s="45" t="s">
        <v>33</v>
      </c>
      <c r="B61" s="54"/>
      <c r="C61" s="53">
        <f>SUM(C56:C60)</f>
        <v>16490</v>
      </c>
      <c r="D61" s="53">
        <f>SUM(D56:D60)</f>
        <v>8070</v>
      </c>
      <c r="E61" s="53">
        <f>SUM(E56:E60)</f>
        <v>8420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3230</v>
      </c>
      <c r="D62" s="53">
        <v>1564</v>
      </c>
      <c r="E62" s="53">
        <v>1666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3091</v>
      </c>
      <c r="D63" s="53">
        <v>1509</v>
      </c>
      <c r="E63" s="53">
        <v>1582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3245</v>
      </c>
      <c r="D64" s="53">
        <v>1592</v>
      </c>
      <c r="E64" s="53">
        <v>1653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3224</v>
      </c>
      <c r="D65" s="53">
        <v>1575</v>
      </c>
      <c r="E65" s="53">
        <v>1649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3100</v>
      </c>
      <c r="D66" s="53">
        <v>1534</v>
      </c>
      <c r="E66" s="53">
        <v>1566</v>
      </c>
    </row>
    <row r="67" spans="1:5" ht="14.1" customHeight="1" x14ac:dyDescent="0.2">
      <c r="A67" s="45" t="s">
        <v>33</v>
      </c>
      <c r="B67" s="54"/>
      <c r="C67" s="53">
        <f>SUM(C62:C66)</f>
        <v>15890</v>
      </c>
      <c r="D67" s="53">
        <f>SUM(D62:D66)</f>
        <v>7774</v>
      </c>
      <c r="E67" s="53">
        <f>SUM(E62:E66)</f>
        <v>8116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3332</v>
      </c>
      <c r="D68" s="53">
        <v>1605</v>
      </c>
      <c r="E68" s="53">
        <v>1727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3650</v>
      </c>
      <c r="D69" s="53">
        <v>1799</v>
      </c>
      <c r="E69" s="53">
        <v>1851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3965</v>
      </c>
      <c r="D70" s="53">
        <v>1955</v>
      </c>
      <c r="E70" s="53">
        <v>2010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4253</v>
      </c>
      <c r="D71" s="53">
        <v>2064</v>
      </c>
      <c r="E71" s="53">
        <v>2189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4814</v>
      </c>
      <c r="D72" s="53">
        <v>2358</v>
      </c>
      <c r="E72" s="53">
        <v>2456</v>
      </c>
    </row>
    <row r="73" spans="1:5" ht="14.1" customHeight="1" x14ac:dyDescent="0.2">
      <c r="A73" s="45" t="s">
        <v>33</v>
      </c>
      <c r="B73" s="54"/>
      <c r="C73" s="53">
        <f>SUM(C68:C72)</f>
        <v>20014</v>
      </c>
      <c r="D73" s="53">
        <f>SUM(D68:D72)</f>
        <v>9781</v>
      </c>
      <c r="E73" s="53">
        <f>SUM(E68:E72)</f>
        <v>10233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5105</v>
      </c>
      <c r="D74" s="53">
        <v>2496</v>
      </c>
      <c r="E74" s="53">
        <v>2609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5144</v>
      </c>
      <c r="D75" s="53">
        <v>2533</v>
      </c>
      <c r="E75" s="53">
        <v>2611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5330</v>
      </c>
      <c r="D76" s="53">
        <v>2636</v>
      </c>
      <c r="E76" s="53">
        <v>2694</v>
      </c>
    </row>
    <row r="77" spans="1:5" ht="14.1" customHeight="1" x14ac:dyDescent="0.2">
      <c r="A77" s="37" t="s">
        <v>87</v>
      </c>
      <c r="B77" s="52">
        <f>$B$8-58</f>
        <v>1965</v>
      </c>
      <c r="C77" s="53">
        <v>5050</v>
      </c>
      <c r="D77" s="53">
        <v>2414</v>
      </c>
      <c r="E77" s="53">
        <v>2636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5242</v>
      </c>
      <c r="D78" s="53">
        <v>2588</v>
      </c>
      <c r="E78" s="53">
        <v>2654</v>
      </c>
    </row>
    <row r="79" spans="1:5" ht="14.1" customHeight="1" x14ac:dyDescent="0.2">
      <c r="A79" s="45" t="s">
        <v>33</v>
      </c>
      <c r="B79" s="54"/>
      <c r="C79" s="53">
        <f>SUM(C74:C78)</f>
        <v>25871</v>
      </c>
      <c r="D79" s="53">
        <f>SUM(D74:D78)</f>
        <v>12667</v>
      </c>
      <c r="E79" s="53">
        <f>SUM(E74:E78)</f>
        <v>13204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5020</v>
      </c>
      <c r="D80" s="53">
        <v>2440</v>
      </c>
      <c r="E80" s="53">
        <v>2580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4644</v>
      </c>
      <c r="D81" s="53">
        <v>2239</v>
      </c>
      <c r="E81" s="53">
        <v>2405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4571</v>
      </c>
      <c r="D82" s="53">
        <v>2266</v>
      </c>
      <c r="E82" s="53">
        <v>2305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4295</v>
      </c>
      <c r="D83" s="53">
        <v>2080</v>
      </c>
      <c r="E83" s="53">
        <v>2215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4175</v>
      </c>
      <c r="D84" s="53">
        <v>2027</v>
      </c>
      <c r="E84" s="53">
        <v>2148</v>
      </c>
    </row>
    <row r="85" spans="1:5" ht="14.1" customHeight="1" x14ac:dyDescent="0.2">
      <c r="A85" s="45" t="s">
        <v>33</v>
      </c>
      <c r="B85" s="54"/>
      <c r="C85" s="53">
        <f>SUM(C80:C84)</f>
        <v>22705</v>
      </c>
      <c r="D85" s="53">
        <f>SUM(D80:D84)</f>
        <v>11052</v>
      </c>
      <c r="E85" s="53">
        <f>SUM(E80:E84)</f>
        <v>11653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3904</v>
      </c>
      <c r="D86" s="53">
        <v>1895</v>
      </c>
      <c r="E86" s="53">
        <v>2009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3748</v>
      </c>
      <c r="D87" s="53">
        <v>1814</v>
      </c>
      <c r="E87" s="53">
        <v>1934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3511</v>
      </c>
      <c r="D88" s="53">
        <v>1697</v>
      </c>
      <c r="E88" s="53">
        <v>1814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3484</v>
      </c>
      <c r="D89" s="53">
        <v>1666</v>
      </c>
      <c r="E89" s="53">
        <v>1818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3439</v>
      </c>
      <c r="D90" s="53">
        <v>1600</v>
      </c>
      <c r="E90" s="53">
        <v>1839</v>
      </c>
    </row>
    <row r="91" spans="1:5" ht="14.1" customHeight="1" x14ac:dyDescent="0.2">
      <c r="A91" s="45" t="s">
        <v>33</v>
      </c>
      <c r="B91" s="54"/>
      <c r="C91" s="53">
        <f>SUM(C86:C90)</f>
        <v>18086</v>
      </c>
      <c r="D91" s="53">
        <f>SUM(D86:D90)</f>
        <v>8672</v>
      </c>
      <c r="E91" s="53">
        <f>SUM(E86:E90)</f>
        <v>9414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3305</v>
      </c>
      <c r="D92" s="53">
        <v>1538</v>
      </c>
      <c r="E92" s="53">
        <v>1767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3111</v>
      </c>
      <c r="D93" s="53">
        <v>1513</v>
      </c>
      <c r="E93" s="53">
        <v>1598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3109</v>
      </c>
      <c r="D94" s="53">
        <v>1468</v>
      </c>
      <c r="E94" s="53">
        <v>1641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3033</v>
      </c>
      <c r="D95" s="53">
        <v>1457</v>
      </c>
      <c r="E95" s="53">
        <v>1576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3085</v>
      </c>
      <c r="D96" s="53">
        <v>1458</v>
      </c>
      <c r="E96" s="53">
        <v>1627</v>
      </c>
    </row>
    <row r="97" spans="1:5" ht="14.1" customHeight="1" x14ac:dyDescent="0.2">
      <c r="A97" s="45" t="s">
        <v>33</v>
      </c>
      <c r="B97" s="54"/>
      <c r="C97" s="53">
        <f>SUM(C92:C96)</f>
        <v>15643</v>
      </c>
      <c r="D97" s="53">
        <f>SUM(D92:D96)</f>
        <v>7434</v>
      </c>
      <c r="E97" s="53">
        <f>SUM(E92:E96)</f>
        <v>8209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2972</v>
      </c>
      <c r="D98" s="53">
        <v>1412</v>
      </c>
      <c r="E98" s="53">
        <v>1560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2613</v>
      </c>
      <c r="D99" s="53">
        <v>1213</v>
      </c>
      <c r="E99" s="53">
        <v>1400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2331</v>
      </c>
      <c r="D100" s="53">
        <v>1069</v>
      </c>
      <c r="E100" s="53">
        <v>1262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1889</v>
      </c>
      <c r="D101" s="53">
        <v>826</v>
      </c>
      <c r="E101" s="53">
        <v>1063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2509</v>
      </c>
      <c r="D102" s="53">
        <v>1188</v>
      </c>
      <c r="E102" s="53">
        <v>1321</v>
      </c>
    </row>
    <row r="103" spans="1:5" ht="14.1" customHeight="1" x14ac:dyDescent="0.2">
      <c r="A103" s="46" t="s">
        <v>33</v>
      </c>
      <c r="B103" s="55"/>
      <c r="C103" s="53">
        <f>SUM(C98:C102)</f>
        <v>12314</v>
      </c>
      <c r="D103" s="53">
        <f>SUM(D98:D102)</f>
        <v>5708</v>
      </c>
      <c r="E103" s="53">
        <f>SUM(E98:E102)</f>
        <v>6606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2469</v>
      </c>
      <c r="D104" s="53">
        <v>1121</v>
      </c>
      <c r="E104" s="53">
        <v>1348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2206</v>
      </c>
      <c r="D105" s="53">
        <v>1022</v>
      </c>
      <c r="E105" s="53">
        <v>1184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2705</v>
      </c>
      <c r="D106" s="53">
        <v>1163</v>
      </c>
      <c r="E106" s="53">
        <v>1542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2559</v>
      </c>
      <c r="D107" s="53">
        <v>1147</v>
      </c>
      <c r="E107" s="53">
        <v>1412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2305</v>
      </c>
      <c r="D108" s="53">
        <v>961</v>
      </c>
      <c r="E108" s="53">
        <v>1344</v>
      </c>
    </row>
    <row r="109" spans="1:5" ht="14.1" customHeight="1" x14ac:dyDescent="0.2">
      <c r="A109" s="46" t="s">
        <v>33</v>
      </c>
      <c r="B109" s="55"/>
      <c r="C109" s="53">
        <f>SUM(C104:C108)</f>
        <v>12244</v>
      </c>
      <c r="D109" s="53">
        <f>SUM(D104:D108)</f>
        <v>5414</v>
      </c>
      <c r="E109" s="53">
        <f>SUM(E104:E108)</f>
        <v>6830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2069</v>
      </c>
      <c r="D110" s="53">
        <v>877</v>
      </c>
      <c r="E110" s="53">
        <v>1192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1714</v>
      </c>
      <c r="D111" s="53">
        <v>762</v>
      </c>
      <c r="E111" s="53">
        <v>952</v>
      </c>
    </row>
    <row r="112" spans="1:5" ht="14.1" customHeight="1" x14ac:dyDescent="0.2">
      <c r="A112" s="39" t="s">
        <v>112</v>
      </c>
      <c r="B112" s="52">
        <f>$B$8-87</f>
        <v>1936</v>
      </c>
      <c r="C112" s="53">
        <v>1452</v>
      </c>
      <c r="D112" s="53">
        <v>607</v>
      </c>
      <c r="E112" s="53">
        <v>845</v>
      </c>
    </row>
    <row r="113" spans="1:5" ht="14.1" customHeight="1" x14ac:dyDescent="0.2">
      <c r="A113" s="39" t="s">
        <v>113</v>
      </c>
      <c r="B113" s="52">
        <f>$B$8-88</f>
        <v>1935</v>
      </c>
      <c r="C113" s="53">
        <v>1227</v>
      </c>
      <c r="D113" s="53">
        <v>467</v>
      </c>
      <c r="E113" s="53">
        <v>760</v>
      </c>
    </row>
    <row r="114" spans="1:5" ht="14.1" customHeight="1" x14ac:dyDescent="0.2">
      <c r="A114" s="39" t="s">
        <v>114</v>
      </c>
      <c r="B114" s="52">
        <f>$B$8-89</f>
        <v>1934</v>
      </c>
      <c r="C114" s="53">
        <v>839</v>
      </c>
      <c r="D114" s="53">
        <v>308</v>
      </c>
      <c r="E114" s="53">
        <v>531</v>
      </c>
    </row>
    <row r="115" spans="1:5" ht="14.1" customHeight="1" x14ac:dyDescent="0.2">
      <c r="A115" s="46" t="s">
        <v>33</v>
      </c>
      <c r="B115" s="56"/>
      <c r="C115" s="53">
        <f>SUM(C110:C114)</f>
        <v>7301</v>
      </c>
      <c r="D115" s="53">
        <f>SUM(D110:D114)</f>
        <v>3021</v>
      </c>
      <c r="E115" s="53">
        <f>SUM(E110:E114)</f>
        <v>4280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2685</v>
      </c>
      <c r="D116" s="53">
        <v>854</v>
      </c>
      <c r="E116" s="53">
        <v>1831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58">
        <v>279864</v>
      </c>
      <c r="D118" s="58">
        <v>137946</v>
      </c>
      <c r="E118" s="58">
        <v>141918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133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ht="14.1" customHeight="1" x14ac:dyDescent="0.2">
      <c r="A7" s="36"/>
      <c r="B7" s="42"/>
      <c r="C7" s="21"/>
      <c r="D7" s="21"/>
      <c r="E7" s="21"/>
    </row>
    <row r="8" spans="1:8" ht="14.1" customHeight="1" x14ac:dyDescent="0.2">
      <c r="A8" s="37" t="s">
        <v>28</v>
      </c>
      <c r="B8" s="52">
        <v>2023</v>
      </c>
      <c r="C8" s="53">
        <v>1608</v>
      </c>
      <c r="D8" s="53">
        <v>820</v>
      </c>
      <c r="E8" s="53">
        <v>788</v>
      </c>
    </row>
    <row r="9" spans="1:8" ht="14.1" customHeight="1" x14ac:dyDescent="0.2">
      <c r="A9" s="37" t="s">
        <v>29</v>
      </c>
      <c r="B9" s="52">
        <f>$B$8-1</f>
        <v>2022</v>
      </c>
      <c r="C9" s="53">
        <v>1812</v>
      </c>
      <c r="D9" s="53">
        <v>937</v>
      </c>
      <c r="E9" s="53">
        <v>875</v>
      </c>
    </row>
    <row r="10" spans="1:8" ht="14.1" customHeight="1" x14ac:dyDescent="0.2">
      <c r="A10" s="37" t="s">
        <v>30</v>
      </c>
      <c r="B10" s="52">
        <f>$B$8-2</f>
        <v>2021</v>
      </c>
      <c r="C10" s="53">
        <v>2022</v>
      </c>
      <c r="D10" s="53">
        <v>1034</v>
      </c>
      <c r="E10" s="53">
        <v>988</v>
      </c>
    </row>
    <row r="11" spans="1:8" ht="14.1" customHeight="1" x14ac:dyDescent="0.2">
      <c r="A11" s="37" t="s">
        <v>31</v>
      </c>
      <c r="B11" s="52">
        <f>$B$8-3</f>
        <v>2020</v>
      </c>
      <c r="C11" s="53">
        <v>1899</v>
      </c>
      <c r="D11" s="53">
        <v>982</v>
      </c>
      <c r="E11" s="53">
        <v>917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1999</v>
      </c>
      <c r="D12" s="53">
        <v>1053</v>
      </c>
      <c r="E12" s="53">
        <v>946</v>
      </c>
    </row>
    <row r="13" spans="1:8" ht="14.1" customHeight="1" x14ac:dyDescent="0.2">
      <c r="A13" s="44" t="s">
        <v>33</v>
      </c>
      <c r="B13" s="52"/>
      <c r="C13" s="53">
        <f>SUM(C8:C12)</f>
        <v>9340</v>
      </c>
      <c r="D13" s="53">
        <f>SUM(D8:D12)</f>
        <v>4826</v>
      </c>
      <c r="E13" s="53">
        <f>SUM(E8:E12)</f>
        <v>4514</v>
      </c>
    </row>
    <row r="14" spans="1:8" ht="14.1" customHeight="1" x14ac:dyDescent="0.2">
      <c r="A14" s="38" t="s">
        <v>34</v>
      </c>
      <c r="B14" s="52">
        <f>$B$8-5</f>
        <v>2018</v>
      </c>
      <c r="C14" s="53">
        <v>1985</v>
      </c>
      <c r="D14" s="53">
        <v>1058</v>
      </c>
      <c r="E14" s="53">
        <v>927</v>
      </c>
    </row>
    <row r="15" spans="1:8" ht="14.1" customHeight="1" x14ac:dyDescent="0.2">
      <c r="A15" s="38" t="s">
        <v>35</v>
      </c>
      <c r="B15" s="52">
        <f>$B$8-6</f>
        <v>2017</v>
      </c>
      <c r="C15" s="53">
        <v>2076</v>
      </c>
      <c r="D15" s="53">
        <v>1084</v>
      </c>
      <c r="E15" s="53">
        <v>992</v>
      </c>
    </row>
    <row r="16" spans="1:8" ht="14.1" customHeight="1" x14ac:dyDescent="0.2">
      <c r="A16" s="38" t="s">
        <v>36</v>
      </c>
      <c r="B16" s="52">
        <f>$B$8-7</f>
        <v>2016</v>
      </c>
      <c r="C16" s="53">
        <v>2095</v>
      </c>
      <c r="D16" s="53">
        <v>1074</v>
      </c>
      <c r="E16" s="53">
        <v>1021</v>
      </c>
    </row>
    <row r="17" spans="1:5" ht="14.1" customHeight="1" x14ac:dyDescent="0.2">
      <c r="A17" s="38" t="s">
        <v>37</v>
      </c>
      <c r="B17" s="52">
        <f>$B$8-8</f>
        <v>2015</v>
      </c>
      <c r="C17" s="53">
        <v>2055</v>
      </c>
      <c r="D17" s="53">
        <v>1059</v>
      </c>
      <c r="E17" s="53">
        <v>996</v>
      </c>
    </row>
    <row r="18" spans="1:5" ht="14.1" customHeight="1" x14ac:dyDescent="0.2">
      <c r="A18" s="38" t="s">
        <v>38</v>
      </c>
      <c r="B18" s="52">
        <f>$B$8-9</f>
        <v>2014</v>
      </c>
      <c r="C18" s="53">
        <v>1923</v>
      </c>
      <c r="D18" s="53">
        <v>972</v>
      </c>
      <c r="E18" s="53">
        <v>951</v>
      </c>
    </row>
    <row r="19" spans="1:5" ht="14.1" customHeight="1" x14ac:dyDescent="0.2">
      <c r="A19" s="45" t="s">
        <v>33</v>
      </c>
      <c r="B19" s="54"/>
      <c r="C19" s="53">
        <f>SUM(C14:C18)</f>
        <v>10134</v>
      </c>
      <c r="D19" s="53">
        <f>SUM(D14:D18)</f>
        <v>5247</v>
      </c>
      <c r="E19" s="53">
        <f>SUM(E14:E18)</f>
        <v>4887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2003</v>
      </c>
      <c r="D20" s="53">
        <v>1021</v>
      </c>
      <c r="E20" s="53">
        <v>982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2004</v>
      </c>
      <c r="D21" s="53">
        <v>1035</v>
      </c>
      <c r="E21" s="53">
        <v>969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1884</v>
      </c>
      <c r="D22" s="53">
        <v>1009</v>
      </c>
      <c r="E22" s="53">
        <v>875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1991</v>
      </c>
      <c r="D23" s="53">
        <v>1035</v>
      </c>
      <c r="E23" s="53">
        <v>956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2018</v>
      </c>
      <c r="D24" s="53">
        <v>1066</v>
      </c>
      <c r="E24" s="53">
        <v>952</v>
      </c>
    </row>
    <row r="25" spans="1:5" ht="14.1" customHeight="1" x14ac:dyDescent="0.2">
      <c r="A25" s="45" t="s">
        <v>33</v>
      </c>
      <c r="B25" s="54"/>
      <c r="C25" s="53">
        <f>SUM(C20:C24)</f>
        <v>9900</v>
      </c>
      <c r="D25" s="53">
        <f>SUM(D20:D24)</f>
        <v>5166</v>
      </c>
      <c r="E25" s="53">
        <f>SUM(E20:E24)</f>
        <v>4734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2017</v>
      </c>
      <c r="D26" s="53">
        <v>1057</v>
      </c>
      <c r="E26" s="53">
        <v>960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2042</v>
      </c>
      <c r="D27" s="53">
        <v>1113</v>
      </c>
      <c r="E27" s="53">
        <v>929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2080</v>
      </c>
      <c r="D28" s="53">
        <v>1119</v>
      </c>
      <c r="E28" s="53">
        <v>961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1987</v>
      </c>
      <c r="D29" s="53">
        <v>1040</v>
      </c>
      <c r="E29" s="53">
        <v>947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2005</v>
      </c>
      <c r="D30" s="53">
        <v>1052</v>
      </c>
      <c r="E30" s="53">
        <v>953</v>
      </c>
    </row>
    <row r="31" spans="1:5" ht="14.1" customHeight="1" x14ac:dyDescent="0.2">
      <c r="A31" s="45" t="s">
        <v>33</v>
      </c>
      <c r="B31" s="54"/>
      <c r="C31" s="53">
        <f>SUM(C26:C30)</f>
        <v>10131</v>
      </c>
      <c r="D31" s="53">
        <f>SUM(D26:D30)</f>
        <v>5381</v>
      </c>
      <c r="E31" s="53">
        <f>SUM(E26:E30)</f>
        <v>4750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1832</v>
      </c>
      <c r="D32" s="53">
        <v>986</v>
      </c>
      <c r="E32" s="53">
        <v>846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1792</v>
      </c>
      <c r="D33" s="53">
        <v>941</v>
      </c>
      <c r="E33" s="53">
        <v>851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1688</v>
      </c>
      <c r="D34" s="53">
        <v>892</v>
      </c>
      <c r="E34" s="53">
        <v>796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1800</v>
      </c>
      <c r="D35" s="53">
        <v>957</v>
      </c>
      <c r="E35" s="53">
        <v>843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1891</v>
      </c>
      <c r="D36" s="53">
        <v>1027</v>
      </c>
      <c r="E36" s="53">
        <v>864</v>
      </c>
    </row>
    <row r="37" spans="1:5" ht="14.1" customHeight="1" x14ac:dyDescent="0.2">
      <c r="A37" s="45" t="s">
        <v>33</v>
      </c>
      <c r="B37" s="54"/>
      <c r="C37" s="53">
        <f>SUM(C32:C36)</f>
        <v>9003</v>
      </c>
      <c r="D37" s="53">
        <f>SUM(D32:D36)</f>
        <v>4803</v>
      </c>
      <c r="E37" s="53">
        <f>SUM(E32:E36)</f>
        <v>4200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1817</v>
      </c>
      <c r="D38" s="53">
        <v>957</v>
      </c>
      <c r="E38" s="53">
        <v>860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2009</v>
      </c>
      <c r="D39" s="53">
        <v>1046</v>
      </c>
      <c r="E39" s="53">
        <v>963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1985</v>
      </c>
      <c r="D40" s="53">
        <v>1041</v>
      </c>
      <c r="E40" s="53">
        <v>944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1967</v>
      </c>
      <c r="D41" s="53">
        <v>957</v>
      </c>
      <c r="E41" s="53">
        <v>1010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2073</v>
      </c>
      <c r="D42" s="53">
        <v>1018</v>
      </c>
      <c r="E42" s="53">
        <v>1055</v>
      </c>
    </row>
    <row r="43" spans="1:5" ht="14.1" customHeight="1" x14ac:dyDescent="0.2">
      <c r="A43" s="45" t="s">
        <v>33</v>
      </c>
      <c r="B43" s="54"/>
      <c r="C43" s="53">
        <f>SUM(C38:C42)</f>
        <v>9851</v>
      </c>
      <c r="D43" s="53">
        <f>SUM(D38:D42)</f>
        <v>5019</v>
      </c>
      <c r="E43" s="53">
        <f>SUM(E38:E42)</f>
        <v>4832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2179</v>
      </c>
      <c r="D44" s="53">
        <v>1106</v>
      </c>
      <c r="E44" s="53">
        <v>1073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2308</v>
      </c>
      <c r="D45" s="53">
        <v>1137</v>
      </c>
      <c r="E45" s="53">
        <v>1171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2352</v>
      </c>
      <c r="D46" s="53">
        <v>1188</v>
      </c>
      <c r="E46" s="53">
        <v>1164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2520</v>
      </c>
      <c r="D47" s="53">
        <v>1274</v>
      </c>
      <c r="E47" s="53">
        <v>1246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2431</v>
      </c>
      <c r="D48" s="53">
        <v>1210</v>
      </c>
      <c r="E48" s="53">
        <v>1221</v>
      </c>
    </row>
    <row r="49" spans="1:5" ht="14.1" customHeight="1" x14ac:dyDescent="0.2">
      <c r="A49" s="45" t="s">
        <v>33</v>
      </c>
      <c r="B49" s="54"/>
      <c r="C49" s="53">
        <f>SUM(C44:C48)</f>
        <v>11790</v>
      </c>
      <c r="D49" s="53">
        <f>SUM(D44:D48)</f>
        <v>5915</v>
      </c>
      <c r="E49" s="53">
        <f>SUM(E44:E48)</f>
        <v>5875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2523</v>
      </c>
      <c r="D50" s="53">
        <v>1342</v>
      </c>
      <c r="E50" s="53">
        <v>1181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2442</v>
      </c>
      <c r="D51" s="53">
        <v>1203</v>
      </c>
      <c r="E51" s="53">
        <v>1239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2426</v>
      </c>
      <c r="D52" s="53">
        <v>1230</v>
      </c>
      <c r="E52" s="53">
        <v>1196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2346</v>
      </c>
      <c r="D53" s="53">
        <v>1165</v>
      </c>
      <c r="E53" s="53">
        <v>1181</v>
      </c>
    </row>
    <row r="54" spans="1:5" ht="14.1" customHeight="1" x14ac:dyDescent="0.2">
      <c r="A54" s="37" t="s">
        <v>68</v>
      </c>
      <c r="B54" s="52">
        <f>$B$8-39</f>
        <v>1984</v>
      </c>
      <c r="C54" s="53">
        <v>2334</v>
      </c>
      <c r="D54" s="53">
        <v>1129</v>
      </c>
      <c r="E54" s="53">
        <v>1205</v>
      </c>
    </row>
    <row r="55" spans="1:5" ht="14.1" customHeight="1" x14ac:dyDescent="0.2">
      <c r="A55" s="44" t="s">
        <v>33</v>
      </c>
      <c r="B55" s="54"/>
      <c r="C55" s="53">
        <f>SUM(C50:C54)</f>
        <v>12071</v>
      </c>
      <c r="D55" s="53">
        <f>SUM(D50:D54)</f>
        <v>6069</v>
      </c>
      <c r="E55" s="53">
        <f>SUM(E50:E54)</f>
        <v>6002</v>
      </c>
    </row>
    <row r="56" spans="1:5" ht="14.1" customHeight="1" x14ac:dyDescent="0.2">
      <c r="A56" s="37" t="s">
        <v>69</v>
      </c>
      <c r="B56" s="52">
        <f>$B$8-40</f>
        <v>1983</v>
      </c>
      <c r="C56" s="53">
        <v>2194</v>
      </c>
      <c r="D56" s="53">
        <v>1093</v>
      </c>
      <c r="E56" s="53">
        <v>1101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2342</v>
      </c>
      <c r="D57" s="53">
        <v>1135</v>
      </c>
      <c r="E57" s="53">
        <v>1207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2312</v>
      </c>
      <c r="D58" s="53">
        <v>1097</v>
      </c>
      <c r="E58" s="53">
        <v>1215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2435</v>
      </c>
      <c r="D59" s="53">
        <v>1186</v>
      </c>
      <c r="E59" s="53">
        <v>1249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2332</v>
      </c>
      <c r="D60" s="53">
        <v>1141</v>
      </c>
      <c r="E60" s="53">
        <v>1191</v>
      </c>
    </row>
    <row r="61" spans="1:5" ht="14.1" customHeight="1" x14ac:dyDescent="0.2">
      <c r="A61" s="45" t="s">
        <v>33</v>
      </c>
      <c r="B61" s="54"/>
      <c r="C61" s="53">
        <f>SUM(C56:C60)</f>
        <v>11615</v>
      </c>
      <c r="D61" s="53">
        <f>SUM(D56:D60)</f>
        <v>5652</v>
      </c>
      <c r="E61" s="53">
        <f>SUM(E56:E60)</f>
        <v>5963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2370</v>
      </c>
      <c r="D62" s="53">
        <v>1168</v>
      </c>
      <c r="E62" s="53">
        <v>1202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2299</v>
      </c>
      <c r="D63" s="53">
        <v>1132</v>
      </c>
      <c r="E63" s="53">
        <v>1167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2390</v>
      </c>
      <c r="D64" s="53">
        <v>1148</v>
      </c>
      <c r="E64" s="53">
        <v>1242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2153</v>
      </c>
      <c r="D65" s="53">
        <v>1028</v>
      </c>
      <c r="E65" s="53">
        <v>1125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2274</v>
      </c>
      <c r="D66" s="53">
        <v>1112</v>
      </c>
      <c r="E66" s="53">
        <v>1162</v>
      </c>
    </row>
    <row r="67" spans="1:5" ht="14.1" customHeight="1" x14ac:dyDescent="0.2">
      <c r="A67" s="45" t="s">
        <v>33</v>
      </c>
      <c r="B67" s="54"/>
      <c r="C67" s="53">
        <f>SUM(C62:C66)</f>
        <v>11486</v>
      </c>
      <c r="D67" s="53">
        <f>SUM(D62:D66)</f>
        <v>5588</v>
      </c>
      <c r="E67" s="53">
        <f>SUM(E62:E66)</f>
        <v>5898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2364</v>
      </c>
      <c r="D68" s="53">
        <v>1186</v>
      </c>
      <c r="E68" s="53">
        <v>1178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2555</v>
      </c>
      <c r="D69" s="53">
        <v>1260</v>
      </c>
      <c r="E69" s="53">
        <v>1295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2861</v>
      </c>
      <c r="D70" s="53">
        <v>1401</v>
      </c>
      <c r="E70" s="53">
        <v>1460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3026</v>
      </c>
      <c r="D71" s="53">
        <v>1500</v>
      </c>
      <c r="E71" s="53">
        <v>1526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3406</v>
      </c>
      <c r="D72" s="53">
        <v>1698</v>
      </c>
      <c r="E72" s="53">
        <v>1708</v>
      </c>
    </row>
    <row r="73" spans="1:5" ht="14.1" customHeight="1" x14ac:dyDescent="0.2">
      <c r="A73" s="45" t="s">
        <v>33</v>
      </c>
      <c r="B73" s="54"/>
      <c r="C73" s="53">
        <f>SUM(C68:C72)</f>
        <v>14212</v>
      </c>
      <c r="D73" s="53">
        <f>SUM(D68:D72)</f>
        <v>7045</v>
      </c>
      <c r="E73" s="53">
        <f>SUM(E68:E72)</f>
        <v>7167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3706</v>
      </c>
      <c r="D74" s="53">
        <v>1772</v>
      </c>
      <c r="E74" s="53">
        <v>1934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3799</v>
      </c>
      <c r="D75" s="53">
        <v>1875</v>
      </c>
      <c r="E75" s="53">
        <v>1924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3842</v>
      </c>
      <c r="D76" s="53">
        <v>1904</v>
      </c>
      <c r="E76" s="53">
        <v>1938</v>
      </c>
    </row>
    <row r="77" spans="1:5" ht="14.1" customHeight="1" x14ac:dyDescent="0.2">
      <c r="A77" s="37" t="s">
        <v>87</v>
      </c>
      <c r="B77" s="52">
        <f>$B$8-58</f>
        <v>1965</v>
      </c>
      <c r="C77" s="53">
        <v>3724</v>
      </c>
      <c r="D77" s="53">
        <v>1809</v>
      </c>
      <c r="E77" s="53">
        <v>1915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3770</v>
      </c>
      <c r="D78" s="53">
        <v>1843</v>
      </c>
      <c r="E78" s="53">
        <v>1927</v>
      </c>
    </row>
    <row r="79" spans="1:5" ht="14.1" customHeight="1" x14ac:dyDescent="0.2">
      <c r="A79" s="45" t="s">
        <v>33</v>
      </c>
      <c r="B79" s="54"/>
      <c r="C79" s="53">
        <f>SUM(C74:C78)</f>
        <v>18841</v>
      </c>
      <c r="D79" s="53">
        <f>SUM(D74:D78)</f>
        <v>9203</v>
      </c>
      <c r="E79" s="53">
        <f>SUM(E74:E78)</f>
        <v>9638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3589</v>
      </c>
      <c r="D80" s="53">
        <v>1772</v>
      </c>
      <c r="E80" s="53">
        <v>1817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3535</v>
      </c>
      <c r="D81" s="53">
        <v>1786</v>
      </c>
      <c r="E81" s="53">
        <v>1749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3461</v>
      </c>
      <c r="D82" s="53">
        <v>1685</v>
      </c>
      <c r="E82" s="53">
        <v>1776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3237</v>
      </c>
      <c r="D83" s="53">
        <v>1561</v>
      </c>
      <c r="E83" s="53">
        <v>1676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3031</v>
      </c>
      <c r="D84" s="53">
        <v>1501</v>
      </c>
      <c r="E84" s="53">
        <v>1530</v>
      </c>
    </row>
    <row r="85" spans="1:5" ht="14.1" customHeight="1" x14ac:dyDescent="0.2">
      <c r="A85" s="45" t="s">
        <v>33</v>
      </c>
      <c r="B85" s="54"/>
      <c r="C85" s="53">
        <f>SUM(C80:C84)</f>
        <v>16853</v>
      </c>
      <c r="D85" s="53">
        <f>SUM(D80:D84)</f>
        <v>8305</v>
      </c>
      <c r="E85" s="53">
        <f>SUM(E80:E84)</f>
        <v>8548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2941</v>
      </c>
      <c r="D86" s="53">
        <v>1439</v>
      </c>
      <c r="E86" s="53">
        <v>1502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2823</v>
      </c>
      <c r="D87" s="53">
        <v>1360</v>
      </c>
      <c r="E87" s="53">
        <v>1463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2684</v>
      </c>
      <c r="D88" s="53">
        <v>1280</v>
      </c>
      <c r="E88" s="53">
        <v>1404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2595</v>
      </c>
      <c r="D89" s="53">
        <v>1269</v>
      </c>
      <c r="E89" s="53">
        <v>1326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2563</v>
      </c>
      <c r="D90" s="53">
        <v>1207</v>
      </c>
      <c r="E90" s="53">
        <v>1356</v>
      </c>
    </row>
    <row r="91" spans="1:5" ht="14.1" customHeight="1" x14ac:dyDescent="0.2">
      <c r="A91" s="45" t="s">
        <v>33</v>
      </c>
      <c r="B91" s="54"/>
      <c r="C91" s="53">
        <f>SUM(C86:C90)</f>
        <v>13606</v>
      </c>
      <c r="D91" s="53">
        <f>SUM(D86:D90)</f>
        <v>6555</v>
      </c>
      <c r="E91" s="53">
        <f>SUM(E86:E90)</f>
        <v>7051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2522</v>
      </c>
      <c r="D92" s="53">
        <v>1234</v>
      </c>
      <c r="E92" s="53">
        <v>1288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2385</v>
      </c>
      <c r="D93" s="53">
        <v>1139</v>
      </c>
      <c r="E93" s="53">
        <v>1246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2369</v>
      </c>
      <c r="D94" s="53">
        <v>1169</v>
      </c>
      <c r="E94" s="53">
        <v>1200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2399</v>
      </c>
      <c r="D95" s="53">
        <v>1137</v>
      </c>
      <c r="E95" s="53">
        <v>1262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2363</v>
      </c>
      <c r="D96" s="53">
        <v>1136</v>
      </c>
      <c r="E96" s="53">
        <v>1227</v>
      </c>
    </row>
    <row r="97" spans="1:5" ht="14.1" customHeight="1" x14ac:dyDescent="0.2">
      <c r="A97" s="45" t="s">
        <v>33</v>
      </c>
      <c r="B97" s="54"/>
      <c r="C97" s="53">
        <f>SUM(C92:C96)</f>
        <v>12038</v>
      </c>
      <c r="D97" s="53">
        <f>SUM(D92:D96)</f>
        <v>5815</v>
      </c>
      <c r="E97" s="53">
        <f>SUM(E92:E96)</f>
        <v>6223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2139</v>
      </c>
      <c r="D98" s="53">
        <v>1037</v>
      </c>
      <c r="E98" s="53">
        <v>1102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1939</v>
      </c>
      <c r="D99" s="53">
        <v>899</v>
      </c>
      <c r="E99" s="53">
        <v>1040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1841</v>
      </c>
      <c r="D100" s="53">
        <v>872</v>
      </c>
      <c r="E100" s="53">
        <v>969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1390</v>
      </c>
      <c r="D101" s="53">
        <v>662</v>
      </c>
      <c r="E101" s="53">
        <v>728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1805</v>
      </c>
      <c r="D102" s="53">
        <v>809</v>
      </c>
      <c r="E102" s="53">
        <v>996</v>
      </c>
    </row>
    <row r="103" spans="1:5" ht="14.1" customHeight="1" x14ac:dyDescent="0.2">
      <c r="A103" s="46" t="s">
        <v>33</v>
      </c>
      <c r="B103" s="55"/>
      <c r="C103" s="53">
        <f>SUM(C98:C102)</f>
        <v>9114</v>
      </c>
      <c r="D103" s="53">
        <f>SUM(D98:D102)</f>
        <v>4279</v>
      </c>
      <c r="E103" s="53">
        <f>SUM(E98:E102)</f>
        <v>4835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1820</v>
      </c>
      <c r="D104" s="53">
        <v>880</v>
      </c>
      <c r="E104" s="53">
        <v>940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1648</v>
      </c>
      <c r="D105" s="53">
        <v>768</v>
      </c>
      <c r="E105" s="53">
        <v>880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1892</v>
      </c>
      <c r="D106" s="53">
        <v>882</v>
      </c>
      <c r="E106" s="53">
        <v>1010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1870</v>
      </c>
      <c r="D107" s="53">
        <v>842</v>
      </c>
      <c r="E107" s="53">
        <v>1028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1739</v>
      </c>
      <c r="D108" s="53">
        <v>759</v>
      </c>
      <c r="E108" s="53">
        <v>980</v>
      </c>
    </row>
    <row r="109" spans="1:5" ht="14.1" customHeight="1" x14ac:dyDescent="0.2">
      <c r="A109" s="46" t="s">
        <v>33</v>
      </c>
      <c r="B109" s="55"/>
      <c r="C109" s="53">
        <f>SUM(C104:C108)</f>
        <v>8969</v>
      </c>
      <c r="D109" s="53">
        <f>SUM(D104:D108)</f>
        <v>4131</v>
      </c>
      <c r="E109" s="53">
        <f>SUM(E104:E108)</f>
        <v>4838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1495</v>
      </c>
      <c r="D110" s="53">
        <v>606</v>
      </c>
      <c r="E110" s="53">
        <v>889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1362</v>
      </c>
      <c r="D111" s="53">
        <v>562</v>
      </c>
      <c r="E111" s="53">
        <v>800</v>
      </c>
    </row>
    <row r="112" spans="1:5" ht="14.1" customHeight="1" x14ac:dyDescent="0.2">
      <c r="A112" s="39" t="s">
        <v>112</v>
      </c>
      <c r="B112" s="52">
        <f>$B$8-87</f>
        <v>1936</v>
      </c>
      <c r="C112" s="53">
        <v>1081</v>
      </c>
      <c r="D112" s="53">
        <v>426</v>
      </c>
      <c r="E112" s="53">
        <v>655</v>
      </c>
    </row>
    <row r="113" spans="1:5" ht="14.1" customHeight="1" x14ac:dyDescent="0.2">
      <c r="A113" s="39" t="s">
        <v>113</v>
      </c>
      <c r="B113" s="52">
        <f>$B$8-88</f>
        <v>1935</v>
      </c>
      <c r="C113" s="53">
        <v>830</v>
      </c>
      <c r="D113" s="53">
        <v>321</v>
      </c>
      <c r="E113" s="53">
        <v>509</v>
      </c>
    </row>
    <row r="114" spans="1:5" ht="14.1" customHeight="1" x14ac:dyDescent="0.2">
      <c r="A114" s="39" t="s">
        <v>114</v>
      </c>
      <c r="B114" s="52">
        <f>$B$8-89</f>
        <v>1934</v>
      </c>
      <c r="C114" s="53">
        <v>653</v>
      </c>
      <c r="D114" s="53">
        <v>257</v>
      </c>
      <c r="E114" s="53">
        <v>396</v>
      </c>
    </row>
    <row r="115" spans="1:5" ht="14.1" customHeight="1" x14ac:dyDescent="0.2">
      <c r="A115" s="46" t="s">
        <v>33</v>
      </c>
      <c r="B115" s="56"/>
      <c r="C115" s="53">
        <f>SUM(C110:C114)</f>
        <v>5421</v>
      </c>
      <c r="D115" s="53">
        <f>SUM(D110:D114)</f>
        <v>2172</v>
      </c>
      <c r="E115" s="53">
        <f>SUM(E110:E114)</f>
        <v>3249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2010</v>
      </c>
      <c r="D116" s="53">
        <v>650</v>
      </c>
      <c r="E116" s="53">
        <v>1360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58">
        <v>206385</v>
      </c>
      <c r="D118" s="58">
        <v>101821</v>
      </c>
      <c r="E118" s="58">
        <v>104564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134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ht="14.1" customHeight="1" x14ac:dyDescent="0.2">
      <c r="A7" s="36"/>
      <c r="B7" s="42"/>
      <c r="C7" s="21"/>
      <c r="D7" s="21"/>
      <c r="E7" s="21"/>
    </row>
    <row r="8" spans="1:8" ht="14.1" customHeight="1" x14ac:dyDescent="0.2">
      <c r="A8" s="37" t="s">
        <v>28</v>
      </c>
      <c r="B8" s="52">
        <v>2023</v>
      </c>
      <c r="C8" s="53">
        <v>2189</v>
      </c>
      <c r="D8" s="53">
        <v>1137</v>
      </c>
      <c r="E8" s="53">
        <v>1052</v>
      </c>
    </row>
    <row r="9" spans="1:8" ht="14.1" customHeight="1" x14ac:dyDescent="0.2">
      <c r="A9" s="37" t="s">
        <v>29</v>
      </c>
      <c r="B9" s="52">
        <f>$B$8-1</f>
        <v>2022</v>
      </c>
      <c r="C9" s="53">
        <v>2534</v>
      </c>
      <c r="D9" s="53">
        <v>1268</v>
      </c>
      <c r="E9" s="53">
        <v>1266</v>
      </c>
    </row>
    <row r="10" spans="1:8" ht="14.1" customHeight="1" x14ac:dyDescent="0.2">
      <c r="A10" s="37" t="s">
        <v>30</v>
      </c>
      <c r="B10" s="52">
        <f>$B$8-2</f>
        <v>2021</v>
      </c>
      <c r="C10" s="53">
        <v>2807</v>
      </c>
      <c r="D10" s="53">
        <v>1447</v>
      </c>
      <c r="E10" s="53">
        <v>1360</v>
      </c>
    </row>
    <row r="11" spans="1:8" ht="14.1" customHeight="1" x14ac:dyDescent="0.2">
      <c r="A11" s="37" t="s">
        <v>31</v>
      </c>
      <c r="B11" s="52">
        <f>$B$8-3</f>
        <v>2020</v>
      </c>
      <c r="C11" s="53">
        <v>2729</v>
      </c>
      <c r="D11" s="53">
        <v>1387</v>
      </c>
      <c r="E11" s="53">
        <v>1342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2785</v>
      </c>
      <c r="D12" s="53">
        <v>1420</v>
      </c>
      <c r="E12" s="53">
        <v>1365</v>
      </c>
    </row>
    <row r="13" spans="1:8" ht="14.1" customHeight="1" x14ac:dyDescent="0.2">
      <c r="A13" s="44" t="s">
        <v>33</v>
      </c>
      <c r="B13" s="52"/>
      <c r="C13" s="53">
        <f>SUM(C8:C12)</f>
        <v>13044</v>
      </c>
      <c r="D13" s="53">
        <f>SUM(D8:D12)</f>
        <v>6659</v>
      </c>
      <c r="E13" s="53">
        <f>SUM(E8:E12)</f>
        <v>6385</v>
      </c>
    </row>
    <row r="14" spans="1:8" ht="14.1" customHeight="1" x14ac:dyDescent="0.2">
      <c r="A14" s="38" t="s">
        <v>34</v>
      </c>
      <c r="B14" s="52">
        <f>$B$8-5</f>
        <v>2018</v>
      </c>
      <c r="C14" s="53">
        <v>2797</v>
      </c>
      <c r="D14" s="53">
        <v>1423</v>
      </c>
      <c r="E14" s="53">
        <v>1374</v>
      </c>
    </row>
    <row r="15" spans="1:8" ht="14.1" customHeight="1" x14ac:dyDescent="0.2">
      <c r="A15" s="38" t="s">
        <v>35</v>
      </c>
      <c r="B15" s="52">
        <f>$B$8-6</f>
        <v>2017</v>
      </c>
      <c r="C15" s="53">
        <v>2861</v>
      </c>
      <c r="D15" s="53">
        <v>1467</v>
      </c>
      <c r="E15" s="53">
        <v>1394</v>
      </c>
    </row>
    <row r="16" spans="1:8" ht="14.1" customHeight="1" x14ac:dyDescent="0.2">
      <c r="A16" s="38" t="s">
        <v>36</v>
      </c>
      <c r="B16" s="52">
        <f>$B$8-7</f>
        <v>2016</v>
      </c>
      <c r="C16" s="53">
        <v>2953</v>
      </c>
      <c r="D16" s="53">
        <v>1525</v>
      </c>
      <c r="E16" s="53">
        <v>1428</v>
      </c>
    </row>
    <row r="17" spans="1:5" ht="14.1" customHeight="1" x14ac:dyDescent="0.2">
      <c r="A17" s="38" t="s">
        <v>37</v>
      </c>
      <c r="B17" s="52">
        <f>$B$8-8</f>
        <v>2015</v>
      </c>
      <c r="C17" s="53">
        <v>2738</v>
      </c>
      <c r="D17" s="53">
        <v>1378</v>
      </c>
      <c r="E17" s="53">
        <v>1360</v>
      </c>
    </row>
    <row r="18" spans="1:5" ht="14.1" customHeight="1" x14ac:dyDescent="0.2">
      <c r="A18" s="38" t="s">
        <v>38</v>
      </c>
      <c r="B18" s="52">
        <f>$B$8-9</f>
        <v>2014</v>
      </c>
      <c r="C18" s="53">
        <v>2928</v>
      </c>
      <c r="D18" s="53">
        <v>1484</v>
      </c>
      <c r="E18" s="53">
        <v>1444</v>
      </c>
    </row>
    <row r="19" spans="1:5" ht="14.1" customHeight="1" x14ac:dyDescent="0.2">
      <c r="A19" s="45" t="s">
        <v>33</v>
      </c>
      <c r="B19" s="54"/>
      <c r="C19" s="53">
        <f>SUM(C14:C18)</f>
        <v>14277</v>
      </c>
      <c r="D19" s="53">
        <f>SUM(D14:D18)</f>
        <v>7277</v>
      </c>
      <c r="E19" s="53">
        <f>SUM(E14:E18)</f>
        <v>7000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2744</v>
      </c>
      <c r="D20" s="53">
        <v>1381</v>
      </c>
      <c r="E20" s="53">
        <v>1363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2866</v>
      </c>
      <c r="D21" s="53">
        <v>1484</v>
      </c>
      <c r="E21" s="53">
        <v>1382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2728</v>
      </c>
      <c r="D22" s="53">
        <v>1371</v>
      </c>
      <c r="E22" s="53">
        <v>1357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2801</v>
      </c>
      <c r="D23" s="53">
        <v>1474</v>
      </c>
      <c r="E23" s="53">
        <v>1327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2775</v>
      </c>
      <c r="D24" s="53">
        <v>1473</v>
      </c>
      <c r="E24" s="53">
        <v>1302</v>
      </c>
    </row>
    <row r="25" spans="1:5" ht="14.1" customHeight="1" x14ac:dyDescent="0.2">
      <c r="A25" s="45" t="s">
        <v>33</v>
      </c>
      <c r="B25" s="54"/>
      <c r="C25" s="53">
        <f>SUM(C20:C24)</f>
        <v>13914</v>
      </c>
      <c r="D25" s="53">
        <f>SUM(D20:D24)</f>
        <v>7183</v>
      </c>
      <c r="E25" s="53">
        <f>SUM(E20:E24)</f>
        <v>6731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2733</v>
      </c>
      <c r="D26" s="53">
        <v>1445</v>
      </c>
      <c r="E26" s="53">
        <v>1288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2833</v>
      </c>
      <c r="D27" s="53">
        <v>1516</v>
      </c>
      <c r="E27" s="53">
        <v>1317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2667</v>
      </c>
      <c r="D28" s="53">
        <v>1388</v>
      </c>
      <c r="E28" s="53">
        <v>1279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2841</v>
      </c>
      <c r="D29" s="53">
        <v>1503</v>
      </c>
      <c r="E29" s="53">
        <v>1338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2759</v>
      </c>
      <c r="D30" s="53">
        <v>1473</v>
      </c>
      <c r="E30" s="53">
        <v>1286</v>
      </c>
    </row>
    <row r="31" spans="1:5" ht="14.1" customHeight="1" x14ac:dyDescent="0.2">
      <c r="A31" s="45" t="s">
        <v>33</v>
      </c>
      <c r="B31" s="54"/>
      <c r="C31" s="53">
        <f>SUM(C26:C30)</f>
        <v>13833</v>
      </c>
      <c r="D31" s="53">
        <f>SUM(D26:D30)</f>
        <v>7325</v>
      </c>
      <c r="E31" s="53">
        <f>SUM(E26:E30)</f>
        <v>6508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2729</v>
      </c>
      <c r="D32" s="53">
        <v>1484</v>
      </c>
      <c r="E32" s="53">
        <v>1245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2575</v>
      </c>
      <c r="D33" s="53">
        <v>1439</v>
      </c>
      <c r="E33" s="53">
        <v>1136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2649</v>
      </c>
      <c r="D34" s="53">
        <v>1451</v>
      </c>
      <c r="E34" s="53">
        <v>1198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2773</v>
      </c>
      <c r="D35" s="53">
        <v>1525</v>
      </c>
      <c r="E35" s="53">
        <v>1248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2743</v>
      </c>
      <c r="D36" s="53">
        <v>1522</v>
      </c>
      <c r="E36" s="53">
        <v>1221</v>
      </c>
    </row>
    <row r="37" spans="1:5" ht="14.1" customHeight="1" x14ac:dyDescent="0.2">
      <c r="A37" s="45" t="s">
        <v>33</v>
      </c>
      <c r="B37" s="54"/>
      <c r="C37" s="53">
        <f>SUM(C32:C36)</f>
        <v>13469</v>
      </c>
      <c r="D37" s="53">
        <f>SUM(D32:D36)</f>
        <v>7421</v>
      </c>
      <c r="E37" s="53">
        <f>SUM(E32:E36)</f>
        <v>6048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2793</v>
      </c>
      <c r="D38" s="53">
        <v>1531</v>
      </c>
      <c r="E38" s="53">
        <v>1262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2923</v>
      </c>
      <c r="D39" s="53">
        <v>1600</v>
      </c>
      <c r="E39" s="53">
        <v>1323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2923</v>
      </c>
      <c r="D40" s="53">
        <v>1531</v>
      </c>
      <c r="E40" s="53">
        <v>1392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2972</v>
      </c>
      <c r="D41" s="53">
        <v>1564</v>
      </c>
      <c r="E41" s="53">
        <v>1408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3010</v>
      </c>
      <c r="D42" s="53">
        <v>1570</v>
      </c>
      <c r="E42" s="53">
        <v>1440</v>
      </c>
    </row>
    <row r="43" spans="1:5" ht="14.1" customHeight="1" x14ac:dyDescent="0.2">
      <c r="A43" s="45" t="s">
        <v>33</v>
      </c>
      <c r="B43" s="54"/>
      <c r="C43" s="53">
        <f>SUM(C38:C42)</f>
        <v>14621</v>
      </c>
      <c r="D43" s="53">
        <f>SUM(D38:D42)</f>
        <v>7796</v>
      </c>
      <c r="E43" s="53">
        <f>SUM(E38:E42)</f>
        <v>6825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3233</v>
      </c>
      <c r="D44" s="53">
        <v>1691</v>
      </c>
      <c r="E44" s="53">
        <v>1542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3146</v>
      </c>
      <c r="D45" s="53">
        <v>1605</v>
      </c>
      <c r="E45" s="53">
        <v>1541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3550</v>
      </c>
      <c r="D46" s="53">
        <v>1804</v>
      </c>
      <c r="E46" s="53">
        <v>1746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3683</v>
      </c>
      <c r="D47" s="53">
        <v>1903</v>
      </c>
      <c r="E47" s="53">
        <v>1780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3728</v>
      </c>
      <c r="D48" s="53">
        <v>1854</v>
      </c>
      <c r="E48" s="53">
        <v>1874</v>
      </c>
    </row>
    <row r="49" spans="1:5" ht="14.1" customHeight="1" x14ac:dyDescent="0.2">
      <c r="A49" s="45" t="s">
        <v>33</v>
      </c>
      <c r="B49" s="54"/>
      <c r="C49" s="53">
        <f>SUM(C44:C48)</f>
        <v>17340</v>
      </c>
      <c r="D49" s="53">
        <f>SUM(D44:D48)</f>
        <v>8857</v>
      </c>
      <c r="E49" s="53">
        <f>SUM(E44:E48)</f>
        <v>8483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4033</v>
      </c>
      <c r="D50" s="53">
        <v>2067</v>
      </c>
      <c r="E50" s="53">
        <v>1966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3839</v>
      </c>
      <c r="D51" s="53">
        <v>1921</v>
      </c>
      <c r="E51" s="53">
        <v>1918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3736</v>
      </c>
      <c r="D52" s="53">
        <v>1858</v>
      </c>
      <c r="E52" s="53">
        <v>1878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3745</v>
      </c>
      <c r="D53" s="53">
        <v>1857</v>
      </c>
      <c r="E53" s="53">
        <v>1888</v>
      </c>
    </row>
    <row r="54" spans="1:5" ht="14.1" customHeight="1" x14ac:dyDescent="0.2">
      <c r="A54" s="37" t="s">
        <v>68</v>
      </c>
      <c r="B54" s="52">
        <f>$B$8-39</f>
        <v>1984</v>
      </c>
      <c r="C54" s="53">
        <v>3720</v>
      </c>
      <c r="D54" s="53">
        <v>1929</v>
      </c>
      <c r="E54" s="53">
        <v>1791</v>
      </c>
    </row>
    <row r="55" spans="1:5" ht="14.1" customHeight="1" x14ac:dyDescent="0.2">
      <c r="A55" s="44" t="s">
        <v>33</v>
      </c>
      <c r="B55" s="54"/>
      <c r="C55" s="53">
        <f>SUM(C50:C54)</f>
        <v>19073</v>
      </c>
      <c r="D55" s="53">
        <f>SUM(D50:D54)</f>
        <v>9632</v>
      </c>
      <c r="E55" s="53">
        <f>SUM(E50:E54)</f>
        <v>9441</v>
      </c>
    </row>
    <row r="56" spans="1:5" ht="14.1" customHeight="1" x14ac:dyDescent="0.2">
      <c r="A56" s="37" t="s">
        <v>69</v>
      </c>
      <c r="B56" s="52">
        <f>$B$8-40</f>
        <v>1983</v>
      </c>
      <c r="C56" s="53">
        <v>3845</v>
      </c>
      <c r="D56" s="53">
        <v>1890</v>
      </c>
      <c r="E56" s="53">
        <v>1955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3918</v>
      </c>
      <c r="D57" s="53">
        <v>1908</v>
      </c>
      <c r="E57" s="53">
        <v>2010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3882</v>
      </c>
      <c r="D58" s="53">
        <v>1925</v>
      </c>
      <c r="E58" s="53">
        <v>1957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3831</v>
      </c>
      <c r="D59" s="53">
        <v>1921</v>
      </c>
      <c r="E59" s="53">
        <v>1910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3644</v>
      </c>
      <c r="D60" s="53">
        <v>1829</v>
      </c>
      <c r="E60" s="53">
        <v>1815</v>
      </c>
    </row>
    <row r="61" spans="1:5" ht="14.1" customHeight="1" x14ac:dyDescent="0.2">
      <c r="A61" s="45" t="s">
        <v>33</v>
      </c>
      <c r="B61" s="54"/>
      <c r="C61" s="53">
        <f>SUM(C56:C60)</f>
        <v>19120</v>
      </c>
      <c r="D61" s="53">
        <f>SUM(D56:D60)</f>
        <v>9473</v>
      </c>
      <c r="E61" s="53">
        <f>SUM(E56:E60)</f>
        <v>9647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3667</v>
      </c>
      <c r="D62" s="53">
        <v>1792</v>
      </c>
      <c r="E62" s="53">
        <v>1875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3646</v>
      </c>
      <c r="D63" s="53">
        <v>1746</v>
      </c>
      <c r="E63" s="53">
        <v>1900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3540</v>
      </c>
      <c r="D64" s="53">
        <v>1792</v>
      </c>
      <c r="E64" s="53">
        <v>1748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3437</v>
      </c>
      <c r="D65" s="53">
        <v>1709</v>
      </c>
      <c r="E65" s="53">
        <v>1728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3372</v>
      </c>
      <c r="D66" s="53">
        <v>1663</v>
      </c>
      <c r="E66" s="53">
        <v>1709</v>
      </c>
    </row>
    <row r="67" spans="1:5" ht="14.1" customHeight="1" x14ac:dyDescent="0.2">
      <c r="A67" s="45" t="s">
        <v>33</v>
      </c>
      <c r="B67" s="54"/>
      <c r="C67" s="53">
        <f>SUM(C62:C66)</f>
        <v>17662</v>
      </c>
      <c r="D67" s="53">
        <f>SUM(D62:D66)</f>
        <v>8702</v>
      </c>
      <c r="E67" s="53">
        <f>SUM(E62:E66)</f>
        <v>8960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3436</v>
      </c>
      <c r="D68" s="53">
        <v>1690</v>
      </c>
      <c r="E68" s="53">
        <v>1746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3631</v>
      </c>
      <c r="D69" s="53">
        <v>1787</v>
      </c>
      <c r="E69" s="53">
        <v>1844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4242</v>
      </c>
      <c r="D70" s="53">
        <v>2089</v>
      </c>
      <c r="E70" s="53">
        <v>2153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4154</v>
      </c>
      <c r="D71" s="53">
        <v>2078</v>
      </c>
      <c r="E71" s="53">
        <v>2076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4646</v>
      </c>
      <c r="D72" s="53">
        <v>2302</v>
      </c>
      <c r="E72" s="53">
        <v>2344</v>
      </c>
    </row>
    <row r="73" spans="1:5" ht="14.1" customHeight="1" x14ac:dyDescent="0.2">
      <c r="A73" s="45" t="s">
        <v>33</v>
      </c>
      <c r="B73" s="54"/>
      <c r="C73" s="53">
        <f>SUM(C68:C72)</f>
        <v>20109</v>
      </c>
      <c r="D73" s="53">
        <f>SUM(D68:D72)</f>
        <v>9946</v>
      </c>
      <c r="E73" s="53">
        <f>SUM(E68:E72)</f>
        <v>10163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5086</v>
      </c>
      <c r="D74" s="53">
        <v>2540</v>
      </c>
      <c r="E74" s="53">
        <v>2546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5110</v>
      </c>
      <c r="D75" s="53">
        <v>2534</v>
      </c>
      <c r="E75" s="53">
        <v>2576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5130</v>
      </c>
      <c r="D76" s="53">
        <v>2550</v>
      </c>
      <c r="E76" s="53">
        <v>2580</v>
      </c>
    </row>
    <row r="77" spans="1:5" ht="14.1" customHeight="1" x14ac:dyDescent="0.2">
      <c r="A77" s="37" t="s">
        <v>87</v>
      </c>
      <c r="B77" s="52">
        <f>$B$8-58</f>
        <v>1965</v>
      </c>
      <c r="C77" s="53">
        <v>5033</v>
      </c>
      <c r="D77" s="53">
        <v>2482</v>
      </c>
      <c r="E77" s="53">
        <v>2551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4990</v>
      </c>
      <c r="D78" s="53">
        <v>2544</v>
      </c>
      <c r="E78" s="53">
        <v>2446</v>
      </c>
    </row>
    <row r="79" spans="1:5" ht="14.1" customHeight="1" x14ac:dyDescent="0.2">
      <c r="A79" s="45" t="s">
        <v>33</v>
      </c>
      <c r="B79" s="54"/>
      <c r="C79" s="53">
        <f>SUM(C74:C78)</f>
        <v>25349</v>
      </c>
      <c r="D79" s="53">
        <f>SUM(D74:D78)</f>
        <v>12650</v>
      </c>
      <c r="E79" s="53">
        <f>SUM(E74:E78)</f>
        <v>12699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4699</v>
      </c>
      <c r="D80" s="53">
        <v>2346</v>
      </c>
      <c r="E80" s="53">
        <v>2353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4468</v>
      </c>
      <c r="D81" s="53">
        <v>2222</v>
      </c>
      <c r="E81" s="53">
        <v>2246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4298</v>
      </c>
      <c r="D82" s="53">
        <v>2190</v>
      </c>
      <c r="E82" s="53">
        <v>2108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4027</v>
      </c>
      <c r="D83" s="53">
        <v>1990</v>
      </c>
      <c r="E83" s="53">
        <v>2037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3988</v>
      </c>
      <c r="D84" s="53">
        <v>1924</v>
      </c>
      <c r="E84" s="53">
        <v>2064</v>
      </c>
    </row>
    <row r="85" spans="1:5" ht="14.1" customHeight="1" x14ac:dyDescent="0.2">
      <c r="A85" s="45" t="s">
        <v>33</v>
      </c>
      <c r="B85" s="54"/>
      <c r="C85" s="53">
        <f>SUM(C80:C84)</f>
        <v>21480</v>
      </c>
      <c r="D85" s="53">
        <f>SUM(D80:D84)</f>
        <v>10672</v>
      </c>
      <c r="E85" s="53">
        <f>SUM(E80:E84)</f>
        <v>10808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3573</v>
      </c>
      <c r="D86" s="53">
        <v>1767</v>
      </c>
      <c r="E86" s="53">
        <v>1806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3593</v>
      </c>
      <c r="D87" s="53">
        <v>1675</v>
      </c>
      <c r="E87" s="53">
        <v>1918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3248</v>
      </c>
      <c r="D88" s="53">
        <v>1536</v>
      </c>
      <c r="E88" s="53">
        <v>1712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3089</v>
      </c>
      <c r="D89" s="53">
        <v>1454</v>
      </c>
      <c r="E89" s="53">
        <v>1635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3057</v>
      </c>
      <c r="D90" s="53">
        <v>1433</v>
      </c>
      <c r="E90" s="53">
        <v>1624</v>
      </c>
    </row>
    <row r="91" spans="1:5" ht="14.1" customHeight="1" x14ac:dyDescent="0.2">
      <c r="A91" s="45" t="s">
        <v>33</v>
      </c>
      <c r="B91" s="54"/>
      <c r="C91" s="53">
        <f>SUM(C86:C90)</f>
        <v>16560</v>
      </c>
      <c r="D91" s="53">
        <f>SUM(D86:D90)</f>
        <v>7865</v>
      </c>
      <c r="E91" s="53">
        <f>SUM(E86:E90)</f>
        <v>8695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2863</v>
      </c>
      <c r="D92" s="53">
        <v>1354</v>
      </c>
      <c r="E92" s="53">
        <v>1509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2823</v>
      </c>
      <c r="D93" s="53">
        <v>1290</v>
      </c>
      <c r="E93" s="53">
        <v>1533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2825</v>
      </c>
      <c r="D94" s="53">
        <v>1265</v>
      </c>
      <c r="E94" s="53">
        <v>1560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2813</v>
      </c>
      <c r="D95" s="53">
        <v>1299</v>
      </c>
      <c r="E95" s="53">
        <v>1514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2736</v>
      </c>
      <c r="D96" s="53">
        <v>1239</v>
      </c>
      <c r="E96" s="53">
        <v>1497</v>
      </c>
    </row>
    <row r="97" spans="1:5" ht="14.1" customHeight="1" x14ac:dyDescent="0.2">
      <c r="A97" s="45" t="s">
        <v>33</v>
      </c>
      <c r="B97" s="54"/>
      <c r="C97" s="53">
        <f>SUM(C92:C96)</f>
        <v>14060</v>
      </c>
      <c r="D97" s="53">
        <f>SUM(D92:D96)</f>
        <v>6447</v>
      </c>
      <c r="E97" s="53">
        <f>SUM(E92:E96)</f>
        <v>7613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2702</v>
      </c>
      <c r="D98" s="53">
        <v>1258</v>
      </c>
      <c r="E98" s="53">
        <v>1444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2527</v>
      </c>
      <c r="D99" s="53">
        <v>1166</v>
      </c>
      <c r="E99" s="53">
        <v>1361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2299</v>
      </c>
      <c r="D100" s="53">
        <v>1041</v>
      </c>
      <c r="E100" s="53">
        <v>1258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1821</v>
      </c>
      <c r="D101" s="53">
        <v>798</v>
      </c>
      <c r="E101" s="53">
        <v>1023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2445</v>
      </c>
      <c r="D102" s="53">
        <v>1083</v>
      </c>
      <c r="E102" s="53">
        <v>1362</v>
      </c>
    </row>
    <row r="103" spans="1:5" ht="14.1" customHeight="1" x14ac:dyDescent="0.2">
      <c r="A103" s="46" t="s">
        <v>33</v>
      </c>
      <c r="B103" s="55"/>
      <c r="C103" s="53">
        <f>SUM(C98:C102)</f>
        <v>11794</v>
      </c>
      <c r="D103" s="53">
        <f>SUM(D98:D102)</f>
        <v>5346</v>
      </c>
      <c r="E103" s="53">
        <f>SUM(E98:E102)</f>
        <v>6448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2311</v>
      </c>
      <c r="D104" s="53">
        <v>1053</v>
      </c>
      <c r="E104" s="53">
        <v>1258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2157</v>
      </c>
      <c r="D105" s="53">
        <v>961</v>
      </c>
      <c r="E105" s="53">
        <v>1196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2477</v>
      </c>
      <c r="D106" s="53">
        <v>1105</v>
      </c>
      <c r="E106" s="53">
        <v>1372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2531</v>
      </c>
      <c r="D107" s="53">
        <v>1103</v>
      </c>
      <c r="E107" s="53">
        <v>1428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2252</v>
      </c>
      <c r="D108" s="53">
        <v>915</v>
      </c>
      <c r="E108" s="53">
        <v>1337</v>
      </c>
    </row>
    <row r="109" spans="1:5" ht="14.1" customHeight="1" x14ac:dyDescent="0.2">
      <c r="A109" s="46" t="s">
        <v>33</v>
      </c>
      <c r="B109" s="55"/>
      <c r="C109" s="53">
        <f>SUM(C104:C108)</f>
        <v>11728</v>
      </c>
      <c r="D109" s="53">
        <f>SUM(D104:D108)</f>
        <v>5137</v>
      </c>
      <c r="E109" s="53">
        <f>SUM(E104:E108)</f>
        <v>6591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1936</v>
      </c>
      <c r="D110" s="53">
        <v>832</v>
      </c>
      <c r="E110" s="53">
        <v>1104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1644</v>
      </c>
      <c r="D111" s="53">
        <v>655</v>
      </c>
      <c r="E111" s="53">
        <v>989</v>
      </c>
    </row>
    <row r="112" spans="1:5" ht="14.1" customHeight="1" x14ac:dyDescent="0.2">
      <c r="A112" s="39" t="s">
        <v>112</v>
      </c>
      <c r="B112" s="52">
        <f>$B$8-87</f>
        <v>1936</v>
      </c>
      <c r="C112" s="53">
        <v>1454</v>
      </c>
      <c r="D112" s="53">
        <v>598</v>
      </c>
      <c r="E112" s="53">
        <v>856</v>
      </c>
    </row>
    <row r="113" spans="1:5" ht="14.1" customHeight="1" x14ac:dyDescent="0.2">
      <c r="A113" s="39" t="s">
        <v>113</v>
      </c>
      <c r="B113" s="52">
        <f>$B$8-88</f>
        <v>1935</v>
      </c>
      <c r="C113" s="53">
        <v>1221</v>
      </c>
      <c r="D113" s="53">
        <v>457</v>
      </c>
      <c r="E113" s="53">
        <v>764</v>
      </c>
    </row>
    <row r="114" spans="1:5" ht="14.1" customHeight="1" x14ac:dyDescent="0.2">
      <c r="A114" s="39" t="s">
        <v>114</v>
      </c>
      <c r="B114" s="52">
        <f>$B$8-89</f>
        <v>1934</v>
      </c>
      <c r="C114" s="53">
        <v>888</v>
      </c>
      <c r="D114" s="53">
        <v>328</v>
      </c>
      <c r="E114" s="53">
        <v>560</v>
      </c>
    </row>
    <row r="115" spans="1:5" ht="14.1" customHeight="1" x14ac:dyDescent="0.2">
      <c r="A115" s="46" t="s">
        <v>33</v>
      </c>
      <c r="B115" s="56"/>
      <c r="C115" s="53">
        <f>SUM(C110:C114)</f>
        <v>7143</v>
      </c>
      <c r="D115" s="53">
        <f>SUM(D110:D114)</f>
        <v>2870</v>
      </c>
      <c r="E115" s="53">
        <f>SUM(E110:E114)</f>
        <v>4273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2599</v>
      </c>
      <c r="D116" s="53">
        <v>818</v>
      </c>
      <c r="E116" s="53">
        <v>1781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60">
        <v>287175</v>
      </c>
      <c r="D118" s="58">
        <v>142076</v>
      </c>
      <c r="E118" s="58">
        <v>145099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135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ht="14.1" customHeight="1" x14ac:dyDescent="0.2">
      <c r="A7" s="36"/>
      <c r="B7" s="42"/>
      <c r="C7" s="21"/>
      <c r="D7" s="21"/>
      <c r="E7" s="21"/>
    </row>
    <row r="8" spans="1:8" ht="14.1" customHeight="1" x14ac:dyDescent="0.2">
      <c r="A8" s="37" t="s">
        <v>28</v>
      </c>
      <c r="B8" s="52">
        <v>2023</v>
      </c>
      <c r="C8" s="53">
        <v>1049</v>
      </c>
      <c r="D8" s="53">
        <v>545</v>
      </c>
      <c r="E8" s="53">
        <v>504</v>
      </c>
    </row>
    <row r="9" spans="1:8" ht="14.1" customHeight="1" x14ac:dyDescent="0.2">
      <c r="A9" s="37" t="s">
        <v>29</v>
      </c>
      <c r="B9" s="52">
        <f>$B$8-1</f>
        <v>2022</v>
      </c>
      <c r="C9" s="53">
        <v>1115</v>
      </c>
      <c r="D9" s="53">
        <v>597</v>
      </c>
      <c r="E9" s="53">
        <v>518</v>
      </c>
    </row>
    <row r="10" spans="1:8" ht="14.1" customHeight="1" x14ac:dyDescent="0.2">
      <c r="A10" s="37" t="s">
        <v>30</v>
      </c>
      <c r="B10" s="52">
        <f>$B$8-2</f>
        <v>2021</v>
      </c>
      <c r="C10" s="53">
        <v>1196</v>
      </c>
      <c r="D10" s="53">
        <v>627</v>
      </c>
      <c r="E10" s="53">
        <v>569</v>
      </c>
    </row>
    <row r="11" spans="1:8" ht="14.1" customHeight="1" x14ac:dyDescent="0.2">
      <c r="A11" s="37" t="s">
        <v>31</v>
      </c>
      <c r="B11" s="52">
        <f>$B$8-3</f>
        <v>2020</v>
      </c>
      <c r="C11" s="53">
        <v>1146</v>
      </c>
      <c r="D11" s="53">
        <v>581</v>
      </c>
      <c r="E11" s="53">
        <v>565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1211</v>
      </c>
      <c r="D12" s="53">
        <v>581</v>
      </c>
      <c r="E12" s="53">
        <v>630</v>
      </c>
    </row>
    <row r="13" spans="1:8" ht="14.1" customHeight="1" x14ac:dyDescent="0.2">
      <c r="A13" s="44" t="s">
        <v>33</v>
      </c>
      <c r="B13" s="52"/>
      <c r="C13" s="53">
        <f>SUM(C8:C12)</f>
        <v>5717</v>
      </c>
      <c r="D13" s="53">
        <f>SUM(D8:D12)</f>
        <v>2931</v>
      </c>
      <c r="E13" s="53">
        <f>SUM(E8:E12)</f>
        <v>2786</v>
      </c>
    </row>
    <row r="14" spans="1:8" ht="14.1" customHeight="1" x14ac:dyDescent="0.2">
      <c r="A14" s="38" t="s">
        <v>34</v>
      </c>
      <c r="B14" s="52">
        <f>$B$8-5</f>
        <v>2018</v>
      </c>
      <c r="C14" s="53">
        <v>1181</v>
      </c>
      <c r="D14" s="53">
        <v>614</v>
      </c>
      <c r="E14" s="53">
        <v>567</v>
      </c>
    </row>
    <row r="15" spans="1:8" ht="14.1" customHeight="1" x14ac:dyDescent="0.2">
      <c r="A15" s="38" t="s">
        <v>35</v>
      </c>
      <c r="B15" s="52">
        <f>$B$8-6</f>
        <v>2017</v>
      </c>
      <c r="C15" s="53">
        <v>1288</v>
      </c>
      <c r="D15" s="53">
        <v>651</v>
      </c>
      <c r="E15" s="53">
        <v>637</v>
      </c>
    </row>
    <row r="16" spans="1:8" ht="14.1" customHeight="1" x14ac:dyDescent="0.2">
      <c r="A16" s="38" t="s">
        <v>36</v>
      </c>
      <c r="B16" s="52">
        <f>$B$8-7</f>
        <v>2016</v>
      </c>
      <c r="C16" s="53">
        <v>1286</v>
      </c>
      <c r="D16" s="53">
        <v>644</v>
      </c>
      <c r="E16" s="53">
        <v>642</v>
      </c>
    </row>
    <row r="17" spans="1:5" ht="14.1" customHeight="1" x14ac:dyDescent="0.2">
      <c r="A17" s="38" t="s">
        <v>37</v>
      </c>
      <c r="B17" s="52">
        <f>$B$8-8</f>
        <v>2015</v>
      </c>
      <c r="C17" s="53">
        <v>1245</v>
      </c>
      <c r="D17" s="53">
        <v>635</v>
      </c>
      <c r="E17" s="53">
        <v>610</v>
      </c>
    </row>
    <row r="18" spans="1:5" ht="14.1" customHeight="1" x14ac:dyDescent="0.2">
      <c r="A18" s="38" t="s">
        <v>38</v>
      </c>
      <c r="B18" s="52">
        <f>$B$8-9</f>
        <v>2014</v>
      </c>
      <c r="C18" s="53">
        <v>1245</v>
      </c>
      <c r="D18" s="53">
        <v>622</v>
      </c>
      <c r="E18" s="53">
        <v>623</v>
      </c>
    </row>
    <row r="19" spans="1:5" ht="14.1" customHeight="1" x14ac:dyDescent="0.2">
      <c r="A19" s="45" t="s">
        <v>33</v>
      </c>
      <c r="B19" s="54"/>
      <c r="C19" s="53">
        <f>SUM(C14:C18)</f>
        <v>6245</v>
      </c>
      <c r="D19" s="53">
        <f>SUM(D14:D18)</f>
        <v>3166</v>
      </c>
      <c r="E19" s="53">
        <f>SUM(E14:E18)</f>
        <v>3079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1207</v>
      </c>
      <c r="D20" s="53">
        <v>617</v>
      </c>
      <c r="E20" s="53">
        <v>590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1220</v>
      </c>
      <c r="D21" s="53">
        <v>653</v>
      </c>
      <c r="E21" s="53">
        <v>567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1176</v>
      </c>
      <c r="D22" s="53">
        <v>608</v>
      </c>
      <c r="E22" s="53">
        <v>568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1227</v>
      </c>
      <c r="D23" s="53">
        <v>637</v>
      </c>
      <c r="E23" s="53">
        <v>590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1275</v>
      </c>
      <c r="D24" s="53">
        <v>653</v>
      </c>
      <c r="E24" s="53">
        <v>622</v>
      </c>
    </row>
    <row r="25" spans="1:5" ht="14.1" customHeight="1" x14ac:dyDescent="0.2">
      <c r="A25" s="45" t="s">
        <v>33</v>
      </c>
      <c r="B25" s="54"/>
      <c r="C25" s="53">
        <f>SUM(C20:C24)</f>
        <v>6105</v>
      </c>
      <c r="D25" s="53">
        <f>SUM(D20:D24)</f>
        <v>3168</v>
      </c>
      <c r="E25" s="53">
        <f>SUM(E20:E24)</f>
        <v>2937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1268</v>
      </c>
      <c r="D26" s="53">
        <v>649</v>
      </c>
      <c r="E26" s="53">
        <v>619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1261</v>
      </c>
      <c r="D27" s="53">
        <v>655</v>
      </c>
      <c r="E27" s="53">
        <v>606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1268</v>
      </c>
      <c r="D28" s="53">
        <v>657</v>
      </c>
      <c r="E28" s="53">
        <v>611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1247</v>
      </c>
      <c r="D29" s="53">
        <v>667</v>
      </c>
      <c r="E29" s="53">
        <v>580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1293</v>
      </c>
      <c r="D30" s="53">
        <v>677</v>
      </c>
      <c r="E30" s="53">
        <v>616</v>
      </c>
    </row>
    <row r="31" spans="1:5" ht="14.1" customHeight="1" x14ac:dyDescent="0.2">
      <c r="A31" s="45" t="s">
        <v>33</v>
      </c>
      <c r="B31" s="54"/>
      <c r="C31" s="53">
        <f>SUM(C26:C30)</f>
        <v>6337</v>
      </c>
      <c r="D31" s="53">
        <f>SUM(D26:D30)</f>
        <v>3305</v>
      </c>
      <c r="E31" s="53">
        <f>SUM(E26:E30)</f>
        <v>3032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1209</v>
      </c>
      <c r="D32" s="53">
        <v>637</v>
      </c>
      <c r="E32" s="53">
        <v>572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1228</v>
      </c>
      <c r="D33" s="53">
        <v>650</v>
      </c>
      <c r="E33" s="53">
        <v>578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1233</v>
      </c>
      <c r="D34" s="53">
        <v>653</v>
      </c>
      <c r="E34" s="53">
        <v>580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1275</v>
      </c>
      <c r="D35" s="53">
        <v>698</v>
      </c>
      <c r="E35" s="53">
        <v>577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1385</v>
      </c>
      <c r="D36" s="53">
        <v>773</v>
      </c>
      <c r="E36" s="53">
        <v>612</v>
      </c>
    </row>
    <row r="37" spans="1:5" ht="14.1" customHeight="1" x14ac:dyDescent="0.2">
      <c r="A37" s="45" t="s">
        <v>33</v>
      </c>
      <c r="B37" s="54"/>
      <c r="C37" s="53">
        <f>SUM(C32:C36)</f>
        <v>6330</v>
      </c>
      <c r="D37" s="53">
        <f>SUM(D32:D36)</f>
        <v>3411</v>
      </c>
      <c r="E37" s="53">
        <f>SUM(E32:E36)</f>
        <v>2919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1321</v>
      </c>
      <c r="D38" s="53">
        <v>721</v>
      </c>
      <c r="E38" s="53">
        <v>600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1374</v>
      </c>
      <c r="D39" s="53">
        <v>765</v>
      </c>
      <c r="E39" s="53">
        <v>609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1396</v>
      </c>
      <c r="D40" s="53">
        <v>731</v>
      </c>
      <c r="E40" s="53">
        <v>665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1370</v>
      </c>
      <c r="D41" s="53">
        <v>726</v>
      </c>
      <c r="E41" s="53">
        <v>644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1394</v>
      </c>
      <c r="D42" s="53">
        <v>747</v>
      </c>
      <c r="E42" s="53">
        <v>647</v>
      </c>
    </row>
    <row r="43" spans="1:5" ht="14.1" customHeight="1" x14ac:dyDescent="0.2">
      <c r="A43" s="45" t="s">
        <v>33</v>
      </c>
      <c r="B43" s="54"/>
      <c r="C43" s="53">
        <f>SUM(C38:C42)</f>
        <v>6855</v>
      </c>
      <c r="D43" s="53">
        <f>SUM(D38:D42)</f>
        <v>3690</v>
      </c>
      <c r="E43" s="53">
        <f>SUM(E38:E42)</f>
        <v>3165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1526</v>
      </c>
      <c r="D44" s="53">
        <v>770</v>
      </c>
      <c r="E44" s="53">
        <v>756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1494</v>
      </c>
      <c r="D45" s="53">
        <v>778</v>
      </c>
      <c r="E45" s="53">
        <v>716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1497</v>
      </c>
      <c r="D46" s="53">
        <v>761</v>
      </c>
      <c r="E46" s="53">
        <v>736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1721</v>
      </c>
      <c r="D47" s="53">
        <v>879</v>
      </c>
      <c r="E47" s="53">
        <v>842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1591</v>
      </c>
      <c r="D48" s="53">
        <v>846</v>
      </c>
      <c r="E48" s="53">
        <v>745</v>
      </c>
    </row>
    <row r="49" spans="1:5" ht="14.1" customHeight="1" x14ac:dyDescent="0.2">
      <c r="A49" s="45" t="s">
        <v>33</v>
      </c>
      <c r="B49" s="54"/>
      <c r="C49" s="53">
        <f>SUM(C44:C48)</f>
        <v>7829</v>
      </c>
      <c r="D49" s="53">
        <f>SUM(D44:D48)</f>
        <v>4034</v>
      </c>
      <c r="E49" s="53">
        <f>SUM(E44:E48)</f>
        <v>3795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1688</v>
      </c>
      <c r="D50" s="53">
        <v>863</v>
      </c>
      <c r="E50" s="53">
        <v>825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1781</v>
      </c>
      <c r="D51" s="53">
        <v>947</v>
      </c>
      <c r="E51" s="53">
        <v>834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1594</v>
      </c>
      <c r="D52" s="53">
        <v>797</v>
      </c>
      <c r="E52" s="53">
        <v>797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1535</v>
      </c>
      <c r="D53" s="53">
        <v>757</v>
      </c>
      <c r="E53" s="53">
        <v>778</v>
      </c>
    </row>
    <row r="54" spans="1:5" ht="14.1" customHeight="1" x14ac:dyDescent="0.2">
      <c r="A54" s="37" t="s">
        <v>68</v>
      </c>
      <c r="B54" s="52">
        <f>$B$8-39</f>
        <v>1984</v>
      </c>
      <c r="C54" s="53">
        <v>1493</v>
      </c>
      <c r="D54" s="53">
        <v>729</v>
      </c>
      <c r="E54" s="53">
        <v>764</v>
      </c>
    </row>
    <row r="55" spans="1:5" ht="14.1" customHeight="1" x14ac:dyDescent="0.2">
      <c r="A55" s="44" t="s">
        <v>33</v>
      </c>
      <c r="B55" s="54"/>
      <c r="C55" s="53">
        <f>SUM(C50:C54)</f>
        <v>8091</v>
      </c>
      <c r="D55" s="53">
        <f>SUM(D50:D54)</f>
        <v>4093</v>
      </c>
      <c r="E55" s="53">
        <f>SUM(E50:E54)</f>
        <v>3998</v>
      </c>
    </row>
    <row r="56" spans="1:5" ht="14.1" customHeight="1" x14ac:dyDescent="0.2">
      <c r="A56" s="37" t="s">
        <v>69</v>
      </c>
      <c r="B56" s="52">
        <f>$B$8-40</f>
        <v>1983</v>
      </c>
      <c r="C56" s="53">
        <v>1540</v>
      </c>
      <c r="D56" s="53">
        <v>787</v>
      </c>
      <c r="E56" s="53">
        <v>753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1503</v>
      </c>
      <c r="D57" s="53">
        <v>727</v>
      </c>
      <c r="E57" s="53">
        <v>776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1509</v>
      </c>
      <c r="D58" s="53">
        <v>771</v>
      </c>
      <c r="E58" s="53">
        <v>738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1556</v>
      </c>
      <c r="D59" s="53">
        <v>777</v>
      </c>
      <c r="E59" s="53">
        <v>779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1419</v>
      </c>
      <c r="D60" s="53">
        <v>675</v>
      </c>
      <c r="E60" s="53">
        <v>744</v>
      </c>
    </row>
    <row r="61" spans="1:5" ht="14.1" customHeight="1" x14ac:dyDescent="0.2">
      <c r="A61" s="45" t="s">
        <v>33</v>
      </c>
      <c r="B61" s="54"/>
      <c r="C61" s="53">
        <f>SUM(C56:C60)</f>
        <v>7527</v>
      </c>
      <c r="D61" s="53">
        <f>SUM(D56:D60)</f>
        <v>3737</v>
      </c>
      <c r="E61" s="53">
        <f>SUM(E56:E60)</f>
        <v>3790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1553</v>
      </c>
      <c r="D62" s="53">
        <v>753</v>
      </c>
      <c r="E62" s="53">
        <v>800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1411</v>
      </c>
      <c r="D63" s="53">
        <v>678</v>
      </c>
      <c r="E63" s="53">
        <v>733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1415</v>
      </c>
      <c r="D64" s="53">
        <v>670</v>
      </c>
      <c r="E64" s="53">
        <v>745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1469</v>
      </c>
      <c r="D65" s="53">
        <v>718</v>
      </c>
      <c r="E65" s="53">
        <v>751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1489</v>
      </c>
      <c r="D66" s="53">
        <v>742</v>
      </c>
      <c r="E66" s="53">
        <v>747</v>
      </c>
    </row>
    <row r="67" spans="1:5" ht="14.1" customHeight="1" x14ac:dyDescent="0.2">
      <c r="A67" s="45" t="s">
        <v>33</v>
      </c>
      <c r="B67" s="54"/>
      <c r="C67" s="53">
        <f>SUM(C62:C66)</f>
        <v>7337</v>
      </c>
      <c r="D67" s="53">
        <f>SUM(D62:D66)</f>
        <v>3561</v>
      </c>
      <c r="E67" s="53">
        <f>SUM(E62:E66)</f>
        <v>3776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1489</v>
      </c>
      <c r="D68" s="53">
        <v>744</v>
      </c>
      <c r="E68" s="53">
        <v>745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1671</v>
      </c>
      <c r="D69" s="53">
        <v>833</v>
      </c>
      <c r="E69" s="53">
        <v>838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1956</v>
      </c>
      <c r="D70" s="53">
        <v>974</v>
      </c>
      <c r="E70" s="53">
        <v>982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2127</v>
      </c>
      <c r="D71" s="53">
        <v>1080</v>
      </c>
      <c r="E71" s="53">
        <v>1047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2317</v>
      </c>
      <c r="D72" s="53">
        <v>1156</v>
      </c>
      <c r="E72" s="53">
        <v>1161</v>
      </c>
    </row>
    <row r="73" spans="1:5" ht="14.1" customHeight="1" x14ac:dyDescent="0.2">
      <c r="A73" s="45" t="s">
        <v>33</v>
      </c>
      <c r="B73" s="54"/>
      <c r="C73" s="53">
        <f>SUM(C68:C72)</f>
        <v>9560</v>
      </c>
      <c r="D73" s="53">
        <f>SUM(D68:D72)</f>
        <v>4787</v>
      </c>
      <c r="E73" s="53">
        <f>SUM(E68:E72)</f>
        <v>4773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2537</v>
      </c>
      <c r="D74" s="53">
        <v>1228</v>
      </c>
      <c r="E74" s="53">
        <v>1309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2499</v>
      </c>
      <c r="D75" s="53">
        <v>1168</v>
      </c>
      <c r="E75" s="53">
        <v>1331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2492</v>
      </c>
      <c r="D76" s="53">
        <v>1267</v>
      </c>
      <c r="E76" s="53">
        <v>1225</v>
      </c>
    </row>
    <row r="77" spans="1:5" ht="14.1" customHeight="1" x14ac:dyDescent="0.2">
      <c r="A77" s="37" t="s">
        <v>87</v>
      </c>
      <c r="B77" s="52">
        <f>$B$8-58</f>
        <v>1965</v>
      </c>
      <c r="C77" s="53">
        <v>2503</v>
      </c>
      <c r="D77" s="53">
        <v>1234</v>
      </c>
      <c r="E77" s="53">
        <v>1269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2487</v>
      </c>
      <c r="D78" s="53">
        <v>1273</v>
      </c>
      <c r="E78" s="53">
        <v>1214</v>
      </c>
    </row>
    <row r="79" spans="1:5" ht="14.1" customHeight="1" x14ac:dyDescent="0.2">
      <c r="A79" s="45" t="s">
        <v>33</v>
      </c>
      <c r="B79" s="54"/>
      <c r="C79" s="53">
        <f>SUM(C74:C78)</f>
        <v>12518</v>
      </c>
      <c r="D79" s="53">
        <f>SUM(D74:D78)</f>
        <v>6170</v>
      </c>
      <c r="E79" s="53">
        <f>SUM(E74:E78)</f>
        <v>6348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2528</v>
      </c>
      <c r="D80" s="53">
        <v>1231</v>
      </c>
      <c r="E80" s="53">
        <v>1297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2409</v>
      </c>
      <c r="D81" s="53">
        <v>1192</v>
      </c>
      <c r="E81" s="53">
        <v>1217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2251</v>
      </c>
      <c r="D82" s="53">
        <v>1108</v>
      </c>
      <c r="E82" s="53">
        <v>1143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2130</v>
      </c>
      <c r="D83" s="53">
        <v>1074</v>
      </c>
      <c r="E83" s="53">
        <v>1056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2104</v>
      </c>
      <c r="D84" s="53">
        <v>1012</v>
      </c>
      <c r="E84" s="53">
        <v>1092</v>
      </c>
    </row>
    <row r="85" spans="1:5" ht="14.1" customHeight="1" x14ac:dyDescent="0.2">
      <c r="A85" s="45" t="s">
        <v>33</v>
      </c>
      <c r="B85" s="54"/>
      <c r="C85" s="53">
        <f>SUM(C80:C84)</f>
        <v>11422</v>
      </c>
      <c r="D85" s="53">
        <f>SUM(D80:D84)</f>
        <v>5617</v>
      </c>
      <c r="E85" s="53">
        <f>SUM(E80:E84)</f>
        <v>5805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1890</v>
      </c>
      <c r="D86" s="53">
        <v>950</v>
      </c>
      <c r="E86" s="53">
        <v>940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1794</v>
      </c>
      <c r="D87" s="53">
        <v>871</v>
      </c>
      <c r="E87" s="53">
        <v>923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1655</v>
      </c>
      <c r="D88" s="53">
        <v>832</v>
      </c>
      <c r="E88" s="53">
        <v>823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1602</v>
      </c>
      <c r="D89" s="53">
        <v>768</v>
      </c>
      <c r="E89" s="53">
        <v>834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1569</v>
      </c>
      <c r="D90" s="53">
        <v>791</v>
      </c>
      <c r="E90" s="53">
        <v>778</v>
      </c>
    </row>
    <row r="91" spans="1:5" ht="14.1" customHeight="1" x14ac:dyDescent="0.2">
      <c r="A91" s="45" t="s">
        <v>33</v>
      </c>
      <c r="B91" s="54"/>
      <c r="C91" s="53">
        <f>SUM(C86:C90)</f>
        <v>8510</v>
      </c>
      <c r="D91" s="53">
        <f>SUM(D86:D90)</f>
        <v>4212</v>
      </c>
      <c r="E91" s="53">
        <f>SUM(E86:E90)</f>
        <v>4298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1402</v>
      </c>
      <c r="D92" s="53">
        <v>678</v>
      </c>
      <c r="E92" s="53">
        <v>724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1406</v>
      </c>
      <c r="D93" s="53">
        <v>644</v>
      </c>
      <c r="E93" s="53">
        <v>762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1389</v>
      </c>
      <c r="D94" s="53">
        <v>667</v>
      </c>
      <c r="E94" s="53">
        <v>722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1394</v>
      </c>
      <c r="D95" s="53">
        <v>646</v>
      </c>
      <c r="E95" s="53">
        <v>748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1359</v>
      </c>
      <c r="D96" s="53">
        <v>647</v>
      </c>
      <c r="E96" s="53">
        <v>712</v>
      </c>
    </row>
    <row r="97" spans="1:5" ht="14.1" customHeight="1" x14ac:dyDescent="0.2">
      <c r="A97" s="45" t="s">
        <v>33</v>
      </c>
      <c r="B97" s="54"/>
      <c r="C97" s="53">
        <f>SUM(C92:C96)</f>
        <v>6950</v>
      </c>
      <c r="D97" s="53">
        <f>SUM(D92:D96)</f>
        <v>3282</v>
      </c>
      <c r="E97" s="53">
        <f>SUM(E92:E96)</f>
        <v>3668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1308</v>
      </c>
      <c r="D98" s="53">
        <v>617</v>
      </c>
      <c r="E98" s="53">
        <v>691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1165</v>
      </c>
      <c r="D99" s="53">
        <v>545</v>
      </c>
      <c r="E99" s="53">
        <v>620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1013</v>
      </c>
      <c r="D100" s="53">
        <v>462</v>
      </c>
      <c r="E100" s="53">
        <v>551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843</v>
      </c>
      <c r="D101" s="53">
        <v>381</v>
      </c>
      <c r="E101" s="53">
        <v>462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1114</v>
      </c>
      <c r="D102" s="53">
        <v>489</v>
      </c>
      <c r="E102" s="53">
        <v>625</v>
      </c>
    </row>
    <row r="103" spans="1:5" ht="14.1" customHeight="1" x14ac:dyDescent="0.2">
      <c r="A103" s="46" t="s">
        <v>33</v>
      </c>
      <c r="B103" s="55"/>
      <c r="C103" s="53">
        <f>SUM(C98:C102)</f>
        <v>5443</v>
      </c>
      <c r="D103" s="53">
        <f>SUM(D98:D102)</f>
        <v>2494</v>
      </c>
      <c r="E103" s="53">
        <f>SUM(E98:E102)</f>
        <v>2949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1062</v>
      </c>
      <c r="D104" s="53">
        <v>467</v>
      </c>
      <c r="E104" s="53">
        <v>595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1005</v>
      </c>
      <c r="D105" s="53">
        <v>417</v>
      </c>
      <c r="E105" s="53">
        <v>588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1264</v>
      </c>
      <c r="D106" s="53">
        <v>587</v>
      </c>
      <c r="E106" s="53">
        <v>677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1156</v>
      </c>
      <c r="D107" s="53">
        <v>503</v>
      </c>
      <c r="E107" s="53">
        <v>653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1133</v>
      </c>
      <c r="D108" s="53">
        <v>450</v>
      </c>
      <c r="E108" s="53">
        <v>683</v>
      </c>
    </row>
    <row r="109" spans="1:5" ht="14.1" customHeight="1" x14ac:dyDescent="0.2">
      <c r="A109" s="46" t="s">
        <v>33</v>
      </c>
      <c r="B109" s="55"/>
      <c r="C109" s="53">
        <f>SUM(C104:C108)</f>
        <v>5620</v>
      </c>
      <c r="D109" s="53">
        <f>SUM(D104:D108)</f>
        <v>2424</v>
      </c>
      <c r="E109" s="53">
        <f>SUM(E104:E108)</f>
        <v>3196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943</v>
      </c>
      <c r="D110" s="53">
        <v>373</v>
      </c>
      <c r="E110" s="53">
        <v>570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753</v>
      </c>
      <c r="D111" s="53">
        <v>298</v>
      </c>
      <c r="E111" s="53">
        <v>455</v>
      </c>
    </row>
    <row r="112" spans="1:5" ht="14.1" customHeight="1" x14ac:dyDescent="0.2">
      <c r="A112" s="39" t="s">
        <v>112</v>
      </c>
      <c r="B112" s="52">
        <f>$B$8-87</f>
        <v>1936</v>
      </c>
      <c r="C112" s="53">
        <v>728</v>
      </c>
      <c r="D112" s="53">
        <v>291</v>
      </c>
      <c r="E112" s="53">
        <v>437</v>
      </c>
    </row>
    <row r="113" spans="1:5" ht="14.1" customHeight="1" x14ac:dyDescent="0.2">
      <c r="A113" s="39" t="s">
        <v>113</v>
      </c>
      <c r="B113" s="52">
        <f>$B$8-88</f>
        <v>1935</v>
      </c>
      <c r="C113" s="53">
        <v>550</v>
      </c>
      <c r="D113" s="53">
        <v>190</v>
      </c>
      <c r="E113" s="53">
        <v>360</v>
      </c>
    </row>
    <row r="114" spans="1:5" ht="14.1" customHeight="1" x14ac:dyDescent="0.2">
      <c r="A114" s="39" t="s">
        <v>114</v>
      </c>
      <c r="B114" s="52">
        <f>$B$8-89</f>
        <v>1934</v>
      </c>
      <c r="C114" s="53">
        <v>456</v>
      </c>
      <c r="D114" s="53">
        <v>158</v>
      </c>
      <c r="E114" s="53">
        <v>298</v>
      </c>
    </row>
    <row r="115" spans="1:5" ht="14.1" customHeight="1" x14ac:dyDescent="0.2">
      <c r="A115" s="46" t="s">
        <v>33</v>
      </c>
      <c r="B115" s="56"/>
      <c r="C115" s="53">
        <f>SUM(C110:C114)</f>
        <v>3430</v>
      </c>
      <c r="D115" s="53">
        <f>SUM(D110:D114)</f>
        <v>1310</v>
      </c>
      <c r="E115" s="53">
        <f>SUM(E110:E114)</f>
        <v>2120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1246</v>
      </c>
      <c r="D116" s="53">
        <v>357</v>
      </c>
      <c r="E116" s="53">
        <v>889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60">
        <v>133072</v>
      </c>
      <c r="D118" s="58">
        <v>65749</v>
      </c>
      <c r="E118" s="58">
        <v>67323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136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ht="14.1" customHeight="1" x14ac:dyDescent="0.2">
      <c r="A7" s="36"/>
      <c r="B7" s="42"/>
      <c r="C7" s="21"/>
      <c r="D7" s="21"/>
      <c r="E7" s="21"/>
    </row>
    <row r="8" spans="1:8" ht="14.1" customHeight="1" x14ac:dyDescent="0.2">
      <c r="A8" s="37" t="s">
        <v>28</v>
      </c>
      <c r="B8" s="52">
        <v>2023</v>
      </c>
      <c r="C8" s="53">
        <v>1770</v>
      </c>
      <c r="D8" s="53">
        <v>884</v>
      </c>
      <c r="E8" s="53">
        <v>886</v>
      </c>
    </row>
    <row r="9" spans="1:8" ht="14.1" customHeight="1" x14ac:dyDescent="0.2">
      <c r="A9" s="37" t="s">
        <v>29</v>
      </c>
      <c r="B9" s="52">
        <f>$B$8-1</f>
        <v>2022</v>
      </c>
      <c r="C9" s="53">
        <v>2084</v>
      </c>
      <c r="D9" s="53">
        <v>1062</v>
      </c>
      <c r="E9" s="53">
        <v>1022</v>
      </c>
    </row>
    <row r="10" spans="1:8" ht="14.1" customHeight="1" x14ac:dyDescent="0.2">
      <c r="A10" s="37" t="s">
        <v>30</v>
      </c>
      <c r="B10" s="52">
        <f>$B$8-2</f>
        <v>2021</v>
      </c>
      <c r="C10" s="53">
        <v>2337</v>
      </c>
      <c r="D10" s="53">
        <v>1195</v>
      </c>
      <c r="E10" s="53">
        <v>1142</v>
      </c>
    </row>
    <row r="11" spans="1:8" ht="14.1" customHeight="1" x14ac:dyDescent="0.2">
      <c r="A11" s="37" t="s">
        <v>31</v>
      </c>
      <c r="B11" s="52">
        <f>$B$8-3</f>
        <v>2020</v>
      </c>
      <c r="C11" s="53">
        <v>2364</v>
      </c>
      <c r="D11" s="53">
        <v>1197</v>
      </c>
      <c r="E11" s="53">
        <v>1167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2363</v>
      </c>
      <c r="D12" s="53">
        <v>1242</v>
      </c>
      <c r="E12" s="53">
        <v>1121</v>
      </c>
    </row>
    <row r="13" spans="1:8" ht="14.1" customHeight="1" x14ac:dyDescent="0.2">
      <c r="A13" s="44" t="s">
        <v>33</v>
      </c>
      <c r="B13" s="52"/>
      <c r="C13" s="53">
        <f>SUM(C8:C12)</f>
        <v>10918</v>
      </c>
      <c r="D13" s="53">
        <f>SUM(D8:D12)</f>
        <v>5580</v>
      </c>
      <c r="E13" s="53">
        <f>SUM(E8:E12)</f>
        <v>5338</v>
      </c>
    </row>
    <row r="14" spans="1:8" ht="14.1" customHeight="1" x14ac:dyDescent="0.2">
      <c r="A14" s="38" t="s">
        <v>34</v>
      </c>
      <c r="B14" s="52">
        <f>$B$8-5</f>
        <v>2018</v>
      </c>
      <c r="C14" s="53">
        <v>2561</v>
      </c>
      <c r="D14" s="53">
        <v>1348</v>
      </c>
      <c r="E14" s="53">
        <v>1213</v>
      </c>
    </row>
    <row r="15" spans="1:8" ht="14.1" customHeight="1" x14ac:dyDescent="0.2">
      <c r="A15" s="38" t="s">
        <v>35</v>
      </c>
      <c r="B15" s="52">
        <f>$B$8-6</f>
        <v>2017</v>
      </c>
      <c r="C15" s="53">
        <v>2458</v>
      </c>
      <c r="D15" s="53">
        <v>1260</v>
      </c>
      <c r="E15" s="53">
        <v>1198</v>
      </c>
    </row>
    <row r="16" spans="1:8" ht="14.1" customHeight="1" x14ac:dyDescent="0.2">
      <c r="A16" s="38" t="s">
        <v>36</v>
      </c>
      <c r="B16" s="52">
        <f>$B$8-7</f>
        <v>2016</v>
      </c>
      <c r="C16" s="53">
        <v>2568</v>
      </c>
      <c r="D16" s="53">
        <v>1307</v>
      </c>
      <c r="E16" s="53">
        <v>1261</v>
      </c>
    </row>
    <row r="17" spans="1:5" ht="14.1" customHeight="1" x14ac:dyDescent="0.2">
      <c r="A17" s="38" t="s">
        <v>37</v>
      </c>
      <c r="B17" s="52">
        <f>$B$8-8</f>
        <v>2015</v>
      </c>
      <c r="C17" s="53">
        <v>2640</v>
      </c>
      <c r="D17" s="53">
        <v>1358</v>
      </c>
      <c r="E17" s="53">
        <v>1282</v>
      </c>
    </row>
    <row r="18" spans="1:5" ht="14.1" customHeight="1" x14ac:dyDescent="0.2">
      <c r="A18" s="38" t="s">
        <v>38</v>
      </c>
      <c r="B18" s="52">
        <f>$B$8-9</f>
        <v>2014</v>
      </c>
      <c r="C18" s="53">
        <v>2530</v>
      </c>
      <c r="D18" s="53">
        <v>1278</v>
      </c>
      <c r="E18" s="53">
        <v>1252</v>
      </c>
    </row>
    <row r="19" spans="1:5" ht="14.1" customHeight="1" x14ac:dyDescent="0.2">
      <c r="A19" s="45" t="s">
        <v>33</v>
      </c>
      <c r="B19" s="54"/>
      <c r="C19" s="53">
        <f>SUM(C14:C18)</f>
        <v>12757</v>
      </c>
      <c r="D19" s="53">
        <f>SUM(D14:D18)</f>
        <v>6551</v>
      </c>
      <c r="E19" s="53">
        <f>SUM(E14:E18)</f>
        <v>6206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2562</v>
      </c>
      <c r="D20" s="53">
        <v>1290</v>
      </c>
      <c r="E20" s="53">
        <v>1272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2465</v>
      </c>
      <c r="D21" s="53">
        <v>1254</v>
      </c>
      <c r="E21" s="53">
        <v>1211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2538</v>
      </c>
      <c r="D22" s="53">
        <v>1315</v>
      </c>
      <c r="E22" s="53">
        <v>1223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2562</v>
      </c>
      <c r="D23" s="53">
        <v>1298</v>
      </c>
      <c r="E23" s="53">
        <v>1264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2542</v>
      </c>
      <c r="D24" s="53">
        <v>1281</v>
      </c>
      <c r="E24" s="53">
        <v>1261</v>
      </c>
    </row>
    <row r="25" spans="1:5" ht="14.1" customHeight="1" x14ac:dyDescent="0.2">
      <c r="A25" s="45" t="s">
        <v>33</v>
      </c>
      <c r="B25" s="54"/>
      <c r="C25" s="53">
        <f>SUM(C20:C24)</f>
        <v>12669</v>
      </c>
      <c r="D25" s="53">
        <f>SUM(D20:D24)</f>
        <v>6438</v>
      </c>
      <c r="E25" s="53">
        <f>SUM(E20:E24)</f>
        <v>6231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2654</v>
      </c>
      <c r="D26" s="53">
        <v>1351</v>
      </c>
      <c r="E26" s="53">
        <v>1303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2540</v>
      </c>
      <c r="D27" s="53">
        <v>1276</v>
      </c>
      <c r="E27" s="53">
        <v>1264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2477</v>
      </c>
      <c r="D28" s="53">
        <v>1321</v>
      </c>
      <c r="E28" s="53">
        <v>1156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2400</v>
      </c>
      <c r="D29" s="53">
        <v>1229</v>
      </c>
      <c r="E29" s="53">
        <v>1171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2444</v>
      </c>
      <c r="D30" s="53">
        <v>1291</v>
      </c>
      <c r="E30" s="53">
        <v>1153</v>
      </c>
    </row>
    <row r="31" spans="1:5" ht="14.1" customHeight="1" x14ac:dyDescent="0.2">
      <c r="A31" s="45" t="s">
        <v>33</v>
      </c>
      <c r="B31" s="54"/>
      <c r="C31" s="53">
        <f>SUM(C26:C30)</f>
        <v>12515</v>
      </c>
      <c r="D31" s="53">
        <f>SUM(D26:D30)</f>
        <v>6468</v>
      </c>
      <c r="E31" s="53">
        <f>SUM(E26:E30)</f>
        <v>6047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2223</v>
      </c>
      <c r="D32" s="53">
        <v>1175</v>
      </c>
      <c r="E32" s="53">
        <v>1048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2113</v>
      </c>
      <c r="D33" s="53">
        <v>1162</v>
      </c>
      <c r="E33" s="53">
        <v>951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2121</v>
      </c>
      <c r="D34" s="53">
        <v>1139</v>
      </c>
      <c r="E34" s="53">
        <v>982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2156</v>
      </c>
      <c r="D35" s="53">
        <v>1187</v>
      </c>
      <c r="E35" s="53">
        <v>969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2145</v>
      </c>
      <c r="D36" s="53">
        <v>1164</v>
      </c>
      <c r="E36" s="53">
        <v>981</v>
      </c>
    </row>
    <row r="37" spans="1:5" ht="14.1" customHeight="1" x14ac:dyDescent="0.2">
      <c r="A37" s="45" t="s">
        <v>33</v>
      </c>
      <c r="B37" s="54"/>
      <c r="C37" s="53">
        <f>SUM(C32:C36)</f>
        <v>10758</v>
      </c>
      <c r="D37" s="53">
        <f>SUM(D32:D36)</f>
        <v>5827</v>
      </c>
      <c r="E37" s="53">
        <f>SUM(E32:E36)</f>
        <v>4931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2042</v>
      </c>
      <c r="D38" s="53">
        <v>1113</v>
      </c>
      <c r="E38" s="53">
        <v>929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2170</v>
      </c>
      <c r="D39" s="53">
        <v>1180</v>
      </c>
      <c r="E39" s="53">
        <v>990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2219</v>
      </c>
      <c r="D40" s="53">
        <v>1128</v>
      </c>
      <c r="E40" s="53">
        <v>1091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2142</v>
      </c>
      <c r="D41" s="53">
        <v>1126</v>
      </c>
      <c r="E41" s="53">
        <v>1016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2174</v>
      </c>
      <c r="D42" s="53">
        <v>1110</v>
      </c>
      <c r="E42" s="53">
        <v>1064</v>
      </c>
    </row>
    <row r="43" spans="1:5" ht="14.1" customHeight="1" x14ac:dyDescent="0.2">
      <c r="A43" s="45" t="s">
        <v>33</v>
      </c>
      <c r="B43" s="54"/>
      <c r="C43" s="53">
        <f>SUM(C38:C42)</f>
        <v>10747</v>
      </c>
      <c r="D43" s="53">
        <f>SUM(D38:D42)</f>
        <v>5657</v>
      </c>
      <c r="E43" s="53">
        <f>SUM(E38:E42)</f>
        <v>5090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2319</v>
      </c>
      <c r="D44" s="53">
        <v>1202</v>
      </c>
      <c r="E44" s="53">
        <v>1117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2242</v>
      </c>
      <c r="D45" s="53">
        <v>1141</v>
      </c>
      <c r="E45" s="53">
        <v>1101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2491</v>
      </c>
      <c r="D46" s="53">
        <v>1238</v>
      </c>
      <c r="E46" s="53">
        <v>1253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2647</v>
      </c>
      <c r="D47" s="53">
        <v>1316</v>
      </c>
      <c r="E47" s="53">
        <v>1331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2744</v>
      </c>
      <c r="D48" s="53">
        <v>1405</v>
      </c>
      <c r="E48" s="53">
        <v>1339</v>
      </c>
    </row>
    <row r="49" spans="1:5" ht="14.1" customHeight="1" x14ac:dyDescent="0.2">
      <c r="A49" s="45" t="s">
        <v>33</v>
      </c>
      <c r="B49" s="54"/>
      <c r="C49" s="53">
        <f>SUM(C44:C48)</f>
        <v>12443</v>
      </c>
      <c r="D49" s="53">
        <f>SUM(D44:D48)</f>
        <v>6302</v>
      </c>
      <c r="E49" s="53">
        <f>SUM(E44:E48)</f>
        <v>6141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2910</v>
      </c>
      <c r="D50" s="53">
        <v>1463</v>
      </c>
      <c r="E50" s="53">
        <v>1447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2988</v>
      </c>
      <c r="D51" s="53">
        <v>1435</v>
      </c>
      <c r="E51" s="53">
        <v>1553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3036</v>
      </c>
      <c r="D52" s="53">
        <v>1478</v>
      </c>
      <c r="E52" s="53">
        <v>1558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3013</v>
      </c>
      <c r="D53" s="53">
        <v>1450</v>
      </c>
      <c r="E53" s="53">
        <v>1563</v>
      </c>
    </row>
    <row r="54" spans="1:5" ht="14.1" customHeight="1" x14ac:dyDescent="0.2">
      <c r="A54" s="37" t="s">
        <v>68</v>
      </c>
      <c r="B54" s="52">
        <f>$B$8-39</f>
        <v>1984</v>
      </c>
      <c r="C54" s="53">
        <v>3116</v>
      </c>
      <c r="D54" s="53">
        <v>1452</v>
      </c>
      <c r="E54" s="53">
        <v>1664</v>
      </c>
    </row>
    <row r="55" spans="1:5" ht="14.1" customHeight="1" x14ac:dyDescent="0.2">
      <c r="A55" s="44" t="s">
        <v>33</v>
      </c>
      <c r="B55" s="54"/>
      <c r="C55" s="53">
        <f>SUM(C50:C54)</f>
        <v>15063</v>
      </c>
      <c r="D55" s="53">
        <f>SUM(D50:D54)</f>
        <v>7278</v>
      </c>
      <c r="E55" s="53">
        <f>SUM(E50:E54)</f>
        <v>7785</v>
      </c>
    </row>
    <row r="56" spans="1:5" ht="14.1" customHeight="1" x14ac:dyDescent="0.2">
      <c r="A56" s="37" t="s">
        <v>69</v>
      </c>
      <c r="B56" s="52">
        <f>$B$8-40</f>
        <v>1983</v>
      </c>
      <c r="C56" s="53">
        <v>3200</v>
      </c>
      <c r="D56" s="53">
        <v>1596</v>
      </c>
      <c r="E56" s="53">
        <v>1604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3357</v>
      </c>
      <c r="D57" s="53">
        <v>1540</v>
      </c>
      <c r="E57" s="53">
        <v>1817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3368</v>
      </c>
      <c r="D58" s="53">
        <v>1647</v>
      </c>
      <c r="E58" s="53">
        <v>1721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3387</v>
      </c>
      <c r="D59" s="53">
        <v>1570</v>
      </c>
      <c r="E59" s="53">
        <v>1817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3312</v>
      </c>
      <c r="D60" s="53">
        <v>1612</v>
      </c>
      <c r="E60" s="53">
        <v>1700</v>
      </c>
    </row>
    <row r="61" spans="1:5" ht="14.1" customHeight="1" x14ac:dyDescent="0.2">
      <c r="A61" s="45" t="s">
        <v>33</v>
      </c>
      <c r="B61" s="54"/>
      <c r="C61" s="53">
        <f>SUM(C56:C60)</f>
        <v>16624</v>
      </c>
      <c r="D61" s="53">
        <f>SUM(D56:D60)</f>
        <v>7965</v>
      </c>
      <c r="E61" s="53">
        <f>SUM(E56:E60)</f>
        <v>8659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3304</v>
      </c>
      <c r="D62" s="53">
        <v>1638</v>
      </c>
      <c r="E62" s="53">
        <v>1666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3193</v>
      </c>
      <c r="D63" s="53">
        <v>1589</v>
      </c>
      <c r="E63" s="53">
        <v>1604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3145</v>
      </c>
      <c r="D64" s="53">
        <v>1499</v>
      </c>
      <c r="E64" s="53">
        <v>1646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3043</v>
      </c>
      <c r="D65" s="53">
        <v>1519</v>
      </c>
      <c r="E65" s="53">
        <v>1524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2995</v>
      </c>
      <c r="D66" s="53">
        <v>1458</v>
      </c>
      <c r="E66" s="53">
        <v>1537</v>
      </c>
    </row>
    <row r="67" spans="1:5" ht="14.1" customHeight="1" x14ac:dyDescent="0.2">
      <c r="A67" s="45" t="s">
        <v>33</v>
      </c>
      <c r="B67" s="54"/>
      <c r="C67" s="53">
        <f>SUM(C62:C66)</f>
        <v>15680</v>
      </c>
      <c r="D67" s="53">
        <f>SUM(D62:D66)</f>
        <v>7703</v>
      </c>
      <c r="E67" s="53">
        <f>SUM(E62:E66)</f>
        <v>7977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3001</v>
      </c>
      <c r="D68" s="53">
        <v>1468</v>
      </c>
      <c r="E68" s="53">
        <v>1533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3235</v>
      </c>
      <c r="D69" s="53">
        <v>1604</v>
      </c>
      <c r="E69" s="53">
        <v>1631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3673</v>
      </c>
      <c r="D70" s="53">
        <v>1822</v>
      </c>
      <c r="E70" s="53">
        <v>1851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3758</v>
      </c>
      <c r="D71" s="53">
        <v>1805</v>
      </c>
      <c r="E71" s="53">
        <v>1953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4129</v>
      </c>
      <c r="D72" s="53">
        <v>2016</v>
      </c>
      <c r="E72" s="53">
        <v>2113</v>
      </c>
    </row>
    <row r="73" spans="1:5" ht="14.1" customHeight="1" x14ac:dyDescent="0.2">
      <c r="A73" s="45" t="s">
        <v>33</v>
      </c>
      <c r="B73" s="54"/>
      <c r="C73" s="53">
        <f>SUM(C68:C72)</f>
        <v>17796</v>
      </c>
      <c r="D73" s="53">
        <f>SUM(D68:D72)</f>
        <v>8715</v>
      </c>
      <c r="E73" s="53">
        <f>SUM(E68:E72)</f>
        <v>9081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4477</v>
      </c>
      <c r="D74" s="53">
        <v>2165</v>
      </c>
      <c r="E74" s="53">
        <v>2312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4631</v>
      </c>
      <c r="D75" s="53">
        <v>2313</v>
      </c>
      <c r="E75" s="53">
        <v>2318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4557</v>
      </c>
      <c r="D76" s="53">
        <v>2198</v>
      </c>
      <c r="E76" s="53">
        <v>2359</v>
      </c>
    </row>
    <row r="77" spans="1:5" ht="14.1" customHeight="1" x14ac:dyDescent="0.2">
      <c r="A77" s="37" t="s">
        <v>87</v>
      </c>
      <c r="B77" s="52">
        <f>$B$8-58</f>
        <v>1965</v>
      </c>
      <c r="C77" s="53">
        <v>4352</v>
      </c>
      <c r="D77" s="53">
        <v>2161</v>
      </c>
      <c r="E77" s="53">
        <v>2191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4459</v>
      </c>
      <c r="D78" s="53">
        <v>2239</v>
      </c>
      <c r="E78" s="53">
        <v>2220</v>
      </c>
    </row>
    <row r="79" spans="1:5" ht="14.1" customHeight="1" x14ac:dyDescent="0.2">
      <c r="A79" s="45" t="s">
        <v>33</v>
      </c>
      <c r="B79" s="54"/>
      <c r="C79" s="53">
        <f>SUM(C74:C78)</f>
        <v>22476</v>
      </c>
      <c r="D79" s="53">
        <f>SUM(D74:D78)</f>
        <v>11076</v>
      </c>
      <c r="E79" s="53">
        <f>SUM(E74:E78)</f>
        <v>11400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4355</v>
      </c>
      <c r="D80" s="53">
        <v>2167</v>
      </c>
      <c r="E80" s="53">
        <v>2188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3920</v>
      </c>
      <c r="D81" s="53">
        <v>1924</v>
      </c>
      <c r="E81" s="53">
        <v>1996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3777</v>
      </c>
      <c r="D82" s="53">
        <v>1880</v>
      </c>
      <c r="E82" s="53">
        <v>1897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3539</v>
      </c>
      <c r="D83" s="53">
        <v>1800</v>
      </c>
      <c r="E83" s="53">
        <v>1739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3368</v>
      </c>
      <c r="D84" s="53">
        <v>1632</v>
      </c>
      <c r="E84" s="53">
        <v>1736</v>
      </c>
    </row>
    <row r="85" spans="1:5" ht="14.1" customHeight="1" x14ac:dyDescent="0.2">
      <c r="A85" s="45" t="s">
        <v>33</v>
      </c>
      <c r="B85" s="54"/>
      <c r="C85" s="53">
        <f>SUM(C80:C84)</f>
        <v>18959</v>
      </c>
      <c r="D85" s="53">
        <f>SUM(D80:D84)</f>
        <v>9403</v>
      </c>
      <c r="E85" s="53">
        <f>SUM(E80:E84)</f>
        <v>9556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3197</v>
      </c>
      <c r="D86" s="53">
        <v>1532</v>
      </c>
      <c r="E86" s="53">
        <v>1665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3044</v>
      </c>
      <c r="D87" s="53">
        <v>1458</v>
      </c>
      <c r="E87" s="53">
        <v>1586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2784</v>
      </c>
      <c r="D88" s="53">
        <v>1331</v>
      </c>
      <c r="E88" s="53">
        <v>1453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2772</v>
      </c>
      <c r="D89" s="53">
        <v>1279</v>
      </c>
      <c r="E89" s="53">
        <v>1493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2688</v>
      </c>
      <c r="D90" s="53">
        <v>1229</v>
      </c>
      <c r="E90" s="53">
        <v>1459</v>
      </c>
    </row>
    <row r="91" spans="1:5" ht="14.1" customHeight="1" x14ac:dyDescent="0.2">
      <c r="A91" s="45" t="s">
        <v>33</v>
      </c>
      <c r="B91" s="54"/>
      <c r="C91" s="53">
        <f>SUM(C86:C90)</f>
        <v>14485</v>
      </c>
      <c r="D91" s="53">
        <f>SUM(D86:D90)</f>
        <v>6829</v>
      </c>
      <c r="E91" s="53">
        <f>SUM(E86:E90)</f>
        <v>7656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2590</v>
      </c>
      <c r="D92" s="53">
        <v>1207</v>
      </c>
      <c r="E92" s="53">
        <v>1383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2566</v>
      </c>
      <c r="D93" s="53">
        <v>1196</v>
      </c>
      <c r="E93" s="53">
        <v>1370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2501</v>
      </c>
      <c r="D94" s="53">
        <v>1189</v>
      </c>
      <c r="E94" s="53">
        <v>1312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2505</v>
      </c>
      <c r="D95" s="53">
        <v>1142</v>
      </c>
      <c r="E95" s="53">
        <v>1363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2430</v>
      </c>
      <c r="D96" s="53">
        <v>1135</v>
      </c>
      <c r="E96" s="53">
        <v>1295</v>
      </c>
    </row>
    <row r="97" spans="1:5" ht="14.1" customHeight="1" x14ac:dyDescent="0.2">
      <c r="A97" s="45" t="s">
        <v>33</v>
      </c>
      <c r="B97" s="54"/>
      <c r="C97" s="53">
        <f>SUM(C92:C96)</f>
        <v>12592</v>
      </c>
      <c r="D97" s="53">
        <f>SUM(D92:D96)</f>
        <v>5869</v>
      </c>
      <c r="E97" s="53">
        <f>SUM(E92:E96)</f>
        <v>6723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2469</v>
      </c>
      <c r="D98" s="53">
        <v>1133</v>
      </c>
      <c r="E98" s="53">
        <v>1336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2154</v>
      </c>
      <c r="D99" s="53">
        <v>971</v>
      </c>
      <c r="E99" s="53">
        <v>1183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2016</v>
      </c>
      <c r="D100" s="53">
        <v>902</v>
      </c>
      <c r="E100" s="53">
        <v>1114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1641</v>
      </c>
      <c r="D101" s="53">
        <v>719</v>
      </c>
      <c r="E101" s="53">
        <v>922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2256</v>
      </c>
      <c r="D102" s="53">
        <v>1006</v>
      </c>
      <c r="E102" s="53">
        <v>1250</v>
      </c>
    </row>
    <row r="103" spans="1:5" ht="14.1" customHeight="1" x14ac:dyDescent="0.2">
      <c r="A103" s="46" t="s">
        <v>33</v>
      </c>
      <c r="B103" s="55"/>
      <c r="C103" s="53">
        <f>SUM(C98:C102)</f>
        <v>10536</v>
      </c>
      <c r="D103" s="53">
        <f>SUM(D98:D102)</f>
        <v>4731</v>
      </c>
      <c r="E103" s="53">
        <f>SUM(E98:E102)</f>
        <v>5805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2312</v>
      </c>
      <c r="D104" s="53">
        <v>1012</v>
      </c>
      <c r="E104" s="53">
        <v>1300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2058</v>
      </c>
      <c r="D105" s="53">
        <v>916</v>
      </c>
      <c r="E105" s="53">
        <v>1142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2419</v>
      </c>
      <c r="D106" s="53">
        <v>1068</v>
      </c>
      <c r="E106" s="53">
        <v>1351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2321</v>
      </c>
      <c r="D107" s="53">
        <v>978</v>
      </c>
      <c r="E107" s="53">
        <v>1343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2114</v>
      </c>
      <c r="D108" s="53">
        <v>897</v>
      </c>
      <c r="E108" s="53">
        <v>1217</v>
      </c>
    </row>
    <row r="109" spans="1:5" ht="14.1" customHeight="1" x14ac:dyDescent="0.2">
      <c r="A109" s="46" t="s">
        <v>33</v>
      </c>
      <c r="B109" s="55"/>
      <c r="C109" s="53">
        <f>SUM(C104:C108)</f>
        <v>11224</v>
      </c>
      <c r="D109" s="53">
        <f>SUM(D104:D108)</f>
        <v>4871</v>
      </c>
      <c r="E109" s="53">
        <f>SUM(E104:E108)</f>
        <v>6353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1895</v>
      </c>
      <c r="D110" s="53">
        <v>795</v>
      </c>
      <c r="E110" s="53">
        <v>1100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1649</v>
      </c>
      <c r="D111" s="53">
        <v>661</v>
      </c>
      <c r="E111" s="53">
        <v>988</v>
      </c>
    </row>
    <row r="112" spans="1:5" ht="14.1" customHeight="1" x14ac:dyDescent="0.2">
      <c r="A112" s="39" t="s">
        <v>112</v>
      </c>
      <c r="B112" s="52">
        <f>$B$8-87</f>
        <v>1936</v>
      </c>
      <c r="C112" s="53">
        <v>1429</v>
      </c>
      <c r="D112" s="53">
        <v>602</v>
      </c>
      <c r="E112" s="53">
        <v>827</v>
      </c>
    </row>
    <row r="113" spans="1:5" ht="14.1" customHeight="1" x14ac:dyDescent="0.2">
      <c r="A113" s="39" t="s">
        <v>113</v>
      </c>
      <c r="B113" s="52">
        <f>$B$8-88</f>
        <v>1935</v>
      </c>
      <c r="C113" s="53">
        <v>1171</v>
      </c>
      <c r="D113" s="53">
        <v>449</v>
      </c>
      <c r="E113" s="53">
        <v>722</v>
      </c>
    </row>
    <row r="114" spans="1:5" ht="14.1" customHeight="1" x14ac:dyDescent="0.2">
      <c r="A114" s="39" t="s">
        <v>114</v>
      </c>
      <c r="B114" s="52">
        <f>$B$8-89</f>
        <v>1934</v>
      </c>
      <c r="C114" s="53">
        <v>991</v>
      </c>
      <c r="D114" s="53">
        <v>340</v>
      </c>
      <c r="E114" s="53">
        <v>651</v>
      </c>
    </row>
    <row r="115" spans="1:5" ht="14.1" customHeight="1" x14ac:dyDescent="0.2">
      <c r="A115" s="46" t="s">
        <v>33</v>
      </c>
      <c r="B115" s="56"/>
      <c r="C115" s="53">
        <f>SUM(C110:C114)</f>
        <v>7135</v>
      </c>
      <c r="D115" s="53">
        <f>SUM(D110:D114)</f>
        <v>2847</v>
      </c>
      <c r="E115" s="53">
        <f>SUM(E110:E114)</f>
        <v>4288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2890</v>
      </c>
      <c r="D116" s="53">
        <v>876</v>
      </c>
      <c r="E116" s="53">
        <v>2014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60">
        <v>248267</v>
      </c>
      <c r="D118" s="58">
        <v>120986</v>
      </c>
      <c r="E118" s="58">
        <v>127281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654B0-BD2B-48F2-AC98-425C0071C203}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" customWidth="1"/>
    <col min="3" max="7" width="14.28515625" style="11" customWidth="1"/>
    <col min="8" max="8" width="10.7109375" style="11" customWidth="1"/>
    <col min="9" max="26" width="12.140625" style="11" customWidth="1"/>
    <col min="27" max="16384" width="10.85546875" style="11"/>
  </cols>
  <sheetData>
    <row r="1" spans="1:7" s="12" customFormat="1" ht="15.75" x14ac:dyDescent="0.2">
      <c r="A1" s="82" t="s">
        <v>0</v>
      </c>
      <c r="B1" s="82"/>
      <c r="C1" s="82"/>
      <c r="D1" s="82"/>
      <c r="E1" s="82"/>
      <c r="F1" s="82"/>
      <c r="G1" s="82"/>
    </row>
    <row r="2" spans="1:7" s="12" customFormat="1" x14ac:dyDescent="0.2"/>
    <row r="3" spans="1:7" s="12" customFormat="1" x14ac:dyDescent="0.2"/>
    <row r="4" spans="1:7" s="12" customFormat="1" ht="15.75" x14ac:dyDescent="0.25">
      <c r="A4" s="83" t="s">
        <v>1</v>
      </c>
      <c r="B4" s="84"/>
      <c r="C4" s="84"/>
      <c r="D4" s="84"/>
      <c r="E4" s="84"/>
      <c r="F4" s="84"/>
      <c r="G4" s="84"/>
    </row>
    <row r="5" spans="1:7" s="12" customFormat="1" x14ac:dyDescent="0.2">
      <c r="A5" s="85"/>
      <c r="B5" s="85"/>
      <c r="C5" s="85"/>
      <c r="D5" s="85"/>
      <c r="E5" s="85"/>
      <c r="F5" s="85"/>
      <c r="G5" s="85"/>
    </row>
    <row r="6" spans="1:7" s="12" customFormat="1" x14ac:dyDescent="0.2">
      <c r="A6" s="64" t="s">
        <v>141</v>
      </c>
      <c r="B6" s="68"/>
      <c r="C6" s="68"/>
      <c r="D6" s="68"/>
      <c r="E6" s="68"/>
      <c r="F6" s="68"/>
      <c r="G6" s="68"/>
    </row>
    <row r="7" spans="1:7" s="12" customFormat="1" ht="5.85" customHeight="1" x14ac:dyDescent="0.2">
      <c r="A7" s="64"/>
      <c r="B7" s="68"/>
      <c r="C7" s="68"/>
      <c r="D7" s="68"/>
      <c r="E7" s="68"/>
      <c r="F7" s="68"/>
      <c r="G7" s="68"/>
    </row>
    <row r="8" spans="1:7" s="12" customFormat="1" x14ac:dyDescent="0.2">
      <c r="A8" s="86" t="s">
        <v>24</v>
      </c>
      <c r="B8" s="87"/>
      <c r="C8" s="87"/>
      <c r="D8" s="87"/>
      <c r="E8" s="87"/>
      <c r="F8" s="87"/>
      <c r="G8" s="87"/>
    </row>
    <row r="9" spans="1:7" s="12" customFormat="1" x14ac:dyDescent="0.2">
      <c r="A9" s="87" t="s">
        <v>4</v>
      </c>
      <c r="B9" s="87"/>
      <c r="C9" s="87"/>
      <c r="D9" s="87"/>
      <c r="E9" s="87"/>
      <c r="F9" s="87"/>
      <c r="G9" s="87"/>
    </row>
    <row r="10" spans="1:7" s="12" customFormat="1" ht="5.85" customHeight="1" x14ac:dyDescent="0.2">
      <c r="A10" s="68"/>
      <c r="B10" s="68"/>
      <c r="C10" s="68"/>
      <c r="D10" s="68"/>
      <c r="E10" s="68"/>
      <c r="F10" s="68"/>
      <c r="G10" s="68"/>
    </row>
    <row r="11" spans="1:7" s="12" customFormat="1" x14ac:dyDescent="0.2">
      <c r="A11" s="81" t="s">
        <v>2</v>
      </c>
      <c r="B11" s="81"/>
      <c r="C11" s="81"/>
      <c r="D11" s="81"/>
      <c r="E11" s="81"/>
      <c r="F11" s="81"/>
      <c r="G11" s="81"/>
    </row>
    <row r="12" spans="1:7" s="12" customFormat="1" x14ac:dyDescent="0.2">
      <c r="A12" s="87" t="s">
        <v>3</v>
      </c>
      <c r="B12" s="87"/>
      <c r="C12" s="87"/>
      <c r="D12" s="87"/>
      <c r="E12" s="87"/>
      <c r="F12" s="87"/>
      <c r="G12" s="87"/>
    </row>
    <row r="13" spans="1:7" s="12" customFormat="1" x14ac:dyDescent="0.2">
      <c r="A13" s="68"/>
      <c r="B13" s="68"/>
      <c r="C13" s="68"/>
      <c r="D13" s="68"/>
      <c r="E13" s="68"/>
      <c r="F13" s="68"/>
      <c r="G13" s="68"/>
    </row>
    <row r="14" spans="1:7" s="12" customFormat="1" x14ac:dyDescent="0.2">
      <c r="A14" s="68"/>
      <c r="B14" s="68"/>
      <c r="C14" s="68"/>
      <c r="D14" s="68"/>
      <c r="E14" s="68"/>
      <c r="F14" s="68"/>
      <c r="G14" s="68"/>
    </row>
    <row r="15" spans="1:7" s="12" customFormat="1" ht="12.75" customHeight="1" x14ac:dyDescent="0.2">
      <c r="A15" s="86" t="s">
        <v>25</v>
      </c>
      <c r="B15" s="87"/>
      <c r="C15" s="87"/>
      <c r="D15" s="65"/>
      <c r="E15" s="65"/>
      <c r="F15" s="65"/>
      <c r="G15" s="65"/>
    </row>
    <row r="16" spans="1:7" s="12" customFormat="1" ht="5.85" customHeight="1" x14ac:dyDescent="0.2">
      <c r="A16" s="65"/>
      <c r="B16" s="66"/>
      <c r="C16" s="66"/>
      <c r="D16" s="65"/>
      <c r="E16" s="65"/>
      <c r="F16" s="65"/>
      <c r="G16" s="65"/>
    </row>
    <row r="17" spans="1:7" s="12" customFormat="1" ht="12.75" customHeight="1" x14ac:dyDescent="0.2">
      <c r="A17" s="88" t="s">
        <v>162</v>
      </c>
      <c r="B17" s="87"/>
      <c r="C17" s="87"/>
      <c r="D17" s="87"/>
      <c r="E17" s="87"/>
      <c r="F17" s="87"/>
      <c r="G17" s="87"/>
    </row>
    <row r="18" spans="1:7" s="12" customFormat="1" ht="12.75" customHeight="1" x14ac:dyDescent="0.2">
      <c r="A18" s="70" t="s">
        <v>169</v>
      </c>
      <c r="B18" s="88" t="s">
        <v>170</v>
      </c>
      <c r="C18" s="88"/>
      <c r="D18" s="88"/>
      <c r="E18" s="71"/>
      <c r="F18" s="71"/>
      <c r="G18" s="71"/>
    </row>
    <row r="19" spans="1:7" s="12" customFormat="1" ht="12.75" customHeight="1" x14ac:dyDescent="0.2">
      <c r="A19" s="72" t="s">
        <v>171</v>
      </c>
      <c r="B19" s="89" t="s">
        <v>172</v>
      </c>
      <c r="C19" s="89"/>
      <c r="D19" s="89"/>
      <c r="E19" s="68"/>
      <c r="F19" s="68"/>
      <c r="G19" s="68"/>
    </row>
    <row r="20" spans="1:7" s="12" customFormat="1" ht="12.75" customHeight="1" x14ac:dyDescent="0.2">
      <c r="A20" s="67"/>
      <c r="B20" s="66"/>
      <c r="C20" s="66"/>
      <c r="D20" s="66"/>
      <c r="E20" s="66"/>
      <c r="F20" s="66"/>
      <c r="G20" s="66"/>
    </row>
    <row r="21" spans="1:7" s="12" customFormat="1" x14ac:dyDescent="0.2">
      <c r="A21" s="66"/>
      <c r="B21" s="66"/>
      <c r="C21" s="66"/>
      <c r="D21" s="66"/>
      <c r="E21" s="66"/>
      <c r="F21" s="66"/>
      <c r="G21" s="66"/>
    </row>
    <row r="22" spans="1:7" s="12" customFormat="1" ht="12.75" customHeight="1" x14ac:dyDescent="0.2">
      <c r="A22" s="86" t="s">
        <v>142</v>
      </c>
      <c r="B22" s="87"/>
      <c r="C22" s="65"/>
      <c r="D22" s="65"/>
      <c r="E22" s="65"/>
      <c r="F22" s="65"/>
      <c r="G22" s="65"/>
    </row>
    <row r="23" spans="1:7" s="12" customFormat="1" ht="5.85" customHeight="1" x14ac:dyDescent="0.2">
      <c r="A23" s="65"/>
      <c r="B23" s="66"/>
      <c r="C23" s="65"/>
      <c r="D23" s="65"/>
      <c r="E23" s="65"/>
      <c r="F23" s="65"/>
      <c r="G23" s="65"/>
    </row>
    <row r="24" spans="1:7" s="12" customFormat="1" ht="12.75" customHeight="1" x14ac:dyDescent="0.2">
      <c r="A24" s="66" t="s">
        <v>143</v>
      </c>
      <c r="B24" s="87" t="s">
        <v>144</v>
      </c>
      <c r="C24" s="87"/>
      <c r="D24" s="66"/>
      <c r="E24" s="66"/>
      <c r="F24" s="66"/>
      <c r="G24" s="66"/>
    </row>
    <row r="25" spans="1:7" s="12" customFormat="1" ht="12.75" customHeight="1" x14ac:dyDescent="0.2">
      <c r="A25" s="66" t="s">
        <v>145</v>
      </c>
      <c r="B25" s="87" t="s">
        <v>146</v>
      </c>
      <c r="C25" s="87"/>
      <c r="D25" s="66"/>
      <c r="E25" s="66"/>
      <c r="F25" s="66"/>
      <c r="G25" s="66"/>
    </row>
    <row r="26" spans="1:7" s="12" customFormat="1" ht="12.75" customHeight="1" x14ac:dyDescent="0.2">
      <c r="A26" s="66"/>
      <c r="B26" s="87"/>
      <c r="C26" s="87"/>
      <c r="D26" s="66"/>
      <c r="E26" s="66"/>
      <c r="F26" s="66"/>
      <c r="G26" s="66"/>
    </row>
    <row r="27" spans="1:7" s="12" customFormat="1" x14ac:dyDescent="0.2">
      <c r="A27" s="68"/>
      <c r="B27" s="68"/>
      <c r="C27" s="68"/>
      <c r="D27" s="68"/>
      <c r="E27" s="68"/>
      <c r="F27" s="68"/>
      <c r="G27" s="68"/>
    </row>
    <row r="28" spans="1:7" s="12" customFormat="1" x14ac:dyDescent="0.2">
      <c r="A28" s="68" t="s">
        <v>147</v>
      </c>
      <c r="B28" s="25" t="s">
        <v>148</v>
      </c>
      <c r="C28" s="68"/>
      <c r="D28" s="68"/>
      <c r="E28" s="68"/>
      <c r="F28" s="68"/>
      <c r="G28" s="68"/>
    </row>
    <row r="29" spans="1:7" s="12" customFormat="1" x14ac:dyDescent="0.2">
      <c r="A29" s="68"/>
      <c r="B29" s="29"/>
      <c r="C29" s="68"/>
      <c r="D29" s="68"/>
      <c r="E29" s="68"/>
      <c r="F29" s="68"/>
      <c r="G29" s="68"/>
    </row>
    <row r="30" spans="1:7" s="12" customFormat="1" x14ac:dyDescent="0.2">
      <c r="A30" s="68"/>
      <c r="B30" s="68"/>
      <c r="C30" s="68"/>
      <c r="D30" s="68"/>
      <c r="E30" s="68"/>
      <c r="F30" s="68"/>
      <c r="G30" s="68"/>
    </row>
    <row r="31" spans="1:7" s="12" customFormat="1" ht="27.75" customHeight="1" x14ac:dyDescent="0.2">
      <c r="A31" s="88" t="s">
        <v>164</v>
      </c>
      <c r="B31" s="87"/>
      <c r="C31" s="87"/>
      <c r="D31" s="87"/>
      <c r="E31" s="87"/>
      <c r="F31" s="87"/>
      <c r="G31" s="87"/>
    </row>
    <row r="32" spans="1:7" s="12" customFormat="1" ht="41.85" customHeight="1" x14ac:dyDescent="0.2">
      <c r="A32" s="87" t="s">
        <v>149</v>
      </c>
      <c r="B32" s="87"/>
      <c r="C32" s="87"/>
      <c r="D32" s="87"/>
      <c r="E32" s="87"/>
      <c r="F32" s="87"/>
      <c r="G32" s="87"/>
    </row>
    <row r="33" spans="1:7" s="12" customFormat="1" x14ac:dyDescent="0.2">
      <c r="A33" s="68"/>
      <c r="B33" s="68"/>
      <c r="C33" s="68"/>
      <c r="D33" s="68"/>
      <c r="E33" s="68"/>
      <c r="F33" s="68"/>
      <c r="G33" s="68"/>
    </row>
    <row r="34" spans="1:7" s="12" customFormat="1" x14ac:dyDescent="0.2">
      <c r="A34" s="68"/>
      <c r="B34" s="68"/>
      <c r="C34" s="68"/>
      <c r="D34" s="68"/>
      <c r="E34" s="68"/>
      <c r="F34" s="68"/>
      <c r="G34" s="68"/>
    </row>
    <row r="35" spans="1:7" s="12" customFormat="1" x14ac:dyDescent="0.2">
      <c r="A35" s="68"/>
      <c r="B35" s="68"/>
      <c r="C35" s="68"/>
      <c r="D35" s="68"/>
      <c r="E35" s="68"/>
      <c r="F35" s="68"/>
      <c r="G35" s="68"/>
    </row>
    <row r="36" spans="1:7" s="12" customFormat="1" x14ac:dyDescent="0.2">
      <c r="A36" s="68"/>
      <c r="B36" s="68"/>
      <c r="C36" s="68"/>
      <c r="D36" s="68"/>
      <c r="E36" s="68"/>
      <c r="F36" s="68"/>
      <c r="G36" s="68"/>
    </row>
    <row r="37" spans="1:7" s="12" customFormat="1" x14ac:dyDescent="0.2">
      <c r="A37" s="68"/>
      <c r="B37" s="68"/>
      <c r="C37" s="68"/>
      <c r="D37" s="68"/>
      <c r="E37" s="68"/>
      <c r="F37" s="68"/>
      <c r="G37" s="68"/>
    </row>
    <row r="38" spans="1:7" s="12" customFormat="1" x14ac:dyDescent="0.2">
      <c r="A38" s="68"/>
      <c r="B38" s="68"/>
      <c r="C38" s="68"/>
      <c r="D38" s="68"/>
      <c r="E38" s="68"/>
      <c r="F38" s="68"/>
      <c r="G38" s="68"/>
    </row>
    <row r="39" spans="1:7" s="12" customFormat="1" x14ac:dyDescent="0.2">
      <c r="A39" s="68"/>
      <c r="B39" s="68"/>
      <c r="C39" s="68"/>
      <c r="D39" s="68"/>
      <c r="E39" s="68"/>
      <c r="F39" s="68"/>
      <c r="G39" s="68"/>
    </row>
    <row r="40" spans="1:7" s="12" customFormat="1" x14ac:dyDescent="0.2">
      <c r="A40" s="68"/>
      <c r="B40" s="68"/>
      <c r="C40" s="68"/>
      <c r="D40" s="68"/>
      <c r="E40" s="68"/>
      <c r="F40" s="68"/>
      <c r="G40" s="68"/>
    </row>
    <row r="41" spans="1:7" s="12" customFormat="1" x14ac:dyDescent="0.2">
      <c r="A41" s="68"/>
      <c r="B41" s="68"/>
      <c r="C41" s="68"/>
      <c r="D41" s="68"/>
      <c r="E41" s="68"/>
      <c r="F41" s="68"/>
      <c r="G41" s="68"/>
    </row>
    <row r="42" spans="1:7" s="12" customFormat="1" x14ac:dyDescent="0.2">
      <c r="A42" s="68"/>
      <c r="B42" s="68"/>
      <c r="C42" s="68"/>
      <c r="D42" s="68"/>
      <c r="E42" s="68"/>
      <c r="F42" s="68"/>
      <c r="G42" s="68"/>
    </row>
    <row r="43" spans="1:7" s="12" customFormat="1" x14ac:dyDescent="0.2">
      <c r="A43" s="85" t="s">
        <v>150</v>
      </c>
      <c r="B43" s="85"/>
      <c r="C43" s="68"/>
      <c r="D43" s="68"/>
      <c r="E43" s="68"/>
      <c r="F43" s="68"/>
      <c r="G43" s="68"/>
    </row>
    <row r="44" spans="1:7" s="12" customFormat="1" ht="5.0999999999999996" customHeight="1" x14ac:dyDescent="0.2">
      <c r="A44" s="68"/>
      <c r="B44" s="68"/>
      <c r="C44" s="68"/>
      <c r="D44" s="68"/>
      <c r="E44" s="68"/>
      <c r="F44" s="68"/>
      <c r="G44" s="68"/>
    </row>
    <row r="45" spans="1:7" s="12" customFormat="1" x14ac:dyDescent="0.2">
      <c r="A45" s="6">
        <v>0</v>
      </c>
      <c r="B45" s="7" t="s">
        <v>5</v>
      </c>
      <c r="C45" s="68"/>
      <c r="D45" s="68"/>
      <c r="E45" s="68"/>
      <c r="F45" s="68"/>
      <c r="G45" s="68"/>
    </row>
    <row r="46" spans="1:7" s="12" customFormat="1" x14ac:dyDescent="0.2">
      <c r="A46" s="7" t="s">
        <v>19</v>
      </c>
      <c r="B46" s="7" t="s">
        <v>6</v>
      </c>
      <c r="C46" s="68"/>
      <c r="D46" s="68"/>
      <c r="E46" s="68"/>
      <c r="F46" s="68"/>
      <c r="G46" s="68"/>
    </row>
    <row r="47" spans="1:7" s="12" customFormat="1" x14ac:dyDescent="0.2">
      <c r="A47" s="7" t="s">
        <v>20</v>
      </c>
      <c r="B47" s="7" t="s">
        <v>7</v>
      </c>
      <c r="C47" s="68"/>
      <c r="D47" s="68"/>
      <c r="E47" s="68"/>
      <c r="F47" s="68"/>
      <c r="G47" s="68"/>
    </row>
    <row r="48" spans="1:7" s="12" customFormat="1" x14ac:dyDescent="0.2">
      <c r="A48" s="7" t="s">
        <v>21</v>
      </c>
      <c r="B48" s="7" t="s">
        <v>8</v>
      </c>
      <c r="C48" s="68"/>
      <c r="D48" s="68"/>
      <c r="E48" s="68"/>
      <c r="F48" s="68"/>
      <c r="G48" s="68"/>
    </row>
    <row r="49" spans="1:7" s="12" customFormat="1" x14ac:dyDescent="0.2">
      <c r="A49" s="7" t="s">
        <v>15</v>
      </c>
      <c r="B49" s="7" t="s">
        <v>9</v>
      </c>
      <c r="C49" s="68"/>
      <c r="D49" s="68"/>
      <c r="E49" s="68"/>
      <c r="F49" s="68"/>
      <c r="G49" s="68"/>
    </row>
    <row r="50" spans="1:7" s="12" customFormat="1" x14ac:dyDescent="0.2">
      <c r="A50" s="7" t="s">
        <v>16</v>
      </c>
      <c r="B50" s="7" t="s">
        <v>10</v>
      </c>
      <c r="C50" s="68"/>
      <c r="D50" s="68"/>
      <c r="E50" s="68"/>
      <c r="F50" s="68"/>
      <c r="G50" s="68"/>
    </row>
    <row r="51" spans="1:7" s="12" customFormat="1" x14ac:dyDescent="0.2">
      <c r="A51" s="7" t="s">
        <v>17</v>
      </c>
      <c r="B51" s="7" t="s">
        <v>11</v>
      </c>
      <c r="C51" s="68"/>
      <c r="D51" s="68"/>
      <c r="E51" s="68"/>
      <c r="F51" s="68"/>
      <c r="G51" s="68"/>
    </row>
    <row r="52" spans="1:7" s="12" customFormat="1" x14ac:dyDescent="0.2">
      <c r="A52" s="7" t="s">
        <v>18</v>
      </c>
      <c r="B52" s="7" t="s">
        <v>12</v>
      </c>
      <c r="C52" s="68"/>
      <c r="D52" s="68"/>
      <c r="E52" s="68"/>
      <c r="F52" s="68"/>
      <c r="G52" s="68"/>
    </row>
    <row r="53" spans="1:7" s="12" customFormat="1" x14ac:dyDescent="0.2">
      <c r="A53" s="7" t="s">
        <v>151</v>
      </c>
      <c r="B53" s="7" t="s">
        <v>13</v>
      </c>
      <c r="C53" s="68"/>
      <c r="D53" s="68"/>
      <c r="E53" s="68"/>
      <c r="F53" s="68"/>
      <c r="G53" s="68"/>
    </row>
    <row r="54" spans="1:7" s="12" customFormat="1" x14ac:dyDescent="0.2">
      <c r="A54" s="7" t="s">
        <v>26</v>
      </c>
      <c r="B54" s="7" t="s">
        <v>14</v>
      </c>
      <c r="C54" s="68"/>
      <c r="D54" s="68"/>
      <c r="E54" s="68"/>
      <c r="F54" s="68"/>
      <c r="G54" s="68"/>
    </row>
    <row r="55" spans="1:7" s="12" customFormat="1" x14ac:dyDescent="0.2"/>
    <row r="56" spans="1:7" x14ac:dyDescent="0.2">
      <c r="A56" s="28"/>
      <c r="B56" s="28"/>
      <c r="C56" s="28"/>
      <c r="D56" s="28"/>
      <c r="E56" s="28"/>
      <c r="F56" s="28"/>
      <c r="G56" s="28"/>
    </row>
    <row r="57" spans="1:7" x14ac:dyDescent="0.2">
      <c r="A57" s="28"/>
      <c r="B57" s="28"/>
      <c r="C57" s="28"/>
      <c r="D57" s="28"/>
      <c r="E57" s="28"/>
      <c r="F57" s="28"/>
      <c r="G57" s="28"/>
    </row>
    <row r="58" spans="1:7" x14ac:dyDescent="0.2">
      <c r="A58" s="28"/>
      <c r="B58" s="28"/>
      <c r="C58" s="28"/>
      <c r="D58" s="28"/>
      <c r="E58" s="28"/>
      <c r="F58" s="28"/>
      <c r="G58" s="28"/>
    </row>
    <row r="59" spans="1:7" x14ac:dyDescent="0.2">
      <c r="A59" s="28"/>
      <c r="B59" s="28"/>
      <c r="C59" s="28"/>
      <c r="D59" s="28"/>
      <c r="E59" s="28"/>
      <c r="F59" s="28"/>
      <c r="G59" s="28"/>
    </row>
    <row r="60" spans="1:7" x14ac:dyDescent="0.2">
      <c r="A60" s="28"/>
      <c r="B60" s="28"/>
      <c r="C60" s="28"/>
      <c r="D60" s="28"/>
      <c r="E60" s="28"/>
      <c r="F60" s="28"/>
      <c r="G60" s="28"/>
    </row>
    <row r="61" spans="1:7" x14ac:dyDescent="0.2">
      <c r="A61" s="28"/>
      <c r="B61" s="28"/>
      <c r="C61" s="28"/>
      <c r="D61" s="28"/>
      <c r="E61" s="28"/>
      <c r="F61" s="28"/>
      <c r="G61" s="28"/>
    </row>
    <row r="62" spans="1:7" x14ac:dyDescent="0.2">
      <c r="A62" s="28"/>
      <c r="B62" s="28"/>
      <c r="C62" s="28"/>
      <c r="D62" s="28"/>
      <c r="E62" s="28"/>
      <c r="F62" s="28"/>
      <c r="G62" s="28"/>
    </row>
    <row r="63" spans="1:7" x14ac:dyDescent="0.2">
      <c r="A63" s="28"/>
      <c r="B63" s="28"/>
      <c r="C63" s="28"/>
      <c r="D63" s="28"/>
      <c r="E63" s="28"/>
      <c r="F63" s="28"/>
      <c r="G63" s="28"/>
    </row>
    <row r="64" spans="1:7" x14ac:dyDescent="0.2">
      <c r="A64" s="28"/>
      <c r="B64" s="28"/>
      <c r="C64" s="28"/>
      <c r="D64" s="28"/>
      <c r="E64" s="28"/>
      <c r="F64" s="28"/>
      <c r="G64" s="28"/>
    </row>
    <row r="65" spans="1:7" x14ac:dyDescent="0.2">
      <c r="A65" s="28"/>
      <c r="B65" s="28"/>
      <c r="C65" s="28"/>
      <c r="D65" s="28"/>
      <c r="E65" s="28"/>
      <c r="F65" s="28"/>
      <c r="G65" s="28"/>
    </row>
    <row r="66" spans="1:7" x14ac:dyDescent="0.2">
      <c r="A66" s="28"/>
      <c r="B66" s="28"/>
      <c r="C66" s="28"/>
      <c r="D66" s="28"/>
      <c r="E66" s="28"/>
      <c r="F66" s="28"/>
      <c r="G66" s="28"/>
    </row>
    <row r="67" spans="1:7" x14ac:dyDescent="0.2">
      <c r="A67" s="28"/>
      <c r="B67" s="28"/>
      <c r="C67" s="28"/>
      <c r="D67" s="28"/>
      <c r="E67" s="28"/>
      <c r="F67" s="28"/>
      <c r="G67" s="28"/>
    </row>
    <row r="68" spans="1:7" x14ac:dyDescent="0.2">
      <c r="A68" s="28"/>
      <c r="B68" s="28"/>
      <c r="C68" s="28"/>
      <c r="D68" s="28"/>
      <c r="E68" s="28"/>
      <c r="F68" s="28"/>
      <c r="G68" s="28"/>
    </row>
    <row r="69" spans="1:7" x14ac:dyDescent="0.2">
      <c r="A69" s="28"/>
      <c r="B69" s="28"/>
      <c r="C69" s="28"/>
      <c r="D69" s="28"/>
      <c r="E69" s="28"/>
      <c r="F69" s="28"/>
      <c r="G69" s="28"/>
    </row>
    <row r="70" spans="1:7" x14ac:dyDescent="0.2">
      <c r="A70" s="28"/>
      <c r="B70" s="28"/>
      <c r="C70" s="28"/>
      <c r="D70" s="28"/>
      <c r="E70" s="28"/>
      <c r="F70" s="28"/>
      <c r="G70" s="28"/>
    </row>
    <row r="71" spans="1:7" x14ac:dyDescent="0.2">
      <c r="A71" s="28"/>
      <c r="B71" s="28"/>
      <c r="C71" s="28"/>
      <c r="D71" s="28"/>
      <c r="E71" s="28"/>
      <c r="F71" s="28"/>
      <c r="G71" s="28"/>
    </row>
    <row r="72" spans="1:7" x14ac:dyDescent="0.2">
      <c r="A72" s="28"/>
      <c r="B72" s="28"/>
      <c r="C72" s="28"/>
      <c r="D72" s="28"/>
      <c r="E72" s="28"/>
      <c r="F72" s="28"/>
      <c r="G72" s="28"/>
    </row>
    <row r="73" spans="1:7" x14ac:dyDescent="0.2">
      <c r="A73" s="28"/>
      <c r="B73" s="28"/>
      <c r="C73" s="28"/>
      <c r="D73" s="28"/>
      <c r="E73" s="28"/>
      <c r="F73" s="28"/>
      <c r="G73" s="28"/>
    </row>
    <row r="74" spans="1:7" x14ac:dyDescent="0.2">
      <c r="A74" s="28"/>
      <c r="B74" s="28"/>
      <c r="C74" s="28"/>
      <c r="D74" s="28"/>
      <c r="E74" s="28"/>
      <c r="F74" s="28"/>
      <c r="G74" s="28"/>
    </row>
    <row r="75" spans="1:7" x14ac:dyDescent="0.2">
      <c r="A75" s="28"/>
      <c r="B75" s="28"/>
      <c r="C75" s="28"/>
      <c r="D75" s="28"/>
      <c r="E75" s="28"/>
      <c r="F75" s="28"/>
      <c r="G75" s="28"/>
    </row>
    <row r="76" spans="1:7" x14ac:dyDescent="0.2">
      <c r="A76" s="28"/>
      <c r="B76" s="28"/>
      <c r="C76" s="28"/>
      <c r="D76" s="28"/>
      <c r="E76" s="28"/>
      <c r="F76" s="28"/>
      <c r="G76" s="28"/>
    </row>
    <row r="77" spans="1:7" x14ac:dyDescent="0.2">
      <c r="A77" s="28"/>
      <c r="B77" s="28"/>
      <c r="C77" s="28"/>
      <c r="D77" s="28"/>
      <c r="E77" s="28"/>
      <c r="F77" s="28"/>
      <c r="G77" s="28"/>
    </row>
    <row r="78" spans="1:7" x14ac:dyDescent="0.2">
      <c r="A78" s="28"/>
      <c r="B78" s="28"/>
      <c r="C78" s="28"/>
      <c r="D78" s="28"/>
      <c r="E78" s="28"/>
      <c r="F78" s="28"/>
      <c r="G78" s="28"/>
    </row>
    <row r="79" spans="1:7" x14ac:dyDescent="0.2">
      <c r="A79" s="28"/>
      <c r="B79" s="28"/>
      <c r="C79" s="28"/>
      <c r="D79" s="28"/>
      <c r="E79" s="28"/>
      <c r="F79" s="28"/>
      <c r="G79" s="28"/>
    </row>
    <row r="80" spans="1:7" x14ac:dyDescent="0.2">
      <c r="A80" s="28"/>
      <c r="B80" s="28"/>
      <c r="C80" s="28"/>
      <c r="D80" s="28"/>
      <c r="E80" s="28"/>
      <c r="F80" s="28"/>
      <c r="G80" s="28"/>
    </row>
    <row r="81" spans="1:7" x14ac:dyDescent="0.2">
      <c r="A81" s="28"/>
      <c r="B81" s="28"/>
      <c r="C81" s="28"/>
      <c r="D81" s="28"/>
      <c r="E81" s="28"/>
      <c r="F81" s="28"/>
      <c r="G81" s="28"/>
    </row>
    <row r="82" spans="1:7" x14ac:dyDescent="0.2">
      <c r="A82" s="28"/>
      <c r="B82" s="28"/>
      <c r="C82" s="28"/>
      <c r="D82" s="28"/>
      <c r="E82" s="28"/>
      <c r="F82" s="28"/>
      <c r="G82" s="28"/>
    </row>
    <row r="83" spans="1:7" x14ac:dyDescent="0.2">
      <c r="A83" s="28"/>
      <c r="B83" s="28"/>
      <c r="C83" s="28"/>
      <c r="D83" s="28"/>
      <c r="E83" s="28"/>
      <c r="F83" s="28"/>
      <c r="G83" s="28"/>
    </row>
    <row r="84" spans="1:7" x14ac:dyDescent="0.2">
      <c r="A84" s="28"/>
      <c r="B84" s="28"/>
      <c r="C84" s="28"/>
      <c r="D84" s="28"/>
      <c r="E84" s="28"/>
      <c r="F84" s="28"/>
      <c r="G84" s="28"/>
    </row>
    <row r="85" spans="1:7" x14ac:dyDescent="0.2">
      <c r="A85" s="28"/>
      <c r="B85" s="28"/>
      <c r="C85" s="28"/>
      <c r="D85" s="28"/>
      <c r="E85" s="28"/>
      <c r="F85" s="28"/>
      <c r="G85" s="28"/>
    </row>
    <row r="86" spans="1:7" x14ac:dyDescent="0.2">
      <c r="A86" s="28"/>
      <c r="B86" s="28"/>
      <c r="C86" s="28"/>
      <c r="D86" s="28"/>
      <c r="E86" s="28"/>
      <c r="F86" s="28"/>
      <c r="G86" s="28"/>
    </row>
    <row r="87" spans="1:7" x14ac:dyDescent="0.2">
      <c r="A87" s="28"/>
      <c r="B87" s="28"/>
      <c r="C87" s="28"/>
      <c r="D87" s="28"/>
      <c r="E87" s="28"/>
      <c r="F87" s="28"/>
      <c r="G87" s="28"/>
    </row>
    <row r="88" spans="1:7" x14ac:dyDescent="0.2">
      <c r="A88" s="28"/>
      <c r="B88" s="28"/>
      <c r="C88" s="28"/>
      <c r="D88" s="28"/>
      <c r="E88" s="28"/>
      <c r="F88" s="28"/>
      <c r="G88" s="28"/>
    </row>
    <row r="89" spans="1:7" x14ac:dyDescent="0.2">
      <c r="A89" s="28"/>
      <c r="B89" s="28"/>
      <c r="C89" s="28"/>
      <c r="D89" s="28"/>
      <c r="E89" s="28"/>
      <c r="F89" s="28"/>
      <c r="G89" s="28"/>
    </row>
    <row r="90" spans="1:7" x14ac:dyDescent="0.2">
      <c r="A90" s="28"/>
      <c r="B90" s="28"/>
      <c r="C90" s="28"/>
      <c r="D90" s="28"/>
      <c r="E90" s="28"/>
      <c r="F90" s="28"/>
      <c r="G90" s="28"/>
    </row>
    <row r="91" spans="1:7" x14ac:dyDescent="0.2">
      <c r="A91" s="28"/>
      <c r="B91" s="28"/>
      <c r="C91" s="28"/>
      <c r="D91" s="28"/>
      <c r="E91" s="28"/>
      <c r="F91" s="28"/>
      <c r="G91" s="28"/>
    </row>
    <row r="92" spans="1:7" x14ac:dyDescent="0.2">
      <c r="A92" s="28"/>
      <c r="B92" s="28"/>
      <c r="C92" s="28"/>
      <c r="D92" s="28"/>
      <c r="E92" s="28"/>
      <c r="F92" s="28"/>
      <c r="G92" s="28"/>
    </row>
    <row r="93" spans="1:7" x14ac:dyDescent="0.2">
      <c r="A93" s="28"/>
      <c r="B93" s="28"/>
      <c r="C93" s="28"/>
      <c r="D93" s="28"/>
      <c r="E93" s="28"/>
      <c r="F93" s="28"/>
      <c r="G93" s="28"/>
    </row>
    <row r="94" spans="1:7" x14ac:dyDescent="0.2">
      <c r="A94" s="28"/>
      <c r="B94" s="28"/>
      <c r="C94" s="28"/>
      <c r="D94" s="28"/>
      <c r="E94" s="28"/>
      <c r="F94" s="28"/>
      <c r="G94" s="28"/>
    </row>
    <row r="95" spans="1:7" x14ac:dyDescent="0.2">
      <c r="A95" s="28"/>
      <c r="B95" s="28"/>
      <c r="C95" s="28"/>
      <c r="D95" s="28"/>
      <c r="E95" s="28"/>
      <c r="F95" s="28"/>
      <c r="G95" s="28"/>
    </row>
    <row r="96" spans="1:7" x14ac:dyDescent="0.2">
      <c r="A96" s="28"/>
      <c r="B96" s="28"/>
      <c r="C96" s="28"/>
      <c r="D96" s="28"/>
      <c r="E96" s="28"/>
      <c r="F96" s="28"/>
      <c r="G96" s="28"/>
    </row>
    <row r="97" spans="1:7" x14ac:dyDescent="0.2">
      <c r="A97" s="28"/>
      <c r="B97" s="28"/>
      <c r="C97" s="28"/>
      <c r="D97" s="28"/>
      <c r="E97" s="28"/>
      <c r="F97" s="28"/>
      <c r="G97" s="28"/>
    </row>
    <row r="98" spans="1:7" x14ac:dyDescent="0.2">
      <c r="A98" s="28"/>
      <c r="B98" s="28"/>
      <c r="C98" s="28"/>
      <c r="D98" s="28"/>
      <c r="E98" s="28"/>
      <c r="F98" s="28"/>
      <c r="G98" s="28"/>
    </row>
    <row r="99" spans="1:7" x14ac:dyDescent="0.2">
      <c r="A99" s="28"/>
      <c r="B99" s="28"/>
      <c r="C99" s="28"/>
      <c r="D99" s="28"/>
      <c r="E99" s="28"/>
      <c r="F99" s="28"/>
      <c r="G99" s="28"/>
    </row>
    <row r="100" spans="1:7" x14ac:dyDescent="0.2">
      <c r="A100" s="28"/>
      <c r="B100" s="28"/>
      <c r="C100" s="28"/>
      <c r="D100" s="28"/>
      <c r="E100" s="28"/>
      <c r="F100" s="28"/>
      <c r="G100" s="28"/>
    </row>
    <row r="101" spans="1:7" x14ac:dyDescent="0.2">
      <c r="A101" s="28"/>
      <c r="B101" s="28"/>
      <c r="C101" s="28"/>
      <c r="D101" s="28"/>
      <c r="E101" s="28"/>
      <c r="F101" s="28"/>
      <c r="G101" s="28"/>
    </row>
    <row r="102" spans="1:7" x14ac:dyDescent="0.2">
      <c r="A102" s="28"/>
      <c r="B102" s="28"/>
      <c r="C102" s="28"/>
      <c r="D102" s="28"/>
      <c r="E102" s="28"/>
      <c r="F102" s="28"/>
      <c r="G102" s="28"/>
    </row>
    <row r="103" spans="1:7" x14ac:dyDescent="0.2">
      <c r="A103" s="28"/>
      <c r="B103" s="28"/>
      <c r="C103" s="28"/>
      <c r="D103" s="28"/>
      <c r="E103" s="28"/>
      <c r="F103" s="28"/>
      <c r="G103" s="28"/>
    </row>
    <row r="104" spans="1:7" x14ac:dyDescent="0.2">
      <c r="A104" s="28"/>
      <c r="B104" s="28"/>
      <c r="C104" s="28"/>
      <c r="D104" s="28"/>
      <c r="E104" s="28"/>
      <c r="F104" s="28"/>
      <c r="G104" s="28"/>
    </row>
    <row r="105" spans="1:7" x14ac:dyDescent="0.2">
      <c r="A105" s="28"/>
      <c r="B105" s="28"/>
      <c r="C105" s="28"/>
      <c r="D105" s="28"/>
      <c r="E105" s="28"/>
      <c r="F105" s="28"/>
      <c r="G105" s="28"/>
    </row>
    <row r="106" spans="1:7" x14ac:dyDescent="0.2">
      <c r="A106" s="28"/>
      <c r="B106" s="28"/>
      <c r="C106" s="28"/>
      <c r="D106" s="28"/>
      <c r="E106" s="28"/>
      <c r="F106" s="28"/>
      <c r="G106" s="28"/>
    </row>
    <row r="107" spans="1:7" x14ac:dyDescent="0.2">
      <c r="A107" s="28"/>
      <c r="B107" s="28"/>
      <c r="C107" s="28"/>
      <c r="D107" s="28"/>
      <c r="E107" s="28"/>
      <c r="F107" s="28"/>
      <c r="G107" s="28"/>
    </row>
    <row r="108" spans="1:7" x14ac:dyDescent="0.2">
      <c r="A108" s="28"/>
      <c r="B108" s="28"/>
      <c r="C108" s="28"/>
      <c r="D108" s="28"/>
      <c r="E108" s="28"/>
      <c r="F108" s="28"/>
      <c r="G108" s="28"/>
    </row>
    <row r="109" spans="1:7" x14ac:dyDescent="0.2">
      <c r="A109" s="28"/>
      <c r="B109" s="28"/>
      <c r="C109" s="28"/>
      <c r="D109" s="28"/>
      <c r="E109" s="28"/>
      <c r="F109" s="28"/>
      <c r="G109" s="28"/>
    </row>
    <row r="110" spans="1:7" x14ac:dyDescent="0.2">
      <c r="A110" s="28"/>
      <c r="B110" s="28"/>
      <c r="C110" s="28"/>
      <c r="D110" s="28"/>
      <c r="E110" s="28"/>
      <c r="F110" s="28"/>
      <c r="G110" s="28"/>
    </row>
    <row r="111" spans="1:7" x14ac:dyDescent="0.2">
      <c r="A111" s="28"/>
      <c r="B111" s="28"/>
      <c r="C111" s="28"/>
      <c r="D111" s="28"/>
      <c r="E111" s="28"/>
      <c r="F111" s="28"/>
      <c r="G111" s="28"/>
    </row>
    <row r="112" spans="1:7" x14ac:dyDescent="0.2">
      <c r="A112" s="28"/>
      <c r="B112" s="28"/>
      <c r="C112" s="28"/>
      <c r="D112" s="28"/>
      <c r="E112" s="28"/>
      <c r="F112" s="28"/>
      <c r="G112" s="28"/>
    </row>
    <row r="113" spans="1:7" x14ac:dyDescent="0.2">
      <c r="A113" s="28"/>
      <c r="B113" s="28"/>
      <c r="C113" s="28"/>
      <c r="D113" s="28"/>
      <c r="E113" s="28"/>
      <c r="F113" s="28"/>
      <c r="G113" s="28"/>
    </row>
    <row r="114" spans="1:7" x14ac:dyDescent="0.2">
      <c r="A114" s="28"/>
      <c r="B114" s="28"/>
      <c r="C114" s="28"/>
      <c r="D114" s="28"/>
      <c r="E114" s="28"/>
      <c r="F114" s="28"/>
      <c r="G114" s="28"/>
    </row>
    <row r="115" spans="1:7" x14ac:dyDescent="0.2">
      <c r="A115" s="28"/>
      <c r="B115" s="28"/>
      <c r="C115" s="28"/>
      <c r="D115" s="28"/>
      <c r="E115" s="28"/>
      <c r="F115" s="28"/>
      <c r="G115" s="28"/>
    </row>
    <row r="116" spans="1:7" x14ac:dyDescent="0.2">
      <c r="A116" s="28"/>
      <c r="B116" s="28"/>
      <c r="C116" s="28"/>
      <c r="D116" s="28"/>
      <c r="E116" s="28"/>
      <c r="F116" s="28"/>
      <c r="G116" s="28"/>
    </row>
    <row r="117" spans="1:7" x14ac:dyDescent="0.2">
      <c r="A117" s="28"/>
      <c r="B117" s="28"/>
      <c r="C117" s="28"/>
      <c r="D117" s="28"/>
      <c r="E117" s="28"/>
      <c r="F117" s="28"/>
      <c r="G117" s="28"/>
    </row>
    <row r="118" spans="1:7" x14ac:dyDescent="0.2">
      <c r="A118" s="28"/>
      <c r="B118" s="28"/>
      <c r="C118" s="28"/>
      <c r="D118" s="28"/>
      <c r="E118" s="28"/>
      <c r="F118" s="28"/>
      <c r="G118" s="28"/>
    </row>
    <row r="119" spans="1:7" x14ac:dyDescent="0.2">
      <c r="A119" s="28"/>
      <c r="B119" s="28"/>
      <c r="C119" s="28"/>
      <c r="D119" s="28"/>
      <c r="E119" s="28"/>
      <c r="F119" s="28"/>
      <c r="G119" s="28"/>
    </row>
    <row r="120" spans="1:7" x14ac:dyDescent="0.2">
      <c r="A120" s="28"/>
      <c r="B120" s="28"/>
      <c r="C120" s="28"/>
      <c r="D120" s="28"/>
      <c r="E120" s="28"/>
      <c r="F120" s="28"/>
      <c r="G120" s="28"/>
    </row>
    <row r="121" spans="1:7" x14ac:dyDescent="0.2">
      <c r="A121" s="28"/>
      <c r="B121" s="28"/>
      <c r="C121" s="28"/>
      <c r="D121" s="28"/>
      <c r="E121" s="28"/>
      <c r="F121" s="28"/>
      <c r="G121" s="28"/>
    </row>
    <row r="122" spans="1:7" x14ac:dyDescent="0.2">
      <c r="A122" s="28"/>
      <c r="B122" s="28"/>
      <c r="C122" s="28"/>
      <c r="D122" s="28"/>
      <c r="E122" s="28"/>
      <c r="F122" s="28"/>
      <c r="G122" s="28"/>
    </row>
    <row r="123" spans="1:7" x14ac:dyDescent="0.2">
      <c r="A123" s="28"/>
      <c r="B123" s="28"/>
      <c r="C123" s="28"/>
      <c r="D123" s="28"/>
      <c r="E123" s="28"/>
      <c r="F123" s="28"/>
      <c r="G123" s="28"/>
    </row>
    <row r="124" spans="1:7" x14ac:dyDescent="0.2">
      <c r="A124" s="28"/>
      <c r="B124" s="28"/>
      <c r="C124" s="28"/>
      <c r="D124" s="28"/>
      <c r="E124" s="28"/>
      <c r="F124" s="28"/>
      <c r="G124" s="28"/>
    </row>
    <row r="125" spans="1:7" x14ac:dyDescent="0.2">
      <c r="A125" s="28"/>
      <c r="B125" s="28"/>
      <c r="C125" s="28"/>
      <c r="D125" s="28"/>
      <c r="E125" s="28"/>
      <c r="F125" s="28"/>
      <c r="G125" s="28"/>
    </row>
    <row r="126" spans="1:7" x14ac:dyDescent="0.2">
      <c r="A126" s="28"/>
      <c r="B126" s="28"/>
      <c r="C126" s="28"/>
      <c r="D126" s="28"/>
      <c r="E126" s="28"/>
      <c r="F126" s="28"/>
      <c r="G126" s="28"/>
    </row>
    <row r="127" spans="1:7" x14ac:dyDescent="0.2">
      <c r="A127" s="28"/>
      <c r="B127" s="28"/>
      <c r="C127" s="28"/>
      <c r="D127" s="28"/>
      <c r="E127" s="28"/>
      <c r="F127" s="28"/>
      <c r="G127" s="28"/>
    </row>
    <row r="128" spans="1:7" x14ac:dyDescent="0.2">
      <c r="A128" s="28"/>
      <c r="B128" s="28"/>
      <c r="C128" s="28"/>
      <c r="D128" s="28"/>
      <c r="E128" s="28"/>
      <c r="F128" s="28"/>
      <c r="G128" s="28"/>
    </row>
    <row r="129" spans="1:7" x14ac:dyDescent="0.2">
      <c r="A129" s="28"/>
      <c r="B129" s="28"/>
      <c r="C129" s="28"/>
      <c r="D129" s="28"/>
      <c r="E129" s="28"/>
      <c r="F129" s="28"/>
      <c r="G129" s="28"/>
    </row>
    <row r="130" spans="1:7" x14ac:dyDescent="0.2">
      <c r="A130" s="28"/>
      <c r="B130" s="28"/>
      <c r="C130" s="28"/>
      <c r="D130" s="28"/>
      <c r="E130" s="28"/>
      <c r="F130" s="28"/>
      <c r="G130" s="28"/>
    </row>
    <row r="131" spans="1:7" x14ac:dyDescent="0.2">
      <c r="A131" s="28"/>
      <c r="B131" s="28"/>
      <c r="C131" s="28"/>
      <c r="D131" s="28"/>
      <c r="E131" s="28"/>
      <c r="F131" s="28"/>
      <c r="G131" s="28"/>
    </row>
    <row r="132" spans="1:7" x14ac:dyDescent="0.2">
      <c r="A132" s="28"/>
      <c r="B132" s="28"/>
      <c r="C132" s="28"/>
      <c r="D132" s="28"/>
      <c r="E132" s="28"/>
      <c r="F132" s="28"/>
      <c r="G132" s="28"/>
    </row>
    <row r="133" spans="1:7" x14ac:dyDescent="0.2">
      <c r="A133" s="28"/>
      <c r="B133" s="28"/>
      <c r="C133" s="28"/>
      <c r="D133" s="28"/>
      <c r="E133" s="28"/>
      <c r="F133" s="28"/>
      <c r="G133" s="28"/>
    </row>
    <row r="134" spans="1:7" x14ac:dyDescent="0.2">
      <c r="A134" s="28"/>
      <c r="B134" s="28"/>
      <c r="C134" s="28"/>
      <c r="D134" s="28"/>
      <c r="E134" s="28"/>
      <c r="F134" s="28"/>
      <c r="G134" s="28"/>
    </row>
    <row r="135" spans="1:7" x14ac:dyDescent="0.2">
      <c r="A135" s="28"/>
      <c r="B135" s="28"/>
      <c r="C135" s="28"/>
      <c r="D135" s="28"/>
      <c r="E135" s="28"/>
      <c r="F135" s="28"/>
      <c r="G135" s="28"/>
    </row>
    <row r="136" spans="1:7" x14ac:dyDescent="0.2">
      <c r="A136" s="28"/>
      <c r="B136" s="28"/>
      <c r="C136" s="28"/>
      <c r="D136" s="28"/>
      <c r="E136" s="28"/>
      <c r="F136" s="28"/>
      <c r="G136" s="28"/>
    </row>
    <row r="137" spans="1:7" x14ac:dyDescent="0.2">
      <c r="A137" s="28"/>
      <c r="B137" s="28"/>
      <c r="C137" s="28"/>
      <c r="D137" s="28"/>
      <c r="E137" s="28"/>
      <c r="F137" s="28"/>
      <c r="G137" s="28"/>
    </row>
    <row r="138" spans="1:7" x14ac:dyDescent="0.2">
      <c r="A138" s="28"/>
      <c r="B138" s="28"/>
      <c r="C138" s="28"/>
      <c r="D138" s="28"/>
      <c r="E138" s="28"/>
      <c r="F138" s="28"/>
      <c r="G138" s="28"/>
    </row>
    <row r="139" spans="1:7" x14ac:dyDescent="0.2">
      <c r="A139" s="28"/>
      <c r="B139" s="28"/>
      <c r="C139" s="28"/>
      <c r="D139" s="28"/>
      <c r="E139" s="28"/>
      <c r="F139" s="28"/>
      <c r="G139" s="28"/>
    </row>
    <row r="140" spans="1:7" x14ac:dyDescent="0.2">
      <c r="A140" s="28"/>
      <c r="B140" s="28"/>
      <c r="C140" s="28"/>
      <c r="D140" s="28"/>
      <c r="E140" s="28"/>
      <c r="F140" s="28"/>
      <c r="G140" s="28"/>
    </row>
    <row r="141" spans="1:7" x14ac:dyDescent="0.2">
      <c r="A141" s="28"/>
      <c r="B141" s="28"/>
      <c r="C141" s="28"/>
      <c r="D141" s="28"/>
      <c r="E141" s="28"/>
      <c r="F141" s="28"/>
      <c r="G141" s="28"/>
    </row>
    <row r="142" spans="1:7" x14ac:dyDescent="0.2">
      <c r="A142" s="28"/>
      <c r="B142" s="28"/>
      <c r="C142" s="28"/>
      <c r="D142" s="28"/>
      <c r="E142" s="28"/>
      <c r="F142" s="28"/>
      <c r="G142" s="28"/>
    </row>
    <row r="143" spans="1:7" x14ac:dyDescent="0.2">
      <c r="A143" s="28"/>
      <c r="B143" s="28"/>
      <c r="C143" s="28"/>
      <c r="D143" s="28"/>
      <c r="E143" s="28"/>
      <c r="F143" s="28"/>
      <c r="G143" s="28"/>
    </row>
    <row r="144" spans="1:7" x14ac:dyDescent="0.2">
      <c r="A144" s="28"/>
      <c r="B144" s="28"/>
      <c r="C144" s="28"/>
      <c r="D144" s="28"/>
      <c r="E144" s="28"/>
      <c r="F144" s="28"/>
      <c r="G144" s="28"/>
    </row>
    <row r="145" spans="1:7" x14ac:dyDescent="0.2">
      <c r="A145" s="28"/>
      <c r="B145" s="28"/>
      <c r="C145" s="28"/>
      <c r="D145" s="28"/>
      <c r="E145" s="28"/>
      <c r="F145" s="28"/>
      <c r="G145" s="28"/>
    </row>
    <row r="146" spans="1:7" x14ac:dyDescent="0.2">
      <c r="A146" s="28"/>
      <c r="B146" s="28"/>
      <c r="C146" s="28"/>
      <c r="D146" s="28"/>
      <c r="E146" s="28"/>
      <c r="F146" s="28"/>
      <c r="G146" s="28"/>
    </row>
    <row r="147" spans="1:7" x14ac:dyDescent="0.2">
      <c r="A147" s="28"/>
      <c r="B147" s="28"/>
      <c r="C147" s="28"/>
      <c r="D147" s="28"/>
      <c r="E147" s="28"/>
      <c r="F147" s="28"/>
      <c r="G147" s="28"/>
    </row>
    <row r="148" spans="1:7" x14ac:dyDescent="0.2">
      <c r="A148" s="28"/>
      <c r="B148" s="28"/>
      <c r="C148" s="28"/>
      <c r="D148" s="28"/>
      <c r="E148" s="28"/>
      <c r="F148" s="28"/>
      <c r="G148" s="28"/>
    </row>
    <row r="149" spans="1:7" x14ac:dyDescent="0.2">
      <c r="A149" s="28"/>
      <c r="B149" s="28"/>
      <c r="C149" s="28"/>
      <c r="D149" s="28"/>
      <c r="E149" s="28"/>
      <c r="F149" s="28"/>
      <c r="G149" s="28"/>
    </row>
    <row r="150" spans="1:7" x14ac:dyDescent="0.2">
      <c r="A150" s="28"/>
      <c r="B150" s="28"/>
      <c r="C150" s="28"/>
      <c r="D150" s="28"/>
      <c r="E150" s="28"/>
      <c r="F150" s="28"/>
      <c r="G150" s="28"/>
    </row>
    <row r="151" spans="1:7" x14ac:dyDescent="0.2">
      <c r="A151" s="28"/>
      <c r="B151" s="28"/>
      <c r="C151" s="28"/>
      <c r="D151" s="28"/>
      <c r="E151" s="28"/>
      <c r="F151" s="28"/>
      <c r="G151" s="28"/>
    </row>
    <row r="152" spans="1:7" x14ac:dyDescent="0.2">
      <c r="A152" s="28"/>
      <c r="B152" s="28"/>
      <c r="C152" s="28"/>
      <c r="D152" s="28"/>
      <c r="E152" s="28"/>
      <c r="F152" s="28"/>
      <c r="G152" s="28"/>
    </row>
    <row r="153" spans="1:7" x14ac:dyDescent="0.2">
      <c r="A153" s="28"/>
      <c r="B153" s="28"/>
      <c r="C153" s="28"/>
      <c r="D153" s="28"/>
      <c r="E153" s="28"/>
      <c r="F153" s="28"/>
      <c r="G153" s="28"/>
    </row>
    <row r="154" spans="1:7" x14ac:dyDescent="0.2">
      <c r="A154" s="28"/>
      <c r="B154" s="28"/>
      <c r="C154" s="28"/>
      <c r="D154" s="28"/>
      <c r="E154" s="28"/>
      <c r="F154" s="28"/>
      <c r="G154" s="28"/>
    </row>
    <row r="155" spans="1:7" x14ac:dyDescent="0.2">
      <c r="A155" s="28"/>
      <c r="B155" s="28"/>
      <c r="C155" s="28"/>
      <c r="D155" s="28"/>
      <c r="E155" s="28"/>
      <c r="F155" s="28"/>
      <c r="G155" s="28"/>
    </row>
    <row r="156" spans="1:7" x14ac:dyDescent="0.2">
      <c r="A156" s="28"/>
      <c r="B156" s="28"/>
      <c r="C156" s="28"/>
      <c r="D156" s="28"/>
      <c r="E156" s="28"/>
      <c r="F156" s="28"/>
      <c r="G156" s="28"/>
    </row>
    <row r="157" spans="1:7" x14ac:dyDescent="0.2">
      <c r="A157" s="28"/>
      <c r="B157" s="28"/>
      <c r="C157" s="28"/>
      <c r="D157" s="28"/>
      <c r="E157" s="28"/>
      <c r="F157" s="28"/>
      <c r="G157" s="28"/>
    </row>
    <row r="158" spans="1:7" x14ac:dyDescent="0.2">
      <c r="A158" s="28"/>
      <c r="B158" s="28"/>
      <c r="C158" s="28"/>
      <c r="D158" s="28"/>
      <c r="E158" s="28"/>
      <c r="F158" s="28"/>
      <c r="G158" s="28"/>
    </row>
    <row r="159" spans="1:7" x14ac:dyDescent="0.2">
      <c r="A159" s="28"/>
      <c r="B159" s="28"/>
      <c r="C159" s="28"/>
      <c r="D159" s="28"/>
      <c r="E159" s="28"/>
      <c r="F159" s="28"/>
      <c r="G159" s="28"/>
    </row>
    <row r="160" spans="1:7" x14ac:dyDescent="0.2">
      <c r="A160" s="28"/>
      <c r="B160" s="28"/>
      <c r="C160" s="28"/>
      <c r="D160" s="28"/>
      <c r="E160" s="28"/>
      <c r="F160" s="28"/>
      <c r="G160" s="28"/>
    </row>
    <row r="161" spans="1:7" x14ac:dyDescent="0.2">
      <c r="A161" s="28"/>
      <c r="B161" s="28"/>
      <c r="C161" s="28"/>
      <c r="D161" s="28"/>
      <c r="E161" s="28"/>
      <c r="F161" s="28"/>
      <c r="G161" s="28"/>
    </row>
    <row r="162" spans="1:7" x14ac:dyDescent="0.2">
      <c r="A162" s="28"/>
      <c r="B162" s="28"/>
      <c r="C162" s="28"/>
      <c r="D162" s="28"/>
      <c r="E162" s="28"/>
      <c r="F162" s="28"/>
      <c r="G162" s="28"/>
    </row>
    <row r="163" spans="1:7" x14ac:dyDescent="0.2">
      <c r="A163" s="28"/>
      <c r="B163" s="28"/>
      <c r="C163" s="28"/>
      <c r="D163" s="28"/>
      <c r="E163" s="28"/>
      <c r="F163" s="28"/>
      <c r="G163" s="28"/>
    </row>
    <row r="164" spans="1:7" x14ac:dyDescent="0.2">
      <c r="A164" s="28"/>
      <c r="B164" s="28"/>
      <c r="C164" s="28"/>
      <c r="D164" s="28"/>
      <c r="E164" s="28"/>
      <c r="F164" s="28"/>
      <c r="G164" s="28"/>
    </row>
    <row r="165" spans="1:7" x14ac:dyDescent="0.2">
      <c r="A165" s="28"/>
      <c r="B165" s="28"/>
      <c r="C165" s="28"/>
      <c r="D165" s="28"/>
      <c r="E165" s="28"/>
      <c r="F165" s="28"/>
      <c r="G165" s="28"/>
    </row>
    <row r="166" spans="1:7" x14ac:dyDescent="0.2">
      <c r="A166" s="28"/>
      <c r="B166" s="28"/>
      <c r="C166" s="28"/>
      <c r="D166" s="28"/>
      <c r="E166" s="28"/>
      <c r="F166" s="28"/>
      <c r="G166" s="28"/>
    </row>
    <row r="167" spans="1:7" x14ac:dyDescent="0.2">
      <c r="A167" s="28"/>
      <c r="B167" s="28"/>
      <c r="C167" s="28"/>
      <c r="D167" s="28"/>
      <c r="E167" s="28"/>
      <c r="F167" s="28"/>
      <c r="G167" s="28"/>
    </row>
    <row r="168" spans="1:7" x14ac:dyDescent="0.2">
      <c r="A168" s="28"/>
      <c r="B168" s="28"/>
      <c r="C168" s="28"/>
      <c r="D168" s="28"/>
      <c r="E168" s="28"/>
      <c r="F168" s="28"/>
      <c r="G168" s="28"/>
    </row>
    <row r="169" spans="1:7" x14ac:dyDescent="0.2">
      <c r="A169" s="28"/>
      <c r="B169" s="28"/>
      <c r="C169" s="28"/>
      <c r="D169" s="28"/>
      <c r="E169" s="28"/>
      <c r="F169" s="28"/>
      <c r="G169" s="28"/>
    </row>
    <row r="170" spans="1:7" x14ac:dyDescent="0.2">
      <c r="A170" s="28"/>
      <c r="B170" s="28"/>
      <c r="C170" s="28"/>
      <c r="D170" s="28"/>
      <c r="E170" s="28"/>
      <c r="F170" s="28"/>
      <c r="G170" s="28"/>
    </row>
    <row r="171" spans="1:7" x14ac:dyDescent="0.2">
      <c r="A171" s="28"/>
      <c r="B171" s="28"/>
      <c r="C171" s="28"/>
      <c r="D171" s="28"/>
      <c r="E171" s="28"/>
      <c r="F171" s="28"/>
      <c r="G171" s="28"/>
    </row>
    <row r="172" spans="1:7" x14ac:dyDescent="0.2">
      <c r="A172" s="28"/>
      <c r="B172" s="28"/>
      <c r="C172" s="28"/>
      <c r="D172" s="28"/>
      <c r="E172" s="28"/>
      <c r="F172" s="28"/>
      <c r="G172" s="28"/>
    </row>
    <row r="173" spans="1:7" x14ac:dyDescent="0.2">
      <c r="A173" s="28"/>
      <c r="B173" s="28"/>
      <c r="C173" s="28"/>
      <c r="D173" s="28"/>
      <c r="E173" s="28"/>
      <c r="F173" s="28"/>
      <c r="G173" s="28"/>
    </row>
    <row r="174" spans="1:7" x14ac:dyDescent="0.2">
      <c r="A174" s="28"/>
      <c r="B174" s="28"/>
      <c r="C174" s="28"/>
      <c r="D174" s="28"/>
      <c r="E174" s="28"/>
      <c r="F174" s="28"/>
      <c r="G174" s="28"/>
    </row>
    <row r="175" spans="1:7" x14ac:dyDescent="0.2">
      <c r="A175" s="28"/>
      <c r="B175" s="28"/>
      <c r="C175" s="28"/>
      <c r="D175" s="28"/>
      <c r="E175" s="28"/>
      <c r="F175" s="28"/>
      <c r="G175" s="28"/>
    </row>
    <row r="176" spans="1:7" x14ac:dyDescent="0.2">
      <c r="A176" s="28"/>
      <c r="B176" s="28"/>
      <c r="C176" s="28"/>
      <c r="D176" s="28"/>
      <c r="E176" s="28"/>
      <c r="F176" s="28"/>
      <c r="G176" s="28"/>
    </row>
  </sheetData>
  <mergeCells count="18">
    <mergeCell ref="A43:B43"/>
    <mergeCell ref="A12:G12"/>
    <mergeCell ref="A15:C15"/>
    <mergeCell ref="A17:G17"/>
    <mergeCell ref="B18:D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F0602DF8-1531-4286-855C-3D211D3C3D76}"/>
    <hyperlink ref="B19" r:id="rId2" xr:uid="{E62F7C5B-C7B5-454D-B1EC-EFC4A8AFD562}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A I 3 - j 23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138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ht="14.1" customHeight="1" x14ac:dyDescent="0.2">
      <c r="A7" s="36"/>
      <c r="B7" s="42"/>
      <c r="C7" s="21"/>
      <c r="D7" s="21"/>
      <c r="E7" s="21"/>
    </row>
    <row r="8" spans="1:8" ht="14.1" customHeight="1" x14ac:dyDescent="0.2">
      <c r="A8" s="37" t="s">
        <v>28</v>
      </c>
      <c r="B8" s="52">
        <v>2023</v>
      </c>
      <c r="C8" s="53">
        <v>22279</v>
      </c>
      <c r="D8" s="53">
        <v>11480</v>
      </c>
      <c r="E8" s="53">
        <v>10799</v>
      </c>
    </row>
    <row r="9" spans="1:8" ht="14.1" customHeight="1" x14ac:dyDescent="0.2">
      <c r="A9" s="37" t="s">
        <v>29</v>
      </c>
      <c r="B9" s="52">
        <f>$B$8-1</f>
        <v>2022</v>
      </c>
      <c r="C9" s="53">
        <v>24819</v>
      </c>
      <c r="D9" s="53">
        <v>12755</v>
      </c>
      <c r="E9" s="53">
        <v>12064</v>
      </c>
    </row>
    <row r="10" spans="1:8" ht="14.1" customHeight="1" x14ac:dyDescent="0.2">
      <c r="A10" s="37" t="s">
        <v>30</v>
      </c>
      <c r="B10" s="52">
        <f>$B$8-2</f>
        <v>2021</v>
      </c>
      <c r="C10" s="53">
        <v>26979</v>
      </c>
      <c r="D10" s="53">
        <v>13899</v>
      </c>
      <c r="E10" s="53">
        <v>13080</v>
      </c>
    </row>
    <row r="11" spans="1:8" ht="14.1" customHeight="1" x14ac:dyDescent="0.2">
      <c r="A11" s="37" t="s">
        <v>31</v>
      </c>
      <c r="B11" s="52">
        <f>$B$8-3</f>
        <v>2020</v>
      </c>
      <c r="C11" s="53">
        <v>26670</v>
      </c>
      <c r="D11" s="53">
        <v>13621</v>
      </c>
      <c r="E11" s="53">
        <v>13049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27041</v>
      </c>
      <c r="D12" s="53">
        <v>13882</v>
      </c>
      <c r="E12" s="53">
        <v>13159</v>
      </c>
    </row>
    <row r="13" spans="1:8" ht="14.1" customHeight="1" x14ac:dyDescent="0.2">
      <c r="A13" s="44" t="s">
        <v>33</v>
      </c>
      <c r="B13" s="52"/>
      <c r="C13" s="53">
        <f>SUM(C8:C12)</f>
        <v>127788</v>
      </c>
      <c r="D13" s="53">
        <f>SUM(D8:D12)</f>
        <v>65637</v>
      </c>
      <c r="E13" s="53">
        <f>SUM(E8:E12)</f>
        <v>62151</v>
      </c>
    </row>
    <row r="14" spans="1:8" ht="14.1" customHeight="1" x14ac:dyDescent="0.2">
      <c r="A14" s="38" t="s">
        <v>34</v>
      </c>
      <c r="B14" s="52">
        <f>$B$8-5</f>
        <v>2018</v>
      </c>
      <c r="C14" s="53">
        <v>27956</v>
      </c>
      <c r="D14" s="53">
        <v>14361</v>
      </c>
      <c r="E14" s="53">
        <v>13595</v>
      </c>
    </row>
    <row r="15" spans="1:8" ht="14.1" customHeight="1" x14ac:dyDescent="0.2">
      <c r="A15" s="38" t="s">
        <v>35</v>
      </c>
      <c r="B15" s="52">
        <f>$B$8-6</f>
        <v>2017</v>
      </c>
      <c r="C15" s="53">
        <v>28189</v>
      </c>
      <c r="D15" s="53">
        <v>14439</v>
      </c>
      <c r="E15" s="53">
        <v>13750</v>
      </c>
    </row>
    <row r="16" spans="1:8" ht="14.1" customHeight="1" x14ac:dyDescent="0.2">
      <c r="A16" s="38" t="s">
        <v>36</v>
      </c>
      <c r="B16" s="52">
        <f>$B$8-7</f>
        <v>2016</v>
      </c>
      <c r="C16" s="53">
        <v>28738</v>
      </c>
      <c r="D16" s="53">
        <v>14652</v>
      </c>
      <c r="E16" s="53">
        <v>14086</v>
      </c>
    </row>
    <row r="17" spans="1:5" ht="14.1" customHeight="1" x14ac:dyDescent="0.2">
      <c r="A17" s="38" t="s">
        <v>37</v>
      </c>
      <c r="B17" s="52">
        <f>$B$8-8</f>
        <v>2015</v>
      </c>
      <c r="C17" s="53">
        <v>27704</v>
      </c>
      <c r="D17" s="53">
        <v>14281</v>
      </c>
      <c r="E17" s="53">
        <v>13423</v>
      </c>
    </row>
    <row r="18" spans="1:5" ht="14.1" customHeight="1" x14ac:dyDescent="0.2">
      <c r="A18" s="38" t="s">
        <v>38</v>
      </c>
      <c r="B18" s="52">
        <f>$B$8-9</f>
        <v>2014</v>
      </c>
      <c r="C18" s="53">
        <v>27783</v>
      </c>
      <c r="D18" s="53">
        <v>14088</v>
      </c>
      <c r="E18" s="53">
        <v>13695</v>
      </c>
    </row>
    <row r="19" spans="1:5" ht="14.1" customHeight="1" x14ac:dyDescent="0.2">
      <c r="A19" s="45" t="s">
        <v>33</v>
      </c>
      <c r="B19" s="54"/>
      <c r="C19" s="53">
        <f>SUM(C14:C18)</f>
        <v>140370</v>
      </c>
      <c r="D19" s="53">
        <f>SUM(D14:D18)</f>
        <v>71821</v>
      </c>
      <c r="E19" s="53">
        <f>SUM(E14:E18)</f>
        <v>68549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26979</v>
      </c>
      <c r="D20" s="53">
        <v>13874</v>
      </c>
      <c r="E20" s="53">
        <v>13105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27436</v>
      </c>
      <c r="D21" s="53">
        <v>14110</v>
      </c>
      <c r="E21" s="53">
        <v>13326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26604</v>
      </c>
      <c r="D22" s="53">
        <v>13578</v>
      </c>
      <c r="E22" s="53">
        <v>13026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27718</v>
      </c>
      <c r="D23" s="53">
        <v>14263</v>
      </c>
      <c r="E23" s="53">
        <v>13455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27419</v>
      </c>
      <c r="D24" s="53">
        <v>14239</v>
      </c>
      <c r="E24" s="53">
        <v>13180</v>
      </c>
    </row>
    <row r="25" spans="1:5" ht="14.1" customHeight="1" x14ac:dyDescent="0.2">
      <c r="A25" s="45" t="s">
        <v>33</v>
      </c>
      <c r="B25" s="54"/>
      <c r="C25" s="53">
        <f>SUM(C20:C24)</f>
        <v>136156</v>
      </c>
      <c r="D25" s="53">
        <f>SUM(D20:D24)</f>
        <v>70064</v>
      </c>
      <c r="E25" s="53">
        <f>SUM(E20:E24)</f>
        <v>66092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28020</v>
      </c>
      <c r="D26" s="53">
        <v>14272</v>
      </c>
      <c r="E26" s="53">
        <v>13748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28290</v>
      </c>
      <c r="D27" s="53">
        <v>14746</v>
      </c>
      <c r="E27" s="53">
        <v>13544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28023</v>
      </c>
      <c r="D28" s="53">
        <v>14640</v>
      </c>
      <c r="E28" s="53">
        <v>13383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28206</v>
      </c>
      <c r="D29" s="53">
        <v>14709</v>
      </c>
      <c r="E29" s="53">
        <v>13497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29217</v>
      </c>
      <c r="D30" s="53">
        <v>15203</v>
      </c>
      <c r="E30" s="53">
        <v>14014</v>
      </c>
    </row>
    <row r="31" spans="1:5" ht="14.1" customHeight="1" x14ac:dyDescent="0.2">
      <c r="A31" s="45" t="s">
        <v>33</v>
      </c>
      <c r="B31" s="54"/>
      <c r="C31" s="53">
        <f>SUM(C26:C30)</f>
        <v>141756</v>
      </c>
      <c r="D31" s="53">
        <f>SUM(D26:D30)</f>
        <v>73570</v>
      </c>
      <c r="E31" s="53">
        <f>SUM(E26:E30)</f>
        <v>68186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29050</v>
      </c>
      <c r="D32" s="53">
        <v>15057</v>
      </c>
      <c r="E32" s="53">
        <v>13993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29431</v>
      </c>
      <c r="D33" s="53">
        <v>15216</v>
      </c>
      <c r="E33" s="53">
        <v>14215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30149</v>
      </c>
      <c r="D34" s="53">
        <v>15711</v>
      </c>
      <c r="E34" s="53">
        <v>14438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31858</v>
      </c>
      <c r="D35" s="53">
        <v>16711</v>
      </c>
      <c r="E35" s="53">
        <v>15147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32427</v>
      </c>
      <c r="D36" s="53">
        <v>17258</v>
      </c>
      <c r="E36" s="53">
        <v>15169</v>
      </c>
    </row>
    <row r="37" spans="1:5" ht="14.1" customHeight="1" x14ac:dyDescent="0.2">
      <c r="A37" s="45" t="s">
        <v>33</v>
      </c>
      <c r="B37" s="54"/>
      <c r="C37" s="53">
        <f>SUM(C32:C36)</f>
        <v>152915</v>
      </c>
      <c r="D37" s="53">
        <f>SUM(D32:D36)</f>
        <v>79953</v>
      </c>
      <c r="E37" s="53">
        <f>SUM(E32:E36)</f>
        <v>72962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32469</v>
      </c>
      <c r="D38" s="53">
        <v>16978</v>
      </c>
      <c r="E38" s="53">
        <v>15491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33630</v>
      </c>
      <c r="D39" s="53">
        <v>17819</v>
      </c>
      <c r="E39" s="53">
        <v>15811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33445</v>
      </c>
      <c r="D40" s="53">
        <v>17378</v>
      </c>
      <c r="E40" s="53">
        <v>16067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32578</v>
      </c>
      <c r="D41" s="53">
        <v>17029</v>
      </c>
      <c r="E41" s="53">
        <v>15549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32971</v>
      </c>
      <c r="D42" s="53">
        <v>17275</v>
      </c>
      <c r="E42" s="53">
        <v>15696</v>
      </c>
    </row>
    <row r="43" spans="1:5" ht="14.1" customHeight="1" x14ac:dyDescent="0.2">
      <c r="A43" s="45" t="s">
        <v>33</v>
      </c>
      <c r="B43" s="54"/>
      <c r="C43" s="53">
        <f>SUM(C38:C42)</f>
        <v>165093</v>
      </c>
      <c r="D43" s="53">
        <f>SUM(D38:D42)</f>
        <v>86479</v>
      </c>
      <c r="E43" s="53">
        <f>SUM(E38:E42)</f>
        <v>78614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33761</v>
      </c>
      <c r="D44" s="53">
        <v>17532</v>
      </c>
      <c r="E44" s="53">
        <v>16229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34104</v>
      </c>
      <c r="D45" s="53">
        <v>17536</v>
      </c>
      <c r="E45" s="53">
        <v>16568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35183</v>
      </c>
      <c r="D46" s="53">
        <v>18054</v>
      </c>
      <c r="E46" s="53">
        <v>17129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37441</v>
      </c>
      <c r="D47" s="53">
        <v>19255</v>
      </c>
      <c r="E47" s="53">
        <v>18186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36571</v>
      </c>
      <c r="D48" s="53">
        <v>18660</v>
      </c>
      <c r="E48" s="53">
        <v>17911</v>
      </c>
    </row>
    <row r="49" spans="1:5" ht="14.1" customHeight="1" x14ac:dyDescent="0.2">
      <c r="A49" s="45" t="s">
        <v>33</v>
      </c>
      <c r="B49" s="54"/>
      <c r="C49" s="53">
        <f>SUM(C44:C48)</f>
        <v>177060</v>
      </c>
      <c r="D49" s="53">
        <f>SUM(D44:D48)</f>
        <v>91037</v>
      </c>
      <c r="E49" s="53">
        <f>SUM(E44:E48)</f>
        <v>86023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37866</v>
      </c>
      <c r="D50" s="53">
        <v>19457</v>
      </c>
      <c r="E50" s="53">
        <v>18409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36976</v>
      </c>
      <c r="D51" s="53">
        <v>18901</v>
      </c>
      <c r="E51" s="53">
        <v>18075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36238</v>
      </c>
      <c r="D52" s="53">
        <v>18218</v>
      </c>
      <c r="E52" s="53">
        <v>18020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34873</v>
      </c>
      <c r="D53" s="53">
        <v>17323</v>
      </c>
      <c r="E53" s="53">
        <v>17550</v>
      </c>
    </row>
    <row r="54" spans="1:5" ht="14.1" customHeight="1" x14ac:dyDescent="0.2">
      <c r="A54" s="37" t="s">
        <v>68</v>
      </c>
      <c r="B54" s="52">
        <f>$B$8-39</f>
        <v>1984</v>
      </c>
      <c r="C54" s="53">
        <v>35090</v>
      </c>
      <c r="D54" s="53">
        <v>17430</v>
      </c>
      <c r="E54" s="53">
        <v>17660</v>
      </c>
    </row>
    <row r="55" spans="1:5" ht="14.1" customHeight="1" x14ac:dyDescent="0.2">
      <c r="A55" s="44" t="s">
        <v>33</v>
      </c>
      <c r="B55" s="54"/>
      <c r="C55" s="53">
        <f>SUM(C50:C54)</f>
        <v>181043</v>
      </c>
      <c r="D55" s="53">
        <f>SUM(D50:D54)</f>
        <v>91329</v>
      </c>
      <c r="E55" s="53">
        <f>SUM(E50:E54)</f>
        <v>89714</v>
      </c>
    </row>
    <row r="56" spans="1:5" ht="14.1" customHeight="1" x14ac:dyDescent="0.2">
      <c r="A56" s="37" t="s">
        <v>69</v>
      </c>
      <c r="B56" s="52">
        <f>$B$8-40</f>
        <v>1983</v>
      </c>
      <c r="C56" s="53">
        <v>35431</v>
      </c>
      <c r="D56" s="53">
        <v>17583</v>
      </c>
      <c r="E56" s="53">
        <v>17848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36546</v>
      </c>
      <c r="D57" s="53">
        <v>17840</v>
      </c>
      <c r="E57" s="53">
        <v>18706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36194</v>
      </c>
      <c r="D58" s="53">
        <v>17659</v>
      </c>
      <c r="E58" s="53">
        <v>18535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36704</v>
      </c>
      <c r="D59" s="53">
        <v>17804</v>
      </c>
      <c r="E59" s="53">
        <v>18900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34811</v>
      </c>
      <c r="D60" s="53">
        <v>16913</v>
      </c>
      <c r="E60" s="53">
        <v>17898</v>
      </c>
    </row>
    <row r="61" spans="1:5" ht="14.1" customHeight="1" x14ac:dyDescent="0.2">
      <c r="A61" s="45" t="s">
        <v>33</v>
      </c>
      <c r="B61" s="54"/>
      <c r="C61" s="53">
        <f>SUM(C56:C60)</f>
        <v>179686</v>
      </c>
      <c r="D61" s="53">
        <f>SUM(D56:D60)</f>
        <v>87799</v>
      </c>
      <c r="E61" s="53">
        <f>SUM(E56:E60)</f>
        <v>91887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34733</v>
      </c>
      <c r="D62" s="53">
        <v>17064</v>
      </c>
      <c r="E62" s="53">
        <v>17669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34375</v>
      </c>
      <c r="D63" s="53">
        <v>16729</v>
      </c>
      <c r="E63" s="53">
        <v>17646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34460</v>
      </c>
      <c r="D64" s="53">
        <v>16700</v>
      </c>
      <c r="E64" s="53">
        <v>17760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33698</v>
      </c>
      <c r="D65" s="53">
        <v>16438</v>
      </c>
      <c r="E65" s="53">
        <v>17260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33646</v>
      </c>
      <c r="D66" s="53">
        <v>16455</v>
      </c>
      <c r="E66" s="53">
        <v>17191</v>
      </c>
    </row>
    <row r="67" spans="1:5" ht="14.1" customHeight="1" x14ac:dyDescent="0.2">
      <c r="A67" s="45" t="s">
        <v>33</v>
      </c>
      <c r="B67" s="54"/>
      <c r="C67" s="53">
        <f>SUM(C62:C66)</f>
        <v>170912</v>
      </c>
      <c r="D67" s="53">
        <f>SUM(D62:D66)</f>
        <v>83386</v>
      </c>
      <c r="E67" s="53">
        <f>SUM(E62:E66)</f>
        <v>87526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34368</v>
      </c>
      <c r="D68" s="53">
        <v>16784</v>
      </c>
      <c r="E68" s="53">
        <v>17584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37332</v>
      </c>
      <c r="D69" s="53">
        <v>18221</v>
      </c>
      <c r="E69" s="53">
        <v>19111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41805</v>
      </c>
      <c r="D70" s="53">
        <v>20431</v>
      </c>
      <c r="E70" s="53">
        <v>21374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43424</v>
      </c>
      <c r="D71" s="53">
        <v>21372</v>
      </c>
      <c r="E71" s="53">
        <v>22052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47799</v>
      </c>
      <c r="D72" s="53">
        <v>23433</v>
      </c>
      <c r="E72" s="53">
        <v>24366</v>
      </c>
    </row>
    <row r="73" spans="1:5" ht="14.1" customHeight="1" x14ac:dyDescent="0.2">
      <c r="A73" s="45" t="s">
        <v>33</v>
      </c>
      <c r="B73" s="54"/>
      <c r="C73" s="53">
        <f>SUM(C68:C72)</f>
        <v>204728</v>
      </c>
      <c r="D73" s="53">
        <f>SUM(D68:D72)</f>
        <v>100241</v>
      </c>
      <c r="E73" s="53">
        <f>SUM(E68:E72)</f>
        <v>104487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50721</v>
      </c>
      <c r="D74" s="53">
        <v>24876</v>
      </c>
      <c r="E74" s="53">
        <v>25845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52343</v>
      </c>
      <c r="D75" s="53">
        <v>25754</v>
      </c>
      <c r="E75" s="53">
        <v>26589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52490</v>
      </c>
      <c r="D76" s="53">
        <v>25728</v>
      </c>
      <c r="E76" s="53">
        <v>26762</v>
      </c>
    </row>
    <row r="77" spans="1:5" ht="14.1" customHeight="1" x14ac:dyDescent="0.2">
      <c r="A77" s="37" t="s">
        <v>87</v>
      </c>
      <c r="B77" s="52">
        <f>$B$8-58</f>
        <v>1965</v>
      </c>
      <c r="C77" s="53">
        <v>51383</v>
      </c>
      <c r="D77" s="53">
        <v>25032</v>
      </c>
      <c r="E77" s="53">
        <v>26351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51729</v>
      </c>
      <c r="D78" s="53">
        <v>25585</v>
      </c>
      <c r="E78" s="53">
        <v>26144</v>
      </c>
    </row>
    <row r="79" spans="1:5" ht="14.1" customHeight="1" x14ac:dyDescent="0.2">
      <c r="A79" s="45" t="s">
        <v>33</v>
      </c>
      <c r="B79" s="54"/>
      <c r="C79" s="53">
        <f>SUM(C74:C78)</f>
        <v>258666</v>
      </c>
      <c r="D79" s="53">
        <f>SUM(D74:D78)</f>
        <v>126975</v>
      </c>
      <c r="E79" s="53">
        <f>SUM(E74:E78)</f>
        <v>131691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50128</v>
      </c>
      <c r="D80" s="53">
        <v>24435</v>
      </c>
      <c r="E80" s="53">
        <v>25693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47580</v>
      </c>
      <c r="D81" s="53">
        <v>23181</v>
      </c>
      <c r="E81" s="53">
        <v>24399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46190</v>
      </c>
      <c r="D82" s="53">
        <v>22527</v>
      </c>
      <c r="E82" s="53">
        <v>23663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43780</v>
      </c>
      <c r="D83" s="53">
        <v>21261</v>
      </c>
      <c r="E83" s="53">
        <v>22519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42278</v>
      </c>
      <c r="D84" s="53">
        <v>20445</v>
      </c>
      <c r="E84" s="53">
        <v>21833</v>
      </c>
    </row>
    <row r="85" spans="1:5" ht="14.1" customHeight="1" x14ac:dyDescent="0.2">
      <c r="A85" s="45" t="s">
        <v>33</v>
      </c>
      <c r="B85" s="54"/>
      <c r="C85" s="53">
        <f>SUM(C80:C84)</f>
        <v>229956</v>
      </c>
      <c r="D85" s="53">
        <f>SUM(D80:D84)</f>
        <v>111849</v>
      </c>
      <c r="E85" s="53">
        <f>SUM(E80:E84)</f>
        <v>118107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39568</v>
      </c>
      <c r="D86" s="53">
        <v>19204</v>
      </c>
      <c r="E86" s="53">
        <v>20364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38156</v>
      </c>
      <c r="D87" s="53">
        <v>18064</v>
      </c>
      <c r="E87" s="53">
        <v>20092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35733</v>
      </c>
      <c r="D88" s="53">
        <v>16946</v>
      </c>
      <c r="E88" s="53">
        <v>18787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34482</v>
      </c>
      <c r="D89" s="53">
        <v>16299</v>
      </c>
      <c r="E89" s="53">
        <v>18183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33905</v>
      </c>
      <c r="D90" s="53">
        <v>15836</v>
      </c>
      <c r="E90" s="53">
        <v>18069</v>
      </c>
    </row>
    <row r="91" spans="1:5" ht="14.1" customHeight="1" x14ac:dyDescent="0.2">
      <c r="A91" s="45" t="s">
        <v>33</v>
      </c>
      <c r="B91" s="54"/>
      <c r="C91" s="53">
        <f>SUM(C86:C90)</f>
        <v>181844</v>
      </c>
      <c r="D91" s="53">
        <f>SUM(D86:D90)</f>
        <v>86349</v>
      </c>
      <c r="E91" s="53">
        <f>SUM(E86:E90)</f>
        <v>95495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32051</v>
      </c>
      <c r="D92" s="53">
        <v>15070</v>
      </c>
      <c r="E92" s="53">
        <v>16981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31602</v>
      </c>
      <c r="D93" s="53">
        <v>14778</v>
      </c>
      <c r="E93" s="53">
        <v>16824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31180</v>
      </c>
      <c r="D94" s="53">
        <v>14574</v>
      </c>
      <c r="E94" s="53">
        <v>16606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31090</v>
      </c>
      <c r="D95" s="53">
        <v>14369</v>
      </c>
      <c r="E95" s="53">
        <v>16721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30540</v>
      </c>
      <c r="D96" s="53">
        <v>14241</v>
      </c>
      <c r="E96" s="53">
        <v>16299</v>
      </c>
    </row>
    <row r="97" spans="1:5" ht="14.1" customHeight="1" x14ac:dyDescent="0.2">
      <c r="A97" s="45" t="s">
        <v>33</v>
      </c>
      <c r="B97" s="54"/>
      <c r="C97" s="53">
        <f>SUM(C92:C96)</f>
        <v>156463</v>
      </c>
      <c r="D97" s="53">
        <f>SUM(D92:D96)</f>
        <v>73032</v>
      </c>
      <c r="E97" s="53">
        <f>SUM(E92:E96)</f>
        <v>83431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29190</v>
      </c>
      <c r="D98" s="53">
        <v>13435</v>
      </c>
      <c r="E98" s="53">
        <v>15755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26587</v>
      </c>
      <c r="D99" s="53">
        <v>12157</v>
      </c>
      <c r="E99" s="53">
        <v>14430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24429</v>
      </c>
      <c r="D100" s="53">
        <v>11045</v>
      </c>
      <c r="E100" s="53">
        <v>13384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19603</v>
      </c>
      <c r="D101" s="53">
        <v>8633</v>
      </c>
      <c r="E101" s="53">
        <v>10970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25454</v>
      </c>
      <c r="D102" s="53">
        <v>11331</v>
      </c>
      <c r="E102" s="53">
        <v>14123</v>
      </c>
    </row>
    <row r="103" spans="1:5" ht="14.1" customHeight="1" x14ac:dyDescent="0.2">
      <c r="A103" s="46" t="s">
        <v>33</v>
      </c>
      <c r="B103" s="55"/>
      <c r="C103" s="53">
        <f>SUM(C98:C102)</f>
        <v>125263</v>
      </c>
      <c r="D103" s="53">
        <f>SUM(D98:D102)</f>
        <v>56601</v>
      </c>
      <c r="E103" s="53">
        <f>SUM(E98:E102)</f>
        <v>68662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25518</v>
      </c>
      <c r="D104" s="53">
        <v>11382</v>
      </c>
      <c r="E104" s="53">
        <v>14136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23650</v>
      </c>
      <c r="D105" s="53">
        <v>10325</v>
      </c>
      <c r="E105" s="53">
        <v>13325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27629</v>
      </c>
      <c r="D106" s="53">
        <v>12067</v>
      </c>
      <c r="E106" s="53">
        <v>15562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26602</v>
      </c>
      <c r="D107" s="53">
        <v>11415</v>
      </c>
      <c r="E107" s="53">
        <v>15187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24827</v>
      </c>
      <c r="D108" s="53">
        <v>10381</v>
      </c>
      <c r="E108" s="53">
        <v>14446</v>
      </c>
    </row>
    <row r="109" spans="1:5" ht="14.1" customHeight="1" x14ac:dyDescent="0.2">
      <c r="A109" s="46" t="s">
        <v>33</v>
      </c>
      <c r="B109" s="55"/>
      <c r="C109" s="53">
        <f>SUM(C104:C108)</f>
        <v>128226</v>
      </c>
      <c r="D109" s="53">
        <f>SUM(D104:D108)</f>
        <v>55570</v>
      </c>
      <c r="E109" s="53">
        <f>SUM(E104:E108)</f>
        <v>72656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21651</v>
      </c>
      <c r="D110" s="53">
        <v>8852</v>
      </c>
      <c r="E110" s="53">
        <v>12799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18292</v>
      </c>
      <c r="D111" s="53">
        <v>7408</v>
      </c>
      <c r="E111" s="53">
        <v>10884</v>
      </c>
    </row>
    <row r="112" spans="1:5" ht="14.1" customHeight="1" x14ac:dyDescent="0.2">
      <c r="A112" s="39" t="s">
        <v>112</v>
      </c>
      <c r="B112" s="52">
        <f>$B$8-87</f>
        <v>1936</v>
      </c>
      <c r="C112" s="53">
        <v>15569</v>
      </c>
      <c r="D112" s="53">
        <v>6147</v>
      </c>
      <c r="E112" s="53">
        <v>9422</v>
      </c>
    </row>
    <row r="113" spans="1:5" ht="14.1" customHeight="1" x14ac:dyDescent="0.2">
      <c r="A113" s="39" t="s">
        <v>113</v>
      </c>
      <c r="B113" s="52">
        <f>$B$8-88</f>
        <v>1935</v>
      </c>
      <c r="C113" s="53">
        <v>13005</v>
      </c>
      <c r="D113" s="53">
        <v>4874</v>
      </c>
      <c r="E113" s="53">
        <v>8131</v>
      </c>
    </row>
    <row r="114" spans="1:5" ht="14.1" customHeight="1" x14ac:dyDescent="0.2">
      <c r="A114" s="39" t="s">
        <v>114</v>
      </c>
      <c r="B114" s="52">
        <f>$B$8-89</f>
        <v>1934</v>
      </c>
      <c r="C114" s="53">
        <v>10161</v>
      </c>
      <c r="D114" s="53">
        <v>3715</v>
      </c>
      <c r="E114" s="53">
        <v>6446</v>
      </c>
    </row>
    <row r="115" spans="1:5" ht="14.1" customHeight="1" x14ac:dyDescent="0.2">
      <c r="A115" s="46" t="s">
        <v>33</v>
      </c>
      <c r="B115" s="56"/>
      <c r="C115" s="53">
        <f>SUM(C110:C114)</f>
        <v>78678</v>
      </c>
      <c r="D115" s="53">
        <f>SUM(D110:D114)</f>
        <v>30996</v>
      </c>
      <c r="E115" s="53">
        <f>SUM(E110:E114)</f>
        <v>47682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29088</v>
      </c>
      <c r="D116" s="53">
        <v>8755</v>
      </c>
      <c r="E116" s="53">
        <v>20333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60">
        <v>2965691</v>
      </c>
      <c r="D118" s="58">
        <v>1451443</v>
      </c>
      <c r="E118" s="58">
        <v>1514248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E90FD-3675-4BE5-B8E0-D325701FB373}">
  <dimension ref="A1:A26"/>
  <sheetViews>
    <sheetView view="pageLayout" zoomScaleNormal="100" workbookViewId="0"/>
  </sheetViews>
  <sheetFormatPr baseColWidth="10" defaultColWidth="11.42578125" defaultRowHeight="12.75" x14ac:dyDescent="0.2"/>
  <cols>
    <col min="1" max="1" width="91.42578125" style="11" customWidth="1"/>
    <col min="2" max="16384" width="11.42578125" style="11"/>
  </cols>
  <sheetData>
    <row r="1" spans="1:1" ht="12.75" customHeight="1" x14ac:dyDescent="0.2">
      <c r="A1" s="10"/>
    </row>
    <row r="2" spans="1:1" ht="12.75" customHeight="1" x14ac:dyDescent="0.25">
      <c r="A2" s="63"/>
    </row>
    <row r="3" spans="1:1" ht="12.75" customHeight="1" x14ac:dyDescent="0.25">
      <c r="A3" s="63"/>
    </row>
    <row r="4" spans="1:1" ht="12.75" customHeight="1" x14ac:dyDescent="0.2">
      <c r="A4" s="32"/>
    </row>
    <row r="5" spans="1:1" ht="12.75" customHeight="1" x14ac:dyDescent="0.25">
      <c r="A5" s="63"/>
    </row>
    <row r="6" spans="1:1" ht="12.75" customHeight="1" x14ac:dyDescent="0.2">
      <c r="A6" s="32"/>
    </row>
    <row r="7" spans="1:1" ht="12.75" customHeight="1" x14ac:dyDescent="0.25">
      <c r="A7" s="63"/>
    </row>
    <row r="8" spans="1:1" ht="12.75" customHeight="1" x14ac:dyDescent="0.2">
      <c r="A8" s="32"/>
    </row>
    <row r="9" spans="1:1" ht="12.75" customHeight="1" x14ac:dyDescent="0.2">
      <c r="A9" s="28"/>
    </row>
    <row r="10" spans="1:1" ht="12.75" customHeight="1" x14ac:dyDescent="0.2"/>
    <row r="11" spans="1:1" ht="12.75" customHeight="1" x14ac:dyDescent="0.2">
      <c r="A11" s="28"/>
    </row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8" spans="1:1" x14ac:dyDescent="0.2">
      <c r="A18" s="28"/>
    </row>
    <row r="19" spans="1:1" x14ac:dyDescent="0.2">
      <c r="A19" s="28"/>
    </row>
    <row r="22" spans="1:1" x14ac:dyDescent="0.2">
      <c r="A22" s="28"/>
    </row>
    <row r="23" spans="1:1" x14ac:dyDescent="0.2">
      <c r="A23" s="33"/>
    </row>
    <row r="24" spans="1:1" x14ac:dyDescent="0.2">
      <c r="A24" s="35"/>
    </row>
    <row r="25" spans="1:1" x14ac:dyDescent="0.2">
      <c r="A25" s="34"/>
    </row>
    <row r="26" spans="1:1" x14ac:dyDescent="0.2">
      <c r="A26" s="28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H32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23.7109375" style="4" customWidth="1"/>
    <col min="2" max="5" width="16.28515625" customWidth="1"/>
    <col min="6" max="6" width="10.7109375" customWidth="1"/>
    <col min="7" max="7" width="10.7109375" style="11" customWidth="1"/>
    <col min="8" max="24" width="10.7109375" customWidth="1"/>
  </cols>
  <sheetData>
    <row r="1" spans="1:5" ht="14.1" customHeight="1" x14ac:dyDescent="0.2">
      <c r="A1" s="90" t="s">
        <v>165</v>
      </c>
      <c r="B1" s="90"/>
      <c r="C1" s="90"/>
      <c r="D1" s="90"/>
      <c r="E1" s="90"/>
    </row>
    <row r="2" spans="1:5" ht="14.1" customHeight="1" x14ac:dyDescent="0.2"/>
    <row r="3" spans="1:5" s="8" customFormat="1" ht="28.35" customHeight="1" x14ac:dyDescent="0.2">
      <c r="A3" s="98" t="s">
        <v>152</v>
      </c>
      <c r="B3" s="91" t="s">
        <v>166</v>
      </c>
      <c r="C3" s="92"/>
      <c r="D3" s="93"/>
      <c r="E3" s="96" t="s">
        <v>167</v>
      </c>
    </row>
    <row r="4" spans="1:5" s="8" customFormat="1" ht="28.35" customHeight="1" x14ac:dyDescent="0.2">
      <c r="A4" s="99"/>
      <c r="B4" s="13" t="s">
        <v>154</v>
      </c>
      <c r="C4" s="13" t="s">
        <v>155</v>
      </c>
      <c r="D4" s="13" t="s">
        <v>156</v>
      </c>
      <c r="E4" s="97"/>
    </row>
    <row r="5" spans="1:5" s="11" customFormat="1" ht="15.6" customHeight="1" x14ac:dyDescent="0.2">
      <c r="A5" s="26"/>
      <c r="B5" s="17"/>
      <c r="C5" s="17"/>
      <c r="D5" s="17"/>
      <c r="E5" s="16"/>
    </row>
    <row r="6" spans="1:5" s="11" customFormat="1" ht="15.6" customHeight="1" x14ac:dyDescent="0.2">
      <c r="A6" s="14" t="s">
        <v>122</v>
      </c>
      <c r="B6" s="49">
        <v>92667</v>
      </c>
      <c r="C6" s="49">
        <v>45905</v>
      </c>
      <c r="D6" s="49">
        <v>46762</v>
      </c>
      <c r="E6" s="47">
        <v>92608.5</v>
      </c>
    </row>
    <row r="7" spans="1:5" s="11" customFormat="1" ht="15.6" customHeight="1" x14ac:dyDescent="0.2">
      <c r="A7" s="14" t="s">
        <v>123</v>
      </c>
      <c r="B7" s="49">
        <v>248873</v>
      </c>
      <c r="C7" s="49">
        <v>120699</v>
      </c>
      <c r="D7" s="49">
        <v>128174</v>
      </c>
      <c r="E7" s="47">
        <v>248295</v>
      </c>
    </row>
    <row r="8" spans="1:5" s="8" customFormat="1" ht="15.6" customHeight="1" x14ac:dyDescent="0.2">
      <c r="A8" s="14" t="s">
        <v>124</v>
      </c>
      <c r="B8" s="49">
        <v>219044</v>
      </c>
      <c r="C8" s="49">
        <v>105259</v>
      </c>
      <c r="D8" s="49">
        <v>113785</v>
      </c>
      <c r="E8" s="47">
        <v>218569.5</v>
      </c>
    </row>
    <row r="9" spans="1:5" s="8" customFormat="1" ht="15.6" customHeight="1" x14ac:dyDescent="0.2">
      <c r="A9" s="14" t="s">
        <v>125</v>
      </c>
      <c r="B9" s="49">
        <v>80185</v>
      </c>
      <c r="C9" s="49">
        <v>39772</v>
      </c>
      <c r="D9" s="49">
        <v>40413</v>
      </c>
      <c r="E9" s="47">
        <v>79843.5</v>
      </c>
    </row>
    <row r="10" spans="1:5" s="8" customFormat="1" ht="15.6" customHeight="1" x14ac:dyDescent="0.2">
      <c r="A10" s="14" t="s">
        <v>126</v>
      </c>
      <c r="B10" s="49">
        <v>135653</v>
      </c>
      <c r="C10" s="49">
        <v>66955</v>
      </c>
      <c r="D10" s="49">
        <v>68698</v>
      </c>
      <c r="E10" s="47">
        <v>135452.5</v>
      </c>
    </row>
    <row r="11" spans="1:5" s="8" customFormat="1" ht="15.6" customHeight="1" x14ac:dyDescent="0.2">
      <c r="A11" s="14" t="s">
        <v>127</v>
      </c>
      <c r="B11" s="49">
        <v>204836</v>
      </c>
      <c r="C11" s="49">
        <v>100423</v>
      </c>
      <c r="D11" s="49">
        <v>104413</v>
      </c>
      <c r="E11" s="47">
        <v>204274</v>
      </c>
    </row>
    <row r="12" spans="1:5" s="8" customFormat="1" ht="15.6" customHeight="1" x14ac:dyDescent="0.2">
      <c r="A12" s="14" t="s">
        <v>128</v>
      </c>
      <c r="B12" s="49">
        <v>170007</v>
      </c>
      <c r="C12" s="49">
        <v>83329</v>
      </c>
      <c r="D12" s="49">
        <v>86678</v>
      </c>
      <c r="E12" s="47">
        <v>169525</v>
      </c>
    </row>
    <row r="13" spans="1:5" s="8" customFormat="1" ht="15.6" customHeight="1" x14ac:dyDescent="0.2">
      <c r="A13" s="14" t="s">
        <v>129</v>
      </c>
      <c r="B13" s="49">
        <v>204275</v>
      </c>
      <c r="C13" s="49">
        <v>98217</v>
      </c>
      <c r="D13" s="49">
        <v>106058</v>
      </c>
      <c r="E13" s="47">
        <v>203940.5</v>
      </c>
    </row>
    <row r="14" spans="1:5" s="8" customFormat="1" ht="15.6" customHeight="1" x14ac:dyDescent="0.2">
      <c r="A14" s="14" t="s">
        <v>130</v>
      </c>
      <c r="B14" s="49">
        <v>324018</v>
      </c>
      <c r="C14" s="49">
        <v>158966</v>
      </c>
      <c r="D14" s="49">
        <v>165052</v>
      </c>
      <c r="E14" s="47">
        <v>323074</v>
      </c>
    </row>
    <row r="15" spans="1:5" s="8" customFormat="1" ht="15.6" customHeight="1" x14ac:dyDescent="0.2">
      <c r="A15" s="14" t="s">
        <v>131</v>
      </c>
      <c r="B15" s="49">
        <v>131370</v>
      </c>
      <c r="C15" s="49">
        <v>63340</v>
      </c>
      <c r="D15" s="49">
        <v>68030</v>
      </c>
      <c r="E15" s="47">
        <v>131318</v>
      </c>
    </row>
    <row r="16" spans="1:5" s="8" customFormat="1" ht="15.6" customHeight="1" x14ac:dyDescent="0.2">
      <c r="A16" s="14" t="s">
        <v>132</v>
      </c>
      <c r="B16" s="49">
        <v>279864</v>
      </c>
      <c r="C16" s="49">
        <v>137946</v>
      </c>
      <c r="D16" s="49">
        <v>141918</v>
      </c>
      <c r="E16" s="47">
        <v>279421.5</v>
      </c>
    </row>
    <row r="17" spans="1:8" ht="15.6" customHeight="1" x14ac:dyDescent="0.2">
      <c r="A17" s="14" t="s">
        <v>133</v>
      </c>
      <c r="B17" s="49">
        <v>206385</v>
      </c>
      <c r="C17" s="49">
        <v>101821</v>
      </c>
      <c r="D17" s="49">
        <v>104564</v>
      </c>
      <c r="E17" s="47">
        <v>206211.5</v>
      </c>
      <c r="F17" s="15"/>
      <c r="G17" s="15"/>
      <c r="H17" s="15"/>
    </row>
    <row r="18" spans="1:8" ht="15.6" customHeight="1" x14ac:dyDescent="0.2">
      <c r="A18" s="14" t="s">
        <v>134</v>
      </c>
      <c r="B18" s="49">
        <v>287175</v>
      </c>
      <c r="C18" s="49">
        <v>142076</v>
      </c>
      <c r="D18" s="49">
        <v>145099</v>
      </c>
      <c r="E18" s="47">
        <v>286081.5</v>
      </c>
      <c r="F18" s="15"/>
      <c r="G18" s="15"/>
      <c r="H18" s="15"/>
    </row>
    <row r="19" spans="1:8" ht="15.6" customHeight="1" x14ac:dyDescent="0.2">
      <c r="A19" s="14" t="s">
        <v>135</v>
      </c>
      <c r="B19" s="49">
        <v>133072</v>
      </c>
      <c r="C19" s="49">
        <v>65749</v>
      </c>
      <c r="D19" s="49">
        <v>67323</v>
      </c>
      <c r="E19" s="47">
        <v>132745.5</v>
      </c>
      <c r="F19" s="9"/>
      <c r="G19" s="9"/>
      <c r="H19" s="9"/>
    </row>
    <row r="20" spans="1:8" ht="15.6" customHeight="1" x14ac:dyDescent="0.2">
      <c r="A20" s="14" t="s">
        <v>136</v>
      </c>
      <c r="B20" s="49">
        <v>248267</v>
      </c>
      <c r="C20" s="49">
        <v>120986</v>
      </c>
      <c r="D20" s="49">
        <v>127281</v>
      </c>
      <c r="E20" s="47">
        <v>248120</v>
      </c>
    </row>
    <row r="21" spans="1:8" ht="15.6" customHeight="1" x14ac:dyDescent="0.2">
      <c r="A21" s="18" t="s">
        <v>137</v>
      </c>
      <c r="B21" s="50">
        <v>2965691</v>
      </c>
      <c r="C21" s="50">
        <v>1451443</v>
      </c>
      <c r="D21" s="50">
        <v>1514248</v>
      </c>
      <c r="E21" s="51">
        <v>2959480.5</v>
      </c>
    </row>
    <row r="23" spans="1:8" x14ac:dyDescent="0.2">
      <c r="A23" s="94" t="s">
        <v>153</v>
      </c>
      <c r="B23" s="95"/>
    </row>
    <row r="26" spans="1:8" s="11" customFormat="1" x14ac:dyDescent="0.2">
      <c r="A26" s="4"/>
    </row>
    <row r="27" spans="1:8" s="11" customFormat="1" x14ac:dyDescent="0.2">
      <c r="A27" s="4"/>
    </row>
    <row r="28" spans="1:8" s="11" customFormat="1" x14ac:dyDescent="0.2">
      <c r="A28" s="4"/>
    </row>
    <row r="29" spans="1:8" s="11" customFormat="1" x14ac:dyDescent="0.2">
      <c r="A29" s="4"/>
    </row>
    <row r="30" spans="1:8" s="11" customFormat="1" x14ac:dyDescent="0.2">
      <c r="A30" s="4"/>
    </row>
    <row r="32" spans="1:8" x14ac:dyDescent="0.2">
      <c r="A32" s="11"/>
      <c r="B32" s="11"/>
      <c r="C32" s="11"/>
      <c r="D32" s="11"/>
      <c r="E32" s="11"/>
    </row>
  </sheetData>
  <mergeCells count="5">
    <mergeCell ref="A1:E1"/>
    <mergeCell ref="B3:D3"/>
    <mergeCell ref="A23:B23"/>
    <mergeCell ref="E3:E4"/>
    <mergeCell ref="A3:A4"/>
  </mergeCells>
  <conditionalFormatting sqref="A5:C5 E5">
    <cfRule type="expression" dxfId="46" priority="41">
      <formula>MOD(ROW(),2)=0</formula>
    </cfRule>
  </conditionalFormatting>
  <conditionalFormatting sqref="D5">
    <cfRule type="expression" dxfId="45" priority="32">
      <formula>MOD(ROW(),2)=0</formula>
    </cfRule>
  </conditionalFormatting>
  <conditionalFormatting sqref="A6:C7">
    <cfRule type="expression" dxfId="44" priority="31">
      <formula>MOD(ROW(),2)=0</formula>
    </cfRule>
  </conditionalFormatting>
  <conditionalFormatting sqref="D6:D7">
    <cfRule type="expression" dxfId="43" priority="30">
      <formula>MOD(ROW(),2)=0</formula>
    </cfRule>
  </conditionalFormatting>
  <conditionalFormatting sqref="A8:C9">
    <cfRule type="expression" dxfId="42" priority="29">
      <formula>MOD(ROW(),2)=0</formula>
    </cfRule>
  </conditionalFormatting>
  <conditionalFormatting sqref="D8:D9">
    <cfRule type="expression" dxfId="41" priority="28">
      <formula>MOD(ROW(),2)=0</formula>
    </cfRule>
  </conditionalFormatting>
  <conditionalFormatting sqref="A10:C11">
    <cfRule type="expression" dxfId="40" priority="27">
      <formula>MOD(ROW(),2)=0</formula>
    </cfRule>
  </conditionalFormatting>
  <conditionalFormatting sqref="D10:D11">
    <cfRule type="expression" dxfId="39" priority="26">
      <formula>MOD(ROW(),2)=0</formula>
    </cfRule>
  </conditionalFormatting>
  <conditionalFormatting sqref="A12:C13">
    <cfRule type="expression" dxfId="38" priority="25">
      <formula>MOD(ROW(),2)=0</formula>
    </cfRule>
  </conditionalFormatting>
  <conditionalFormatting sqref="D12:D13">
    <cfRule type="expression" dxfId="37" priority="24">
      <formula>MOD(ROW(),2)=0</formula>
    </cfRule>
  </conditionalFormatting>
  <conditionalFormatting sqref="A14:C15">
    <cfRule type="expression" dxfId="36" priority="23">
      <formula>MOD(ROW(),2)=0</formula>
    </cfRule>
  </conditionalFormatting>
  <conditionalFormatting sqref="D14:D15">
    <cfRule type="expression" dxfId="35" priority="22">
      <formula>MOD(ROW(),2)=0</formula>
    </cfRule>
  </conditionalFormatting>
  <conditionalFormatting sqref="A16:C16">
    <cfRule type="expression" dxfId="34" priority="21">
      <formula>MOD(ROW(),2)=0</formula>
    </cfRule>
  </conditionalFormatting>
  <conditionalFormatting sqref="D16">
    <cfRule type="expression" dxfId="33" priority="20">
      <formula>MOD(ROW(),2)=0</formula>
    </cfRule>
  </conditionalFormatting>
  <conditionalFormatting sqref="A17:C18">
    <cfRule type="expression" dxfId="32" priority="19">
      <formula>MOD(ROW(),2)=0</formula>
    </cfRule>
  </conditionalFormatting>
  <conditionalFormatting sqref="D17:D18">
    <cfRule type="expression" dxfId="31" priority="18">
      <formula>MOD(ROW(),2)=0</formula>
    </cfRule>
  </conditionalFormatting>
  <conditionalFormatting sqref="A19:C19">
    <cfRule type="expression" dxfId="30" priority="17">
      <formula>MOD(ROW(),2)=0</formula>
    </cfRule>
  </conditionalFormatting>
  <conditionalFormatting sqref="D19">
    <cfRule type="expression" dxfId="29" priority="16">
      <formula>MOD(ROW(),2)=0</formula>
    </cfRule>
  </conditionalFormatting>
  <conditionalFormatting sqref="A21:C21 E21">
    <cfRule type="expression" dxfId="28" priority="13">
      <formula>MOD(ROW(),2)=0</formula>
    </cfRule>
  </conditionalFormatting>
  <conditionalFormatting sqref="D21">
    <cfRule type="expression" dxfId="27" priority="12">
      <formula>MOD(ROW(),2)=0</formula>
    </cfRule>
  </conditionalFormatting>
  <conditionalFormatting sqref="A20:C20">
    <cfRule type="expression" dxfId="26" priority="11">
      <formula>MOD(ROW(),2)=0</formula>
    </cfRule>
  </conditionalFormatting>
  <conditionalFormatting sqref="D20">
    <cfRule type="expression" dxfId="25" priority="10">
      <formula>MOD(ROW(),2)=0</formula>
    </cfRule>
  </conditionalFormatting>
  <conditionalFormatting sqref="E6:E7">
    <cfRule type="expression" dxfId="24" priority="9">
      <formula>MOD(ROW(),2)=0</formula>
    </cfRule>
  </conditionalFormatting>
  <conditionalFormatting sqref="E8:E9">
    <cfRule type="expression" dxfId="23" priority="8">
      <formula>MOD(ROW(),2)=0</formula>
    </cfRule>
  </conditionalFormatting>
  <conditionalFormatting sqref="E10:E11">
    <cfRule type="expression" dxfId="22" priority="7">
      <formula>MOD(ROW(),2)=0</formula>
    </cfRule>
  </conditionalFormatting>
  <conditionalFormatting sqref="E12:E13">
    <cfRule type="expression" dxfId="21" priority="6">
      <formula>MOD(ROW(),2)=0</formula>
    </cfRule>
  </conditionalFormatting>
  <conditionalFormatting sqref="E14:E15">
    <cfRule type="expression" dxfId="20" priority="5">
      <formula>MOD(ROW(),2)=0</formula>
    </cfRule>
  </conditionalFormatting>
  <conditionalFormatting sqref="E16">
    <cfRule type="expression" dxfId="19" priority="4">
      <formula>MOD(ROW(),2)=0</formula>
    </cfRule>
  </conditionalFormatting>
  <conditionalFormatting sqref="E17:E18">
    <cfRule type="expression" dxfId="18" priority="3">
      <formula>MOD(ROW(),2)=0</formula>
    </cfRule>
  </conditionalFormatting>
  <conditionalFormatting sqref="E19">
    <cfRule type="expression" dxfId="17" priority="2">
      <formula>MOD(ROW(),2)=0</formula>
    </cfRule>
  </conditionalFormatting>
  <conditionalFormatting sqref="E20">
    <cfRule type="expression" dxfId="1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&amp;L&amp;"Arial,Standard"&amp;8Statistikamt Nord&amp;C&amp;"Arial,Standard"&amp;8&amp;P&amp;R&amp;"Arial,Standard"&amp;8Statistischer Bericht A I 3 - j 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H152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customWidth="1"/>
    <col min="2" max="2" width="15.42578125" style="11" customWidth="1"/>
    <col min="3" max="5" width="17.7109375" customWidth="1"/>
    <col min="6" max="26" width="11.28515625" customWidth="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122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s="11" customFormat="1" ht="14.1" customHeight="1" x14ac:dyDescent="0.2">
      <c r="A7" s="36"/>
      <c r="B7" s="42"/>
      <c r="C7" s="21"/>
      <c r="D7" s="21"/>
      <c r="E7" s="21"/>
    </row>
    <row r="8" spans="1:8" s="11" customFormat="1" ht="14.1" customHeight="1" x14ac:dyDescent="0.2">
      <c r="A8" s="37" t="s">
        <v>28</v>
      </c>
      <c r="B8" s="52">
        <v>2023</v>
      </c>
      <c r="C8" s="53">
        <v>826</v>
      </c>
      <c r="D8" s="53">
        <v>425</v>
      </c>
      <c r="E8" s="53">
        <v>401</v>
      </c>
    </row>
    <row r="9" spans="1:8" ht="14.1" customHeight="1" x14ac:dyDescent="0.2">
      <c r="A9" s="37" t="s">
        <v>29</v>
      </c>
      <c r="B9" s="52">
        <f>$B$8-1</f>
        <v>2022</v>
      </c>
      <c r="C9" s="53">
        <v>780</v>
      </c>
      <c r="D9" s="53">
        <v>413</v>
      </c>
      <c r="E9" s="53">
        <v>367</v>
      </c>
    </row>
    <row r="10" spans="1:8" ht="14.1" customHeight="1" x14ac:dyDescent="0.2">
      <c r="A10" s="37" t="s">
        <v>30</v>
      </c>
      <c r="B10" s="52">
        <f>$B$8-2</f>
        <v>2021</v>
      </c>
      <c r="C10" s="53">
        <v>880</v>
      </c>
      <c r="D10" s="53">
        <v>465</v>
      </c>
      <c r="E10" s="53">
        <v>415</v>
      </c>
    </row>
    <row r="11" spans="1:8" ht="14.1" customHeight="1" x14ac:dyDescent="0.2">
      <c r="A11" s="37" t="s">
        <v>31</v>
      </c>
      <c r="B11" s="52">
        <f>$B$8-3</f>
        <v>2020</v>
      </c>
      <c r="C11" s="53">
        <v>872</v>
      </c>
      <c r="D11" s="53">
        <v>461</v>
      </c>
      <c r="E11" s="53">
        <v>411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903</v>
      </c>
      <c r="D12" s="53">
        <v>478</v>
      </c>
      <c r="E12" s="53">
        <v>425</v>
      </c>
    </row>
    <row r="13" spans="1:8" ht="14.1" customHeight="1" x14ac:dyDescent="0.2">
      <c r="A13" s="44" t="s">
        <v>33</v>
      </c>
      <c r="B13" s="52"/>
      <c r="C13" s="53">
        <f>SUM(C8:C12)</f>
        <v>4261</v>
      </c>
      <c r="D13" s="53">
        <f>SUM(D8:D12)</f>
        <v>2242</v>
      </c>
      <c r="E13" s="53">
        <f>SUM(E8:E12)</f>
        <v>2019</v>
      </c>
    </row>
    <row r="14" spans="1:8" ht="14.1" customHeight="1" x14ac:dyDescent="0.2">
      <c r="A14" s="38" t="s">
        <v>34</v>
      </c>
      <c r="B14" s="52">
        <f>$B$8-5</f>
        <v>2018</v>
      </c>
      <c r="C14" s="53">
        <v>874</v>
      </c>
      <c r="D14" s="53">
        <v>439</v>
      </c>
      <c r="E14" s="53">
        <v>435</v>
      </c>
    </row>
    <row r="15" spans="1:8" ht="14.1" customHeight="1" x14ac:dyDescent="0.2">
      <c r="A15" s="38" t="s">
        <v>35</v>
      </c>
      <c r="B15" s="52">
        <f>$B$8-6</f>
        <v>2017</v>
      </c>
      <c r="C15" s="53">
        <v>804</v>
      </c>
      <c r="D15" s="53">
        <v>411</v>
      </c>
      <c r="E15" s="53">
        <v>393</v>
      </c>
    </row>
    <row r="16" spans="1:8" ht="14.1" customHeight="1" x14ac:dyDescent="0.2">
      <c r="A16" s="38" t="s">
        <v>36</v>
      </c>
      <c r="B16" s="52">
        <f>$B$8-7</f>
        <v>2016</v>
      </c>
      <c r="C16" s="53">
        <v>895</v>
      </c>
      <c r="D16" s="53">
        <v>478</v>
      </c>
      <c r="E16" s="53">
        <v>417</v>
      </c>
    </row>
    <row r="17" spans="1:5" ht="14.1" customHeight="1" x14ac:dyDescent="0.2">
      <c r="A17" s="38" t="s">
        <v>37</v>
      </c>
      <c r="B17" s="52">
        <f>$B$8-8</f>
        <v>2015</v>
      </c>
      <c r="C17" s="53">
        <v>806</v>
      </c>
      <c r="D17" s="53">
        <v>435</v>
      </c>
      <c r="E17" s="53">
        <v>371</v>
      </c>
    </row>
    <row r="18" spans="1:5" ht="14.1" customHeight="1" x14ac:dyDescent="0.2">
      <c r="A18" s="38" t="s">
        <v>38</v>
      </c>
      <c r="B18" s="52">
        <f>$B$8-9</f>
        <v>2014</v>
      </c>
      <c r="C18" s="53">
        <v>769</v>
      </c>
      <c r="D18" s="53">
        <v>380</v>
      </c>
      <c r="E18" s="53">
        <v>389</v>
      </c>
    </row>
    <row r="19" spans="1:5" ht="14.1" customHeight="1" x14ac:dyDescent="0.2">
      <c r="A19" s="45" t="s">
        <v>33</v>
      </c>
      <c r="B19" s="54"/>
      <c r="C19" s="53">
        <f>SUM(C14:C18)</f>
        <v>4148</v>
      </c>
      <c r="D19" s="53">
        <f>SUM(D14:D18)</f>
        <v>2143</v>
      </c>
      <c r="E19" s="53">
        <f>SUM(E14:E18)</f>
        <v>2005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778</v>
      </c>
      <c r="D20" s="53">
        <v>388</v>
      </c>
      <c r="E20" s="53">
        <v>390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884</v>
      </c>
      <c r="D21" s="53">
        <v>442</v>
      </c>
      <c r="E21" s="53">
        <v>442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735</v>
      </c>
      <c r="D22" s="53">
        <v>364</v>
      </c>
      <c r="E22" s="53">
        <v>371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840</v>
      </c>
      <c r="D23" s="53">
        <v>453</v>
      </c>
      <c r="E23" s="53">
        <v>387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839</v>
      </c>
      <c r="D24" s="53">
        <v>420</v>
      </c>
      <c r="E24" s="53">
        <v>419</v>
      </c>
    </row>
    <row r="25" spans="1:5" ht="14.1" customHeight="1" x14ac:dyDescent="0.2">
      <c r="A25" s="45" t="s">
        <v>33</v>
      </c>
      <c r="B25" s="54"/>
      <c r="C25" s="53">
        <f>SUM(C20:C24)</f>
        <v>4076</v>
      </c>
      <c r="D25" s="53">
        <f>SUM(D20:D24)</f>
        <v>2067</v>
      </c>
      <c r="E25" s="53">
        <f>SUM(E20:E24)</f>
        <v>2009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753</v>
      </c>
      <c r="D26" s="53">
        <v>397</v>
      </c>
      <c r="E26" s="53">
        <v>356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836</v>
      </c>
      <c r="D27" s="53">
        <v>467</v>
      </c>
      <c r="E27" s="53">
        <v>369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841</v>
      </c>
      <c r="D28" s="53">
        <v>425</v>
      </c>
      <c r="E28" s="53">
        <v>416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916</v>
      </c>
      <c r="D29" s="53">
        <v>453</v>
      </c>
      <c r="E29" s="53">
        <v>463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1045</v>
      </c>
      <c r="D30" s="53">
        <v>498</v>
      </c>
      <c r="E30" s="53">
        <v>547</v>
      </c>
    </row>
    <row r="31" spans="1:5" ht="14.1" customHeight="1" x14ac:dyDescent="0.2">
      <c r="A31" s="45" t="s">
        <v>33</v>
      </c>
      <c r="B31" s="54"/>
      <c r="C31" s="53">
        <f>SUM(C26:C30)</f>
        <v>4391</v>
      </c>
      <c r="D31" s="53">
        <f>SUM(D26:D30)</f>
        <v>2240</v>
      </c>
      <c r="E31" s="53">
        <f>SUM(E26:E30)</f>
        <v>2151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1229</v>
      </c>
      <c r="D32" s="53">
        <v>549</v>
      </c>
      <c r="E32" s="53">
        <v>680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1497</v>
      </c>
      <c r="D33" s="53">
        <v>654</v>
      </c>
      <c r="E33" s="53">
        <v>843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1661</v>
      </c>
      <c r="D34" s="53">
        <v>774</v>
      </c>
      <c r="E34" s="53">
        <v>887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1849</v>
      </c>
      <c r="D35" s="53">
        <v>901</v>
      </c>
      <c r="E35" s="53">
        <v>948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1801</v>
      </c>
      <c r="D36" s="53">
        <v>911</v>
      </c>
      <c r="E36" s="53">
        <v>890</v>
      </c>
    </row>
    <row r="37" spans="1:5" ht="14.1" customHeight="1" x14ac:dyDescent="0.2">
      <c r="A37" s="45" t="s">
        <v>33</v>
      </c>
      <c r="B37" s="54"/>
      <c r="C37" s="53">
        <f>SUM(C32:C36)</f>
        <v>8037</v>
      </c>
      <c r="D37" s="53">
        <f>SUM(D32:D36)</f>
        <v>3789</v>
      </c>
      <c r="E37" s="53">
        <f>SUM(E32:E36)</f>
        <v>4248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1738</v>
      </c>
      <c r="D38" s="53">
        <v>866</v>
      </c>
      <c r="E38" s="53">
        <v>872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1754</v>
      </c>
      <c r="D39" s="53">
        <v>911</v>
      </c>
      <c r="E39" s="53">
        <v>843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1714</v>
      </c>
      <c r="D40" s="53">
        <v>895</v>
      </c>
      <c r="E40" s="53">
        <v>819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1658</v>
      </c>
      <c r="D41" s="53">
        <v>860</v>
      </c>
      <c r="E41" s="53">
        <v>798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1543</v>
      </c>
      <c r="D42" s="53">
        <v>845</v>
      </c>
      <c r="E42" s="53">
        <v>698</v>
      </c>
    </row>
    <row r="43" spans="1:5" ht="14.1" customHeight="1" x14ac:dyDescent="0.2">
      <c r="A43" s="45" t="s">
        <v>33</v>
      </c>
      <c r="B43" s="54"/>
      <c r="C43" s="53">
        <f>SUM(C38:C42)</f>
        <v>8407</v>
      </c>
      <c r="D43" s="53">
        <f>SUM(D38:D42)</f>
        <v>4377</v>
      </c>
      <c r="E43" s="53">
        <f>SUM(E38:E42)</f>
        <v>4030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1502</v>
      </c>
      <c r="D44" s="53">
        <v>815</v>
      </c>
      <c r="E44" s="53">
        <v>687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1431</v>
      </c>
      <c r="D45" s="53">
        <v>820</v>
      </c>
      <c r="E45" s="53">
        <v>611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1318</v>
      </c>
      <c r="D46" s="53">
        <v>762</v>
      </c>
      <c r="E46" s="53">
        <v>556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1375</v>
      </c>
      <c r="D47" s="53">
        <v>798</v>
      </c>
      <c r="E47" s="53">
        <v>577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1252</v>
      </c>
      <c r="D48" s="53">
        <v>690</v>
      </c>
      <c r="E48" s="53">
        <v>562</v>
      </c>
    </row>
    <row r="49" spans="1:5" ht="14.1" customHeight="1" x14ac:dyDescent="0.2">
      <c r="A49" s="45" t="s">
        <v>33</v>
      </c>
      <c r="B49" s="54"/>
      <c r="C49" s="53">
        <f>SUM(C44:C48)</f>
        <v>6878</v>
      </c>
      <c r="D49" s="53">
        <f>SUM(D44:D48)</f>
        <v>3885</v>
      </c>
      <c r="E49" s="53">
        <f>SUM(E44:E48)</f>
        <v>2993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1221</v>
      </c>
      <c r="D50" s="53">
        <v>649</v>
      </c>
      <c r="E50" s="53">
        <v>572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1141</v>
      </c>
      <c r="D51" s="53">
        <v>643</v>
      </c>
      <c r="E51" s="53">
        <v>498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1081</v>
      </c>
      <c r="D52" s="53">
        <v>591</v>
      </c>
      <c r="E52" s="53">
        <v>490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1023</v>
      </c>
      <c r="D53" s="53">
        <v>550</v>
      </c>
      <c r="E53" s="53">
        <v>473</v>
      </c>
    </row>
    <row r="54" spans="1:5" s="11" customFormat="1" ht="14.1" customHeight="1" x14ac:dyDescent="0.2">
      <c r="A54" s="37" t="s">
        <v>68</v>
      </c>
      <c r="B54" s="52">
        <f>$B$8-39</f>
        <v>1984</v>
      </c>
      <c r="C54" s="53">
        <v>1046</v>
      </c>
      <c r="D54" s="53">
        <v>576</v>
      </c>
      <c r="E54" s="53">
        <v>470</v>
      </c>
    </row>
    <row r="55" spans="1:5" s="11" customFormat="1" ht="14.1" customHeight="1" x14ac:dyDescent="0.2">
      <c r="A55" s="44" t="s">
        <v>33</v>
      </c>
      <c r="B55" s="54"/>
      <c r="C55" s="53">
        <f>SUM(C50:C54)</f>
        <v>5512</v>
      </c>
      <c r="D55" s="53">
        <f>SUM(D50:D54)</f>
        <v>3009</v>
      </c>
      <c r="E55" s="53">
        <f>SUM(E50:E54)</f>
        <v>2503</v>
      </c>
    </row>
    <row r="56" spans="1:5" s="11" customFormat="1" ht="14.1" customHeight="1" x14ac:dyDescent="0.2">
      <c r="A56" s="37" t="s">
        <v>69</v>
      </c>
      <c r="B56" s="52">
        <f>$B$8-40</f>
        <v>1983</v>
      </c>
      <c r="C56" s="53">
        <v>1014</v>
      </c>
      <c r="D56" s="53">
        <v>513</v>
      </c>
      <c r="E56" s="53">
        <v>501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1010</v>
      </c>
      <c r="D57" s="53">
        <v>499</v>
      </c>
      <c r="E57" s="53">
        <v>511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1071</v>
      </c>
      <c r="D58" s="53">
        <v>545</v>
      </c>
      <c r="E58" s="53">
        <v>526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1063</v>
      </c>
      <c r="D59" s="53">
        <v>543</v>
      </c>
      <c r="E59" s="53">
        <v>520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996</v>
      </c>
      <c r="D60" s="53">
        <v>508</v>
      </c>
      <c r="E60" s="53">
        <v>488</v>
      </c>
    </row>
    <row r="61" spans="1:5" ht="14.1" customHeight="1" x14ac:dyDescent="0.2">
      <c r="A61" s="45" t="s">
        <v>33</v>
      </c>
      <c r="B61" s="54"/>
      <c r="C61" s="53">
        <f>SUM(C56:C60)</f>
        <v>5154</v>
      </c>
      <c r="D61" s="53">
        <f>SUM(D56:D60)</f>
        <v>2608</v>
      </c>
      <c r="E61" s="53">
        <f>SUM(E56:E60)</f>
        <v>2546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999</v>
      </c>
      <c r="D62" s="53">
        <v>523</v>
      </c>
      <c r="E62" s="53">
        <v>476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1016</v>
      </c>
      <c r="D63" s="53">
        <v>546</v>
      </c>
      <c r="E63" s="53">
        <v>470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1023</v>
      </c>
      <c r="D64" s="53">
        <v>510</v>
      </c>
      <c r="E64" s="53">
        <v>513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1005</v>
      </c>
      <c r="D65" s="53">
        <v>490</v>
      </c>
      <c r="E65" s="53">
        <v>515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961</v>
      </c>
      <c r="D66" s="53">
        <v>461</v>
      </c>
      <c r="E66" s="53">
        <v>500</v>
      </c>
    </row>
    <row r="67" spans="1:5" ht="14.1" customHeight="1" x14ac:dyDescent="0.2">
      <c r="A67" s="45" t="s">
        <v>33</v>
      </c>
      <c r="B67" s="54"/>
      <c r="C67" s="53">
        <f>SUM(C62:C66)</f>
        <v>5004</v>
      </c>
      <c r="D67" s="53">
        <f>SUM(D62:D66)</f>
        <v>2530</v>
      </c>
      <c r="E67" s="53">
        <f>SUM(E62:E66)</f>
        <v>2474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959</v>
      </c>
      <c r="D68" s="53">
        <v>450</v>
      </c>
      <c r="E68" s="53">
        <v>509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1032</v>
      </c>
      <c r="D69" s="53">
        <v>520</v>
      </c>
      <c r="E69" s="53">
        <v>512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1165</v>
      </c>
      <c r="D70" s="53">
        <v>556</v>
      </c>
      <c r="E70" s="53">
        <v>609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1140</v>
      </c>
      <c r="D71" s="53">
        <v>556</v>
      </c>
      <c r="E71" s="53">
        <v>584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1266</v>
      </c>
      <c r="D72" s="53">
        <v>631</v>
      </c>
      <c r="E72" s="53">
        <v>635</v>
      </c>
    </row>
    <row r="73" spans="1:5" ht="14.1" customHeight="1" x14ac:dyDescent="0.2">
      <c r="A73" s="45" t="s">
        <v>33</v>
      </c>
      <c r="B73" s="54"/>
      <c r="C73" s="53">
        <f>SUM(C68:C72)</f>
        <v>5562</v>
      </c>
      <c r="D73" s="53">
        <f>SUM(D68:D72)</f>
        <v>2713</v>
      </c>
      <c r="E73" s="53">
        <f>SUM(E68:E72)</f>
        <v>2849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1370</v>
      </c>
      <c r="D74" s="53">
        <v>691</v>
      </c>
      <c r="E74" s="53">
        <v>679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1322</v>
      </c>
      <c r="D75" s="53">
        <v>680</v>
      </c>
      <c r="E75" s="53">
        <v>642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1320</v>
      </c>
      <c r="D76" s="53">
        <v>644</v>
      </c>
      <c r="E76" s="53">
        <v>676</v>
      </c>
    </row>
    <row r="77" spans="1:5" s="11" customFormat="1" ht="14.1" customHeight="1" x14ac:dyDescent="0.2">
      <c r="A77" s="37" t="s">
        <v>87</v>
      </c>
      <c r="B77" s="52">
        <f>$B$8-58</f>
        <v>1965</v>
      </c>
      <c r="C77" s="53">
        <v>1308</v>
      </c>
      <c r="D77" s="53">
        <v>632</v>
      </c>
      <c r="E77" s="53">
        <v>676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1304</v>
      </c>
      <c r="D78" s="53">
        <v>655</v>
      </c>
      <c r="E78" s="53">
        <v>649</v>
      </c>
    </row>
    <row r="79" spans="1:5" ht="14.1" customHeight="1" x14ac:dyDescent="0.2">
      <c r="A79" s="45" t="s">
        <v>33</v>
      </c>
      <c r="B79" s="54"/>
      <c r="C79" s="53">
        <f>SUM(C74:C78)</f>
        <v>6624</v>
      </c>
      <c r="D79" s="53">
        <f>SUM(D74:D78)</f>
        <v>3302</v>
      </c>
      <c r="E79" s="53">
        <f>SUM(E74:E78)</f>
        <v>3322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1262</v>
      </c>
      <c r="D80" s="53">
        <v>634</v>
      </c>
      <c r="E80" s="53">
        <v>628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1185</v>
      </c>
      <c r="D81" s="53">
        <v>581</v>
      </c>
      <c r="E81" s="53">
        <v>604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1212</v>
      </c>
      <c r="D82" s="53">
        <v>618</v>
      </c>
      <c r="E82" s="53">
        <v>594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1186</v>
      </c>
      <c r="D83" s="53">
        <v>564</v>
      </c>
      <c r="E83" s="53">
        <v>622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1137</v>
      </c>
      <c r="D84" s="53">
        <v>552</v>
      </c>
      <c r="E84" s="53">
        <v>585</v>
      </c>
    </row>
    <row r="85" spans="1:5" ht="14.1" customHeight="1" x14ac:dyDescent="0.2">
      <c r="A85" s="45" t="s">
        <v>33</v>
      </c>
      <c r="B85" s="54"/>
      <c r="C85" s="53">
        <f>SUM(C80:C84)</f>
        <v>5982</v>
      </c>
      <c r="D85" s="53">
        <f>SUM(D80:D84)</f>
        <v>2949</v>
      </c>
      <c r="E85" s="53">
        <f>SUM(E80:E84)</f>
        <v>3033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1060</v>
      </c>
      <c r="D86" s="53">
        <v>493</v>
      </c>
      <c r="E86" s="53">
        <v>567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949</v>
      </c>
      <c r="D87" s="53">
        <v>443</v>
      </c>
      <c r="E87" s="53">
        <v>506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1005</v>
      </c>
      <c r="D88" s="53">
        <v>471</v>
      </c>
      <c r="E88" s="53">
        <v>534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897</v>
      </c>
      <c r="D89" s="53">
        <v>414</v>
      </c>
      <c r="E89" s="53">
        <v>483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957</v>
      </c>
      <c r="D90" s="53">
        <v>457</v>
      </c>
      <c r="E90" s="53">
        <v>500</v>
      </c>
    </row>
    <row r="91" spans="1:5" ht="14.1" customHeight="1" x14ac:dyDescent="0.2">
      <c r="A91" s="45" t="s">
        <v>33</v>
      </c>
      <c r="B91" s="54"/>
      <c r="C91" s="53">
        <f>SUM(C86:C90)</f>
        <v>4868</v>
      </c>
      <c r="D91" s="53">
        <f>SUM(D86:D90)</f>
        <v>2278</v>
      </c>
      <c r="E91" s="53">
        <f>SUM(E86:E90)</f>
        <v>2590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830</v>
      </c>
      <c r="D92" s="53">
        <v>351</v>
      </c>
      <c r="E92" s="53">
        <v>479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854</v>
      </c>
      <c r="D93" s="53">
        <v>378</v>
      </c>
      <c r="E93" s="53">
        <v>476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850</v>
      </c>
      <c r="D94" s="53">
        <v>376</v>
      </c>
      <c r="E94" s="53">
        <v>474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839</v>
      </c>
      <c r="D95" s="53">
        <v>370</v>
      </c>
      <c r="E95" s="53">
        <v>469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808</v>
      </c>
      <c r="D96" s="53">
        <v>386</v>
      </c>
      <c r="E96" s="53">
        <v>422</v>
      </c>
    </row>
    <row r="97" spans="1:5" ht="14.1" customHeight="1" x14ac:dyDescent="0.2">
      <c r="A97" s="45" t="s">
        <v>33</v>
      </c>
      <c r="B97" s="54"/>
      <c r="C97" s="53">
        <f>SUM(C92:C96)</f>
        <v>4181</v>
      </c>
      <c r="D97" s="53">
        <f>SUM(D92:D96)</f>
        <v>1861</v>
      </c>
      <c r="E97" s="53">
        <f>SUM(E92:E96)</f>
        <v>2320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796</v>
      </c>
      <c r="D98" s="53">
        <v>343</v>
      </c>
      <c r="E98" s="53">
        <v>453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733</v>
      </c>
      <c r="D99" s="53">
        <v>315</v>
      </c>
      <c r="E99" s="53">
        <v>418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672</v>
      </c>
      <c r="D100" s="53">
        <v>306</v>
      </c>
      <c r="E100" s="53">
        <v>366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604</v>
      </c>
      <c r="D101" s="53">
        <v>274</v>
      </c>
      <c r="E101" s="53">
        <v>330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661</v>
      </c>
      <c r="D102" s="53">
        <v>296</v>
      </c>
      <c r="E102" s="53">
        <v>365</v>
      </c>
    </row>
    <row r="103" spans="1:5" ht="14.1" customHeight="1" x14ac:dyDescent="0.2">
      <c r="A103" s="46" t="s">
        <v>33</v>
      </c>
      <c r="B103" s="55"/>
      <c r="C103" s="53">
        <f>SUM(C98:C102)</f>
        <v>3466</v>
      </c>
      <c r="D103" s="53">
        <f>SUM(D98:D102)</f>
        <v>1534</v>
      </c>
      <c r="E103" s="53">
        <f>SUM(E98:E102)</f>
        <v>1932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633</v>
      </c>
      <c r="D104" s="53">
        <v>260</v>
      </c>
      <c r="E104" s="53">
        <v>373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616</v>
      </c>
      <c r="D105" s="53">
        <v>245</v>
      </c>
      <c r="E105" s="53">
        <v>371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729</v>
      </c>
      <c r="D106" s="53">
        <v>314</v>
      </c>
      <c r="E106" s="53">
        <v>415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698</v>
      </c>
      <c r="D107" s="53">
        <v>280</v>
      </c>
      <c r="E107" s="53">
        <v>418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691</v>
      </c>
      <c r="D108" s="53">
        <v>282</v>
      </c>
      <c r="E108" s="53">
        <v>409</v>
      </c>
    </row>
    <row r="109" spans="1:5" s="11" customFormat="1" ht="14.1" customHeight="1" x14ac:dyDescent="0.2">
      <c r="A109" s="46" t="s">
        <v>33</v>
      </c>
      <c r="B109" s="55"/>
      <c r="C109" s="53">
        <f>SUM(C104:C108)</f>
        <v>3367</v>
      </c>
      <c r="D109" s="53">
        <f>SUM(D104:D108)</f>
        <v>1381</v>
      </c>
      <c r="E109" s="53">
        <f>SUM(E104:E108)</f>
        <v>1986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607</v>
      </c>
      <c r="D110" s="53">
        <v>244</v>
      </c>
      <c r="E110" s="53">
        <v>363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479</v>
      </c>
      <c r="D111" s="53">
        <v>194</v>
      </c>
      <c r="E111" s="53">
        <v>285</v>
      </c>
    </row>
    <row r="112" spans="1:5" s="11" customFormat="1" ht="14.1" customHeight="1" x14ac:dyDescent="0.2">
      <c r="A112" s="39" t="s">
        <v>112</v>
      </c>
      <c r="B112" s="52">
        <f>$B$8-87</f>
        <v>1936</v>
      </c>
      <c r="C112" s="53">
        <v>426</v>
      </c>
      <c r="D112" s="53">
        <v>152</v>
      </c>
      <c r="E112" s="53">
        <v>274</v>
      </c>
    </row>
    <row r="113" spans="1:5" s="11" customFormat="1" ht="14.1" customHeight="1" x14ac:dyDescent="0.2">
      <c r="A113" s="39" t="s">
        <v>113</v>
      </c>
      <c r="B113" s="52">
        <f>$B$8-88</f>
        <v>1935</v>
      </c>
      <c r="C113" s="53">
        <v>343</v>
      </c>
      <c r="D113" s="53">
        <v>123</v>
      </c>
      <c r="E113" s="53">
        <v>220</v>
      </c>
    </row>
    <row r="114" spans="1:5" s="11" customFormat="1" ht="14.1" customHeight="1" x14ac:dyDescent="0.2">
      <c r="A114" s="39" t="s">
        <v>114</v>
      </c>
      <c r="B114" s="52">
        <f>$B$8-89</f>
        <v>1934</v>
      </c>
      <c r="C114" s="53">
        <v>247</v>
      </c>
      <c r="D114" s="53">
        <v>92</v>
      </c>
      <c r="E114" s="53">
        <v>155</v>
      </c>
    </row>
    <row r="115" spans="1:5" ht="14.1" customHeight="1" x14ac:dyDescent="0.2">
      <c r="A115" s="46" t="s">
        <v>33</v>
      </c>
      <c r="B115" s="56"/>
      <c r="C115" s="53">
        <f>SUM(C110:C114)</f>
        <v>2102</v>
      </c>
      <c r="D115" s="53">
        <f>SUM(D110:D114)</f>
        <v>805</v>
      </c>
      <c r="E115" s="53">
        <f>SUM(E110:E114)</f>
        <v>1297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647</v>
      </c>
      <c r="D116" s="53">
        <v>192</v>
      </c>
      <c r="E116" s="53">
        <v>455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58">
        <v>92667</v>
      </c>
      <c r="D118" s="58">
        <v>45905</v>
      </c>
      <c r="E118" s="58">
        <v>46762</v>
      </c>
    </row>
    <row r="119" spans="1:5" x14ac:dyDescent="0.2">
      <c r="A119" s="22"/>
      <c r="C119" s="23"/>
      <c r="D119" s="23"/>
      <c r="E119" s="23"/>
    </row>
    <row r="120" spans="1:5" s="11" customFormat="1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  <c r="C147" s="11"/>
      <c r="D147" s="11"/>
      <c r="E147" s="11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  <row r="152" spans="1:5" x14ac:dyDescent="0.2">
      <c r="A152" s="11"/>
    </row>
  </sheetData>
  <mergeCells count="6">
    <mergeCell ref="A1:E1"/>
    <mergeCell ref="C5:E5"/>
    <mergeCell ref="A2:E2"/>
    <mergeCell ref="A3:E3"/>
    <mergeCell ref="A5:A6"/>
    <mergeCell ref="B5:B6"/>
  </mergeCells>
  <conditionalFormatting sqref="A7:E118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123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ht="14.1" customHeight="1" x14ac:dyDescent="0.2">
      <c r="A7" s="36"/>
      <c r="B7" s="42"/>
      <c r="C7" s="21"/>
      <c r="D7" s="21"/>
      <c r="E7" s="21"/>
    </row>
    <row r="8" spans="1:8" ht="14.1" customHeight="1" x14ac:dyDescent="0.2">
      <c r="A8" s="37" t="s">
        <v>28</v>
      </c>
      <c r="B8" s="52">
        <v>2023</v>
      </c>
      <c r="C8" s="53">
        <v>1996</v>
      </c>
      <c r="D8" s="53">
        <v>1024</v>
      </c>
      <c r="E8" s="53">
        <v>972</v>
      </c>
    </row>
    <row r="9" spans="1:8" ht="14.1" customHeight="1" x14ac:dyDescent="0.2">
      <c r="A9" s="37" t="s">
        <v>29</v>
      </c>
      <c r="B9" s="52">
        <f>$B$8-1</f>
        <v>2022</v>
      </c>
      <c r="C9" s="53">
        <v>2170</v>
      </c>
      <c r="D9" s="53">
        <v>1091</v>
      </c>
      <c r="E9" s="53">
        <v>1079</v>
      </c>
    </row>
    <row r="10" spans="1:8" ht="14.1" customHeight="1" x14ac:dyDescent="0.2">
      <c r="A10" s="37" t="s">
        <v>30</v>
      </c>
      <c r="B10" s="52">
        <f>$B$8-2</f>
        <v>2021</v>
      </c>
      <c r="C10" s="53">
        <v>2235</v>
      </c>
      <c r="D10" s="53">
        <v>1150</v>
      </c>
      <c r="E10" s="53">
        <v>1085</v>
      </c>
    </row>
    <row r="11" spans="1:8" ht="14.1" customHeight="1" x14ac:dyDescent="0.2">
      <c r="A11" s="37" t="s">
        <v>31</v>
      </c>
      <c r="B11" s="52">
        <f>$B$8-3</f>
        <v>2020</v>
      </c>
      <c r="C11" s="53">
        <v>2115</v>
      </c>
      <c r="D11" s="53">
        <v>1055</v>
      </c>
      <c r="E11" s="53">
        <v>1060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2115</v>
      </c>
      <c r="D12" s="53">
        <v>1084</v>
      </c>
      <c r="E12" s="53">
        <v>1031</v>
      </c>
    </row>
    <row r="13" spans="1:8" ht="14.1" customHeight="1" x14ac:dyDescent="0.2">
      <c r="A13" s="44" t="s">
        <v>33</v>
      </c>
      <c r="B13" s="52"/>
      <c r="C13" s="53">
        <f>SUM(C8:C12)</f>
        <v>10631</v>
      </c>
      <c r="D13" s="53">
        <f>SUM(D8:D12)</f>
        <v>5404</v>
      </c>
      <c r="E13" s="53">
        <f>SUM(E8:E12)</f>
        <v>5227</v>
      </c>
    </row>
    <row r="14" spans="1:8" ht="14.1" customHeight="1" x14ac:dyDescent="0.2">
      <c r="A14" s="38" t="s">
        <v>34</v>
      </c>
      <c r="B14" s="52">
        <f>$B$8-5</f>
        <v>2018</v>
      </c>
      <c r="C14" s="53">
        <v>2131</v>
      </c>
      <c r="D14" s="53">
        <v>1100</v>
      </c>
      <c r="E14" s="53">
        <v>1031</v>
      </c>
    </row>
    <row r="15" spans="1:8" ht="14.1" customHeight="1" x14ac:dyDescent="0.2">
      <c r="A15" s="38" t="s">
        <v>35</v>
      </c>
      <c r="B15" s="52">
        <f>$B$8-6</f>
        <v>2017</v>
      </c>
      <c r="C15" s="53">
        <v>2148</v>
      </c>
      <c r="D15" s="53">
        <v>1093</v>
      </c>
      <c r="E15" s="53">
        <v>1055</v>
      </c>
    </row>
    <row r="16" spans="1:8" ht="14.1" customHeight="1" x14ac:dyDescent="0.2">
      <c r="A16" s="38" t="s">
        <v>36</v>
      </c>
      <c r="B16" s="52">
        <f>$B$8-7</f>
        <v>2016</v>
      </c>
      <c r="C16" s="53">
        <v>2173</v>
      </c>
      <c r="D16" s="53">
        <v>1117</v>
      </c>
      <c r="E16" s="53">
        <v>1056</v>
      </c>
    </row>
    <row r="17" spans="1:5" ht="14.1" customHeight="1" x14ac:dyDescent="0.2">
      <c r="A17" s="38" t="s">
        <v>37</v>
      </c>
      <c r="B17" s="52">
        <f>$B$8-8</f>
        <v>2015</v>
      </c>
      <c r="C17" s="53">
        <v>2097</v>
      </c>
      <c r="D17" s="53">
        <v>1067</v>
      </c>
      <c r="E17" s="53">
        <v>1030</v>
      </c>
    </row>
    <row r="18" spans="1:5" ht="14.1" customHeight="1" x14ac:dyDescent="0.2">
      <c r="A18" s="38" t="s">
        <v>38</v>
      </c>
      <c r="B18" s="52">
        <f>$B$8-9</f>
        <v>2014</v>
      </c>
      <c r="C18" s="53">
        <v>1998</v>
      </c>
      <c r="D18" s="53">
        <v>1005</v>
      </c>
      <c r="E18" s="53">
        <v>993</v>
      </c>
    </row>
    <row r="19" spans="1:5" ht="14.1" customHeight="1" x14ac:dyDescent="0.2">
      <c r="A19" s="45" t="s">
        <v>33</v>
      </c>
      <c r="B19" s="54"/>
      <c r="C19" s="53">
        <f>SUM(C14:C18)</f>
        <v>10547</v>
      </c>
      <c r="D19" s="53">
        <f>SUM(D14:D18)</f>
        <v>5382</v>
      </c>
      <c r="E19" s="53">
        <f>SUM(E14:E18)</f>
        <v>5165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1997</v>
      </c>
      <c r="D20" s="53">
        <v>1028</v>
      </c>
      <c r="E20" s="53">
        <v>969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1947</v>
      </c>
      <c r="D21" s="53">
        <v>1025</v>
      </c>
      <c r="E21" s="53">
        <v>922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1944</v>
      </c>
      <c r="D22" s="53">
        <v>1004</v>
      </c>
      <c r="E22" s="53">
        <v>940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2045</v>
      </c>
      <c r="D23" s="53">
        <v>1017</v>
      </c>
      <c r="E23" s="53">
        <v>1028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1971</v>
      </c>
      <c r="D24" s="53">
        <v>1042</v>
      </c>
      <c r="E24" s="53">
        <v>929</v>
      </c>
    </row>
    <row r="25" spans="1:5" ht="14.1" customHeight="1" x14ac:dyDescent="0.2">
      <c r="A25" s="45" t="s">
        <v>33</v>
      </c>
      <c r="B25" s="54"/>
      <c r="C25" s="53">
        <f>SUM(C20:C24)</f>
        <v>9904</v>
      </c>
      <c r="D25" s="53">
        <f>SUM(D20:D24)</f>
        <v>5116</v>
      </c>
      <c r="E25" s="53">
        <f>SUM(E20:E24)</f>
        <v>4788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2024</v>
      </c>
      <c r="D26" s="53">
        <v>1013</v>
      </c>
      <c r="E26" s="53">
        <v>1011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2030</v>
      </c>
      <c r="D27" s="53">
        <v>1042</v>
      </c>
      <c r="E27" s="53">
        <v>988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2077</v>
      </c>
      <c r="D28" s="53">
        <v>1078</v>
      </c>
      <c r="E28" s="53">
        <v>999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2214</v>
      </c>
      <c r="D29" s="53">
        <v>1148</v>
      </c>
      <c r="E29" s="53">
        <v>1066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2739</v>
      </c>
      <c r="D30" s="53">
        <v>1321</v>
      </c>
      <c r="E30" s="59">
        <v>1418</v>
      </c>
    </row>
    <row r="31" spans="1:5" ht="14.1" customHeight="1" x14ac:dyDescent="0.2">
      <c r="A31" s="45" t="s">
        <v>33</v>
      </c>
      <c r="B31" s="54"/>
      <c r="C31" s="53">
        <f>SUM(C26:C30)</f>
        <v>11084</v>
      </c>
      <c r="D31" s="53">
        <f>SUM(D26:D30)</f>
        <v>5602</v>
      </c>
      <c r="E31" s="53">
        <f>SUM(E26:E30)</f>
        <v>5482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3364</v>
      </c>
      <c r="D32" s="53">
        <v>1551</v>
      </c>
      <c r="E32" s="53">
        <v>1813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3847</v>
      </c>
      <c r="D33" s="53">
        <v>1755</v>
      </c>
      <c r="E33" s="53">
        <v>2092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4202</v>
      </c>
      <c r="D34" s="53">
        <v>1977</v>
      </c>
      <c r="E34" s="53">
        <v>2225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4693</v>
      </c>
      <c r="D35" s="53">
        <v>2182</v>
      </c>
      <c r="E35" s="53">
        <v>2511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4935</v>
      </c>
      <c r="D36" s="53">
        <v>2385</v>
      </c>
      <c r="E36" s="53">
        <v>2550</v>
      </c>
    </row>
    <row r="37" spans="1:5" ht="14.1" customHeight="1" x14ac:dyDescent="0.2">
      <c r="A37" s="45" t="s">
        <v>33</v>
      </c>
      <c r="B37" s="54"/>
      <c r="C37" s="53">
        <f>SUM(C32:C36)</f>
        <v>21041</v>
      </c>
      <c r="D37" s="53">
        <f>SUM(D32:D36)</f>
        <v>9850</v>
      </c>
      <c r="E37" s="53">
        <f>SUM(E32:E36)</f>
        <v>11191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4973</v>
      </c>
      <c r="D38" s="53">
        <v>2446</v>
      </c>
      <c r="E38" s="53">
        <v>2527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4900</v>
      </c>
      <c r="D39" s="53">
        <v>2448</v>
      </c>
      <c r="E39" s="53">
        <v>2452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4795</v>
      </c>
      <c r="D40" s="53">
        <v>2428</v>
      </c>
      <c r="E40" s="53">
        <v>2367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4502</v>
      </c>
      <c r="D41" s="53">
        <v>2334</v>
      </c>
      <c r="E41" s="53">
        <v>2168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4471</v>
      </c>
      <c r="D42" s="53">
        <v>2371</v>
      </c>
      <c r="E42" s="53">
        <v>2100</v>
      </c>
    </row>
    <row r="43" spans="1:5" ht="14.1" customHeight="1" x14ac:dyDescent="0.2">
      <c r="A43" s="45" t="s">
        <v>33</v>
      </c>
      <c r="B43" s="54"/>
      <c r="C43" s="53">
        <f>SUM(C38:C42)</f>
        <v>23641</v>
      </c>
      <c r="D43" s="53">
        <f>SUM(D38:D42)</f>
        <v>12027</v>
      </c>
      <c r="E43" s="53">
        <f>SUM(E38:E42)</f>
        <v>11614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4330</v>
      </c>
      <c r="D44" s="53">
        <v>2282</v>
      </c>
      <c r="E44" s="53">
        <v>2048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4174</v>
      </c>
      <c r="D45" s="53">
        <v>2122</v>
      </c>
      <c r="E45" s="53">
        <v>2052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4086</v>
      </c>
      <c r="D46" s="53">
        <v>2063</v>
      </c>
      <c r="E46" s="53">
        <v>2023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4290</v>
      </c>
      <c r="D47" s="53">
        <v>2226</v>
      </c>
      <c r="E47" s="53">
        <v>2064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4064</v>
      </c>
      <c r="D48" s="53">
        <v>2141</v>
      </c>
      <c r="E48" s="53">
        <v>1923</v>
      </c>
    </row>
    <row r="49" spans="1:5" ht="14.1" customHeight="1" x14ac:dyDescent="0.2">
      <c r="A49" s="45" t="s">
        <v>33</v>
      </c>
      <c r="B49" s="54"/>
      <c r="C49" s="53">
        <f>SUM(C44:C48)</f>
        <v>20944</v>
      </c>
      <c r="D49" s="53">
        <f>SUM(D44:D48)</f>
        <v>10834</v>
      </c>
      <c r="E49" s="53">
        <f>SUM(E44:E48)</f>
        <v>10110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3746</v>
      </c>
      <c r="D50" s="53">
        <v>1902</v>
      </c>
      <c r="E50" s="53">
        <v>1844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3553</v>
      </c>
      <c r="D51" s="53">
        <v>1842</v>
      </c>
      <c r="E51" s="53">
        <v>1711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3449</v>
      </c>
      <c r="D52" s="53">
        <v>1764</v>
      </c>
      <c r="E52" s="53">
        <v>1685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3178</v>
      </c>
      <c r="D53" s="53">
        <v>1592</v>
      </c>
      <c r="E53" s="53">
        <v>1586</v>
      </c>
    </row>
    <row r="54" spans="1:5" ht="14.1" customHeight="1" x14ac:dyDescent="0.2">
      <c r="A54" s="37" t="s">
        <v>68</v>
      </c>
      <c r="B54" s="52">
        <f>$B$8-39</f>
        <v>1984</v>
      </c>
      <c r="C54" s="53">
        <v>3204</v>
      </c>
      <c r="D54" s="53">
        <v>1588</v>
      </c>
      <c r="E54" s="53">
        <v>1616</v>
      </c>
    </row>
    <row r="55" spans="1:5" ht="14.1" customHeight="1" x14ac:dyDescent="0.2">
      <c r="A55" s="44" t="s">
        <v>33</v>
      </c>
      <c r="B55" s="54"/>
      <c r="C55" s="53">
        <f>SUM(C50:C54)</f>
        <v>17130</v>
      </c>
      <c r="D55" s="53">
        <f>SUM(D50:D54)</f>
        <v>8688</v>
      </c>
      <c r="E55" s="53">
        <f>SUM(E50:E54)</f>
        <v>8442</v>
      </c>
    </row>
    <row r="56" spans="1:5" ht="14.1" customHeight="1" x14ac:dyDescent="0.2">
      <c r="A56" s="37" t="s">
        <v>69</v>
      </c>
      <c r="B56" s="52">
        <f>$B$8-40</f>
        <v>1983</v>
      </c>
      <c r="C56" s="53">
        <v>3185</v>
      </c>
      <c r="D56" s="53">
        <v>1531</v>
      </c>
      <c r="E56" s="53">
        <v>1654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3047</v>
      </c>
      <c r="D57" s="53">
        <v>1456</v>
      </c>
      <c r="E57" s="53">
        <v>1591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2941</v>
      </c>
      <c r="D58" s="53">
        <v>1412</v>
      </c>
      <c r="E58" s="53">
        <v>1529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2957</v>
      </c>
      <c r="D59" s="53">
        <v>1453</v>
      </c>
      <c r="E59" s="53">
        <v>1504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2704</v>
      </c>
      <c r="D60" s="53">
        <v>1319</v>
      </c>
      <c r="E60" s="53">
        <v>1385</v>
      </c>
    </row>
    <row r="61" spans="1:5" ht="14.1" customHeight="1" x14ac:dyDescent="0.2">
      <c r="A61" s="45" t="s">
        <v>33</v>
      </c>
      <c r="B61" s="54"/>
      <c r="C61" s="53">
        <f>SUM(C56:C60)</f>
        <v>14834</v>
      </c>
      <c r="D61" s="53">
        <f>SUM(D56:D60)</f>
        <v>7171</v>
      </c>
      <c r="E61" s="53">
        <f>SUM(E56:E60)</f>
        <v>7663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2662</v>
      </c>
      <c r="D62" s="53">
        <v>1317</v>
      </c>
      <c r="E62" s="53">
        <v>1345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2711</v>
      </c>
      <c r="D63" s="53">
        <v>1347</v>
      </c>
      <c r="E63" s="53">
        <v>1364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2682</v>
      </c>
      <c r="D64" s="53">
        <v>1280</v>
      </c>
      <c r="E64" s="53">
        <v>1402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2662</v>
      </c>
      <c r="D65" s="53">
        <v>1322</v>
      </c>
      <c r="E65" s="53">
        <v>1340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2552</v>
      </c>
      <c r="D66" s="53">
        <v>1245</v>
      </c>
      <c r="E66" s="53">
        <v>1307</v>
      </c>
    </row>
    <row r="67" spans="1:5" ht="14.1" customHeight="1" x14ac:dyDescent="0.2">
      <c r="A67" s="45" t="s">
        <v>33</v>
      </c>
      <c r="B67" s="54"/>
      <c r="C67" s="53">
        <f>SUM(C62:C66)</f>
        <v>13269</v>
      </c>
      <c r="D67" s="53">
        <f>SUM(D62:D66)</f>
        <v>6511</v>
      </c>
      <c r="E67" s="53">
        <f>SUM(E62:E66)</f>
        <v>6758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2598</v>
      </c>
      <c r="D68" s="53">
        <v>1257</v>
      </c>
      <c r="E68" s="53">
        <v>1341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2788</v>
      </c>
      <c r="D69" s="53">
        <v>1357</v>
      </c>
      <c r="E69" s="53">
        <v>1431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3024</v>
      </c>
      <c r="D70" s="53">
        <v>1484</v>
      </c>
      <c r="E70" s="53">
        <v>1540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3179</v>
      </c>
      <c r="D71" s="53">
        <v>1598</v>
      </c>
      <c r="E71" s="53">
        <v>1581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3414</v>
      </c>
      <c r="D72" s="53">
        <v>1738</v>
      </c>
      <c r="E72" s="53">
        <v>1676</v>
      </c>
    </row>
    <row r="73" spans="1:5" ht="14.1" customHeight="1" x14ac:dyDescent="0.2">
      <c r="A73" s="45" t="s">
        <v>33</v>
      </c>
      <c r="B73" s="54"/>
      <c r="C73" s="53">
        <f>SUM(C68:C72)</f>
        <v>15003</v>
      </c>
      <c r="D73" s="53">
        <f>SUM(D68:D72)</f>
        <v>7434</v>
      </c>
      <c r="E73" s="53">
        <f>SUM(E68:E72)</f>
        <v>7569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3552</v>
      </c>
      <c r="D74" s="53">
        <v>1802</v>
      </c>
      <c r="E74" s="53">
        <v>1750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3588</v>
      </c>
      <c r="D75" s="53">
        <v>1772</v>
      </c>
      <c r="E75" s="53">
        <v>1816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3634</v>
      </c>
      <c r="D76" s="53">
        <v>1799</v>
      </c>
      <c r="E76" s="53">
        <v>1835</v>
      </c>
    </row>
    <row r="77" spans="1:5" ht="14.1" customHeight="1" x14ac:dyDescent="0.2">
      <c r="A77" s="37" t="s">
        <v>87</v>
      </c>
      <c r="B77" s="52">
        <f>$B$8-58</f>
        <v>1965</v>
      </c>
      <c r="C77" s="53">
        <v>3476</v>
      </c>
      <c r="D77" s="53">
        <v>1664</v>
      </c>
      <c r="E77" s="53">
        <v>1812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3459</v>
      </c>
      <c r="D78" s="53">
        <v>1681</v>
      </c>
      <c r="E78" s="53">
        <v>1778</v>
      </c>
    </row>
    <row r="79" spans="1:5" ht="14.1" customHeight="1" x14ac:dyDescent="0.2">
      <c r="A79" s="45" t="s">
        <v>33</v>
      </c>
      <c r="B79" s="54"/>
      <c r="C79" s="53">
        <f>SUM(C74:C78)</f>
        <v>17709</v>
      </c>
      <c r="D79" s="53">
        <f>SUM(D74:D78)</f>
        <v>8718</v>
      </c>
      <c r="E79" s="53">
        <f>SUM(E74:E78)</f>
        <v>8991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3433</v>
      </c>
      <c r="D80" s="53">
        <v>1651</v>
      </c>
      <c r="E80" s="53">
        <v>1782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3290</v>
      </c>
      <c r="D81" s="53">
        <v>1577</v>
      </c>
      <c r="E81" s="53">
        <v>1713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3035</v>
      </c>
      <c r="D82" s="53">
        <v>1455</v>
      </c>
      <c r="E82" s="53">
        <v>1580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3044</v>
      </c>
      <c r="D83" s="53">
        <v>1427</v>
      </c>
      <c r="E83" s="53">
        <v>1617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2866</v>
      </c>
      <c r="D84" s="53">
        <v>1370</v>
      </c>
      <c r="E84" s="53">
        <v>1496</v>
      </c>
    </row>
    <row r="85" spans="1:5" ht="14.1" customHeight="1" x14ac:dyDescent="0.2">
      <c r="A85" s="45" t="s">
        <v>33</v>
      </c>
      <c r="B85" s="54"/>
      <c r="C85" s="53">
        <f>SUM(C80:C84)</f>
        <v>15668</v>
      </c>
      <c r="D85" s="53">
        <f>SUM(D80:D84)</f>
        <v>7480</v>
      </c>
      <c r="E85" s="53">
        <f>SUM(E80:E84)</f>
        <v>8188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2781</v>
      </c>
      <c r="D86" s="53">
        <v>1337</v>
      </c>
      <c r="E86" s="53">
        <v>1444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2573</v>
      </c>
      <c r="D87" s="53">
        <v>1196</v>
      </c>
      <c r="E87" s="53">
        <v>1377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2482</v>
      </c>
      <c r="D88" s="53">
        <v>1151</v>
      </c>
      <c r="E88" s="53">
        <v>1331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2393</v>
      </c>
      <c r="D89" s="53">
        <v>1117</v>
      </c>
      <c r="E89" s="53">
        <v>1276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2375</v>
      </c>
      <c r="D90" s="53">
        <v>1059</v>
      </c>
      <c r="E90" s="53">
        <v>1316</v>
      </c>
    </row>
    <row r="91" spans="1:5" ht="14.1" customHeight="1" x14ac:dyDescent="0.2">
      <c r="A91" s="45" t="s">
        <v>33</v>
      </c>
      <c r="B91" s="54"/>
      <c r="C91" s="53">
        <f>SUM(C86:C90)</f>
        <v>12604</v>
      </c>
      <c r="D91" s="53">
        <f>SUM(D86:D90)</f>
        <v>5860</v>
      </c>
      <c r="E91" s="53">
        <f>SUM(E86:E90)</f>
        <v>6744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2122</v>
      </c>
      <c r="D92" s="53">
        <v>991</v>
      </c>
      <c r="E92" s="53">
        <v>1131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2176</v>
      </c>
      <c r="D93" s="53">
        <v>994</v>
      </c>
      <c r="E93" s="53">
        <v>1182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2091</v>
      </c>
      <c r="D94" s="53">
        <v>925</v>
      </c>
      <c r="E94" s="53">
        <v>1166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2144</v>
      </c>
      <c r="D95" s="53">
        <v>969</v>
      </c>
      <c r="E95" s="53">
        <v>1175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1962</v>
      </c>
      <c r="D96" s="53">
        <v>895</v>
      </c>
      <c r="E96" s="53">
        <v>1067</v>
      </c>
    </row>
    <row r="97" spans="1:5" ht="14.1" customHeight="1" x14ac:dyDescent="0.2">
      <c r="A97" s="45" t="s">
        <v>33</v>
      </c>
      <c r="B97" s="54"/>
      <c r="C97" s="53">
        <f>SUM(C92:C96)</f>
        <v>10495</v>
      </c>
      <c r="D97" s="53">
        <f>SUM(D92:D96)</f>
        <v>4774</v>
      </c>
      <c r="E97" s="53">
        <f>SUM(E92:E96)</f>
        <v>5721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1998</v>
      </c>
      <c r="D98" s="53">
        <v>896</v>
      </c>
      <c r="E98" s="53">
        <v>1102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1748</v>
      </c>
      <c r="D99" s="53">
        <v>805</v>
      </c>
      <c r="E99" s="53">
        <v>943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1651</v>
      </c>
      <c r="D100" s="53">
        <v>714</v>
      </c>
      <c r="E100" s="53">
        <v>937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1357</v>
      </c>
      <c r="D101" s="53">
        <v>560</v>
      </c>
      <c r="E101" s="53">
        <v>797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1667</v>
      </c>
      <c r="D102" s="53">
        <v>708</v>
      </c>
      <c r="E102" s="53">
        <v>959</v>
      </c>
    </row>
    <row r="103" spans="1:5" ht="14.1" customHeight="1" x14ac:dyDescent="0.2">
      <c r="A103" s="46" t="s">
        <v>33</v>
      </c>
      <c r="B103" s="55"/>
      <c r="C103" s="53">
        <f>SUM(C98:C102)</f>
        <v>8421</v>
      </c>
      <c r="D103" s="53">
        <f>SUM(D98:D102)</f>
        <v>3683</v>
      </c>
      <c r="E103" s="53">
        <f>SUM(E98:E102)</f>
        <v>4738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1665</v>
      </c>
      <c r="D104" s="53">
        <v>731</v>
      </c>
      <c r="E104" s="53">
        <v>934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1677</v>
      </c>
      <c r="D105" s="53">
        <v>697</v>
      </c>
      <c r="E105" s="53">
        <v>980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1917</v>
      </c>
      <c r="D106" s="53">
        <v>814</v>
      </c>
      <c r="E106" s="53">
        <v>1103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1763</v>
      </c>
      <c r="D107" s="53">
        <v>741</v>
      </c>
      <c r="E107" s="53">
        <v>1022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1570</v>
      </c>
      <c r="D108" s="53">
        <v>644</v>
      </c>
      <c r="E108" s="53">
        <v>926</v>
      </c>
    </row>
    <row r="109" spans="1:5" ht="14.1" customHeight="1" x14ac:dyDescent="0.2">
      <c r="A109" s="46" t="s">
        <v>33</v>
      </c>
      <c r="B109" s="55"/>
      <c r="C109" s="53">
        <f>SUM(C104:C108)</f>
        <v>8592</v>
      </c>
      <c r="D109" s="53">
        <f>SUM(D104:D108)</f>
        <v>3627</v>
      </c>
      <c r="E109" s="53">
        <f>SUM(E104:E108)</f>
        <v>4965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1466</v>
      </c>
      <c r="D110" s="53">
        <v>564</v>
      </c>
      <c r="E110" s="53">
        <v>902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1251</v>
      </c>
      <c r="D111" s="53">
        <v>492</v>
      </c>
      <c r="E111" s="53">
        <v>759</v>
      </c>
    </row>
    <row r="112" spans="1:5" ht="14.1" customHeight="1" x14ac:dyDescent="0.2">
      <c r="A112" s="39" t="s">
        <v>112</v>
      </c>
      <c r="B112" s="52">
        <f>$B$8-87</f>
        <v>1936</v>
      </c>
      <c r="C112" s="53">
        <v>1016</v>
      </c>
      <c r="D112" s="53">
        <v>386</v>
      </c>
      <c r="E112" s="53">
        <v>630</v>
      </c>
    </row>
    <row r="113" spans="1:5" ht="14.1" customHeight="1" x14ac:dyDescent="0.2">
      <c r="A113" s="39" t="s">
        <v>113</v>
      </c>
      <c r="B113" s="52">
        <f>$B$8-88</f>
        <v>1935</v>
      </c>
      <c r="C113" s="53">
        <v>889</v>
      </c>
      <c r="D113" s="53">
        <v>312</v>
      </c>
      <c r="E113" s="53">
        <v>577</v>
      </c>
    </row>
    <row r="114" spans="1:5" ht="14.1" customHeight="1" x14ac:dyDescent="0.2">
      <c r="A114" s="39" t="s">
        <v>114</v>
      </c>
      <c r="B114" s="52">
        <f>$B$8-89</f>
        <v>1934</v>
      </c>
      <c r="C114" s="53">
        <v>739</v>
      </c>
      <c r="D114" s="53">
        <v>240</v>
      </c>
      <c r="E114" s="53">
        <v>499</v>
      </c>
    </row>
    <row r="115" spans="1:5" ht="14.1" customHeight="1" x14ac:dyDescent="0.2">
      <c r="A115" s="46" t="s">
        <v>33</v>
      </c>
      <c r="B115" s="56"/>
      <c r="C115" s="53">
        <f>SUM(C110:C114)</f>
        <v>5361</v>
      </c>
      <c r="D115" s="53">
        <f>SUM(D110:D114)</f>
        <v>1994</v>
      </c>
      <c r="E115" s="53">
        <f>SUM(E110:E114)</f>
        <v>3367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1995</v>
      </c>
      <c r="D116" s="53">
        <v>544</v>
      </c>
      <c r="E116" s="53">
        <v>1451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58">
        <v>248873</v>
      </c>
      <c r="D118" s="58">
        <v>120699</v>
      </c>
      <c r="E118" s="58">
        <v>128174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124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ht="14.1" customHeight="1" x14ac:dyDescent="0.2">
      <c r="A7" s="36"/>
      <c r="B7" s="42"/>
      <c r="C7" s="21"/>
      <c r="D7" s="21"/>
      <c r="E7" s="21"/>
    </row>
    <row r="8" spans="1:8" ht="14.1" customHeight="1" x14ac:dyDescent="0.2">
      <c r="A8" s="37" t="s">
        <v>28</v>
      </c>
      <c r="B8" s="52">
        <v>2023</v>
      </c>
      <c r="C8" s="53">
        <v>1639</v>
      </c>
      <c r="D8" s="53">
        <v>881</v>
      </c>
      <c r="E8" s="53">
        <v>758</v>
      </c>
    </row>
    <row r="9" spans="1:8" ht="14.1" customHeight="1" x14ac:dyDescent="0.2">
      <c r="A9" s="37" t="s">
        <v>29</v>
      </c>
      <c r="B9" s="52">
        <f>$B$8-1</f>
        <v>2022</v>
      </c>
      <c r="C9" s="53">
        <v>1726</v>
      </c>
      <c r="D9" s="53">
        <v>919</v>
      </c>
      <c r="E9" s="53">
        <v>807</v>
      </c>
    </row>
    <row r="10" spans="1:8" ht="14.1" customHeight="1" x14ac:dyDescent="0.2">
      <c r="A10" s="37" t="s">
        <v>30</v>
      </c>
      <c r="B10" s="52">
        <f>$B$8-2</f>
        <v>2021</v>
      </c>
      <c r="C10" s="53">
        <v>1760</v>
      </c>
      <c r="D10" s="53">
        <v>904</v>
      </c>
      <c r="E10" s="53">
        <v>856</v>
      </c>
    </row>
    <row r="11" spans="1:8" ht="14.1" customHeight="1" x14ac:dyDescent="0.2">
      <c r="A11" s="37" t="s">
        <v>31</v>
      </c>
      <c r="B11" s="52">
        <f>$B$8-3</f>
        <v>2020</v>
      </c>
      <c r="C11" s="53">
        <v>1782</v>
      </c>
      <c r="D11" s="53">
        <v>917</v>
      </c>
      <c r="E11" s="53">
        <v>865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1829</v>
      </c>
      <c r="D12" s="53">
        <v>922</v>
      </c>
      <c r="E12" s="53">
        <v>907</v>
      </c>
    </row>
    <row r="13" spans="1:8" ht="14.1" customHeight="1" x14ac:dyDescent="0.2">
      <c r="A13" s="44" t="s">
        <v>33</v>
      </c>
      <c r="B13" s="52"/>
      <c r="C13" s="53">
        <f>SUM(C8:C12)</f>
        <v>8736</v>
      </c>
      <c r="D13" s="53">
        <f>SUM(D8:D12)</f>
        <v>4543</v>
      </c>
      <c r="E13" s="53">
        <f>SUM(E8:E12)</f>
        <v>4193</v>
      </c>
    </row>
    <row r="14" spans="1:8" ht="14.1" customHeight="1" x14ac:dyDescent="0.2">
      <c r="A14" s="38" t="s">
        <v>34</v>
      </c>
      <c r="B14" s="52">
        <f>$B$8-5</f>
        <v>2018</v>
      </c>
      <c r="C14" s="53">
        <v>1904</v>
      </c>
      <c r="D14" s="53">
        <v>976</v>
      </c>
      <c r="E14" s="53">
        <v>928</v>
      </c>
    </row>
    <row r="15" spans="1:8" ht="14.1" customHeight="1" x14ac:dyDescent="0.2">
      <c r="A15" s="38" t="s">
        <v>35</v>
      </c>
      <c r="B15" s="52">
        <f>$B$8-6</f>
        <v>2017</v>
      </c>
      <c r="C15" s="53">
        <v>1935</v>
      </c>
      <c r="D15" s="53">
        <v>968</v>
      </c>
      <c r="E15" s="53">
        <v>967</v>
      </c>
    </row>
    <row r="16" spans="1:8" ht="14.1" customHeight="1" x14ac:dyDescent="0.2">
      <c r="A16" s="38" t="s">
        <v>36</v>
      </c>
      <c r="B16" s="52">
        <f>$B$8-7</f>
        <v>2016</v>
      </c>
      <c r="C16" s="53">
        <v>1978</v>
      </c>
      <c r="D16" s="53">
        <v>1033</v>
      </c>
      <c r="E16" s="53">
        <v>945</v>
      </c>
    </row>
    <row r="17" spans="1:5" ht="14.1" customHeight="1" x14ac:dyDescent="0.2">
      <c r="A17" s="38" t="s">
        <v>37</v>
      </c>
      <c r="B17" s="52">
        <f>$B$8-8</f>
        <v>2015</v>
      </c>
      <c r="C17" s="53">
        <v>1817</v>
      </c>
      <c r="D17" s="53">
        <v>956</v>
      </c>
      <c r="E17" s="53">
        <v>861</v>
      </c>
    </row>
    <row r="18" spans="1:5" ht="14.1" customHeight="1" x14ac:dyDescent="0.2">
      <c r="A18" s="38" t="s">
        <v>38</v>
      </c>
      <c r="B18" s="52">
        <f>$B$8-9</f>
        <v>2014</v>
      </c>
      <c r="C18" s="53">
        <v>1880</v>
      </c>
      <c r="D18" s="53">
        <v>990</v>
      </c>
      <c r="E18" s="53">
        <v>890</v>
      </c>
    </row>
    <row r="19" spans="1:5" ht="14.1" customHeight="1" x14ac:dyDescent="0.2">
      <c r="A19" s="45" t="s">
        <v>33</v>
      </c>
      <c r="B19" s="54"/>
      <c r="C19" s="53">
        <f>SUM(C14:C18)</f>
        <v>9514</v>
      </c>
      <c r="D19" s="53">
        <f>SUM(D14:D18)</f>
        <v>4923</v>
      </c>
      <c r="E19" s="53">
        <f>SUM(E14:E18)</f>
        <v>4591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1809</v>
      </c>
      <c r="D20" s="53">
        <v>923</v>
      </c>
      <c r="E20" s="53">
        <v>886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1882</v>
      </c>
      <c r="D21" s="53">
        <v>979</v>
      </c>
      <c r="E21" s="53">
        <v>903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1830</v>
      </c>
      <c r="D22" s="53">
        <v>910</v>
      </c>
      <c r="E22" s="53">
        <v>920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1851</v>
      </c>
      <c r="D23" s="53">
        <v>956</v>
      </c>
      <c r="E23" s="53">
        <v>895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1855</v>
      </c>
      <c r="D24" s="53">
        <v>950</v>
      </c>
      <c r="E24" s="53">
        <v>905</v>
      </c>
    </row>
    <row r="25" spans="1:5" ht="14.1" customHeight="1" x14ac:dyDescent="0.2">
      <c r="A25" s="45" t="s">
        <v>33</v>
      </c>
      <c r="B25" s="54"/>
      <c r="C25" s="53">
        <f>SUM(C20:C24)</f>
        <v>9227</v>
      </c>
      <c r="D25" s="53">
        <f>SUM(D20:D24)</f>
        <v>4718</v>
      </c>
      <c r="E25" s="53">
        <f>SUM(E20:E24)</f>
        <v>4509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1895</v>
      </c>
      <c r="D26" s="53">
        <v>975</v>
      </c>
      <c r="E26" s="53">
        <v>920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1963</v>
      </c>
      <c r="D27" s="53">
        <v>1006</v>
      </c>
      <c r="E27" s="53">
        <v>957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1973</v>
      </c>
      <c r="D28" s="53">
        <v>1013</v>
      </c>
      <c r="E28" s="53">
        <v>960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1989</v>
      </c>
      <c r="D29" s="53">
        <v>1057</v>
      </c>
      <c r="E29" s="53">
        <v>932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2092</v>
      </c>
      <c r="D30" s="53">
        <v>1008</v>
      </c>
      <c r="E30" s="53">
        <v>1084</v>
      </c>
    </row>
    <row r="31" spans="1:5" ht="14.1" customHeight="1" x14ac:dyDescent="0.2">
      <c r="A31" s="45" t="s">
        <v>33</v>
      </c>
      <c r="B31" s="54"/>
      <c r="C31" s="53">
        <f>SUM(C26:C30)</f>
        <v>9912</v>
      </c>
      <c r="D31" s="53">
        <f>SUM(D26:D30)</f>
        <v>5059</v>
      </c>
      <c r="E31" s="53">
        <f>SUM(E26:E30)</f>
        <v>4853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2246</v>
      </c>
      <c r="D32" s="53">
        <v>1112</v>
      </c>
      <c r="E32" s="53">
        <v>1134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2484</v>
      </c>
      <c r="D33" s="53">
        <v>1143</v>
      </c>
      <c r="E33" s="53">
        <v>1341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2685</v>
      </c>
      <c r="D34" s="53">
        <v>1308</v>
      </c>
      <c r="E34" s="53">
        <v>1377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2871</v>
      </c>
      <c r="D35" s="53">
        <v>1426</v>
      </c>
      <c r="E35" s="53">
        <v>1445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2923</v>
      </c>
      <c r="D36" s="53">
        <v>1484</v>
      </c>
      <c r="E36" s="53">
        <v>1439</v>
      </c>
    </row>
    <row r="37" spans="1:5" ht="14.1" customHeight="1" x14ac:dyDescent="0.2">
      <c r="A37" s="45" t="s">
        <v>33</v>
      </c>
      <c r="B37" s="54"/>
      <c r="C37" s="53">
        <f>SUM(C32:C36)</f>
        <v>13209</v>
      </c>
      <c r="D37" s="53">
        <f>SUM(D32:D36)</f>
        <v>6473</v>
      </c>
      <c r="E37" s="53">
        <f>SUM(E32:E36)</f>
        <v>6736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3059</v>
      </c>
      <c r="D38" s="53">
        <v>1498</v>
      </c>
      <c r="E38" s="53">
        <v>1561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3185</v>
      </c>
      <c r="D39" s="53">
        <v>1597</v>
      </c>
      <c r="E39" s="53">
        <v>1588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3180</v>
      </c>
      <c r="D40" s="53">
        <v>1623</v>
      </c>
      <c r="E40" s="53">
        <v>1557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2949</v>
      </c>
      <c r="D41" s="53">
        <v>1541</v>
      </c>
      <c r="E41" s="53">
        <v>1408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3017</v>
      </c>
      <c r="D42" s="53">
        <v>1610</v>
      </c>
      <c r="E42" s="53">
        <v>1407</v>
      </c>
    </row>
    <row r="43" spans="1:5" ht="14.1" customHeight="1" x14ac:dyDescent="0.2">
      <c r="A43" s="45" t="s">
        <v>33</v>
      </c>
      <c r="B43" s="54"/>
      <c r="C43" s="53">
        <f>SUM(C38:C42)</f>
        <v>15390</v>
      </c>
      <c r="D43" s="53">
        <f>SUM(D38:D42)</f>
        <v>7869</v>
      </c>
      <c r="E43" s="53">
        <f>SUM(E38:E42)</f>
        <v>7521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2884</v>
      </c>
      <c r="D44" s="53">
        <v>1487</v>
      </c>
      <c r="E44" s="53">
        <v>1397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2943</v>
      </c>
      <c r="D45" s="53">
        <v>1508</v>
      </c>
      <c r="E45" s="53">
        <v>1435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2941</v>
      </c>
      <c r="D46" s="53">
        <v>1550</v>
      </c>
      <c r="E46" s="53">
        <v>1391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3015</v>
      </c>
      <c r="D47" s="53">
        <v>1549</v>
      </c>
      <c r="E47" s="53">
        <v>1466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2895</v>
      </c>
      <c r="D48" s="53">
        <v>1472</v>
      </c>
      <c r="E48" s="53">
        <v>1423</v>
      </c>
    </row>
    <row r="49" spans="1:5" ht="14.1" customHeight="1" x14ac:dyDescent="0.2">
      <c r="A49" s="45" t="s">
        <v>33</v>
      </c>
      <c r="B49" s="54"/>
      <c r="C49" s="53">
        <f>SUM(C44:C48)</f>
        <v>14678</v>
      </c>
      <c r="D49" s="53">
        <f>SUM(D44:D48)</f>
        <v>7566</v>
      </c>
      <c r="E49" s="53">
        <f>SUM(E44:E48)</f>
        <v>7112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2928</v>
      </c>
      <c r="D50" s="53">
        <v>1564</v>
      </c>
      <c r="E50" s="53">
        <v>1364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2818</v>
      </c>
      <c r="D51" s="53">
        <v>1483</v>
      </c>
      <c r="E51" s="53">
        <v>1335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2797</v>
      </c>
      <c r="D52" s="53">
        <v>1443</v>
      </c>
      <c r="E52" s="53">
        <v>1354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2646</v>
      </c>
      <c r="D53" s="53">
        <v>1347</v>
      </c>
      <c r="E53" s="53">
        <v>1299</v>
      </c>
    </row>
    <row r="54" spans="1:5" ht="14.1" customHeight="1" x14ac:dyDescent="0.2">
      <c r="A54" s="37" t="s">
        <v>68</v>
      </c>
      <c r="B54" s="52">
        <f>$B$8-39</f>
        <v>1984</v>
      </c>
      <c r="C54" s="53">
        <v>2539</v>
      </c>
      <c r="D54" s="53">
        <v>1271</v>
      </c>
      <c r="E54" s="53">
        <v>1268</v>
      </c>
    </row>
    <row r="55" spans="1:5" ht="14.1" customHeight="1" x14ac:dyDescent="0.2">
      <c r="A55" s="44" t="s">
        <v>33</v>
      </c>
      <c r="B55" s="54"/>
      <c r="C55" s="53">
        <f>SUM(C50:C54)</f>
        <v>13728</v>
      </c>
      <c r="D55" s="53">
        <f>SUM(D50:D54)</f>
        <v>7108</v>
      </c>
      <c r="E55" s="53">
        <f>SUM(E50:E54)</f>
        <v>6620</v>
      </c>
    </row>
    <row r="56" spans="1:5" ht="14.1" customHeight="1" x14ac:dyDescent="0.2">
      <c r="A56" s="37" t="s">
        <v>69</v>
      </c>
      <c r="B56" s="52">
        <f>$B$8-40</f>
        <v>1983</v>
      </c>
      <c r="C56" s="53">
        <v>2578</v>
      </c>
      <c r="D56" s="53">
        <v>1305</v>
      </c>
      <c r="E56" s="53">
        <v>1273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2724</v>
      </c>
      <c r="D57" s="53">
        <v>1372</v>
      </c>
      <c r="E57" s="53">
        <v>1352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2656</v>
      </c>
      <c r="D58" s="53">
        <v>1300</v>
      </c>
      <c r="E58" s="53">
        <v>1356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2680</v>
      </c>
      <c r="D59" s="53">
        <v>1286</v>
      </c>
      <c r="E59" s="53">
        <v>1394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2496</v>
      </c>
      <c r="D60" s="53">
        <v>1173</v>
      </c>
      <c r="E60" s="53">
        <v>1323</v>
      </c>
    </row>
    <row r="61" spans="1:5" ht="14.1" customHeight="1" x14ac:dyDescent="0.2">
      <c r="A61" s="45" t="s">
        <v>33</v>
      </c>
      <c r="B61" s="54"/>
      <c r="C61" s="53">
        <f>SUM(C56:C60)</f>
        <v>13134</v>
      </c>
      <c r="D61" s="53">
        <f>SUM(D56:D60)</f>
        <v>6436</v>
      </c>
      <c r="E61" s="53">
        <f>SUM(E56:E60)</f>
        <v>6698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2443</v>
      </c>
      <c r="D62" s="53">
        <v>1159</v>
      </c>
      <c r="E62" s="53">
        <v>1284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2433</v>
      </c>
      <c r="D63" s="53">
        <v>1116</v>
      </c>
      <c r="E63" s="53">
        <v>1317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2461</v>
      </c>
      <c r="D64" s="53">
        <v>1200</v>
      </c>
      <c r="E64" s="53">
        <v>1261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2494</v>
      </c>
      <c r="D65" s="53">
        <v>1202</v>
      </c>
      <c r="E65" s="53">
        <v>1292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2463</v>
      </c>
      <c r="D66" s="53">
        <v>1202</v>
      </c>
      <c r="E66" s="53">
        <v>1261</v>
      </c>
    </row>
    <row r="67" spans="1:5" ht="14.1" customHeight="1" x14ac:dyDescent="0.2">
      <c r="A67" s="45" t="s">
        <v>33</v>
      </c>
      <c r="B67" s="54"/>
      <c r="C67" s="53">
        <f>SUM(C62:C66)</f>
        <v>12294</v>
      </c>
      <c r="D67" s="53">
        <f>SUM(D62:D66)</f>
        <v>5879</v>
      </c>
      <c r="E67" s="53">
        <f>SUM(E62:E66)</f>
        <v>6415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2443</v>
      </c>
      <c r="D68" s="53">
        <v>1171</v>
      </c>
      <c r="E68" s="53">
        <v>1272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2635</v>
      </c>
      <c r="D69" s="53">
        <v>1283</v>
      </c>
      <c r="E69" s="53">
        <v>1352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2982</v>
      </c>
      <c r="D70" s="53">
        <v>1452</v>
      </c>
      <c r="E70" s="53">
        <v>1530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3047</v>
      </c>
      <c r="D71" s="53">
        <v>1508</v>
      </c>
      <c r="E71" s="53">
        <v>1539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3319</v>
      </c>
      <c r="D72" s="53">
        <v>1604</v>
      </c>
      <c r="E72" s="53">
        <v>1715</v>
      </c>
    </row>
    <row r="73" spans="1:5" ht="14.1" customHeight="1" x14ac:dyDescent="0.2">
      <c r="A73" s="45" t="s">
        <v>33</v>
      </c>
      <c r="B73" s="54"/>
      <c r="C73" s="53">
        <f>SUM(C68:C72)</f>
        <v>14426</v>
      </c>
      <c r="D73" s="53">
        <f>SUM(D68:D72)</f>
        <v>7018</v>
      </c>
      <c r="E73" s="53">
        <f>SUM(E68:E72)</f>
        <v>7408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3371</v>
      </c>
      <c r="D74" s="53">
        <v>1596</v>
      </c>
      <c r="E74" s="53">
        <v>1775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3568</v>
      </c>
      <c r="D75" s="53">
        <v>1767</v>
      </c>
      <c r="E75" s="53">
        <v>1801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3513</v>
      </c>
      <c r="D76" s="53">
        <v>1703</v>
      </c>
      <c r="E76" s="53">
        <v>1810</v>
      </c>
    </row>
    <row r="77" spans="1:5" ht="14.1" customHeight="1" x14ac:dyDescent="0.2">
      <c r="A77" s="37" t="s">
        <v>87</v>
      </c>
      <c r="B77" s="52">
        <f>$B$8-58</f>
        <v>1965</v>
      </c>
      <c r="C77" s="53">
        <v>3606</v>
      </c>
      <c r="D77" s="53">
        <v>1711</v>
      </c>
      <c r="E77" s="53">
        <v>1895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3549</v>
      </c>
      <c r="D78" s="53">
        <v>1743</v>
      </c>
      <c r="E78" s="53">
        <v>1806</v>
      </c>
    </row>
    <row r="79" spans="1:5" ht="14.1" customHeight="1" x14ac:dyDescent="0.2">
      <c r="A79" s="45" t="s">
        <v>33</v>
      </c>
      <c r="B79" s="54"/>
      <c r="C79" s="53">
        <f>SUM(C74:C78)</f>
        <v>17607</v>
      </c>
      <c r="D79" s="53">
        <f>SUM(D74:D78)</f>
        <v>8520</v>
      </c>
      <c r="E79" s="53">
        <f>SUM(E74:E78)</f>
        <v>9087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3360</v>
      </c>
      <c r="D80" s="53">
        <v>1591</v>
      </c>
      <c r="E80" s="53">
        <v>1769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3278</v>
      </c>
      <c r="D81" s="53">
        <v>1577</v>
      </c>
      <c r="E81" s="53">
        <v>1701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3236</v>
      </c>
      <c r="D82" s="53">
        <v>1514</v>
      </c>
      <c r="E82" s="53">
        <v>1722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3072</v>
      </c>
      <c r="D83" s="53">
        <v>1495</v>
      </c>
      <c r="E83" s="53">
        <v>1577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2938</v>
      </c>
      <c r="D84" s="53">
        <v>1321</v>
      </c>
      <c r="E84" s="53">
        <v>1617</v>
      </c>
    </row>
    <row r="85" spans="1:5" ht="14.1" customHeight="1" x14ac:dyDescent="0.2">
      <c r="A85" s="45" t="s">
        <v>33</v>
      </c>
      <c r="B85" s="54"/>
      <c r="C85" s="53">
        <f>SUM(C80:C84)</f>
        <v>15884</v>
      </c>
      <c r="D85" s="53">
        <f>SUM(D80:D84)</f>
        <v>7498</v>
      </c>
      <c r="E85" s="53">
        <f>SUM(E80:E84)</f>
        <v>8386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2720</v>
      </c>
      <c r="D86" s="53">
        <v>1294</v>
      </c>
      <c r="E86" s="53">
        <v>1426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2596</v>
      </c>
      <c r="D87" s="53">
        <v>1174</v>
      </c>
      <c r="E87" s="53">
        <v>1422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2564</v>
      </c>
      <c r="D88" s="53">
        <v>1152</v>
      </c>
      <c r="E88" s="53">
        <v>1412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2406</v>
      </c>
      <c r="D89" s="53">
        <v>1093</v>
      </c>
      <c r="E89" s="53">
        <v>1313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2455</v>
      </c>
      <c r="D90" s="53">
        <v>1105</v>
      </c>
      <c r="E90" s="53">
        <v>1350</v>
      </c>
    </row>
    <row r="91" spans="1:5" ht="14.1" customHeight="1" x14ac:dyDescent="0.2">
      <c r="A91" s="45" t="s">
        <v>33</v>
      </c>
      <c r="B91" s="54"/>
      <c r="C91" s="53">
        <f>SUM(C86:C90)</f>
        <v>12741</v>
      </c>
      <c r="D91" s="53">
        <f>SUM(D86:D90)</f>
        <v>5818</v>
      </c>
      <c r="E91" s="53">
        <f>SUM(E86:E90)</f>
        <v>6923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2285</v>
      </c>
      <c r="D92" s="53">
        <v>1027</v>
      </c>
      <c r="E92" s="53">
        <v>1258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2167</v>
      </c>
      <c r="D93" s="53">
        <v>957</v>
      </c>
      <c r="E93" s="53">
        <v>1210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2200</v>
      </c>
      <c r="D94" s="53">
        <v>941</v>
      </c>
      <c r="E94" s="53">
        <v>1259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2254</v>
      </c>
      <c r="D95" s="53">
        <v>1005</v>
      </c>
      <c r="E95" s="53">
        <v>1249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2242</v>
      </c>
      <c r="D96" s="53">
        <v>1016</v>
      </c>
      <c r="E96" s="53">
        <v>1226</v>
      </c>
    </row>
    <row r="97" spans="1:5" ht="14.1" customHeight="1" x14ac:dyDescent="0.2">
      <c r="A97" s="45" t="s">
        <v>33</v>
      </c>
      <c r="B97" s="54"/>
      <c r="C97" s="53">
        <f>SUM(C92:C96)</f>
        <v>11148</v>
      </c>
      <c r="D97" s="53">
        <f>SUM(D92:D96)</f>
        <v>4946</v>
      </c>
      <c r="E97" s="53">
        <f>SUM(E92:E96)</f>
        <v>6202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2077</v>
      </c>
      <c r="D98" s="53">
        <v>919</v>
      </c>
      <c r="E98" s="53">
        <v>1158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1919</v>
      </c>
      <c r="D99" s="53">
        <v>850</v>
      </c>
      <c r="E99" s="53">
        <v>1069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1821</v>
      </c>
      <c r="D100" s="53">
        <v>782</v>
      </c>
      <c r="E100" s="53">
        <v>1039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1476</v>
      </c>
      <c r="D101" s="53">
        <v>609</v>
      </c>
      <c r="E101" s="53">
        <v>867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1851</v>
      </c>
      <c r="D102" s="53">
        <v>779</v>
      </c>
      <c r="E102" s="53">
        <v>1072</v>
      </c>
    </row>
    <row r="103" spans="1:5" ht="14.1" customHeight="1" x14ac:dyDescent="0.2">
      <c r="A103" s="46" t="s">
        <v>33</v>
      </c>
      <c r="B103" s="55"/>
      <c r="C103" s="53">
        <f>SUM(C98:C102)</f>
        <v>9144</v>
      </c>
      <c r="D103" s="53">
        <f>SUM(D98:D102)</f>
        <v>3939</v>
      </c>
      <c r="E103" s="53">
        <f>SUM(E98:E102)</f>
        <v>5205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1879</v>
      </c>
      <c r="D104" s="53">
        <v>797</v>
      </c>
      <c r="E104" s="53">
        <v>1082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1807</v>
      </c>
      <c r="D105" s="53">
        <v>732</v>
      </c>
      <c r="E105" s="53">
        <v>1075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2088</v>
      </c>
      <c r="D106" s="53">
        <v>859</v>
      </c>
      <c r="E106" s="53">
        <v>1229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2029</v>
      </c>
      <c r="D107" s="53">
        <v>798</v>
      </c>
      <c r="E107" s="53">
        <v>1231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1878</v>
      </c>
      <c r="D108" s="53">
        <v>726</v>
      </c>
      <c r="E108" s="53">
        <v>1152</v>
      </c>
    </row>
    <row r="109" spans="1:5" ht="14.1" customHeight="1" x14ac:dyDescent="0.2">
      <c r="A109" s="46" t="s">
        <v>33</v>
      </c>
      <c r="B109" s="55"/>
      <c r="C109" s="53">
        <f>SUM(C104:C108)</f>
        <v>9681</v>
      </c>
      <c r="D109" s="53">
        <f>SUM(D104:D108)</f>
        <v>3912</v>
      </c>
      <c r="E109" s="53">
        <f>SUM(E104:E108)</f>
        <v>5769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1648</v>
      </c>
      <c r="D110" s="53">
        <v>676</v>
      </c>
      <c r="E110" s="53">
        <v>972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1422</v>
      </c>
      <c r="D111" s="53">
        <v>537</v>
      </c>
      <c r="E111" s="53">
        <v>885</v>
      </c>
    </row>
    <row r="112" spans="1:5" ht="14.1" customHeight="1" x14ac:dyDescent="0.2">
      <c r="A112" s="39" t="s">
        <v>112</v>
      </c>
      <c r="B112" s="52">
        <f>$B$8-87</f>
        <v>1936</v>
      </c>
      <c r="C112" s="53">
        <v>1248</v>
      </c>
      <c r="D112" s="53">
        <v>465</v>
      </c>
      <c r="E112" s="53">
        <v>783</v>
      </c>
    </row>
    <row r="113" spans="1:5" ht="14.1" customHeight="1" x14ac:dyDescent="0.2">
      <c r="A113" s="39" t="s">
        <v>113</v>
      </c>
      <c r="B113" s="52">
        <f>$B$8-88</f>
        <v>1935</v>
      </c>
      <c r="C113" s="53">
        <v>1073</v>
      </c>
      <c r="D113" s="53">
        <v>395</v>
      </c>
      <c r="E113" s="53">
        <v>678</v>
      </c>
    </row>
    <row r="114" spans="1:5" ht="14.1" customHeight="1" x14ac:dyDescent="0.2">
      <c r="A114" s="39" t="s">
        <v>114</v>
      </c>
      <c r="B114" s="52">
        <f>$B$8-89</f>
        <v>1934</v>
      </c>
      <c r="C114" s="53">
        <v>799</v>
      </c>
      <c r="D114" s="53">
        <v>301</v>
      </c>
      <c r="E114" s="53">
        <v>498</v>
      </c>
    </row>
    <row r="115" spans="1:5" ht="14.1" customHeight="1" x14ac:dyDescent="0.2">
      <c r="A115" s="46" t="s">
        <v>33</v>
      </c>
      <c r="B115" s="56"/>
      <c r="C115" s="53">
        <f>SUM(C110:C114)</f>
        <v>6190</v>
      </c>
      <c r="D115" s="53">
        <f>SUM(D110:D114)</f>
        <v>2374</v>
      </c>
      <c r="E115" s="53">
        <f>SUM(E110:E114)</f>
        <v>3816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2401</v>
      </c>
      <c r="D116" s="53">
        <v>660</v>
      </c>
      <c r="E116" s="53">
        <v>1741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58">
        <v>219044</v>
      </c>
      <c r="D118" s="58">
        <v>105259</v>
      </c>
      <c r="E118" s="58">
        <v>113785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125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ht="14.1" customHeight="1" x14ac:dyDescent="0.2">
      <c r="A7" s="36"/>
      <c r="B7" s="42"/>
      <c r="C7" s="21"/>
      <c r="D7" s="21"/>
      <c r="E7" s="21"/>
    </row>
    <row r="8" spans="1:8" ht="14.1" customHeight="1" x14ac:dyDescent="0.2">
      <c r="A8" s="37" t="s">
        <v>28</v>
      </c>
      <c r="B8" s="52">
        <v>2023</v>
      </c>
      <c r="C8" s="53">
        <v>675</v>
      </c>
      <c r="D8" s="53">
        <v>353</v>
      </c>
      <c r="E8" s="53">
        <v>322</v>
      </c>
    </row>
    <row r="9" spans="1:8" ht="14.1" customHeight="1" x14ac:dyDescent="0.2">
      <c r="A9" s="37" t="s">
        <v>29</v>
      </c>
      <c r="B9" s="52">
        <f>$B$8-1</f>
        <v>2022</v>
      </c>
      <c r="C9" s="53">
        <v>689</v>
      </c>
      <c r="D9" s="53">
        <v>377</v>
      </c>
      <c r="E9" s="53">
        <v>312</v>
      </c>
    </row>
    <row r="10" spans="1:8" ht="14.1" customHeight="1" x14ac:dyDescent="0.2">
      <c r="A10" s="37" t="s">
        <v>30</v>
      </c>
      <c r="B10" s="52">
        <f>$B$8-2</f>
        <v>2021</v>
      </c>
      <c r="C10" s="53">
        <v>731</v>
      </c>
      <c r="D10" s="53">
        <v>357</v>
      </c>
      <c r="E10" s="53">
        <v>374</v>
      </c>
    </row>
    <row r="11" spans="1:8" ht="14.1" customHeight="1" x14ac:dyDescent="0.2">
      <c r="A11" s="37" t="s">
        <v>31</v>
      </c>
      <c r="B11" s="52">
        <f>$B$8-3</f>
        <v>2020</v>
      </c>
      <c r="C11" s="53">
        <v>702</v>
      </c>
      <c r="D11" s="53">
        <v>363</v>
      </c>
      <c r="E11" s="53">
        <v>339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749</v>
      </c>
      <c r="D12" s="53">
        <v>381</v>
      </c>
      <c r="E12" s="53">
        <v>368</v>
      </c>
    </row>
    <row r="13" spans="1:8" ht="14.1" customHeight="1" x14ac:dyDescent="0.2">
      <c r="A13" s="44" t="s">
        <v>33</v>
      </c>
      <c r="B13" s="52"/>
      <c r="C13" s="53">
        <f>SUM(C8:C12)</f>
        <v>3546</v>
      </c>
      <c r="D13" s="53">
        <f>SUM(D8:D12)</f>
        <v>1831</v>
      </c>
      <c r="E13" s="53">
        <f>SUM(E8:E12)</f>
        <v>1715</v>
      </c>
    </row>
    <row r="14" spans="1:8" ht="14.1" customHeight="1" x14ac:dyDescent="0.2">
      <c r="A14" s="38" t="s">
        <v>34</v>
      </c>
      <c r="B14" s="52">
        <f>$B$8-5</f>
        <v>2018</v>
      </c>
      <c r="C14" s="53">
        <v>707</v>
      </c>
      <c r="D14" s="53">
        <v>376</v>
      </c>
      <c r="E14" s="53">
        <v>331</v>
      </c>
    </row>
    <row r="15" spans="1:8" ht="14.1" customHeight="1" x14ac:dyDescent="0.2">
      <c r="A15" s="38" t="s">
        <v>35</v>
      </c>
      <c r="B15" s="52">
        <f>$B$8-6</f>
        <v>2017</v>
      </c>
      <c r="C15" s="53">
        <v>717</v>
      </c>
      <c r="D15" s="53">
        <v>381</v>
      </c>
      <c r="E15" s="53">
        <v>336</v>
      </c>
    </row>
    <row r="16" spans="1:8" ht="14.1" customHeight="1" x14ac:dyDescent="0.2">
      <c r="A16" s="38" t="s">
        <v>36</v>
      </c>
      <c r="B16" s="52">
        <f>$B$8-7</f>
        <v>2016</v>
      </c>
      <c r="C16" s="53">
        <v>738</v>
      </c>
      <c r="D16" s="53">
        <v>373</v>
      </c>
      <c r="E16" s="53">
        <v>365</v>
      </c>
    </row>
    <row r="17" spans="1:5" ht="14.1" customHeight="1" x14ac:dyDescent="0.2">
      <c r="A17" s="38" t="s">
        <v>37</v>
      </c>
      <c r="B17" s="52">
        <f>$B$8-8</f>
        <v>2015</v>
      </c>
      <c r="C17" s="53">
        <v>739</v>
      </c>
      <c r="D17" s="53">
        <v>379</v>
      </c>
      <c r="E17" s="53">
        <v>360</v>
      </c>
    </row>
    <row r="18" spans="1:5" ht="14.1" customHeight="1" x14ac:dyDescent="0.2">
      <c r="A18" s="38" t="s">
        <v>38</v>
      </c>
      <c r="B18" s="52">
        <f>$B$8-9</f>
        <v>2014</v>
      </c>
      <c r="C18" s="53">
        <v>713</v>
      </c>
      <c r="D18" s="53">
        <v>369</v>
      </c>
      <c r="E18" s="53">
        <v>344</v>
      </c>
    </row>
    <row r="19" spans="1:5" ht="14.1" customHeight="1" x14ac:dyDescent="0.2">
      <c r="A19" s="45" t="s">
        <v>33</v>
      </c>
      <c r="B19" s="54"/>
      <c r="C19" s="53">
        <f>SUM(C14:C18)</f>
        <v>3614</v>
      </c>
      <c r="D19" s="53">
        <f>SUM(D14:D18)</f>
        <v>1878</v>
      </c>
      <c r="E19" s="53">
        <f>SUM(E14:E18)</f>
        <v>1736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746</v>
      </c>
      <c r="D20" s="53">
        <v>386</v>
      </c>
      <c r="E20" s="53">
        <v>360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723</v>
      </c>
      <c r="D21" s="53">
        <v>380</v>
      </c>
      <c r="E21" s="53">
        <v>343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695</v>
      </c>
      <c r="D22" s="53">
        <v>356</v>
      </c>
      <c r="E22" s="53">
        <v>339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780</v>
      </c>
      <c r="D23" s="53">
        <v>416</v>
      </c>
      <c r="E23" s="53">
        <v>364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746</v>
      </c>
      <c r="D24" s="53">
        <v>391</v>
      </c>
      <c r="E24" s="53">
        <v>355</v>
      </c>
    </row>
    <row r="25" spans="1:5" ht="14.1" customHeight="1" x14ac:dyDescent="0.2">
      <c r="A25" s="45" t="s">
        <v>33</v>
      </c>
      <c r="B25" s="54"/>
      <c r="C25" s="53">
        <f>SUM(C20:C24)</f>
        <v>3690</v>
      </c>
      <c r="D25" s="53">
        <f>SUM(D20:D24)</f>
        <v>1929</v>
      </c>
      <c r="E25" s="53">
        <f>SUM(E20:E24)</f>
        <v>1761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799</v>
      </c>
      <c r="D26" s="53">
        <v>415</v>
      </c>
      <c r="E26" s="53">
        <v>384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805</v>
      </c>
      <c r="D27" s="53">
        <v>424</v>
      </c>
      <c r="E27" s="53">
        <v>381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806</v>
      </c>
      <c r="D28" s="53">
        <v>458</v>
      </c>
      <c r="E28" s="53">
        <v>348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809</v>
      </c>
      <c r="D29" s="53">
        <v>430</v>
      </c>
      <c r="E29" s="53">
        <v>379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844</v>
      </c>
      <c r="D30" s="53">
        <v>475</v>
      </c>
      <c r="E30" s="53">
        <v>369</v>
      </c>
    </row>
    <row r="31" spans="1:5" ht="14.1" customHeight="1" x14ac:dyDescent="0.2">
      <c r="A31" s="45" t="s">
        <v>33</v>
      </c>
      <c r="B31" s="54"/>
      <c r="C31" s="53">
        <f>SUM(C26:C30)</f>
        <v>4063</v>
      </c>
      <c r="D31" s="53">
        <f>SUM(D26:D30)</f>
        <v>2202</v>
      </c>
      <c r="E31" s="53">
        <f>SUM(E26:E30)</f>
        <v>1861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808</v>
      </c>
      <c r="D32" s="53">
        <v>421</v>
      </c>
      <c r="E32" s="53">
        <v>387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855</v>
      </c>
      <c r="D33" s="53">
        <v>448</v>
      </c>
      <c r="E33" s="53">
        <v>407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937</v>
      </c>
      <c r="D34" s="53">
        <v>486</v>
      </c>
      <c r="E34" s="53">
        <v>451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1003</v>
      </c>
      <c r="D35" s="53">
        <v>526</v>
      </c>
      <c r="E35" s="53">
        <v>477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1012</v>
      </c>
      <c r="D36" s="53">
        <v>538</v>
      </c>
      <c r="E36" s="53">
        <v>474</v>
      </c>
    </row>
    <row r="37" spans="1:5" ht="14.1" customHeight="1" x14ac:dyDescent="0.2">
      <c r="A37" s="45" t="s">
        <v>33</v>
      </c>
      <c r="B37" s="54"/>
      <c r="C37" s="53">
        <f>SUM(C32:C36)</f>
        <v>4615</v>
      </c>
      <c r="D37" s="53">
        <f>SUM(D32:D36)</f>
        <v>2419</v>
      </c>
      <c r="E37" s="53">
        <f>SUM(E32:E36)</f>
        <v>2196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1020</v>
      </c>
      <c r="D38" s="53">
        <v>538</v>
      </c>
      <c r="E38" s="53">
        <v>482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1038</v>
      </c>
      <c r="D39" s="53">
        <v>566</v>
      </c>
      <c r="E39" s="53">
        <v>472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985</v>
      </c>
      <c r="D40" s="53">
        <v>533</v>
      </c>
      <c r="E40" s="53">
        <v>452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971</v>
      </c>
      <c r="D41" s="53">
        <v>536</v>
      </c>
      <c r="E41" s="53">
        <v>435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958</v>
      </c>
      <c r="D42" s="53">
        <v>510</v>
      </c>
      <c r="E42" s="53">
        <v>448</v>
      </c>
    </row>
    <row r="43" spans="1:5" ht="14.1" customHeight="1" x14ac:dyDescent="0.2">
      <c r="A43" s="45" t="s">
        <v>33</v>
      </c>
      <c r="B43" s="54"/>
      <c r="C43" s="53">
        <f>SUM(C38:C42)</f>
        <v>4972</v>
      </c>
      <c r="D43" s="53">
        <f>SUM(D38:D42)</f>
        <v>2683</v>
      </c>
      <c r="E43" s="53">
        <f>SUM(E38:E42)</f>
        <v>2289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1019</v>
      </c>
      <c r="D44" s="53">
        <v>544</v>
      </c>
      <c r="E44" s="53">
        <v>475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980</v>
      </c>
      <c r="D45" s="53">
        <v>542</v>
      </c>
      <c r="E45" s="53">
        <v>438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1054</v>
      </c>
      <c r="D46" s="53">
        <v>569</v>
      </c>
      <c r="E46" s="53">
        <v>485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1171</v>
      </c>
      <c r="D47" s="53">
        <v>612</v>
      </c>
      <c r="E47" s="53">
        <v>559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1108</v>
      </c>
      <c r="D48" s="53">
        <v>559</v>
      </c>
      <c r="E48" s="53">
        <v>549</v>
      </c>
    </row>
    <row r="49" spans="1:5" ht="14.1" customHeight="1" x14ac:dyDescent="0.2">
      <c r="A49" s="45" t="s">
        <v>33</v>
      </c>
      <c r="B49" s="54"/>
      <c r="C49" s="53">
        <f>SUM(C44:C48)</f>
        <v>5332</v>
      </c>
      <c r="D49" s="53">
        <f>SUM(D44:D48)</f>
        <v>2826</v>
      </c>
      <c r="E49" s="53">
        <f>SUM(E44:E48)</f>
        <v>2506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1145</v>
      </c>
      <c r="D50" s="53">
        <v>615</v>
      </c>
      <c r="E50" s="53">
        <v>530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1081</v>
      </c>
      <c r="D51" s="53">
        <v>573</v>
      </c>
      <c r="E51" s="53">
        <v>508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969</v>
      </c>
      <c r="D52" s="53">
        <v>508</v>
      </c>
      <c r="E52" s="53">
        <v>461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918</v>
      </c>
      <c r="D53" s="53">
        <v>445</v>
      </c>
      <c r="E53" s="53">
        <v>473</v>
      </c>
    </row>
    <row r="54" spans="1:5" ht="14.1" customHeight="1" x14ac:dyDescent="0.2">
      <c r="A54" s="37" t="s">
        <v>68</v>
      </c>
      <c r="B54" s="52">
        <f>$B$8-39</f>
        <v>1984</v>
      </c>
      <c r="C54" s="53">
        <v>972</v>
      </c>
      <c r="D54" s="53">
        <v>483</v>
      </c>
      <c r="E54" s="53">
        <v>489</v>
      </c>
    </row>
    <row r="55" spans="1:5" ht="14.1" customHeight="1" x14ac:dyDescent="0.2">
      <c r="A55" s="44" t="s">
        <v>33</v>
      </c>
      <c r="B55" s="54"/>
      <c r="C55" s="53">
        <f>SUM(C50:C54)</f>
        <v>5085</v>
      </c>
      <c r="D55" s="53">
        <f>SUM(D50:D54)</f>
        <v>2624</v>
      </c>
      <c r="E55" s="53">
        <f>SUM(E50:E54)</f>
        <v>2461</v>
      </c>
    </row>
    <row r="56" spans="1:5" ht="14.1" customHeight="1" x14ac:dyDescent="0.2">
      <c r="A56" s="37" t="s">
        <v>69</v>
      </c>
      <c r="B56" s="52">
        <f>$B$8-40</f>
        <v>1983</v>
      </c>
      <c r="C56" s="53">
        <v>924</v>
      </c>
      <c r="D56" s="53">
        <v>472</v>
      </c>
      <c r="E56" s="53">
        <v>452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981</v>
      </c>
      <c r="D57" s="53">
        <v>501</v>
      </c>
      <c r="E57" s="53">
        <v>480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912</v>
      </c>
      <c r="D58" s="53">
        <v>454</v>
      </c>
      <c r="E58" s="53">
        <v>458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998</v>
      </c>
      <c r="D59" s="53">
        <v>486</v>
      </c>
      <c r="E59" s="53">
        <v>512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942</v>
      </c>
      <c r="D60" s="53">
        <v>494</v>
      </c>
      <c r="E60" s="53">
        <v>448</v>
      </c>
    </row>
    <row r="61" spans="1:5" ht="14.1" customHeight="1" x14ac:dyDescent="0.2">
      <c r="A61" s="45" t="s">
        <v>33</v>
      </c>
      <c r="B61" s="54"/>
      <c r="C61" s="53">
        <f>SUM(C56:C60)</f>
        <v>4757</v>
      </c>
      <c r="D61" s="53">
        <f>SUM(D56:D60)</f>
        <v>2407</v>
      </c>
      <c r="E61" s="53">
        <f>SUM(E56:E60)</f>
        <v>2350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895</v>
      </c>
      <c r="D62" s="53">
        <v>441</v>
      </c>
      <c r="E62" s="53">
        <v>454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920</v>
      </c>
      <c r="D63" s="53">
        <v>459</v>
      </c>
      <c r="E63" s="53">
        <v>461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942</v>
      </c>
      <c r="D64" s="53">
        <v>480</v>
      </c>
      <c r="E64" s="53">
        <v>462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895</v>
      </c>
      <c r="D65" s="53">
        <v>432</v>
      </c>
      <c r="E65" s="53">
        <v>463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847</v>
      </c>
      <c r="D66" s="53">
        <v>429</v>
      </c>
      <c r="E66" s="53">
        <v>418</v>
      </c>
    </row>
    <row r="67" spans="1:5" ht="14.1" customHeight="1" x14ac:dyDescent="0.2">
      <c r="A67" s="45" t="s">
        <v>33</v>
      </c>
      <c r="B67" s="54"/>
      <c r="C67" s="53">
        <f>SUM(C62:C66)</f>
        <v>4499</v>
      </c>
      <c r="D67" s="53">
        <f>SUM(D62:D66)</f>
        <v>2241</v>
      </c>
      <c r="E67" s="53">
        <f>SUM(E62:E66)</f>
        <v>2258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948</v>
      </c>
      <c r="D68" s="53">
        <v>470</v>
      </c>
      <c r="E68" s="53">
        <v>478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1017</v>
      </c>
      <c r="D69" s="53">
        <v>505</v>
      </c>
      <c r="E69" s="53">
        <v>512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1067</v>
      </c>
      <c r="D70" s="53">
        <v>534</v>
      </c>
      <c r="E70" s="53">
        <v>533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1088</v>
      </c>
      <c r="D71" s="53">
        <v>526</v>
      </c>
      <c r="E71" s="53">
        <v>562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1239</v>
      </c>
      <c r="D72" s="53">
        <v>610</v>
      </c>
      <c r="E72" s="53">
        <v>629</v>
      </c>
    </row>
    <row r="73" spans="1:5" ht="14.1" customHeight="1" x14ac:dyDescent="0.2">
      <c r="A73" s="45" t="s">
        <v>33</v>
      </c>
      <c r="B73" s="54"/>
      <c r="C73" s="53">
        <f>SUM(C68:C72)</f>
        <v>5359</v>
      </c>
      <c r="D73" s="53">
        <f>SUM(D68:D72)</f>
        <v>2645</v>
      </c>
      <c r="E73" s="53">
        <f>SUM(E68:E72)</f>
        <v>2714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1233</v>
      </c>
      <c r="D74" s="53">
        <v>616</v>
      </c>
      <c r="E74" s="53">
        <v>617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1367</v>
      </c>
      <c r="D75" s="53">
        <v>681</v>
      </c>
      <c r="E75" s="53">
        <v>686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1269</v>
      </c>
      <c r="D76" s="53">
        <v>637</v>
      </c>
      <c r="E76" s="53">
        <v>632</v>
      </c>
    </row>
    <row r="77" spans="1:5" ht="14.1" customHeight="1" x14ac:dyDescent="0.2">
      <c r="A77" s="37" t="s">
        <v>87</v>
      </c>
      <c r="B77" s="52">
        <f>$B$8-58</f>
        <v>1965</v>
      </c>
      <c r="C77" s="53">
        <v>1262</v>
      </c>
      <c r="D77" s="53">
        <v>646</v>
      </c>
      <c r="E77" s="53">
        <v>616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1273</v>
      </c>
      <c r="D78" s="53">
        <v>630</v>
      </c>
      <c r="E78" s="53">
        <v>643</v>
      </c>
    </row>
    <row r="79" spans="1:5" ht="14.1" customHeight="1" x14ac:dyDescent="0.2">
      <c r="A79" s="45" t="s">
        <v>33</v>
      </c>
      <c r="B79" s="54"/>
      <c r="C79" s="53">
        <f>SUM(C74:C78)</f>
        <v>6404</v>
      </c>
      <c r="D79" s="53">
        <f>SUM(D74:D78)</f>
        <v>3210</v>
      </c>
      <c r="E79" s="53">
        <f>SUM(E74:E78)</f>
        <v>3194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1241</v>
      </c>
      <c r="D80" s="53">
        <v>614</v>
      </c>
      <c r="E80" s="53">
        <v>627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1166</v>
      </c>
      <c r="D81" s="53">
        <v>583</v>
      </c>
      <c r="E81" s="53">
        <v>583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1226</v>
      </c>
      <c r="D82" s="53">
        <v>572</v>
      </c>
      <c r="E82" s="53">
        <v>654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1150</v>
      </c>
      <c r="D83" s="53">
        <v>552</v>
      </c>
      <c r="E83" s="53">
        <v>598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1090</v>
      </c>
      <c r="D84" s="53">
        <v>537</v>
      </c>
      <c r="E84" s="53">
        <v>553</v>
      </c>
    </row>
    <row r="85" spans="1:5" ht="14.1" customHeight="1" x14ac:dyDescent="0.2">
      <c r="A85" s="45" t="s">
        <v>33</v>
      </c>
      <c r="B85" s="54"/>
      <c r="C85" s="53">
        <f>SUM(C80:C84)</f>
        <v>5873</v>
      </c>
      <c r="D85" s="53">
        <f>SUM(D80:D84)</f>
        <v>2858</v>
      </c>
      <c r="E85" s="53">
        <f>SUM(E80:E84)</f>
        <v>3015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1027</v>
      </c>
      <c r="D86" s="53">
        <v>509</v>
      </c>
      <c r="E86" s="53">
        <v>518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964</v>
      </c>
      <c r="D87" s="53">
        <v>477</v>
      </c>
      <c r="E87" s="53">
        <v>487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953</v>
      </c>
      <c r="D88" s="53">
        <v>462</v>
      </c>
      <c r="E88" s="53">
        <v>491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889</v>
      </c>
      <c r="D89" s="53">
        <v>413</v>
      </c>
      <c r="E89" s="53">
        <v>476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858</v>
      </c>
      <c r="D90" s="53">
        <v>375</v>
      </c>
      <c r="E90" s="53">
        <v>483</v>
      </c>
    </row>
    <row r="91" spans="1:5" ht="14.1" customHeight="1" x14ac:dyDescent="0.2">
      <c r="A91" s="45" t="s">
        <v>33</v>
      </c>
      <c r="B91" s="54"/>
      <c r="C91" s="53">
        <f>SUM(C86:C90)</f>
        <v>4691</v>
      </c>
      <c r="D91" s="53">
        <f>SUM(D86:D90)</f>
        <v>2236</v>
      </c>
      <c r="E91" s="53">
        <f>SUM(E86:E90)</f>
        <v>2455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846</v>
      </c>
      <c r="D92" s="53">
        <v>374</v>
      </c>
      <c r="E92" s="53">
        <v>472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806</v>
      </c>
      <c r="D93" s="53">
        <v>375</v>
      </c>
      <c r="E93" s="53">
        <v>431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830</v>
      </c>
      <c r="D94" s="53">
        <v>389</v>
      </c>
      <c r="E94" s="53">
        <v>441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829</v>
      </c>
      <c r="D95" s="53">
        <v>376</v>
      </c>
      <c r="E95" s="53">
        <v>453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835</v>
      </c>
      <c r="D96" s="53">
        <v>384</v>
      </c>
      <c r="E96" s="53">
        <v>451</v>
      </c>
    </row>
    <row r="97" spans="1:5" ht="14.1" customHeight="1" x14ac:dyDescent="0.2">
      <c r="A97" s="45" t="s">
        <v>33</v>
      </c>
      <c r="B97" s="54"/>
      <c r="C97" s="53">
        <f>SUM(C92:C96)</f>
        <v>4146</v>
      </c>
      <c r="D97" s="53">
        <f>SUM(D92:D96)</f>
        <v>1898</v>
      </c>
      <c r="E97" s="53">
        <f>SUM(E92:E96)</f>
        <v>2248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714</v>
      </c>
      <c r="D98" s="53">
        <v>307</v>
      </c>
      <c r="E98" s="53">
        <v>407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647</v>
      </c>
      <c r="D99" s="53">
        <v>298</v>
      </c>
      <c r="E99" s="53">
        <v>349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657</v>
      </c>
      <c r="D100" s="53">
        <v>302</v>
      </c>
      <c r="E100" s="53">
        <v>355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528</v>
      </c>
      <c r="D101" s="53">
        <v>230</v>
      </c>
      <c r="E101" s="53">
        <v>298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642</v>
      </c>
      <c r="D102" s="53">
        <v>269</v>
      </c>
      <c r="E102" s="53">
        <v>373</v>
      </c>
    </row>
    <row r="103" spans="1:5" ht="14.1" customHeight="1" x14ac:dyDescent="0.2">
      <c r="A103" s="46" t="s">
        <v>33</v>
      </c>
      <c r="B103" s="55"/>
      <c r="C103" s="53">
        <f>SUM(C98:C102)</f>
        <v>3188</v>
      </c>
      <c r="D103" s="53">
        <f>SUM(D98:D102)</f>
        <v>1406</v>
      </c>
      <c r="E103" s="53">
        <f>SUM(E98:E102)</f>
        <v>1782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661</v>
      </c>
      <c r="D104" s="53">
        <v>289</v>
      </c>
      <c r="E104" s="53">
        <v>372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602</v>
      </c>
      <c r="D105" s="53">
        <v>251</v>
      </c>
      <c r="E105" s="53">
        <v>351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732</v>
      </c>
      <c r="D106" s="53">
        <v>294</v>
      </c>
      <c r="E106" s="53">
        <v>438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708</v>
      </c>
      <c r="D107" s="53">
        <v>290</v>
      </c>
      <c r="E107" s="53">
        <v>418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646</v>
      </c>
      <c r="D108" s="53">
        <v>289</v>
      </c>
      <c r="E108" s="53">
        <v>357</v>
      </c>
    </row>
    <row r="109" spans="1:5" ht="14.1" customHeight="1" x14ac:dyDescent="0.2">
      <c r="A109" s="46" t="s">
        <v>33</v>
      </c>
      <c r="B109" s="55"/>
      <c r="C109" s="53">
        <f>SUM(C104:C108)</f>
        <v>3349</v>
      </c>
      <c r="D109" s="53">
        <f>SUM(D104:D108)</f>
        <v>1413</v>
      </c>
      <c r="E109" s="53">
        <f>SUM(E104:E108)</f>
        <v>1936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615</v>
      </c>
      <c r="D110" s="53">
        <v>264</v>
      </c>
      <c r="E110" s="53">
        <v>351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550</v>
      </c>
      <c r="D111" s="53">
        <v>208</v>
      </c>
      <c r="E111" s="53">
        <v>342</v>
      </c>
    </row>
    <row r="112" spans="1:5" ht="14.1" customHeight="1" x14ac:dyDescent="0.2">
      <c r="A112" s="39" t="s">
        <v>112</v>
      </c>
      <c r="B112" s="52">
        <f>$B$8-87</f>
        <v>1936</v>
      </c>
      <c r="C112" s="53">
        <v>378</v>
      </c>
      <c r="D112" s="53">
        <v>140</v>
      </c>
      <c r="E112" s="53">
        <v>238</v>
      </c>
    </row>
    <row r="113" spans="1:5" ht="14.1" customHeight="1" x14ac:dyDescent="0.2">
      <c r="A113" s="39" t="s">
        <v>113</v>
      </c>
      <c r="B113" s="52">
        <f>$B$8-88</f>
        <v>1935</v>
      </c>
      <c r="C113" s="53">
        <v>363</v>
      </c>
      <c r="D113" s="53">
        <v>127</v>
      </c>
      <c r="E113" s="53">
        <v>236</v>
      </c>
    </row>
    <row r="114" spans="1:5" ht="14.1" customHeight="1" x14ac:dyDescent="0.2">
      <c r="A114" s="39" t="s">
        <v>114</v>
      </c>
      <c r="B114" s="52">
        <f>$B$8-89</f>
        <v>1934</v>
      </c>
      <c r="C114" s="53">
        <v>264</v>
      </c>
      <c r="D114" s="53">
        <v>84</v>
      </c>
      <c r="E114" s="53">
        <v>180</v>
      </c>
    </row>
    <row r="115" spans="1:5" ht="14.1" customHeight="1" x14ac:dyDescent="0.2">
      <c r="A115" s="46" t="s">
        <v>33</v>
      </c>
      <c r="B115" s="56"/>
      <c r="C115" s="53">
        <f>SUM(C110:C114)</f>
        <v>2170</v>
      </c>
      <c r="D115" s="53">
        <f>SUM(D110:D114)</f>
        <v>823</v>
      </c>
      <c r="E115" s="53">
        <f>SUM(E110:E114)</f>
        <v>1347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832</v>
      </c>
      <c r="D116" s="53">
        <v>243</v>
      </c>
      <c r="E116" s="53">
        <v>589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58">
        <v>80185</v>
      </c>
      <c r="D118" s="58">
        <v>39772</v>
      </c>
      <c r="E118" s="58">
        <v>40413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158</v>
      </c>
      <c r="B1" s="100"/>
      <c r="C1" s="101"/>
      <c r="D1" s="101"/>
      <c r="E1" s="101"/>
    </row>
    <row r="2" spans="1:8" s="10" customFormat="1" ht="14.1" customHeight="1" x14ac:dyDescent="0.2">
      <c r="A2" s="104" t="s">
        <v>160</v>
      </c>
      <c r="B2" s="104"/>
      <c r="C2" s="104"/>
      <c r="D2" s="104"/>
      <c r="E2" s="104"/>
    </row>
    <row r="3" spans="1:8" s="10" customFormat="1" ht="14.1" customHeight="1" x14ac:dyDescent="0.2">
      <c r="A3" s="100" t="s">
        <v>126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157</v>
      </c>
      <c r="B5" s="107" t="s">
        <v>159</v>
      </c>
      <c r="C5" s="102" t="s">
        <v>27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154</v>
      </c>
      <c r="D6" s="19" t="s">
        <v>155</v>
      </c>
      <c r="E6" s="20" t="s">
        <v>156</v>
      </c>
    </row>
    <row r="7" spans="1:8" ht="14.1" customHeight="1" x14ac:dyDescent="0.2">
      <c r="A7" s="36"/>
      <c r="B7" s="42"/>
      <c r="C7" s="21"/>
      <c r="D7" s="21"/>
      <c r="E7" s="21"/>
    </row>
    <row r="8" spans="1:8" ht="14.1" customHeight="1" x14ac:dyDescent="0.2">
      <c r="A8" s="37" t="s">
        <v>28</v>
      </c>
      <c r="B8" s="52">
        <v>2023</v>
      </c>
      <c r="C8" s="53">
        <v>1029</v>
      </c>
      <c r="D8" s="53">
        <v>542</v>
      </c>
      <c r="E8" s="53">
        <v>487</v>
      </c>
    </row>
    <row r="9" spans="1:8" ht="14.1" customHeight="1" x14ac:dyDescent="0.2">
      <c r="A9" s="37" t="s">
        <v>29</v>
      </c>
      <c r="B9" s="52">
        <f>$B$8-1</f>
        <v>2022</v>
      </c>
      <c r="C9" s="53">
        <v>1081</v>
      </c>
      <c r="D9" s="53">
        <v>545</v>
      </c>
      <c r="E9" s="53">
        <v>536</v>
      </c>
    </row>
    <row r="10" spans="1:8" ht="14.1" customHeight="1" x14ac:dyDescent="0.2">
      <c r="A10" s="37" t="s">
        <v>30</v>
      </c>
      <c r="B10" s="52">
        <f>$B$8-2</f>
        <v>2021</v>
      </c>
      <c r="C10" s="53">
        <v>1126</v>
      </c>
      <c r="D10" s="53">
        <v>563</v>
      </c>
      <c r="E10" s="53">
        <v>563</v>
      </c>
    </row>
    <row r="11" spans="1:8" ht="14.1" customHeight="1" x14ac:dyDescent="0.2">
      <c r="A11" s="37" t="s">
        <v>31</v>
      </c>
      <c r="B11" s="52">
        <f>$B$8-3</f>
        <v>2020</v>
      </c>
      <c r="C11" s="53">
        <v>1156</v>
      </c>
      <c r="D11" s="53">
        <v>591</v>
      </c>
      <c r="E11" s="53">
        <v>565</v>
      </c>
      <c r="H11" s="24"/>
    </row>
    <row r="12" spans="1:8" ht="14.1" customHeight="1" x14ac:dyDescent="0.2">
      <c r="A12" s="37" t="s">
        <v>32</v>
      </c>
      <c r="B12" s="52">
        <f>$B$8-4</f>
        <v>2019</v>
      </c>
      <c r="C12" s="53">
        <v>1152</v>
      </c>
      <c r="D12" s="53">
        <v>603</v>
      </c>
      <c r="E12" s="53">
        <v>549</v>
      </c>
    </row>
    <row r="13" spans="1:8" ht="14.1" customHeight="1" x14ac:dyDescent="0.2">
      <c r="A13" s="44" t="s">
        <v>33</v>
      </c>
      <c r="B13" s="52"/>
      <c r="C13" s="53">
        <f>SUM(C8:C12)</f>
        <v>5544</v>
      </c>
      <c r="D13" s="53">
        <f>SUM(D8:D12)</f>
        <v>2844</v>
      </c>
      <c r="E13" s="53">
        <f>SUM(E8:E12)</f>
        <v>2700</v>
      </c>
    </row>
    <row r="14" spans="1:8" ht="14.1" customHeight="1" x14ac:dyDescent="0.2">
      <c r="A14" s="38" t="s">
        <v>34</v>
      </c>
      <c r="B14" s="52">
        <f>$B$8-5</f>
        <v>2018</v>
      </c>
      <c r="C14" s="53">
        <v>1202</v>
      </c>
      <c r="D14" s="53">
        <v>588</v>
      </c>
      <c r="E14" s="53">
        <v>614</v>
      </c>
    </row>
    <row r="15" spans="1:8" ht="14.1" customHeight="1" x14ac:dyDescent="0.2">
      <c r="A15" s="38" t="s">
        <v>35</v>
      </c>
      <c r="B15" s="52">
        <f>$B$8-6</f>
        <v>2017</v>
      </c>
      <c r="C15" s="53">
        <v>1196</v>
      </c>
      <c r="D15" s="53">
        <v>611</v>
      </c>
      <c r="E15" s="53">
        <v>585</v>
      </c>
    </row>
    <row r="16" spans="1:8" ht="14.1" customHeight="1" x14ac:dyDescent="0.2">
      <c r="A16" s="38" t="s">
        <v>36</v>
      </c>
      <c r="B16" s="52">
        <f>$B$8-7</f>
        <v>2016</v>
      </c>
      <c r="C16" s="53">
        <v>1240</v>
      </c>
      <c r="D16" s="53">
        <v>637</v>
      </c>
      <c r="E16" s="53">
        <v>603</v>
      </c>
    </row>
    <row r="17" spans="1:5" ht="14.1" customHeight="1" x14ac:dyDescent="0.2">
      <c r="A17" s="38" t="s">
        <v>37</v>
      </c>
      <c r="B17" s="52">
        <f>$B$8-8</f>
        <v>2015</v>
      </c>
      <c r="C17" s="53">
        <v>1121</v>
      </c>
      <c r="D17" s="53">
        <v>582</v>
      </c>
      <c r="E17" s="53">
        <v>539</v>
      </c>
    </row>
    <row r="18" spans="1:5" ht="14.1" customHeight="1" x14ac:dyDescent="0.2">
      <c r="A18" s="38" t="s">
        <v>38</v>
      </c>
      <c r="B18" s="52">
        <f>$B$8-9</f>
        <v>2014</v>
      </c>
      <c r="C18" s="53">
        <v>1250</v>
      </c>
      <c r="D18" s="53">
        <v>621</v>
      </c>
      <c r="E18" s="53">
        <v>629</v>
      </c>
    </row>
    <row r="19" spans="1:5" ht="14.1" customHeight="1" x14ac:dyDescent="0.2">
      <c r="A19" s="45" t="s">
        <v>33</v>
      </c>
      <c r="B19" s="54"/>
      <c r="C19" s="53">
        <f>SUM(C14:C18)</f>
        <v>6009</v>
      </c>
      <c r="D19" s="53">
        <f>SUM(D14:D18)</f>
        <v>3039</v>
      </c>
      <c r="E19" s="53">
        <f>SUM(E14:E18)</f>
        <v>2970</v>
      </c>
    </row>
    <row r="20" spans="1:5" ht="14.1" customHeight="1" x14ac:dyDescent="0.2">
      <c r="A20" s="38" t="s">
        <v>39</v>
      </c>
      <c r="B20" s="52">
        <f>$B$8-10</f>
        <v>2013</v>
      </c>
      <c r="C20" s="53">
        <v>1187</v>
      </c>
      <c r="D20" s="53">
        <v>604</v>
      </c>
      <c r="E20" s="53">
        <v>583</v>
      </c>
    </row>
    <row r="21" spans="1:5" ht="14.1" customHeight="1" x14ac:dyDescent="0.2">
      <c r="A21" s="38" t="s">
        <v>40</v>
      </c>
      <c r="B21" s="52">
        <f>$B$8-11</f>
        <v>2012</v>
      </c>
      <c r="C21" s="53">
        <v>1146</v>
      </c>
      <c r="D21" s="53">
        <v>594</v>
      </c>
      <c r="E21" s="53">
        <v>552</v>
      </c>
    </row>
    <row r="22" spans="1:5" ht="14.1" customHeight="1" x14ac:dyDescent="0.2">
      <c r="A22" s="38" t="s">
        <v>41</v>
      </c>
      <c r="B22" s="52">
        <f>$B$8-12</f>
        <v>2011</v>
      </c>
      <c r="C22" s="53">
        <v>1179</v>
      </c>
      <c r="D22" s="53">
        <v>614</v>
      </c>
      <c r="E22" s="53">
        <v>565</v>
      </c>
    </row>
    <row r="23" spans="1:5" ht="14.1" customHeight="1" x14ac:dyDescent="0.2">
      <c r="A23" s="38" t="s">
        <v>42</v>
      </c>
      <c r="B23" s="52">
        <f>$B$8-13</f>
        <v>2010</v>
      </c>
      <c r="C23" s="53">
        <v>1284</v>
      </c>
      <c r="D23" s="53">
        <v>647</v>
      </c>
      <c r="E23" s="53">
        <v>637</v>
      </c>
    </row>
    <row r="24" spans="1:5" ht="14.1" customHeight="1" x14ac:dyDescent="0.2">
      <c r="A24" s="38" t="s">
        <v>43</v>
      </c>
      <c r="B24" s="52">
        <f>$B$8-14</f>
        <v>2009</v>
      </c>
      <c r="C24" s="53">
        <v>1274</v>
      </c>
      <c r="D24" s="53">
        <v>661</v>
      </c>
      <c r="E24" s="53">
        <v>613</v>
      </c>
    </row>
    <row r="25" spans="1:5" ht="14.1" customHeight="1" x14ac:dyDescent="0.2">
      <c r="A25" s="45" t="s">
        <v>33</v>
      </c>
      <c r="B25" s="54"/>
      <c r="C25" s="53">
        <f>SUM(C20:C24)</f>
        <v>6070</v>
      </c>
      <c r="D25" s="53">
        <f>SUM(D20:D24)</f>
        <v>3120</v>
      </c>
      <c r="E25" s="53">
        <f>SUM(E20:E24)</f>
        <v>2950</v>
      </c>
    </row>
    <row r="26" spans="1:5" ht="14.1" customHeight="1" x14ac:dyDescent="0.2">
      <c r="A26" s="38" t="s">
        <v>44</v>
      </c>
      <c r="B26" s="52">
        <f>$B$8-15</f>
        <v>2008</v>
      </c>
      <c r="C26" s="53">
        <v>1263</v>
      </c>
      <c r="D26" s="53">
        <v>614</v>
      </c>
      <c r="E26" s="53">
        <v>649</v>
      </c>
    </row>
    <row r="27" spans="1:5" ht="14.1" customHeight="1" x14ac:dyDescent="0.2">
      <c r="A27" s="38" t="s">
        <v>45</v>
      </c>
      <c r="B27" s="52">
        <f>$B$8-16</f>
        <v>2007</v>
      </c>
      <c r="C27" s="53">
        <v>1279</v>
      </c>
      <c r="D27" s="53">
        <v>684</v>
      </c>
      <c r="E27" s="53">
        <v>595</v>
      </c>
    </row>
    <row r="28" spans="1:5" ht="14.1" customHeight="1" x14ac:dyDescent="0.2">
      <c r="A28" s="38" t="s">
        <v>46</v>
      </c>
      <c r="B28" s="52">
        <f>$B$8-17</f>
        <v>2006</v>
      </c>
      <c r="C28" s="53">
        <v>1298</v>
      </c>
      <c r="D28" s="53">
        <v>667</v>
      </c>
      <c r="E28" s="53">
        <v>631</v>
      </c>
    </row>
    <row r="29" spans="1:5" ht="14.1" customHeight="1" x14ac:dyDescent="0.2">
      <c r="A29" s="38" t="s">
        <v>47</v>
      </c>
      <c r="B29" s="52">
        <f>$B$8-18</f>
        <v>2005</v>
      </c>
      <c r="C29" s="53">
        <v>1268</v>
      </c>
      <c r="D29" s="53">
        <v>640</v>
      </c>
      <c r="E29" s="53">
        <v>628</v>
      </c>
    </row>
    <row r="30" spans="1:5" ht="14.1" customHeight="1" x14ac:dyDescent="0.2">
      <c r="A30" s="37" t="s">
        <v>48</v>
      </c>
      <c r="B30" s="52">
        <f>$B$8-19</f>
        <v>2004</v>
      </c>
      <c r="C30" s="53">
        <v>1315</v>
      </c>
      <c r="D30" s="53">
        <v>680</v>
      </c>
      <c r="E30" s="53">
        <v>635</v>
      </c>
    </row>
    <row r="31" spans="1:5" ht="14.1" customHeight="1" x14ac:dyDescent="0.2">
      <c r="A31" s="45" t="s">
        <v>33</v>
      </c>
      <c r="B31" s="54"/>
      <c r="C31" s="53">
        <f>SUM(C26:C30)</f>
        <v>6423</v>
      </c>
      <c r="D31" s="53">
        <f>SUM(D26:D30)</f>
        <v>3285</v>
      </c>
      <c r="E31" s="53">
        <f>SUM(E26:E30)</f>
        <v>3138</v>
      </c>
    </row>
    <row r="32" spans="1:5" ht="14.1" customHeight="1" x14ac:dyDescent="0.2">
      <c r="A32" s="38" t="s">
        <v>49</v>
      </c>
      <c r="B32" s="52">
        <f>$B$8-20</f>
        <v>2003</v>
      </c>
      <c r="C32" s="53">
        <v>1377</v>
      </c>
      <c r="D32" s="53">
        <v>733</v>
      </c>
      <c r="E32" s="53">
        <v>644</v>
      </c>
    </row>
    <row r="33" spans="1:5" ht="14.1" customHeight="1" x14ac:dyDescent="0.2">
      <c r="A33" s="38" t="s">
        <v>50</v>
      </c>
      <c r="B33" s="52">
        <f>$B$8-21</f>
        <v>2002</v>
      </c>
      <c r="C33" s="53">
        <v>1339</v>
      </c>
      <c r="D33" s="53">
        <v>698</v>
      </c>
      <c r="E33" s="53">
        <v>641</v>
      </c>
    </row>
    <row r="34" spans="1:5" ht="14.1" customHeight="1" x14ac:dyDescent="0.2">
      <c r="A34" s="38" t="s">
        <v>51</v>
      </c>
      <c r="B34" s="52">
        <f>$B$8-22</f>
        <v>2001</v>
      </c>
      <c r="C34" s="53">
        <v>1325</v>
      </c>
      <c r="D34" s="53">
        <v>718</v>
      </c>
      <c r="E34" s="53">
        <v>607</v>
      </c>
    </row>
    <row r="35" spans="1:5" ht="14.1" customHeight="1" x14ac:dyDescent="0.2">
      <c r="A35" s="38" t="s">
        <v>52</v>
      </c>
      <c r="B35" s="52">
        <f>$B$8-23</f>
        <v>2000</v>
      </c>
      <c r="C35" s="53">
        <v>1397</v>
      </c>
      <c r="D35" s="53">
        <v>768</v>
      </c>
      <c r="E35" s="53">
        <v>629</v>
      </c>
    </row>
    <row r="36" spans="1:5" ht="14.1" customHeight="1" x14ac:dyDescent="0.2">
      <c r="A36" s="38" t="s">
        <v>53</v>
      </c>
      <c r="B36" s="52">
        <f>$B$8-24</f>
        <v>1999</v>
      </c>
      <c r="C36" s="53">
        <v>1389</v>
      </c>
      <c r="D36" s="53">
        <v>763</v>
      </c>
      <c r="E36" s="53">
        <v>626</v>
      </c>
    </row>
    <row r="37" spans="1:5" ht="14.1" customHeight="1" x14ac:dyDescent="0.2">
      <c r="A37" s="45" t="s">
        <v>33</v>
      </c>
      <c r="B37" s="54"/>
      <c r="C37" s="53">
        <f>SUM(C32:C36)</f>
        <v>6827</v>
      </c>
      <c r="D37" s="53">
        <f>SUM(D32:D36)</f>
        <v>3680</v>
      </c>
      <c r="E37" s="53">
        <f>SUM(E32:E36)</f>
        <v>3147</v>
      </c>
    </row>
    <row r="38" spans="1:5" ht="14.1" customHeight="1" x14ac:dyDescent="0.2">
      <c r="A38" s="38" t="s">
        <v>54</v>
      </c>
      <c r="B38" s="52">
        <f>$B$8-25</f>
        <v>1998</v>
      </c>
      <c r="C38" s="53">
        <v>1450</v>
      </c>
      <c r="D38" s="53">
        <v>725</v>
      </c>
      <c r="E38" s="53">
        <v>725</v>
      </c>
    </row>
    <row r="39" spans="1:5" ht="14.1" customHeight="1" x14ac:dyDescent="0.2">
      <c r="A39" s="38" t="s">
        <v>55</v>
      </c>
      <c r="B39" s="52">
        <f>$B$8-26</f>
        <v>1997</v>
      </c>
      <c r="C39" s="53">
        <v>1541</v>
      </c>
      <c r="D39" s="53">
        <v>806</v>
      </c>
      <c r="E39" s="53">
        <v>735</v>
      </c>
    </row>
    <row r="40" spans="1:5" ht="14.1" customHeight="1" x14ac:dyDescent="0.2">
      <c r="A40" s="38" t="s">
        <v>56</v>
      </c>
      <c r="B40" s="52">
        <f>$B$8-27</f>
        <v>1996</v>
      </c>
      <c r="C40" s="53">
        <v>1514</v>
      </c>
      <c r="D40" s="53">
        <v>798</v>
      </c>
      <c r="E40" s="53">
        <v>716</v>
      </c>
    </row>
    <row r="41" spans="1:5" ht="14.1" customHeight="1" x14ac:dyDescent="0.2">
      <c r="A41" s="38" t="s">
        <v>57</v>
      </c>
      <c r="B41" s="52">
        <f>$B$8-28</f>
        <v>1995</v>
      </c>
      <c r="C41" s="53">
        <v>1446</v>
      </c>
      <c r="D41" s="53">
        <v>781</v>
      </c>
      <c r="E41" s="53">
        <v>665</v>
      </c>
    </row>
    <row r="42" spans="1:5" ht="14.1" customHeight="1" x14ac:dyDescent="0.2">
      <c r="A42" s="38" t="s">
        <v>58</v>
      </c>
      <c r="B42" s="52">
        <f>$B$8-29</f>
        <v>1994</v>
      </c>
      <c r="C42" s="53">
        <v>1448</v>
      </c>
      <c r="D42" s="53">
        <v>759</v>
      </c>
      <c r="E42" s="53">
        <v>689</v>
      </c>
    </row>
    <row r="43" spans="1:5" ht="14.1" customHeight="1" x14ac:dyDescent="0.2">
      <c r="A43" s="45" t="s">
        <v>33</v>
      </c>
      <c r="B43" s="54"/>
      <c r="C43" s="53">
        <f>SUM(C38:C42)</f>
        <v>7399</v>
      </c>
      <c r="D43" s="53">
        <f>SUM(D38:D42)</f>
        <v>3869</v>
      </c>
      <c r="E43" s="53">
        <f>SUM(E38:E42)</f>
        <v>3530</v>
      </c>
    </row>
    <row r="44" spans="1:5" ht="14.1" customHeight="1" x14ac:dyDescent="0.2">
      <c r="A44" s="38" t="s">
        <v>59</v>
      </c>
      <c r="B44" s="52">
        <f>$B$8-30</f>
        <v>1993</v>
      </c>
      <c r="C44" s="53">
        <v>1481</v>
      </c>
      <c r="D44" s="53">
        <v>828</v>
      </c>
      <c r="E44" s="53">
        <v>653</v>
      </c>
    </row>
    <row r="45" spans="1:5" ht="14.1" customHeight="1" x14ac:dyDescent="0.2">
      <c r="A45" s="38" t="s">
        <v>60</v>
      </c>
      <c r="B45" s="52">
        <f>$B$8-31</f>
        <v>1992</v>
      </c>
      <c r="C45" s="53">
        <v>1488</v>
      </c>
      <c r="D45" s="53">
        <v>770</v>
      </c>
      <c r="E45" s="53">
        <v>718</v>
      </c>
    </row>
    <row r="46" spans="1:5" ht="14.1" customHeight="1" x14ac:dyDescent="0.2">
      <c r="A46" s="38" t="s">
        <v>61</v>
      </c>
      <c r="B46" s="52">
        <f>$B$8-32</f>
        <v>1991</v>
      </c>
      <c r="C46" s="53">
        <v>1480</v>
      </c>
      <c r="D46" s="53">
        <v>776</v>
      </c>
      <c r="E46" s="53">
        <v>704</v>
      </c>
    </row>
    <row r="47" spans="1:5" ht="14.1" customHeight="1" x14ac:dyDescent="0.2">
      <c r="A47" s="38" t="s">
        <v>62</v>
      </c>
      <c r="B47" s="52">
        <f>$B$8-33</f>
        <v>1990</v>
      </c>
      <c r="C47" s="53">
        <v>1570</v>
      </c>
      <c r="D47" s="53">
        <v>811</v>
      </c>
      <c r="E47" s="53">
        <v>759</v>
      </c>
    </row>
    <row r="48" spans="1:5" ht="14.1" customHeight="1" x14ac:dyDescent="0.2">
      <c r="A48" s="38" t="s">
        <v>63</v>
      </c>
      <c r="B48" s="52">
        <f>$B$8-34</f>
        <v>1989</v>
      </c>
      <c r="C48" s="53">
        <v>1536</v>
      </c>
      <c r="D48" s="53">
        <v>835</v>
      </c>
      <c r="E48" s="53">
        <v>701</v>
      </c>
    </row>
    <row r="49" spans="1:5" ht="14.1" customHeight="1" x14ac:dyDescent="0.2">
      <c r="A49" s="45" t="s">
        <v>33</v>
      </c>
      <c r="B49" s="54"/>
      <c r="C49" s="53">
        <f>SUM(C44:C48)</f>
        <v>7555</v>
      </c>
      <c r="D49" s="53">
        <f>SUM(D44:D48)</f>
        <v>4020</v>
      </c>
      <c r="E49" s="53">
        <f>SUM(E44:E48)</f>
        <v>3535</v>
      </c>
    </row>
    <row r="50" spans="1:5" ht="14.1" customHeight="1" x14ac:dyDescent="0.2">
      <c r="A50" s="38" t="s">
        <v>64</v>
      </c>
      <c r="B50" s="52">
        <f>$B$8-35</f>
        <v>1988</v>
      </c>
      <c r="C50" s="53">
        <v>1570</v>
      </c>
      <c r="D50" s="53">
        <v>800</v>
      </c>
      <c r="E50" s="53">
        <v>770</v>
      </c>
    </row>
    <row r="51" spans="1:5" ht="14.1" customHeight="1" x14ac:dyDescent="0.2">
      <c r="A51" s="38" t="s">
        <v>65</v>
      </c>
      <c r="B51" s="52">
        <f>$B$8-36</f>
        <v>1987</v>
      </c>
      <c r="C51" s="53">
        <v>1557</v>
      </c>
      <c r="D51" s="53">
        <v>790</v>
      </c>
      <c r="E51" s="53">
        <v>767</v>
      </c>
    </row>
    <row r="52" spans="1:5" ht="14.1" customHeight="1" x14ac:dyDescent="0.2">
      <c r="A52" s="38" t="s">
        <v>66</v>
      </c>
      <c r="B52" s="52">
        <f>$B$8-37</f>
        <v>1986</v>
      </c>
      <c r="C52" s="53">
        <v>1485</v>
      </c>
      <c r="D52" s="53">
        <v>773</v>
      </c>
      <c r="E52" s="53">
        <v>712</v>
      </c>
    </row>
    <row r="53" spans="1:5" ht="14.1" customHeight="1" x14ac:dyDescent="0.2">
      <c r="A53" s="38" t="s">
        <v>67</v>
      </c>
      <c r="B53" s="52">
        <f>$B$8-38</f>
        <v>1985</v>
      </c>
      <c r="C53" s="53">
        <v>1388</v>
      </c>
      <c r="D53" s="53">
        <v>739</v>
      </c>
      <c r="E53" s="53">
        <v>649</v>
      </c>
    </row>
    <row r="54" spans="1:5" ht="14.1" customHeight="1" x14ac:dyDescent="0.2">
      <c r="A54" s="37" t="s">
        <v>68</v>
      </c>
      <c r="B54" s="52">
        <f>$B$8-39</f>
        <v>1984</v>
      </c>
      <c r="C54" s="53">
        <v>1375</v>
      </c>
      <c r="D54" s="53">
        <v>668</v>
      </c>
      <c r="E54" s="53">
        <v>707</v>
      </c>
    </row>
    <row r="55" spans="1:5" ht="14.1" customHeight="1" x14ac:dyDescent="0.2">
      <c r="A55" s="44" t="s">
        <v>33</v>
      </c>
      <c r="B55" s="54"/>
      <c r="C55" s="53">
        <f>SUM(C50:C54)</f>
        <v>7375</v>
      </c>
      <c r="D55" s="53">
        <f>SUM(D50:D54)</f>
        <v>3770</v>
      </c>
      <c r="E55" s="53">
        <f>SUM(E50:E54)</f>
        <v>3605</v>
      </c>
    </row>
    <row r="56" spans="1:5" ht="14.1" customHeight="1" x14ac:dyDescent="0.2">
      <c r="A56" s="37" t="s">
        <v>69</v>
      </c>
      <c r="B56" s="52">
        <f>$B$8-40</f>
        <v>1983</v>
      </c>
      <c r="C56" s="53">
        <v>1471</v>
      </c>
      <c r="D56" s="53">
        <v>785</v>
      </c>
      <c r="E56" s="53">
        <v>686</v>
      </c>
    </row>
    <row r="57" spans="1:5" ht="14.1" customHeight="1" x14ac:dyDescent="0.2">
      <c r="A57" s="37" t="s">
        <v>70</v>
      </c>
      <c r="B57" s="52">
        <f>$B$8-41</f>
        <v>1982</v>
      </c>
      <c r="C57" s="53">
        <v>1473</v>
      </c>
      <c r="D57" s="53">
        <v>729</v>
      </c>
      <c r="E57" s="53">
        <v>744</v>
      </c>
    </row>
    <row r="58" spans="1:5" ht="14.1" customHeight="1" x14ac:dyDescent="0.2">
      <c r="A58" s="37" t="s">
        <v>71</v>
      </c>
      <c r="B58" s="52">
        <f>$B$8-42</f>
        <v>1981</v>
      </c>
      <c r="C58" s="53">
        <v>1480</v>
      </c>
      <c r="D58" s="53">
        <v>719</v>
      </c>
      <c r="E58" s="53">
        <v>761</v>
      </c>
    </row>
    <row r="59" spans="1:5" ht="14.1" customHeight="1" x14ac:dyDescent="0.2">
      <c r="A59" s="37" t="s">
        <v>72</v>
      </c>
      <c r="B59" s="52">
        <f>$B$8-43</f>
        <v>1980</v>
      </c>
      <c r="C59" s="53">
        <v>1450</v>
      </c>
      <c r="D59" s="53">
        <v>709</v>
      </c>
      <c r="E59" s="53">
        <v>741</v>
      </c>
    </row>
    <row r="60" spans="1:5" ht="14.1" customHeight="1" x14ac:dyDescent="0.2">
      <c r="A60" s="37" t="s">
        <v>73</v>
      </c>
      <c r="B60" s="52">
        <f>$B$8-44</f>
        <v>1979</v>
      </c>
      <c r="C60" s="53">
        <v>1404</v>
      </c>
      <c r="D60" s="53">
        <v>687</v>
      </c>
      <c r="E60" s="53">
        <v>717</v>
      </c>
    </row>
    <row r="61" spans="1:5" ht="14.1" customHeight="1" x14ac:dyDescent="0.2">
      <c r="A61" s="45" t="s">
        <v>33</v>
      </c>
      <c r="B61" s="54"/>
      <c r="C61" s="53">
        <f>SUM(C56:C60)</f>
        <v>7278</v>
      </c>
      <c r="D61" s="53">
        <f>SUM(D56:D60)</f>
        <v>3629</v>
      </c>
      <c r="E61" s="53">
        <f>SUM(E56:E60)</f>
        <v>3649</v>
      </c>
    </row>
    <row r="62" spans="1:5" ht="14.1" customHeight="1" x14ac:dyDescent="0.2">
      <c r="A62" s="38" t="s">
        <v>74</v>
      </c>
      <c r="B62" s="52">
        <f>$B$8-45</f>
        <v>1978</v>
      </c>
      <c r="C62" s="53">
        <v>1480</v>
      </c>
      <c r="D62" s="53">
        <v>735</v>
      </c>
      <c r="E62" s="53">
        <v>745</v>
      </c>
    </row>
    <row r="63" spans="1:5" ht="14.1" customHeight="1" x14ac:dyDescent="0.2">
      <c r="A63" s="38" t="s">
        <v>75</v>
      </c>
      <c r="B63" s="52">
        <f>$B$8-46</f>
        <v>1977</v>
      </c>
      <c r="C63" s="53">
        <v>1451</v>
      </c>
      <c r="D63" s="53">
        <v>701</v>
      </c>
      <c r="E63" s="53">
        <v>750</v>
      </c>
    </row>
    <row r="64" spans="1:5" ht="14.1" customHeight="1" x14ac:dyDescent="0.2">
      <c r="A64" s="38" t="s">
        <v>76</v>
      </c>
      <c r="B64" s="52">
        <f>$B$8-47</f>
        <v>1976</v>
      </c>
      <c r="C64" s="53">
        <v>1498</v>
      </c>
      <c r="D64" s="53">
        <v>727</v>
      </c>
      <c r="E64" s="53">
        <v>771</v>
      </c>
    </row>
    <row r="65" spans="1:5" ht="14.1" customHeight="1" x14ac:dyDescent="0.2">
      <c r="A65" s="38" t="s">
        <v>77</v>
      </c>
      <c r="B65" s="52">
        <f>$B$8-48</f>
        <v>1975</v>
      </c>
      <c r="C65" s="53">
        <v>1442</v>
      </c>
      <c r="D65" s="53">
        <v>720</v>
      </c>
      <c r="E65" s="53">
        <v>722</v>
      </c>
    </row>
    <row r="66" spans="1:5" ht="14.1" customHeight="1" x14ac:dyDescent="0.2">
      <c r="A66" s="38" t="s">
        <v>78</v>
      </c>
      <c r="B66" s="52">
        <f>$B$8-49</f>
        <v>1974</v>
      </c>
      <c r="C66" s="53">
        <v>1463</v>
      </c>
      <c r="D66" s="53">
        <v>762</v>
      </c>
      <c r="E66" s="53">
        <v>701</v>
      </c>
    </row>
    <row r="67" spans="1:5" ht="14.1" customHeight="1" x14ac:dyDescent="0.2">
      <c r="A67" s="45" t="s">
        <v>33</v>
      </c>
      <c r="B67" s="54"/>
      <c r="C67" s="53">
        <f>SUM(C62:C66)</f>
        <v>7334</v>
      </c>
      <c r="D67" s="53">
        <f>SUM(D62:D66)</f>
        <v>3645</v>
      </c>
      <c r="E67" s="53">
        <f>SUM(E62:E66)</f>
        <v>3689</v>
      </c>
    </row>
    <row r="68" spans="1:5" ht="14.1" customHeight="1" x14ac:dyDescent="0.2">
      <c r="A68" s="38" t="s">
        <v>79</v>
      </c>
      <c r="B68" s="52">
        <f>$B$8-50</f>
        <v>1973</v>
      </c>
      <c r="C68" s="53">
        <v>1598</v>
      </c>
      <c r="D68" s="53">
        <v>810</v>
      </c>
      <c r="E68" s="53">
        <v>788</v>
      </c>
    </row>
    <row r="69" spans="1:5" ht="14.1" customHeight="1" x14ac:dyDescent="0.2">
      <c r="A69" s="38" t="s">
        <v>80</v>
      </c>
      <c r="B69" s="52">
        <f>$B$8-51</f>
        <v>1972</v>
      </c>
      <c r="C69" s="53">
        <v>1720</v>
      </c>
      <c r="D69" s="53">
        <v>855</v>
      </c>
      <c r="E69" s="53">
        <v>865</v>
      </c>
    </row>
    <row r="70" spans="1:5" ht="14.1" customHeight="1" x14ac:dyDescent="0.2">
      <c r="A70" s="38" t="s">
        <v>81</v>
      </c>
      <c r="B70" s="52">
        <f>$B$8-52</f>
        <v>1971</v>
      </c>
      <c r="C70" s="53">
        <v>1889</v>
      </c>
      <c r="D70" s="53">
        <v>952</v>
      </c>
      <c r="E70" s="53">
        <v>937</v>
      </c>
    </row>
    <row r="71" spans="1:5" ht="14.1" customHeight="1" x14ac:dyDescent="0.2">
      <c r="A71" s="38" t="s">
        <v>82</v>
      </c>
      <c r="B71" s="52">
        <f>$B$8-53</f>
        <v>1970</v>
      </c>
      <c r="C71" s="53">
        <v>2087</v>
      </c>
      <c r="D71" s="53">
        <v>1019</v>
      </c>
      <c r="E71" s="53">
        <v>1068</v>
      </c>
    </row>
    <row r="72" spans="1:5" ht="14.1" customHeight="1" x14ac:dyDescent="0.2">
      <c r="A72" s="38" t="s">
        <v>83</v>
      </c>
      <c r="B72" s="52">
        <f>$B$8-54</f>
        <v>1969</v>
      </c>
      <c r="C72" s="53">
        <v>2303</v>
      </c>
      <c r="D72" s="53">
        <v>1104</v>
      </c>
      <c r="E72" s="53">
        <v>1199</v>
      </c>
    </row>
    <row r="73" spans="1:5" ht="14.1" customHeight="1" x14ac:dyDescent="0.2">
      <c r="A73" s="45" t="s">
        <v>33</v>
      </c>
      <c r="B73" s="54"/>
      <c r="C73" s="53">
        <f>SUM(C68:C72)</f>
        <v>9597</v>
      </c>
      <c r="D73" s="53">
        <f>SUM(D68:D72)</f>
        <v>4740</v>
      </c>
      <c r="E73" s="53">
        <f>SUM(E68:E72)</f>
        <v>4857</v>
      </c>
    </row>
    <row r="74" spans="1:5" ht="14.1" customHeight="1" x14ac:dyDescent="0.2">
      <c r="A74" s="38" t="s">
        <v>84</v>
      </c>
      <c r="B74" s="52">
        <f>$B$8-55</f>
        <v>1968</v>
      </c>
      <c r="C74" s="53">
        <v>2324</v>
      </c>
      <c r="D74" s="53">
        <v>1145</v>
      </c>
      <c r="E74" s="53">
        <v>1179</v>
      </c>
    </row>
    <row r="75" spans="1:5" ht="14.1" customHeight="1" x14ac:dyDescent="0.2">
      <c r="A75" s="38" t="s">
        <v>85</v>
      </c>
      <c r="B75" s="52">
        <f>$B$8-56</f>
        <v>1967</v>
      </c>
      <c r="C75" s="53">
        <v>2365</v>
      </c>
      <c r="D75" s="53">
        <v>1158</v>
      </c>
      <c r="E75" s="53">
        <v>1207</v>
      </c>
    </row>
    <row r="76" spans="1:5" ht="14.1" customHeight="1" x14ac:dyDescent="0.2">
      <c r="A76" s="38" t="s">
        <v>86</v>
      </c>
      <c r="B76" s="52">
        <f>$B$8-57</f>
        <v>1966</v>
      </c>
      <c r="C76" s="53">
        <v>2408</v>
      </c>
      <c r="D76" s="53">
        <v>1168</v>
      </c>
      <c r="E76" s="53">
        <v>1240</v>
      </c>
    </row>
    <row r="77" spans="1:5" ht="14.1" customHeight="1" x14ac:dyDescent="0.2">
      <c r="A77" s="37" t="s">
        <v>87</v>
      </c>
      <c r="B77" s="52">
        <f>$B$8-58</f>
        <v>1965</v>
      </c>
      <c r="C77" s="53">
        <v>2407</v>
      </c>
      <c r="D77" s="53">
        <v>1175</v>
      </c>
      <c r="E77" s="53">
        <v>1232</v>
      </c>
    </row>
    <row r="78" spans="1:5" ht="14.1" customHeight="1" x14ac:dyDescent="0.2">
      <c r="A78" s="38" t="s">
        <v>88</v>
      </c>
      <c r="B78" s="52">
        <f>$B$8-59</f>
        <v>1964</v>
      </c>
      <c r="C78" s="53">
        <v>2410</v>
      </c>
      <c r="D78" s="53">
        <v>1166</v>
      </c>
      <c r="E78" s="53">
        <v>1244</v>
      </c>
    </row>
    <row r="79" spans="1:5" ht="14.1" customHeight="1" x14ac:dyDescent="0.2">
      <c r="A79" s="45" t="s">
        <v>33</v>
      </c>
      <c r="B79" s="54"/>
      <c r="C79" s="53">
        <f>SUM(C74:C78)</f>
        <v>11914</v>
      </c>
      <c r="D79" s="53">
        <f>SUM(D74:D78)</f>
        <v>5812</v>
      </c>
      <c r="E79" s="53">
        <f>SUM(E74:E78)</f>
        <v>6102</v>
      </c>
    </row>
    <row r="80" spans="1:5" ht="14.1" customHeight="1" x14ac:dyDescent="0.2">
      <c r="A80" s="38" t="s">
        <v>89</v>
      </c>
      <c r="B80" s="52">
        <f>$B$8-60</f>
        <v>1963</v>
      </c>
      <c r="C80" s="53">
        <v>2413</v>
      </c>
      <c r="D80" s="53">
        <v>1190</v>
      </c>
      <c r="E80" s="53">
        <v>1223</v>
      </c>
    </row>
    <row r="81" spans="1:5" ht="14.1" customHeight="1" x14ac:dyDescent="0.2">
      <c r="A81" s="38" t="s">
        <v>90</v>
      </c>
      <c r="B81" s="52">
        <f>$B$8-61</f>
        <v>1962</v>
      </c>
      <c r="C81" s="53">
        <v>2306</v>
      </c>
      <c r="D81" s="53">
        <v>1105</v>
      </c>
      <c r="E81" s="53">
        <v>1201</v>
      </c>
    </row>
    <row r="82" spans="1:5" ht="14.1" customHeight="1" x14ac:dyDescent="0.2">
      <c r="A82" s="38" t="s">
        <v>91</v>
      </c>
      <c r="B82" s="52">
        <f>$B$8-62</f>
        <v>1961</v>
      </c>
      <c r="C82" s="53">
        <v>2295</v>
      </c>
      <c r="D82" s="53">
        <v>1113</v>
      </c>
      <c r="E82" s="53">
        <v>1182</v>
      </c>
    </row>
    <row r="83" spans="1:5" ht="14.1" customHeight="1" x14ac:dyDescent="0.2">
      <c r="A83" s="38" t="s">
        <v>92</v>
      </c>
      <c r="B83" s="52">
        <f>$B$8-63</f>
        <v>1960</v>
      </c>
      <c r="C83" s="53">
        <v>2226</v>
      </c>
      <c r="D83" s="53">
        <v>1085</v>
      </c>
      <c r="E83" s="53">
        <v>1141</v>
      </c>
    </row>
    <row r="84" spans="1:5" ht="14.1" customHeight="1" x14ac:dyDescent="0.2">
      <c r="A84" s="38" t="s">
        <v>93</v>
      </c>
      <c r="B84" s="52">
        <f>$B$8-64</f>
        <v>1959</v>
      </c>
      <c r="C84" s="53">
        <v>2179</v>
      </c>
      <c r="D84" s="53">
        <v>1069</v>
      </c>
      <c r="E84" s="53">
        <v>1110</v>
      </c>
    </row>
    <row r="85" spans="1:5" ht="14.1" customHeight="1" x14ac:dyDescent="0.2">
      <c r="A85" s="45" t="s">
        <v>33</v>
      </c>
      <c r="B85" s="54"/>
      <c r="C85" s="53">
        <f>SUM(C80:C84)</f>
        <v>11419</v>
      </c>
      <c r="D85" s="53">
        <f>SUM(D80:D84)</f>
        <v>5562</v>
      </c>
      <c r="E85" s="53">
        <f>SUM(E80:E84)</f>
        <v>5857</v>
      </c>
    </row>
    <row r="86" spans="1:5" ht="14.1" customHeight="1" x14ac:dyDescent="0.2">
      <c r="A86" s="38" t="s">
        <v>94</v>
      </c>
      <c r="B86" s="52">
        <f>$B$8-65</f>
        <v>1958</v>
      </c>
      <c r="C86" s="53">
        <v>2075</v>
      </c>
      <c r="D86" s="53">
        <v>1013</v>
      </c>
      <c r="E86" s="53">
        <v>1062</v>
      </c>
    </row>
    <row r="87" spans="1:5" ht="14.1" customHeight="1" x14ac:dyDescent="0.2">
      <c r="A87" s="38" t="s">
        <v>95</v>
      </c>
      <c r="B87" s="52">
        <f>$B$8-66</f>
        <v>1957</v>
      </c>
      <c r="C87" s="53">
        <v>1961</v>
      </c>
      <c r="D87" s="53">
        <v>945</v>
      </c>
      <c r="E87" s="53">
        <v>1016</v>
      </c>
    </row>
    <row r="88" spans="1:5" ht="14.1" customHeight="1" x14ac:dyDescent="0.2">
      <c r="A88" s="38" t="s">
        <v>96</v>
      </c>
      <c r="B88" s="52">
        <f>$B$8-67</f>
        <v>1956</v>
      </c>
      <c r="C88" s="53">
        <v>1851</v>
      </c>
      <c r="D88" s="53">
        <v>882</v>
      </c>
      <c r="E88" s="53">
        <v>969</v>
      </c>
    </row>
    <row r="89" spans="1:5" ht="14.1" customHeight="1" x14ac:dyDescent="0.2">
      <c r="A89" s="38" t="s">
        <v>97</v>
      </c>
      <c r="B89" s="52">
        <f>$B$8-68</f>
        <v>1955</v>
      </c>
      <c r="C89" s="53">
        <v>1764</v>
      </c>
      <c r="D89" s="53">
        <v>852</v>
      </c>
      <c r="E89" s="53">
        <v>912</v>
      </c>
    </row>
    <row r="90" spans="1:5" ht="14.1" customHeight="1" x14ac:dyDescent="0.2">
      <c r="A90" s="38" t="s">
        <v>98</v>
      </c>
      <c r="B90" s="52">
        <f>$B$8-69</f>
        <v>1954</v>
      </c>
      <c r="C90" s="53">
        <v>1779</v>
      </c>
      <c r="D90" s="53">
        <v>835</v>
      </c>
      <c r="E90" s="53">
        <v>944</v>
      </c>
    </row>
    <row r="91" spans="1:5" ht="14.1" customHeight="1" x14ac:dyDescent="0.2">
      <c r="A91" s="45" t="s">
        <v>33</v>
      </c>
      <c r="B91" s="54"/>
      <c r="C91" s="53">
        <f>SUM(C86:C90)</f>
        <v>9430</v>
      </c>
      <c r="D91" s="53">
        <f>SUM(D86:D90)</f>
        <v>4527</v>
      </c>
      <c r="E91" s="53">
        <f>SUM(E86:E90)</f>
        <v>4903</v>
      </c>
    </row>
    <row r="92" spans="1:5" ht="14.1" customHeight="1" x14ac:dyDescent="0.2">
      <c r="A92" s="38" t="s">
        <v>99</v>
      </c>
      <c r="B92" s="52">
        <f>$B$8-70</f>
        <v>1953</v>
      </c>
      <c r="C92" s="53">
        <v>1645</v>
      </c>
      <c r="D92" s="53">
        <v>811</v>
      </c>
      <c r="E92" s="53">
        <v>834</v>
      </c>
    </row>
    <row r="93" spans="1:5" ht="14.1" customHeight="1" x14ac:dyDescent="0.2">
      <c r="A93" s="38" t="s">
        <v>100</v>
      </c>
      <c r="B93" s="52">
        <f>$B$8-71</f>
        <v>1952</v>
      </c>
      <c r="C93" s="53">
        <v>1737</v>
      </c>
      <c r="D93" s="53">
        <v>845</v>
      </c>
      <c r="E93" s="53">
        <v>892</v>
      </c>
    </row>
    <row r="94" spans="1:5" ht="14.1" customHeight="1" x14ac:dyDescent="0.2">
      <c r="A94" s="38" t="s">
        <v>101</v>
      </c>
      <c r="B94" s="52">
        <f>$B$8-72</f>
        <v>1951</v>
      </c>
      <c r="C94" s="53">
        <v>1674</v>
      </c>
      <c r="D94" s="53">
        <v>802</v>
      </c>
      <c r="E94" s="53">
        <v>872</v>
      </c>
    </row>
    <row r="95" spans="1:5" ht="14.1" customHeight="1" x14ac:dyDescent="0.2">
      <c r="A95" s="38" t="s">
        <v>102</v>
      </c>
      <c r="B95" s="52">
        <f>$B$8-73</f>
        <v>1950</v>
      </c>
      <c r="C95" s="53">
        <v>1605</v>
      </c>
      <c r="D95" s="53">
        <v>775</v>
      </c>
      <c r="E95" s="53">
        <v>830</v>
      </c>
    </row>
    <row r="96" spans="1:5" ht="14.1" customHeight="1" x14ac:dyDescent="0.2">
      <c r="A96" s="38" t="s">
        <v>103</v>
      </c>
      <c r="B96" s="52">
        <f>$B$8-74</f>
        <v>1949</v>
      </c>
      <c r="C96" s="53">
        <v>1616</v>
      </c>
      <c r="D96" s="53">
        <v>772</v>
      </c>
      <c r="E96" s="53">
        <v>844</v>
      </c>
    </row>
    <row r="97" spans="1:5" ht="14.1" customHeight="1" x14ac:dyDescent="0.2">
      <c r="A97" s="45" t="s">
        <v>33</v>
      </c>
      <c r="B97" s="54"/>
      <c r="C97" s="53">
        <f>SUM(C92:C96)</f>
        <v>8277</v>
      </c>
      <c r="D97" s="53">
        <f>SUM(D92:D96)</f>
        <v>4005</v>
      </c>
      <c r="E97" s="53">
        <f>SUM(E92:E96)</f>
        <v>4272</v>
      </c>
    </row>
    <row r="98" spans="1:5" ht="14.1" customHeight="1" x14ac:dyDescent="0.2">
      <c r="A98" s="38" t="s">
        <v>104</v>
      </c>
      <c r="B98" s="52">
        <f>$B$8-75</f>
        <v>1948</v>
      </c>
      <c r="C98" s="53">
        <v>1457</v>
      </c>
      <c r="D98" s="53">
        <v>691</v>
      </c>
      <c r="E98" s="53">
        <v>766</v>
      </c>
    </row>
    <row r="99" spans="1:5" ht="14.1" customHeight="1" x14ac:dyDescent="0.2">
      <c r="A99" s="38" t="s">
        <v>105</v>
      </c>
      <c r="B99" s="52">
        <f>$B$8-76</f>
        <v>1947</v>
      </c>
      <c r="C99" s="53">
        <v>1314</v>
      </c>
      <c r="D99" s="53">
        <v>611</v>
      </c>
      <c r="E99" s="53">
        <v>703</v>
      </c>
    </row>
    <row r="100" spans="1:5" ht="14.1" customHeight="1" x14ac:dyDescent="0.2">
      <c r="A100" s="38" t="s">
        <v>106</v>
      </c>
      <c r="B100" s="52">
        <f>$B$8-77</f>
        <v>1946</v>
      </c>
      <c r="C100" s="53">
        <v>1252</v>
      </c>
      <c r="D100" s="53">
        <v>588</v>
      </c>
      <c r="E100" s="53">
        <v>664</v>
      </c>
    </row>
    <row r="101" spans="1:5" ht="14.1" customHeight="1" x14ac:dyDescent="0.2">
      <c r="A101" s="38" t="s">
        <v>107</v>
      </c>
      <c r="B101" s="52">
        <f>$B$8-78</f>
        <v>1945</v>
      </c>
      <c r="C101" s="53">
        <v>923</v>
      </c>
      <c r="D101" s="53">
        <v>453</v>
      </c>
      <c r="E101" s="53">
        <v>470</v>
      </c>
    </row>
    <row r="102" spans="1:5" ht="14.1" customHeight="1" x14ac:dyDescent="0.2">
      <c r="A102" s="39" t="s">
        <v>108</v>
      </c>
      <c r="B102" s="52">
        <f>$B$8-79</f>
        <v>1944</v>
      </c>
      <c r="C102" s="53">
        <v>1198</v>
      </c>
      <c r="D102" s="53">
        <v>550</v>
      </c>
      <c r="E102" s="53">
        <v>648</v>
      </c>
    </row>
    <row r="103" spans="1:5" ht="14.1" customHeight="1" x14ac:dyDescent="0.2">
      <c r="A103" s="46" t="s">
        <v>33</v>
      </c>
      <c r="B103" s="55"/>
      <c r="C103" s="53">
        <f>SUM(C98:C102)</f>
        <v>6144</v>
      </c>
      <c r="D103" s="53">
        <f>SUM(D98:D102)</f>
        <v>2893</v>
      </c>
      <c r="E103" s="53">
        <f>SUM(E98:E102)</f>
        <v>3251</v>
      </c>
    </row>
    <row r="104" spans="1:5" ht="14.1" customHeight="1" x14ac:dyDescent="0.2">
      <c r="A104" s="39" t="s">
        <v>109</v>
      </c>
      <c r="B104" s="52">
        <f>$B$8-80</f>
        <v>1943</v>
      </c>
      <c r="C104" s="53">
        <v>1201</v>
      </c>
      <c r="D104" s="53">
        <v>548</v>
      </c>
      <c r="E104" s="53">
        <v>653</v>
      </c>
    </row>
    <row r="105" spans="1:5" ht="14.1" customHeight="1" x14ac:dyDescent="0.2">
      <c r="A105" s="39" t="s">
        <v>120</v>
      </c>
      <c r="B105" s="52">
        <f>$B$8-81</f>
        <v>1942</v>
      </c>
      <c r="C105" s="53">
        <v>1098</v>
      </c>
      <c r="D105" s="53">
        <v>495</v>
      </c>
      <c r="E105" s="53">
        <v>603</v>
      </c>
    </row>
    <row r="106" spans="1:5" s="25" customFormat="1" ht="14.1" customHeight="1" x14ac:dyDescent="0.2">
      <c r="A106" s="39" t="s">
        <v>118</v>
      </c>
      <c r="B106" s="52">
        <f>$B$8-82</f>
        <v>1941</v>
      </c>
      <c r="C106" s="53">
        <v>1257</v>
      </c>
      <c r="D106" s="53">
        <v>538</v>
      </c>
      <c r="E106" s="53">
        <v>719</v>
      </c>
    </row>
    <row r="107" spans="1:5" ht="14.1" customHeight="1" x14ac:dyDescent="0.2">
      <c r="A107" s="39" t="s">
        <v>121</v>
      </c>
      <c r="B107" s="52">
        <f>$B$8-83</f>
        <v>1940</v>
      </c>
      <c r="C107" s="53">
        <v>1346</v>
      </c>
      <c r="D107" s="53">
        <v>617</v>
      </c>
      <c r="E107" s="53">
        <v>729</v>
      </c>
    </row>
    <row r="108" spans="1:5" ht="14.1" customHeight="1" x14ac:dyDescent="0.2">
      <c r="A108" s="39" t="s">
        <v>119</v>
      </c>
      <c r="B108" s="52">
        <f>$B$8-84</f>
        <v>1939</v>
      </c>
      <c r="C108" s="53">
        <v>1231</v>
      </c>
      <c r="D108" s="53">
        <v>530</v>
      </c>
      <c r="E108" s="53">
        <v>701</v>
      </c>
    </row>
    <row r="109" spans="1:5" ht="14.1" customHeight="1" x14ac:dyDescent="0.2">
      <c r="A109" s="46" t="s">
        <v>33</v>
      </c>
      <c r="B109" s="55"/>
      <c r="C109" s="53">
        <f>SUM(C104:C108)</f>
        <v>6133</v>
      </c>
      <c r="D109" s="53">
        <f>SUM(D104:D108)</f>
        <v>2728</v>
      </c>
      <c r="E109" s="53">
        <f>SUM(E104:E108)</f>
        <v>3405</v>
      </c>
    </row>
    <row r="110" spans="1:5" ht="14.1" customHeight="1" x14ac:dyDescent="0.2">
      <c r="A110" s="39" t="s">
        <v>110</v>
      </c>
      <c r="B110" s="52">
        <f>$B$8-85</f>
        <v>1938</v>
      </c>
      <c r="C110" s="53">
        <v>951</v>
      </c>
      <c r="D110" s="53">
        <v>384</v>
      </c>
      <c r="E110" s="53">
        <v>567</v>
      </c>
    </row>
    <row r="111" spans="1:5" ht="14.1" customHeight="1" x14ac:dyDescent="0.2">
      <c r="A111" s="39" t="s">
        <v>111</v>
      </c>
      <c r="B111" s="52">
        <f>$B$8-86</f>
        <v>1937</v>
      </c>
      <c r="C111" s="53">
        <v>807</v>
      </c>
      <c r="D111" s="53">
        <v>331</v>
      </c>
      <c r="E111" s="53">
        <v>476</v>
      </c>
    </row>
    <row r="112" spans="1:5" ht="14.1" customHeight="1" x14ac:dyDescent="0.2">
      <c r="A112" s="39" t="s">
        <v>112</v>
      </c>
      <c r="B112" s="52">
        <f>$B$8-87</f>
        <v>1936</v>
      </c>
      <c r="C112" s="53">
        <v>733</v>
      </c>
      <c r="D112" s="53">
        <v>286</v>
      </c>
      <c r="E112" s="53">
        <v>447</v>
      </c>
    </row>
    <row r="113" spans="1:5" ht="14.1" customHeight="1" x14ac:dyDescent="0.2">
      <c r="A113" s="39" t="s">
        <v>113</v>
      </c>
      <c r="B113" s="52">
        <f>$B$8-88</f>
        <v>1935</v>
      </c>
      <c r="C113" s="53">
        <v>588</v>
      </c>
      <c r="D113" s="53">
        <v>209</v>
      </c>
      <c r="E113" s="53">
        <v>379</v>
      </c>
    </row>
    <row r="114" spans="1:5" ht="14.1" customHeight="1" x14ac:dyDescent="0.2">
      <c r="A114" s="39" t="s">
        <v>114</v>
      </c>
      <c r="B114" s="52">
        <f>$B$8-89</f>
        <v>1934</v>
      </c>
      <c r="C114" s="53">
        <v>500</v>
      </c>
      <c r="D114" s="53">
        <v>160</v>
      </c>
      <c r="E114" s="53">
        <v>340</v>
      </c>
    </row>
    <row r="115" spans="1:5" ht="14.1" customHeight="1" x14ac:dyDescent="0.2">
      <c r="A115" s="46" t="s">
        <v>33</v>
      </c>
      <c r="B115" s="56"/>
      <c r="C115" s="53">
        <f>SUM(C110:C114)</f>
        <v>3579</v>
      </c>
      <c r="D115" s="53">
        <f>SUM(D110:D114)</f>
        <v>1370</v>
      </c>
      <c r="E115" s="53">
        <f>SUM(E110:E114)</f>
        <v>2209</v>
      </c>
    </row>
    <row r="116" spans="1:5" ht="14.1" customHeight="1" x14ac:dyDescent="0.2">
      <c r="A116" s="39" t="s">
        <v>115</v>
      </c>
      <c r="B116" s="52">
        <f>$B$8-90</f>
        <v>1933</v>
      </c>
      <c r="C116" s="53">
        <v>1346</v>
      </c>
      <c r="D116" s="53">
        <v>417</v>
      </c>
      <c r="E116" s="53">
        <v>929</v>
      </c>
    </row>
    <row r="117" spans="1:5" ht="14.1" customHeight="1" x14ac:dyDescent="0.2">
      <c r="A117" s="40"/>
      <c r="B117" s="43" t="s">
        <v>116</v>
      </c>
      <c r="C117" s="48"/>
      <c r="D117" s="48"/>
      <c r="E117" s="48"/>
    </row>
    <row r="118" spans="1:5" ht="14.1" customHeight="1" x14ac:dyDescent="0.2">
      <c r="A118" s="41" t="s">
        <v>117</v>
      </c>
      <c r="B118" s="57"/>
      <c r="C118" s="58">
        <v>135653</v>
      </c>
      <c r="D118" s="58">
        <v>66955</v>
      </c>
      <c r="E118" s="58">
        <v>68698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23 SH</oddFooter>
  </headerFooter>
  <rowBreaks count="2" manualBreakCount="2">
    <brk id="49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16</vt:i4>
      </vt:variant>
    </vt:vector>
  </HeadingPairs>
  <TitlesOfParts>
    <vt:vector size="36" baseType="lpstr">
      <vt:lpstr>V0_1</vt:lpstr>
      <vt:lpstr>V0_2</vt:lpstr>
      <vt:lpstr>V0_3</vt:lpstr>
      <vt:lpstr>Kreise_1</vt:lpstr>
      <vt:lpstr>Flensburg_1</vt:lpstr>
      <vt:lpstr>Kiel_1</vt:lpstr>
      <vt:lpstr>Lübeck_1</vt:lpstr>
      <vt:lpstr>Neumünster_1</vt:lpstr>
      <vt:lpstr>Dithmarschen_1</vt:lpstr>
      <vt:lpstr>Lauenbg_1</vt:lpstr>
      <vt:lpstr>Nordfriesl_1</vt:lpstr>
      <vt:lpstr>Ostholstein_1</vt:lpstr>
      <vt:lpstr>Pinneberg_1</vt:lpstr>
      <vt:lpstr>Ploen_1</vt:lpstr>
      <vt:lpstr>Rendbg-Eckernf_1</vt:lpstr>
      <vt:lpstr>Schleswig-Fl_1</vt:lpstr>
      <vt:lpstr>Segeberg_1</vt:lpstr>
      <vt:lpstr>Steinburg_1</vt:lpstr>
      <vt:lpstr>Storman_1</vt:lpstr>
      <vt:lpstr>SH-Gesamt_1</vt:lpstr>
      <vt:lpstr>Dithmarschen_1!Drucktitel</vt:lpstr>
      <vt:lpstr>Flensburg_1!Drucktitel</vt:lpstr>
      <vt:lpstr>Kiel_1!Drucktitel</vt:lpstr>
      <vt:lpstr>Lauenbg_1!Drucktitel</vt:lpstr>
      <vt:lpstr>Lübeck_1!Drucktitel</vt:lpstr>
      <vt:lpstr>Neumünster_1!Drucktitel</vt:lpstr>
      <vt:lpstr>Nordfriesl_1!Drucktitel</vt:lpstr>
      <vt:lpstr>Ostholstein_1!Drucktitel</vt:lpstr>
      <vt:lpstr>Pinneberg_1!Drucktitel</vt:lpstr>
      <vt:lpstr>Ploen_1!Drucktitel</vt:lpstr>
      <vt:lpstr>'Rendbg-Eckernf_1'!Drucktitel</vt:lpstr>
      <vt:lpstr>'Schleswig-Fl_1'!Drucktitel</vt:lpstr>
      <vt:lpstr>Segeberg_1!Drucktitel</vt:lpstr>
      <vt:lpstr>'SH-Gesamt_1'!Drucktitel</vt:lpstr>
      <vt:lpstr>Steinburg_1!Drucktitel</vt:lpstr>
      <vt:lpstr>Storman_1!Drucktitel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2024-05-28T10:25:19Z</cp:lastPrinted>
  <dcterms:created xsi:type="dcterms:W3CDTF">2012-03-28T07:56:08Z</dcterms:created>
  <dcterms:modified xsi:type="dcterms:W3CDTF">2024-05-28T12:58:49Z</dcterms:modified>
  <cp:category>LIS-Bericht</cp:category>
</cp:coreProperties>
</file>