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 tabRatio="890"/>
  </bookViews>
  <sheets>
    <sheet name="V0_1" sheetId="11" r:id="rId1"/>
    <sheet name="V0_2" sheetId="2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rn_1" sheetId="43" r:id="rId19"/>
    <sheet name="SH-Gesamt_1" sheetId="44" r:id="rId20"/>
    <sheet name="Tabelle1" sheetId="46" state="hidden" r:id="rId21"/>
  </sheets>
  <definedNames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Stormarn_1!$1:$7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43"/>
  <c r="D115" i="43"/>
  <c r="C115" i="43"/>
  <c r="E109" i="43"/>
  <c r="D109" i="43"/>
  <c r="C109" i="43"/>
  <c r="E103" i="43"/>
  <c r="D103" i="43"/>
  <c r="C103" i="43"/>
  <c r="E97" i="43"/>
  <c r="D97" i="43"/>
  <c r="C97" i="43"/>
  <c r="E91" i="43"/>
  <c r="D91" i="43"/>
  <c r="C91" i="43"/>
  <c r="E85" i="43"/>
  <c r="D85" i="43"/>
  <c r="C85" i="43"/>
  <c r="E79" i="43"/>
  <c r="D79" i="43"/>
  <c r="C79" i="43"/>
  <c r="E73" i="43"/>
  <c r="D73" i="43"/>
  <c r="C73" i="43"/>
  <c r="E67" i="43"/>
  <c r="D67" i="43"/>
  <c r="C67" i="43"/>
  <c r="E61" i="43"/>
  <c r="D61" i="43"/>
  <c r="C61" i="43"/>
  <c r="E55" i="43"/>
  <c r="D55" i="43"/>
  <c r="C55" i="43"/>
  <c r="E49" i="43"/>
  <c r="D49" i="43"/>
  <c r="C49" i="43"/>
  <c r="E43" i="43"/>
  <c r="D43" i="43"/>
  <c r="C43" i="43"/>
  <c r="E37" i="43"/>
  <c r="D37" i="43"/>
  <c r="C37" i="43"/>
  <c r="E31" i="43"/>
  <c r="D31" i="43"/>
  <c r="C31" i="43"/>
  <c r="E25" i="43"/>
  <c r="D25" i="43"/>
  <c r="C25" i="43"/>
  <c r="E19" i="43"/>
  <c r="D19" i="43"/>
  <c r="C19" i="43"/>
  <c r="E13" i="43"/>
  <c r="D13" i="43"/>
  <c r="C13" i="43"/>
  <c r="E115" i="42"/>
  <c r="D115" i="42"/>
  <c r="C115" i="42"/>
  <c r="E109" i="42"/>
  <c r="D109" i="42"/>
  <c r="C109" i="42"/>
  <c r="E103" i="42"/>
  <c r="D103" i="42"/>
  <c r="C103" i="42"/>
  <c r="E97" i="42"/>
  <c r="D97" i="42"/>
  <c r="C97" i="42"/>
  <c r="E91" i="42"/>
  <c r="D91" i="42"/>
  <c r="C91" i="42"/>
  <c r="E85" i="42"/>
  <c r="D85" i="42"/>
  <c r="C85" i="42"/>
  <c r="E79" i="42"/>
  <c r="D79" i="42"/>
  <c r="C79" i="42"/>
  <c r="E73" i="42"/>
  <c r="D73" i="42"/>
  <c r="C73" i="42"/>
  <c r="E67" i="42"/>
  <c r="D67" i="42"/>
  <c r="C67" i="42"/>
  <c r="E61" i="42"/>
  <c r="D61" i="42"/>
  <c r="C61" i="42"/>
  <c r="E55" i="42"/>
  <c r="D55" i="42"/>
  <c r="C55" i="42"/>
  <c r="E49" i="42"/>
  <c r="D49" i="42"/>
  <c r="C49" i="42"/>
  <c r="E43" i="42"/>
  <c r="D43" i="42"/>
  <c r="C43" i="42"/>
  <c r="E37" i="42"/>
  <c r="D37" i="42"/>
  <c r="C37" i="42"/>
  <c r="E31" i="42"/>
  <c r="D31" i="42"/>
  <c r="C31" i="42"/>
  <c r="E25" i="42"/>
  <c r="D25" i="42"/>
  <c r="C25" i="42"/>
  <c r="E19" i="42"/>
  <c r="D19" i="42"/>
  <c r="C19" i="42"/>
  <c r="E13" i="42"/>
  <c r="D13" i="42"/>
  <c r="C13" i="42"/>
  <c r="E115" i="41"/>
  <c r="D115" i="41"/>
  <c r="C115" i="41"/>
  <c r="E109" i="41"/>
  <c r="D109" i="41"/>
  <c r="C109" i="41"/>
  <c r="E103" i="41"/>
  <c r="D103" i="41"/>
  <c r="C103" i="41"/>
  <c r="E97" i="41"/>
  <c r="D97" i="41"/>
  <c r="C97" i="41"/>
  <c r="E91" i="41"/>
  <c r="D91" i="41"/>
  <c r="C91" i="41"/>
  <c r="E85" i="41"/>
  <c r="D85" i="41"/>
  <c r="C85" i="41"/>
  <c r="E79" i="41"/>
  <c r="D79" i="41"/>
  <c r="C79" i="41"/>
  <c r="E73" i="41"/>
  <c r="D73" i="41"/>
  <c r="C73" i="41"/>
  <c r="E67" i="41"/>
  <c r="D67" i="41"/>
  <c r="C67" i="41"/>
  <c r="E61" i="41"/>
  <c r="D61" i="41"/>
  <c r="C61" i="41"/>
  <c r="E55" i="41"/>
  <c r="D55" i="41"/>
  <c r="C55" i="41"/>
  <c r="E49" i="41"/>
  <c r="D49" i="41"/>
  <c r="C49" i="41"/>
  <c r="E43" i="41"/>
  <c r="D43" i="41"/>
  <c r="C43" i="41"/>
  <c r="E37" i="41"/>
  <c r="D37" i="41"/>
  <c r="C37" i="41"/>
  <c r="E31" i="41"/>
  <c r="D31" i="41"/>
  <c r="C31" i="41"/>
  <c r="E25" i="41"/>
  <c r="D25" i="41"/>
  <c r="C25" i="41"/>
  <c r="E19" i="41"/>
  <c r="D19" i="41"/>
  <c r="C19" i="41"/>
  <c r="E13" i="41"/>
  <c r="D13" i="41"/>
  <c r="C13" i="41"/>
  <c r="E115" i="40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43"/>
  <c r="B114" i="43"/>
  <c r="B113" i="43"/>
  <c r="B112" i="43"/>
  <c r="B111" i="43"/>
  <c r="B110" i="43"/>
  <c r="B108" i="43"/>
  <c r="B107" i="43"/>
  <c r="B106" i="43"/>
  <c r="B105" i="43"/>
  <c r="B104" i="43"/>
  <c r="B102" i="43"/>
  <c r="B101" i="43"/>
  <c r="B100" i="43"/>
  <c r="B99" i="43"/>
  <c r="B98" i="43"/>
  <c r="B96" i="43"/>
  <c r="B95" i="43"/>
  <c r="B94" i="43"/>
  <c r="B93" i="43"/>
  <c r="B92" i="43"/>
  <c r="B90" i="43"/>
  <c r="B89" i="43"/>
  <c r="B88" i="43"/>
  <c r="B87" i="43"/>
  <c r="B86" i="43"/>
  <c r="B84" i="43"/>
  <c r="B83" i="43"/>
  <c r="B82" i="43"/>
  <c r="B81" i="43"/>
  <c r="B80" i="43"/>
  <c r="B78" i="43"/>
  <c r="B77" i="43"/>
  <c r="B76" i="43"/>
  <c r="B75" i="43"/>
  <c r="B74" i="43"/>
  <c r="B72" i="43"/>
  <c r="B71" i="43"/>
  <c r="B70" i="43"/>
  <c r="B69" i="43"/>
  <c r="B68" i="43"/>
  <c r="B66" i="43"/>
  <c r="B65" i="43"/>
  <c r="B64" i="43"/>
  <c r="B63" i="43"/>
  <c r="B62" i="43"/>
  <c r="B60" i="43"/>
  <c r="B59" i="43"/>
  <c r="B58" i="43"/>
  <c r="B57" i="43"/>
  <c r="B56" i="43"/>
  <c r="B54" i="43"/>
  <c r="B53" i="43"/>
  <c r="B52" i="43"/>
  <c r="B51" i="43"/>
  <c r="B50" i="43"/>
  <c r="B48" i="43"/>
  <c r="B47" i="43"/>
  <c r="B46" i="43"/>
  <c r="B45" i="43"/>
  <c r="B44" i="43"/>
  <c r="B42" i="43"/>
  <c r="B41" i="43"/>
  <c r="B40" i="43"/>
  <c r="B39" i="43"/>
  <c r="B38" i="43"/>
  <c r="B36" i="43"/>
  <c r="B35" i="43"/>
  <c r="B34" i="43"/>
  <c r="B33" i="43"/>
  <c r="B32" i="43"/>
  <c r="B30" i="43"/>
  <c r="B29" i="43"/>
  <c r="B28" i="43"/>
  <c r="B27" i="43"/>
  <c r="B26" i="43"/>
  <c r="B24" i="43"/>
  <c r="B23" i="43"/>
  <c r="B22" i="43"/>
  <c r="B21" i="43"/>
  <c r="B20" i="43"/>
  <c r="B18" i="43"/>
  <c r="B17" i="43"/>
  <c r="B16" i="43"/>
  <c r="B15" i="43"/>
  <c r="B14" i="43"/>
  <c r="B12" i="43"/>
  <c r="B11" i="43"/>
  <c r="B10" i="43"/>
  <c r="B9" i="43"/>
  <c r="B116" i="42"/>
  <c r="B114" i="42"/>
  <c r="B113" i="42"/>
  <c r="B112" i="42"/>
  <c r="B111" i="42"/>
  <c r="B110" i="42"/>
  <c r="B108" i="42"/>
  <c r="B107" i="42"/>
  <c r="B106" i="42"/>
  <c r="B105" i="42"/>
  <c r="B104" i="42"/>
  <c r="B102" i="42"/>
  <c r="B101" i="42"/>
  <c r="B100" i="42"/>
  <c r="B99" i="42"/>
  <c r="B98" i="42"/>
  <c r="B96" i="42"/>
  <c r="B95" i="42"/>
  <c r="B94" i="42"/>
  <c r="B93" i="42"/>
  <c r="B92" i="42"/>
  <c r="B90" i="42"/>
  <c r="B89" i="42"/>
  <c r="B88" i="42"/>
  <c r="B87" i="42"/>
  <c r="B86" i="42"/>
  <c r="B84" i="42"/>
  <c r="B83" i="42"/>
  <c r="B82" i="42"/>
  <c r="B81" i="42"/>
  <c r="B80" i="42"/>
  <c r="B78" i="42"/>
  <c r="B77" i="42"/>
  <c r="B76" i="42"/>
  <c r="B75" i="42"/>
  <c r="B74" i="42"/>
  <c r="B72" i="42"/>
  <c r="B71" i="42"/>
  <c r="B70" i="42"/>
  <c r="B69" i="42"/>
  <c r="B68" i="42"/>
  <c r="B66" i="42"/>
  <c r="B65" i="42"/>
  <c r="B64" i="42"/>
  <c r="B63" i="42"/>
  <c r="B62" i="42"/>
  <c r="B60" i="42"/>
  <c r="B59" i="42"/>
  <c r="B58" i="42"/>
  <c r="B57" i="42"/>
  <c r="B56" i="42"/>
  <c r="B54" i="42"/>
  <c r="B53" i="42"/>
  <c r="B52" i="42"/>
  <c r="B51" i="42"/>
  <c r="B50" i="42"/>
  <c r="B48" i="42"/>
  <c r="B47" i="42"/>
  <c r="B46" i="42"/>
  <c r="B45" i="42"/>
  <c r="B44" i="42"/>
  <c r="B42" i="42"/>
  <c r="B41" i="42"/>
  <c r="B40" i="42"/>
  <c r="B39" i="42"/>
  <c r="B38" i="42"/>
  <c r="B36" i="42"/>
  <c r="B35" i="42"/>
  <c r="B34" i="42"/>
  <c r="B33" i="42"/>
  <c r="B32" i="42"/>
  <c r="B30" i="42"/>
  <c r="B29" i="42"/>
  <c r="B28" i="42"/>
  <c r="B27" i="42"/>
  <c r="B26" i="42"/>
  <c r="B24" i="42"/>
  <c r="B23" i="42"/>
  <c r="B22" i="42"/>
  <c r="B21" i="42"/>
  <c r="B20" i="42"/>
  <c r="B18" i="42"/>
  <c r="B17" i="42"/>
  <c r="B16" i="42"/>
  <c r="B15" i="42"/>
  <c r="B14" i="42"/>
  <c r="B12" i="42"/>
  <c r="B11" i="42"/>
  <c r="B10" i="42"/>
  <c r="B9" i="42"/>
  <c r="B116" i="41"/>
  <c r="B114" i="41"/>
  <c r="B113" i="41"/>
  <c r="B112" i="41"/>
  <c r="B111" i="41"/>
  <c r="B110" i="41"/>
  <c r="B108" i="41"/>
  <c r="B107" i="41"/>
  <c r="B106" i="41"/>
  <c r="B105" i="41"/>
  <c r="B104" i="41"/>
  <c r="B102" i="41"/>
  <c r="B101" i="41"/>
  <c r="B100" i="41"/>
  <c r="B99" i="41"/>
  <c r="B98" i="41"/>
  <c r="B96" i="41"/>
  <c r="B95" i="41"/>
  <c r="B94" i="41"/>
  <c r="B93" i="41"/>
  <c r="B92" i="41"/>
  <c r="B90" i="41"/>
  <c r="B89" i="41"/>
  <c r="B88" i="41"/>
  <c r="B87" i="41"/>
  <c r="B86" i="41"/>
  <c r="B84" i="41"/>
  <c r="B83" i="41"/>
  <c r="B82" i="41"/>
  <c r="B81" i="41"/>
  <c r="B80" i="41"/>
  <c r="B78" i="41"/>
  <c r="B77" i="41"/>
  <c r="B76" i="41"/>
  <c r="B75" i="41"/>
  <c r="B74" i="41"/>
  <c r="B72" i="41"/>
  <c r="B71" i="41"/>
  <c r="B70" i="41"/>
  <c r="B69" i="41"/>
  <c r="B68" i="41"/>
  <c r="B66" i="41"/>
  <c r="B65" i="41"/>
  <c r="B64" i="41"/>
  <c r="B63" i="41"/>
  <c r="B62" i="41"/>
  <c r="B60" i="41"/>
  <c r="B59" i="41"/>
  <c r="B58" i="41"/>
  <c r="B57" i="41"/>
  <c r="B56" i="41"/>
  <c r="B54" i="41"/>
  <c r="B53" i="41"/>
  <c r="B52" i="41"/>
  <c r="B51" i="41"/>
  <c r="B50" i="41"/>
  <c r="B48" i="41"/>
  <c r="B47" i="41"/>
  <c r="B46" i="41"/>
  <c r="B45" i="41"/>
  <c r="B44" i="41"/>
  <c r="B42" i="41"/>
  <c r="B41" i="41"/>
  <c r="B40" i="41"/>
  <c r="B39" i="41"/>
  <c r="B38" i="41"/>
  <c r="B36" i="41"/>
  <c r="B35" i="41"/>
  <c r="B34" i="41"/>
  <c r="B33" i="41"/>
  <c r="B32" i="41"/>
  <c r="B30" i="41"/>
  <c r="B29" i="41"/>
  <c r="B28" i="41"/>
  <c r="B27" i="41"/>
  <c r="B26" i="41"/>
  <c r="B24" i="41"/>
  <c r="B23" i="41"/>
  <c r="B22" i="41"/>
  <c r="B21" i="41"/>
  <c r="B20" i="41"/>
  <c r="B18" i="41"/>
  <c r="B17" i="41"/>
  <c r="B16" i="41"/>
  <c r="B15" i="41"/>
  <c r="B14" i="41"/>
  <c r="B12" i="41"/>
  <c r="B11" i="41"/>
  <c r="B10" i="41"/>
  <c r="B9" i="41"/>
  <c r="B116" i="40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<sst xmlns="http://schemas.openxmlformats.org/spreadsheetml/2006/main" count="2028" uniqueCount="178">
  <si>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</si>
  <si>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</si>
  <si>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</si>
  <si>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</si>
  <si>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</si>
  <si>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</si>
  <si>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</si>
  <si>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</si>
  <si>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</si>
  <si>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</si>
  <si>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</si>
  <si>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</si>
  <si>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</si>
  <si>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</si>
  <si>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</si>
  <si>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</si>
  <si>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</si>
  <si>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</si>
  <si>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</si>
  <si>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</si>
  <si>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</si>
  <si>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</si>
  <si>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</si>
  <si>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</si>
  <si>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</si>
  <si>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</si>
  <si>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</si>
  <si>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</si>
  <si>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</si>
  <si>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</si>
  <si>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</si>
  <si>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</si>
  <si>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</si>
  <si>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</si>
  <si>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</si>
  <si>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</si>
  <si>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</si>
  <si>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</si>
  <si>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</si>
  <si>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</si>
  <si>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</si>
  <si>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</si>
  <si>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</si>
  <si>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</si>
  <si>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</si>
  <si>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</si>
  <si>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</si>
  <si>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</si>
  <si>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</si>
  <si>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</si>
  <si>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</si>
  <si>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</si>
  <si>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</si>
  <si>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</si>
  <si>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</si>
  <si>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</si>
  <si>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</si>
  <si>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</si>
  <si>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</si>
  <si>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</si>
  <si>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</si>
  <si>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</si>
  <si>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</si>
  <si>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</si>
  <si>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</si>
  <si>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</si>
  <si>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</si>
  <si>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</si>
  <si>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</si>
  <si>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</si>
  <si>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</si>
  <si>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</si>
  <si>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</si>
  <si>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</si>
  <si>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</si>
  <si>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</si>
  <si>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</si>
  <si>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</si>
  <si>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</si>
  <si>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</si>
  <si>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</si>
  <si>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</si>
  <si>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</si>
  <si>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</si>
  <si>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</si>
  <si>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</si>
  <si>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</si>
  <si>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</si>
  <si>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</si>
  <si>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</si>
  <si>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</si>
  <si>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</si>
  <si>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</si>
  <si>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</si>
  <si>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</si>
  <si>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</si>
  <si>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</si>
  <si>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</si>
  <si>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</si>
  <si>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</si>
  <si>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</si>
  <si>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</si>
  <si>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</si>
  <si>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</si>
  <si>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</si>
  <si>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</si>
  <si>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</si>
  <si>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</si>
  <si>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</si>
  <si>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</si>
  <si>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</si>
  <si>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</si>
  <si>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</si>
  <si>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</si>
  <si>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</si>
  <si>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</si>
  <si>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</si>
  <si>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</si>
  <si>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</si>
  <si>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</si>
  <si>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</si>
  <si>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</si>
  <si>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</si>
  <si>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</si>
  <si>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</si>
  <si>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</si>
  <si>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</si>
  <si>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</si>
  <si>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</si>
  <si>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</si>
  <si>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</si>
  <si>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</si>
  <si>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</si>
  <si>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</si>
  <si>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</si>
  <si>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</si>
  <si>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</si>
  <si>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</si>
  <si>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</si>
  <si>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</si>
  <si>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</si>
  <si>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Isolde Schlüter</t>
  </si>
  <si>
    <t>Land Schleswig-Holstein</t>
  </si>
  <si>
    <t>nach Alter und Geschlecht</t>
  </si>
  <si>
    <t>Die Bevölkerung in Schleswig-Holstein</t>
  </si>
  <si>
    <t>Herausgeber: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</si>
  <si>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</si>
  <si>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</si>
  <si>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</si>
  <si>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</si>
  <si>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</si>
  <si>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</si>
  <si>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</si>
  <si>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</si>
  <si>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</si>
  <si>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</si>
  <si>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</si>
  <si>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</si>
  <si>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</si>
  <si>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</si>
  <si>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</si>
  <si>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</si>
  <si>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</si>
  <si>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</si>
  <si>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</si>
  <si>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</si>
  <si>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</si>
  <si>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</si>
  <si>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</si>
  <si>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</si>
  <si>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</si>
  <si>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Kennziffer: A I 3 - j 12 SH</t>
  </si>
  <si>
    <t xml:space="preserve">© Statistisches Amt für Hamburg und Schleswig-Holstein, Hamburg 2015 
Auszugsweise Vervielfältigung und Verbreitung mit Quellenangabe gestattet.        </t>
  </si>
  <si>
    <t>1. Bevölkerung in Schleswig-Holstein nach kreisfreien Städten und Kreisen 2012</t>
  </si>
  <si>
    <t>Bevölkerung am 31.12.2012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</si>
  <si>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2012 </t>
    </r>
  </si>
  <si>
    <t>Herausgegeben am: 11. Juni 2015</t>
  </si>
  <si>
    <t>040 42831-1754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</si>
</sst>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vertAlign val="superscript"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2" fillId="0" borderId="0" xfId="54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0" fillId="0" borderId="0" xfId="0" applyFont="1" applyAlignment="1">
      <alignment horizontal="left" wrapText="1"/>
    </xf>
    <xf numFmtId="0" fontId="4" fillId="0" borderId="0" xfId="0" applyFont="1" applyAlignment="1"/>
    <xf numFmtId="0" fontId="16" fillId="0" borderId="0" xfId="0" applyFont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5" fontId="12" fillId="0" borderId="0" xfId="0" applyNumberFormat="1" applyFont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40" fillId="0" borderId="13" xfId="0" applyNumberFormat="1" applyFont="1" applyBorder="1" applyProtection="1">
      <protection hidden="1"/>
    </xf>
    <xf numFmtId="165" fontId="8" fillId="0" borderId="0" xfId="0" applyNumberFormat="1" applyFont="1" applyProtection="1">
      <protection hidden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2" fillId="0" borderId="0" xfId="54" applyFont="1" applyAlignment="1">
      <alignment horizontal="left" wrapText="1"/>
    </xf>
    <xf numFmtId="164" fontId="14" fillId="0" borderId="0" xfId="50" applyNumberFormat="1" applyFont="1" applyProtection="1">
      <protection locked="0"/>
    </xf>
    <xf numFmtId="165" fontId="14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2" fillId="0" borderId="0" xfId="54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29</xdr:row>
      <xdr:rowOff>104776</xdr:rowOff>
    </xdr:from>
    <xdr:to>
      <xdr:col>6</xdr:col>
      <xdr:colOff>909972</xdr:colOff>
      <xdr:row>50</xdr:row>
      <xdr:rowOff>144683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801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0</xdr:col>
      <xdr:colOff>5648325</xdr:colOff>
      <xdr:row>25</xdr:row>
      <xdr:rowOff>47625</xdr:rowOff>
    </xdr:to>
    <xdr:sp macro="" textlink="">
      <xdr:nvSpPr>
        <xdr:cNvPr id="4" name="Textfeld 3"/>
        <xdr:cNvSpPr txBox="1"/>
      </xdr:nvSpPr>
      <xdr:spPr>
        <a:xfrm>
          <a:off x="171450" y="0"/>
          <a:ext cx="5476875" cy="415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826).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Bevölkerungsbewegung), den Geburten und Sterbefällen (Statistik der natürlichen Bevölkerungsbewegung) sowie den Familienstandsänderungen und Staatsangehörigkeitswechseln ermittelt. 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26" width="12.140625" customWidth="1"/>
  </cols>
  <sheetData>
    <row r="3" spans="1:7" ht="20.45" x14ac:dyDescent="0.35">
      <c r="A3" s="72" t="s">
        <v>24</v>
      </c>
      <c r="B3" s="72"/>
      <c r="C3" s="72"/>
      <c r="D3" s="72"/>
    </row>
    <row r="4" spans="1:7" ht="20.25" x14ac:dyDescent="0.3">
      <c r="A4" s="72" t="s">
        <v>25</v>
      </c>
      <c r="B4" s="72"/>
      <c r="C4" s="72"/>
      <c r="D4" s="72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73" t="s">
        <v>26</v>
      </c>
      <c r="E15" s="73"/>
      <c r="F15" s="73"/>
      <c r="G15" s="73"/>
    </row>
    <row r="16" spans="1:7" ht="15" x14ac:dyDescent="0.25">
      <c r="D16" s="74" t="s">
        <v>171</v>
      </c>
      <c r="E16" s="74"/>
      <c r="F16" s="74"/>
      <c r="G16" s="74"/>
    </row>
    <row r="18" spans="1:7" ht="34.5" x14ac:dyDescent="0.45">
      <c r="A18" s="75" t="s">
        <v>144</v>
      </c>
      <c r="B18" s="76"/>
      <c r="C18" s="76"/>
      <c r="D18" s="76"/>
      <c r="E18" s="76"/>
      <c r="F18" s="76"/>
      <c r="G18" s="76"/>
    </row>
    <row r="19" spans="1:7" s="11" customFormat="1" ht="34.9" x14ac:dyDescent="0.55000000000000004">
      <c r="A19" s="33"/>
      <c r="B19" s="34"/>
      <c r="C19" s="34"/>
      <c r="D19" s="34"/>
      <c r="E19" s="34"/>
      <c r="F19" s="34"/>
      <c r="G19" s="34" t="s">
        <v>143</v>
      </c>
    </row>
    <row r="20" spans="1:7" ht="34.9" x14ac:dyDescent="0.55000000000000004">
      <c r="A20" s="33"/>
      <c r="B20" s="75">
        <v>2012</v>
      </c>
      <c r="C20" s="75"/>
      <c r="D20" s="75"/>
      <c r="E20" s="75"/>
      <c r="F20" s="75"/>
      <c r="G20" s="75"/>
    </row>
    <row r="21" spans="1:7" s="11" customFormat="1" ht="34.5" x14ac:dyDescent="0.45">
      <c r="A21" s="33"/>
      <c r="B21" s="79" t="s">
        <v>170</v>
      </c>
      <c r="C21" s="79"/>
      <c r="D21" s="79"/>
      <c r="E21" s="79"/>
      <c r="F21" s="79"/>
      <c r="G21" s="79"/>
    </row>
    <row r="22" spans="1:7" s="11" customFormat="1" ht="16.5" x14ac:dyDescent="0.25">
      <c r="A22" s="41"/>
      <c r="B22" s="77" t="s">
        <v>169</v>
      </c>
      <c r="C22" s="78"/>
      <c r="D22" s="78"/>
      <c r="E22" s="78"/>
      <c r="F22" s="78"/>
      <c r="G22" s="78"/>
    </row>
    <row r="23" spans="1:7" ht="15" x14ac:dyDescent="0.2">
      <c r="E23" s="70" t="s">
        <v>176</v>
      </c>
      <c r="F23" s="70"/>
      <c r="G23" s="70"/>
    </row>
    <row r="24" spans="1:7" ht="16.5" x14ac:dyDescent="0.25">
      <c r="A24" s="71"/>
      <c r="B24" s="71"/>
      <c r="C24" s="71"/>
      <c r="D24" s="71"/>
      <c r="E24" s="71"/>
      <c r="F24" s="71"/>
      <c r="G24" s="71"/>
    </row>
  </sheetData>
  <mergeCells count="10">
    <mergeCell ref="E23:G23"/>
    <mergeCell ref="A24:G24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130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1516</v>
      </c>
      <c r="D8" s="57">
        <v>795</v>
      </c>
      <c r="E8" s="57">
        <v>721</v>
      </c>
    </row>
    <row r="9" spans="1:8" ht="14.1" customHeight="1" x14ac:dyDescent="0.25">
      <c r="A9" s="44" t="s">
        <v>32</v>
      </c>
      <c r="B9" s="56">
        <f>$B$8-1</f>
        <v>2011</v>
      </c>
      <c r="C9" s="57">
        <v>1417</v>
      </c>
      <c r="D9" s="57">
        <v>742</v>
      </c>
      <c r="E9" s="57">
        <v>675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1595</v>
      </c>
      <c r="D10" s="57">
        <v>829</v>
      </c>
      <c r="E10" s="57">
        <v>766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1502</v>
      </c>
      <c r="D11" s="57">
        <v>790</v>
      </c>
      <c r="E11" s="57">
        <v>712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1631</v>
      </c>
      <c r="D12" s="57">
        <v>826</v>
      </c>
      <c r="E12" s="57">
        <v>805</v>
      </c>
    </row>
    <row r="13" spans="1:8" ht="14.1" customHeight="1" x14ac:dyDescent="0.25">
      <c r="A13" s="51" t="s">
        <v>36</v>
      </c>
      <c r="B13" s="56"/>
      <c r="C13" s="57">
        <f>SUM(C8:C12)</f>
        <v>7661</v>
      </c>
      <c r="D13" s="57">
        <f>SUM(D8:D12)</f>
        <v>3982</v>
      </c>
      <c r="E13" s="57">
        <f>SUM(E8:E12)</f>
        <v>3679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1716</v>
      </c>
      <c r="D14" s="57">
        <v>885</v>
      </c>
      <c r="E14" s="57">
        <v>831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1691</v>
      </c>
      <c r="D15" s="57">
        <v>867</v>
      </c>
      <c r="E15" s="57">
        <v>824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1784</v>
      </c>
      <c r="D16" s="57">
        <v>914</v>
      </c>
      <c r="E16" s="57">
        <v>870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1882</v>
      </c>
      <c r="D17" s="57">
        <v>963</v>
      </c>
      <c r="E17" s="57">
        <v>919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1856</v>
      </c>
      <c r="D18" s="57">
        <v>939</v>
      </c>
      <c r="E18" s="57">
        <v>917</v>
      </c>
    </row>
    <row r="19" spans="1:5" ht="14.1" customHeight="1" x14ac:dyDescent="0.25">
      <c r="A19" s="52" t="s">
        <v>36</v>
      </c>
      <c r="B19" s="58"/>
      <c r="C19" s="57">
        <f>SUM(C14:C18)</f>
        <v>8929</v>
      </c>
      <c r="D19" s="57">
        <f>SUM(D14:D18)</f>
        <v>4568</v>
      </c>
      <c r="E19" s="57">
        <f>SUM(E14:E18)</f>
        <v>4361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1900</v>
      </c>
      <c r="D20" s="57">
        <v>967</v>
      </c>
      <c r="E20" s="57">
        <v>933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1992</v>
      </c>
      <c r="D21" s="57">
        <v>1060</v>
      </c>
      <c r="E21" s="57">
        <v>932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2033</v>
      </c>
      <c r="D22" s="57">
        <v>1043</v>
      </c>
      <c r="E22" s="57">
        <v>990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2186</v>
      </c>
      <c r="D23" s="57">
        <v>1132</v>
      </c>
      <c r="E23" s="57">
        <v>1054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2040</v>
      </c>
      <c r="D24" s="57">
        <v>1046</v>
      </c>
      <c r="E24" s="57">
        <v>994</v>
      </c>
    </row>
    <row r="25" spans="1:5" ht="14.1" customHeight="1" x14ac:dyDescent="0.25">
      <c r="A25" s="52" t="s">
        <v>36</v>
      </c>
      <c r="B25" s="58"/>
      <c r="C25" s="57">
        <f>SUM(C20:C24)</f>
        <v>10151</v>
      </c>
      <c r="D25" s="57">
        <f>SUM(D20:D24)</f>
        <v>5248</v>
      </c>
      <c r="E25" s="57">
        <f>SUM(E20:E24)</f>
        <v>4903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2223</v>
      </c>
      <c r="D26" s="57">
        <v>1157</v>
      </c>
      <c r="E26" s="57">
        <v>1066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2077</v>
      </c>
      <c r="D27" s="57">
        <v>1049</v>
      </c>
      <c r="E27" s="57">
        <v>1028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1986</v>
      </c>
      <c r="D28" s="57">
        <v>1017</v>
      </c>
      <c r="E28" s="57">
        <v>969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1898</v>
      </c>
      <c r="D29" s="57">
        <v>1002</v>
      </c>
      <c r="E29" s="57">
        <v>896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2024</v>
      </c>
      <c r="D30" s="57">
        <v>1053</v>
      </c>
      <c r="E30" s="57">
        <v>971</v>
      </c>
    </row>
    <row r="31" spans="1:5" ht="14.1" customHeight="1" x14ac:dyDescent="0.25">
      <c r="A31" s="52" t="s">
        <v>36</v>
      </c>
      <c r="B31" s="58"/>
      <c r="C31" s="57">
        <f>SUM(C26:C30)</f>
        <v>10208</v>
      </c>
      <c r="D31" s="57">
        <f>SUM(D26:D30)</f>
        <v>5278</v>
      </c>
      <c r="E31" s="57">
        <f>SUM(E26:E30)</f>
        <v>4930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1879</v>
      </c>
      <c r="D32" s="57">
        <v>983</v>
      </c>
      <c r="E32" s="57">
        <v>896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1826</v>
      </c>
      <c r="D33" s="57">
        <v>949</v>
      </c>
      <c r="E33" s="57">
        <v>877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1895</v>
      </c>
      <c r="D34" s="57">
        <v>982</v>
      </c>
      <c r="E34" s="57">
        <v>913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1728</v>
      </c>
      <c r="D35" s="57">
        <v>884</v>
      </c>
      <c r="E35" s="57">
        <v>844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1735</v>
      </c>
      <c r="D36" s="57">
        <v>925</v>
      </c>
      <c r="E36" s="57">
        <v>810</v>
      </c>
    </row>
    <row r="37" spans="1:5" ht="14.1" customHeight="1" x14ac:dyDescent="0.25">
      <c r="A37" s="52" t="s">
        <v>36</v>
      </c>
      <c r="B37" s="58"/>
      <c r="C37" s="57">
        <f>SUM(C32:C36)</f>
        <v>9063</v>
      </c>
      <c r="D37" s="57">
        <f>SUM(D32:D36)</f>
        <v>4723</v>
      </c>
      <c r="E37" s="57">
        <f>SUM(E32:E36)</f>
        <v>4340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1748</v>
      </c>
      <c r="D38" s="57">
        <v>897</v>
      </c>
      <c r="E38" s="57">
        <v>851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1729</v>
      </c>
      <c r="D39" s="57">
        <v>871</v>
      </c>
      <c r="E39" s="57">
        <v>858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1652</v>
      </c>
      <c r="D40" s="57">
        <v>810</v>
      </c>
      <c r="E40" s="57">
        <v>842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1701</v>
      </c>
      <c r="D41" s="57">
        <v>842</v>
      </c>
      <c r="E41" s="57">
        <v>859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1779</v>
      </c>
      <c r="D42" s="57">
        <v>878</v>
      </c>
      <c r="E42" s="57">
        <v>901</v>
      </c>
    </row>
    <row r="43" spans="1:5" ht="14.1" customHeight="1" x14ac:dyDescent="0.2">
      <c r="A43" s="52" t="s">
        <v>36</v>
      </c>
      <c r="B43" s="58"/>
      <c r="C43" s="57">
        <f>SUM(C38:C42)</f>
        <v>8609</v>
      </c>
      <c r="D43" s="57">
        <f>SUM(D38:D42)</f>
        <v>4298</v>
      </c>
      <c r="E43" s="57">
        <f>SUM(E38:E42)</f>
        <v>4311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1921</v>
      </c>
      <c r="D44" s="57">
        <v>914</v>
      </c>
      <c r="E44" s="57">
        <v>1007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1899</v>
      </c>
      <c r="D45" s="57">
        <v>920</v>
      </c>
      <c r="E45" s="57">
        <v>979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1945</v>
      </c>
      <c r="D46" s="57">
        <v>948</v>
      </c>
      <c r="E46" s="57">
        <v>997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1926</v>
      </c>
      <c r="D47" s="57">
        <v>894</v>
      </c>
      <c r="E47" s="57">
        <v>1032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1936</v>
      </c>
      <c r="D48" s="57">
        <v>963</v>
      </c>
      <c r="E48" s="57">
        <v>973</v>
      </c>
    </row>
    <row r="49" spans="1:5" ht="14.1" customHeight="1" x14ac:dyDescent="0.2">
      <c r="A49" s="52" t="s">
        <v>36</v>
      </c>
      <c r="B49" s="58"/>
      <c r="C49" s="57">
        <f>SUM(C44:C48)</f>
        <v>9627</v>
      </c>
      <c r="D49" s="57">
        <f>SUM(D44:D48)</f>
        <v>4639</v>
      </c>
      <c r="E49" s="57">
        <f>SUM(E44:E48)</f>
        <v>4988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2014</v>
      </c>
      <c r="D50" s="57">
        <v>922</v>
      </c>
      <c r="E50" s="57">
        <v>1092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2072</v>
      </c>
      <c r="D51" s="57">
        <v>970</v>
      </c>
      <c r="E51" s="57">
        <v>1102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2046</v>
      </c>
      <c r="D52" s="57">
        <v>942</v>
      </c>
      <c r="E52" s="57">
        <v>1104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2111</v>
      </c>
      <c r="D53" s="57">
        <v>1040</v>
      </c>
      <c r="E53" s="57">
        <v>1071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2138</v>
      </c>
      <c r="D54" s="57">
        <v>1023</v>
      </c>
      <c r="E54" s="57">
        <v>1115</v>
      </c>
    </row>
    <row r="55" spans="1:5" ht="14.1" customHeight="1" x14ac:dyDescent="0.2">
      <c r="A55" s="51" t="s">
        <v>36</v>
      </c>
      <c r="B55" s="58"/>
      <c r="C55" s="57">
        <f>SUM(C50:C54)</f>
        <v>10381</v>
      </c>
      <c r="D55" s="57">
        <f>SUM(D50:D54)</f>
        <v>4897</v>
      </c>
      <c r="E55" s="57">
        <f>SUM(E50:E54)</f>
        <v>5484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2428</v>
      </c>
      <c r="D56" s="57">
        <v>1193</v>
      </c>
      <c r="E56" s="57">
        <v>1235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2696</v>
      </c>
      <c r="D57" s="57">
        <v>1250</v>
      </c>
      <c r="E57" s="57">
        <v>1446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2944</v>
      </c>
      <c r="D58" s="57">
        <v>1460</v>
      </c>
      <c r="E58" s="57">
        <v>1484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3034</v>
      </c>
      <c r="D59" s="57">
        <v>1524</v>
      </c>
      <c r="E59" s="57">
        <v>1510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3365</v>
      </c>
      <c r="D60" s="57">
        <v>1631</v>
      </c>
      <c r="E60" s="57">
        <v>1734</v>
      </c>
    </row>
    <row r="61" spans="1:5" ht="14.1" customHeight="1" x14ac:dyDescent="0.2">
      <c r="A61" s="52" t="s">
        <v>36</v>
      </c>
      <c r="B61" s="58"/>
      <c r="C61" s="57">
        <f>SUM(C56:C60)</f>
        <v>14467</v>
      </c>
      <c r="D61" s="57">
        <f>SUM(D56:D60)</f>
        <v>7058</v>
      </c>
      <c r="E61" s="57">
        <f>SUM(E56:E60)</f>
        <v>7409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3617</v>
      </c>
      <c r="D62" s="57">
        <v>1845</v>
      </c>
      <c r="E62" s="57">
        <v>1772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3614</v>
      </c>
      <c r="D63" s="57">
        <v>1806</v>
      </c>
      <c r="E63" s="57">
        <v>1808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3675</v>
      </c>
      <c r="D64" s="57">
        <v>1859</v>
      </c>
      <c r="E64" s="57">
        <v>1816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3739</v>
      </c>
      <c r="D65" s="57">
        <v>1899</v>
      </c>
      <c r="E65" s="57">
        <v>1840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3484</v>
      </c>
      <c r="D66" s="57">
        <v>1720</v>
      </c>
      <c r="E66" s="57">
        <v>1764</v>
      </c>
    </row>
    <row r="67" spans="1:5" ht="14.1" customHeight="1" x14ac:dyDescent="0.2">
      <c r="A67" s="52" t="s">
        <v>36</v>
      </c>
      <c r="B67" s="58"/>
      <c r="C67" s="57">
        <f>SUM(C62:C66)</f>
        <v>18129</v>
      </c>
      <c r="D67" s="57">
        <f>SUM(D62:D66)</f>
        <v>9129</v>
      </c>
      <c r="E67" s="57">
        <f>SUM(E62:E66)</f>
        <v>9000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3384</v>
      </c>
      <c r="D68" s="57">
        <v>1707</v>
      </c>
      <c r="E68" s="57">
        <v>1677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3306</v>
      </c>
      <c r="D69" s="57">
        <v>1634</v>
      </c>
      <c r="E69" s="57">
        <v>1672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3116</v>
      </c>
      <c r="D70" s="57">
        <v>1564</v>
      </c>
      <c r="E70" s="57">
        <v>1552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3040</v>
      </c>
      <c r="D71" s="57">
        <v>1519</v>
      </c>
      <c r="E71" s="57">
        <v>1521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2851</v>
      </c>
      <c r="D72" s="57">
        <v>1406</v>
      </c>
      <c r="E72" s="57">
        <v>1445</v>
      </c>
    </row>
    <row r="73" spans="1:5" ht="14.1" customHeight="1" x14ac:dyDescent="0.2">
      <c r="A73" s="52" t="s">
        <v>36</v>
      </c>
      <c r="B73" s="58"/>
      <c r="C73" s="57">
        <f>SUM(C68:C72)</f>
        <v>15697</v>
      </c>
      <c r="D73" s="57">
        <f>SUM(D68:D72)</f>
        <v>7830</v>
      </c>
      <c r="E73" s="57">
        <f>SUM(E68:E72)</f>
        <v>7867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2810</v>
      </c>
      <c r="D74" s="57">
        <v>1383</v>
      </c>
      <c r="E74" s="57">
        <v>1427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2592</v>
      </c>
      <c r="D75" s="57">
        <v>1306</v>
      </c>
      <c r="E75" s="57">
        <v>1286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2503</v>
      </c>
      <c r="D76" s="57">
        <v>1249</v>
      </c>
      <c r="E76" s="57">
        <v>1254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2356</v>
      </c>
      <c r="D77" s="57">
        <v>1163</v>
      </c>
      <c r="E77" s="57">
        <v>1193</v>
      </c>
    </row>
    <row r="78" spans="1:5" x14ac:dyDescent="0.2">
      <c r="A78" s="45" t="s">
        <v>91</v>
      </c>
      <c r="B78" s="56">
        <f>$B$8-59</f>
        <v>1953</v>
      </c>
      <c r="C78" s="57">
        <v>2258</v>
      </c>
      <c r="D78" s="57">
        <v>1159</v>
      </c>
      <c r="E78" s="57">
        <v>1099</v>
      </c>
    </row>
    <row r="79" spans="1:5" x14ac:dyDescent="0.2">
      <c r="A79" s="52" t="s">
        <v>36</v>
      </c>
      <c r="B79" s="58"/>
      <c r="C79" s="57">
        <f>SUM(C74:C78)</f>
        <v>12519</v>
      </c>
      <c r="D79" s="57">
        <f>SUM(D74:D78)</f>
        <v>6260</v>
      </c>
      <c r="E79" s="57">
        <f>SUM(E74:E78)</f>
        <v>6259</v>
      </c>
    </row>
    <row r="80" spans="1:5" x14ac:dyDescent="0.2">
      <c r="A80" s="45" t="s">
        <v>92</v>
      </c>
      <c r="B80" s="56">
        <f>$B$8-60</f>
        <v>1952</v>
      </c>
      <c r="C80" s="57">
        <v>2300</v>
      </c>
      <c r="D80" s="57">
        <v>1124</v>
      </c>
      <c r="E80" s="57">
        <v>1176</v>
      </c>
    </row>
    <row r="81" spans="1:5" x14ac:dyDescent="0.2">
      <c r="A81" s="45" t="s">
        <v>93</v>
      </c>
      <c r="B81" s="56">
        <f>$B$8-61</f>
        <v>1951</v>
      </c>
      <c r="C81" s="57">
        <v>2355</v>
      </c>
      <c r="D81" s="57">
        <v>1221</v>
      </c>
      <c r="E81" s="57">
        <v>1134</v>
      </c>
    </row>
    <row r="82" spans="1:5" x14ac:dyDescent="0.2">
      <c r="A82" s="45" t="s">
        <v>94</v>
      </c>
      <c r="B82" s="56">
        <f>$B$8-62</f>
        <v>1950</v>
      </c>
      <c r="C82" s="57">
        <v>2269</v>
      </c>
      <c r="D82" s="57">
        <v>1109</v>
      </c>
      <c r="E82" s="57">
        <v>1160</v>
      </c>
    </row>
    <row r="83" spans="1:5" x14ac:dyDescent="0.2">
      <c r="A83" s="45" t="s">
        <v>95</v>
      </c>
      <c r="B83" s="56">
        <f>$B$8-63</f>
        <v>1949</v>
      </c>
      <c r="C83" s="57">
        <v>2256</v>
      </c>
      <c r="D83" s="57">
        <v>1096</v>
      </c>
      <c r="E83" s="57">
        <v>1160</v>
      </c>
    </row>
    <row r="84" spans="1:5" x14ac:dyDescent="0.2">
      <c r="A84" s="45" t="s">
        <v>96</v>
      </c>
      <c r="B84" s="56">
        <f>$B$8-64</f>
        <v>1948</v>
      </c>
      <c r="C84" s="57">
        <v>2325</v>
      </c>
      <c r="D84" s="57">
        <v>1114</v>
      </c>
      <c r="E84" s="57">
        <v>1211</v>
      </c>
    </row>
    <row r="85" spans="1:5" x14ac:dyDescent="0.2">
      <c r="A85" s="52" t="s">
        <v>36</v>
      </c>
      <c r="B85" s="58"/>
      <c r="C85" s="57">
        <f>SUM(C80:C84)</f>
        <v>11505</v>
      </c>
      <c r="D85" s="57">
        <f>SUM(D80:D84)</f>
        <v>5664</v>
      </c>
      <c r="E85" s="57">
        <f>SUM(E80:E84)</f>
        <v>5841</v>
      </c>
    </row>
    <row r="86" spans="1:5" x14ac:dyDescent="0.2">
      <c r="A86" s="45" t="s">
        <v>97</v>
      </c>
      <c r="B86" s="56">
        <f>$B$8-65</f>
        <v>1947</v>
      </c>
      <c r="C86" s="57">
        <v>2093</v>
      </c>
      <c r="D86" s="57">
        <v>986</v>
      </c>
      <c r="E86" s="57">
        <v>1107</v>
      </c>
    </row>
    <row r="87" spans="1:5" x14ac:dyDescent="0.2">
      <c r="A87" s="45" t="s">
        <v>98</v>
      </c>
      <c r="B87" s="56">
        <f>$B$8-66</f>
        <v>1946</v>
      </c>
      <c r="C87" s="57">
        <v>1865</v>
      </c>
      <c r="D87" s="57">
        <v>936</v>
      </c>
      <c r="E87" s="57">
        <v>929</v>
      </c>
    </row>
    <row r="88" spans="1:5" x14ac:dyDescent="0.2">
      <c r="A88" s="45" t="s">
        <v>99</v>
      </c>
      <c r="B88" s="56">
        <f>$B$8-67</f>
        <v>1945</v>
      </c>
      <c r="C88" s="57">
        <v>1569</v>
      </c>
      <c r="D88" s="57">
        <v>703</v>
      </c>
      <c r="E88" s="57">
        <v>866</v>
      </c>
    </row>
    <row r="89" spans="1:5" x14ac:dyDescent="0.2">
      <c r="A89" s="45" t="s">
        <v>100</v>
      </c>
      <c r="B89" s="56">
        <f>$B$8-68</f>
        <v>1944</v>
      </c>
      <c r="C89" s="57">
        <v>2034</v>
      </c>
      <c r="D89" s="57">
        <v>1016</v>
      </c>
      <c r="E89" s="57">
        <v>1018</v>
      </c>
    </row>
    <row r="90" spans="1:5" x14ac:dyDescent="0.2">
      <c r="A90" s="45" t="s">
        <v>101</v>
      </c>
      <c r="B90" s="56">
        <f>$B$8-69</f>
        <v>1943</v>
      </c>
      <c r="C90" s="57">
        <v>2250</v>
      </c>
      <c r="D90" s="57">
        <v>1080</v>
      </c>
      <c r="E90" s="57">
        <v>1170</v>
      </c>
    </row>
    <row r="91" spans="1:5" x14ac:dyDescent="0.2">
      <c r="A91" s="52" t="s">
        <v>36</v>
      </c>
      <c r="B91" s="58"/>
      <c r="C91" s="57">
        <f>SUM(C86:C90)</f>
        <v>9811</v>
      </c>
      <c r="D91" s="57">
        <f>SUM(D86:D90)</f>
        <v>4721</v>
      </c>
      <c r="E91" s="57">
        <f>SUM(E86:E90)</f>
        <v>5090</v>
      </c>
    </row>
    <row r="92" spans="1:5" x14ac:dyDescent="0.2">
      <c r="A92" s="45" t="s">
        <v>102</v>
      </c>
      <c r="B92" s="56">
        <f>$B$8-70</f>
        <v>1942</v>
      </c>
      <c r="C92" s="57">
        <v>2067</v>
      </c>
      <c r="D92" s="57">
        <v>995</v>
      </c>
      <c r="E92" s="57">
        <v>1072</v>
      </c>
    </row>
    <row r="93" spans="1:5" x14ac:dyDescent="0.2">
      <c r="A93" s="45" t="s">
        <v>103</v>
      </c>
      <c r="B93" s="56">
        <f>$B$8-71</f>
        <v>1941</v>
      </c>
      <c r="C93" s="57">
        <v>2598</v>
      </c>
      <c r="D93" s="57">
        <v>1238</v>
      </c>
      <c r="E93" s="57">
        <v>1360</v>
      </c>
    </row>
    <row r="94" spans="1:5" x14ac:dyDescent="0.2">
      <c r="A94" s="45" t="s">
        <v>104</v>
      </c>
      <c r="B94" s="56">
        <f>$B$8-72</f>
        <v>1940</v>
      </c>
      <c r="C94" s="57">
        <v>2587</v>
      </c>
      <c r="D94" s="57">
        <v>1299</v>
      </c>
      <c r="E94" s="57">
        <v>1288</v>
      </c>
    </row>
    <row r="95" spans="1:5" x14ac:dyDescent="0.2">
      <c r="A95" s="45" t="s">
        <v>105</v>
      </c>
      <c r="B95" s="56">
        <f>$B$8-73</f>
        <v>1939</v>
      </c>
      <c r="C95" s="57">
        <v>2540</v>
      </c>
      <c r="D95" s="57">
        <v>1211</v>
      </c>
      <c r="E95" s="57">
        <v>1329</v>
      </c>
    </row>
    <row r="96" spans="1:5" x14ac:dyDescent="0.2">
      <c r="A96" s="45" t="s">
        <v>106</v>
      </c>
      <c r="B96" s="56">
        <f>$B$8-74</f>
        <v>1938</v>
      </c>
      <c r="C96" s="57">
        <v>2389</v>
      </c>
      <c r="D96" s="57">
        <v>1101</v>
      </c>
      <c r="E96" s="57">
        <v>1288</v>
      </c>
    </row>
    <row r="97" spans="1:5" x14ac:dyDescent="0.2">
      <c r="A97" s="52" t="s">
        <v>36</v>
      </c>
      <c r="B97" s="58"/>
      <c r="C97" s="57">
        <f>SUM(C92:C96)</f>
        <v>12181</v>
      </c>
      <c r="D97" s="57">
        <f>SUM(D92:D96)</f>
        <v>5844</v>
      </c>
      <c r="E97" s="57">
        <f>SUM(E92:E96)</f>
        <v>6337</v>
      </c>
    </row>
    <row r="98" spans="1:5" x14ac:dyDescent="0.2">
      <c r="A98" s="45" t="s">
        <v>107</v>
      </c>
      <c r="B98" s="56">
        <f>$B$8-75</f>
        <v>1937</v>
      </c>
      <c r="C98" s="57">
        <v>2152</v>
      </c>
      <c r="D98" s="57">
        <v>987</v>
      </c>
      <c r="E98" s="57">
        <v>1165</v>
      </c>
    </row>
    <row r="99" spans="1:5" x14ac:dyDescent="0.2">
      <c r="A99" s="45" t="s">
        <v>108</v>
      </c>
      <c r="B99" s="56">
        <f>$B$8-76</f>
        <v>1936</v>
      </c>
      <c r="C99" s="57">
        <v>1979</v>
      </c>
      <c r="D99" s="57">
        <v>909</v>
      </c>
      <c r="E99" s="57">
        <v>1070</v>
      </c>
    </row>
    <row r="100" spans="1:5" x14ac:dyDescent="0.2">
      <c r="A100" s="45" t="s">
        <v>109</v>
      </c>
      <c r="B100" s="56">
        <f>$B$8-77</f>
        <v>1935</v>
      </c>
      <c r="C100" s="57">
        <v>1946</v>
      </c>
      <c r="D100" s="57">
        <v>892</v>
      </c>
      <c r="E100" s="57">
        <v>1054</v>
      </c>
    </row>
    <row r="101" spans="1:5" x14ac:dyDescent="0.2">
      <c r="A101" s="45" t="s">
        <v>110</v>
      </c>
      <c r="B101" s="56">
        <f>$B$8-78</f>
        <v>1934</v>
      </c>
      <c r="C101" s="57">
        <v>1728</v>
      </c>
      <c r="D101" s="57">
        <v>784</v>
      </c>
      <c r="E101" s="57">
        <v>944</v>
      </c>
    </row>
    <row r="102" spans="1:5" x14ac:dyDescent="0.2">
      <c r="A102" s="46" t="s">
        <v>111</v>
      </c>
      <c r="B102" s="56">
        <f>$B$8-79</f>
        <v>1933</v>
      </c>
      <c r="C102" s="57">
        <v>1151</v>
      </c>
      <c r="D102" s="57">
        <v>482</v>
      </c>
      <c r="E102" s="57">
        <v>669</v>
      </c>
    </row>
    <row r="103" spans="1:5" x14ac:dyDescent="0.2">
      <c r="A103" s="53" t="s">
        <v>36</v>
      </c>
      <c r="B103" s="59"/>
      <c r="C103" s="57">
        <f>SUM(C98:C102)</f>
        <v>8956</v>
      </c>
      <c r="D103" s="57">
        <f>SUM(D98:D102)</f>
        <v>4054</v>
      </c>
      <c r="E103" s="57">
        <f>SUM(E98:E102)</f>
        <v>4902</v>
      </c>
    </row>
    <row r="104" spans="1:5" x14ac:dyDescent="0.2">
      <c r="A104" s="46" t="s">
        <v>112</v>
      </c>
      <c r="B104" s="56">
        <f>$B$8-80</f>
        <v>1932</v>
      </c>
      <c r="C104" s="57">
        <v>1133</v>
      </c>
      <c r="D104" s="57">
        <v>485</v>
      </c>
      <c r="E104" s="57">
        <v>648</v>
      </c>
    </row>
    <row r="105" spans="1:5" x14ac:dyDescent="0.2">
      <c r="A105" s="46" t="s">
        <v>123</v>
      </c>
      <c r="B105" s="56">
        <f>$B$8-81</f>
        <v>1931</v>
      </c>
      <c r="C105" s="57">
        <v>1057</v>
      </c>
      <c r="D105" s="57">
        <v>405</v>
      </c>
      <c r="E105" s="57">
        <v>652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1067</v>
      </c>
      <c r="D106" s="57">
        <v>443</v>
      </c>
      <c r="E106" s="57">
        <v>624</v>
      </c>
    </row>
    <row r="107" spans="1:5" x14ac:dyDescent="0.2">
      <c r="A107" s="46" t="s">
        <v>124</v>
      </c>
      <c r="B107" s="56">
        <f>$B$8-83</f>
        <v>1929</v>
      </c>
      <c r="C107" s="57">
        <v>956</v>
      </c>
      <c r="D107" s="57">
        <v>386</v>
      </c>
      <c r="E107" s="57">
        <v>570</v>
      </c>
    </row>
    <row r="108" spans="1:5" x14ac:dyDescent="0.2">
      <c r="A108" s="46" t="s">
        <v>122</v>
      </c>
      <c r="B108" s="56">
        <f>$B$8-84</f>
        <v>1928</v>
      </c>
      <c r="C108" s="57">
        <v>960</v>
      </c>
      <c r="D108" s="57">
        <v>367</v>
      </c>
      <c r="E108" s="57">
        <v>593</v>
      </c>
    </row>
    <row r="109" spans="1:5" x14ac:dyDescent="0.2">
      <c r="A109" s="53" t="s">
        <v>36</v>
      </c>
      <c r="B109" s="59"/>
      <c r="C109" s="57">
        <f>SUM(C104:C108)</f>
        <v>5173</v>
      </c>
      <c r="D109" s="57">
        <f>SUM(D104:D108)</f>
        <v>2086</v>
      </c>
      <c r="E109" s="57">
        <f>SUM(E104:E108)</f>
        <v>3087</v>
      </c>
    </row>
    <row r="110" spans="1:5" x14ac:dyDescent="0.2">
      <c r="A110" s="46" t="s">
        <v>113</v>
      </c>
      <c r="B110" s="56">
        <f>$B$8-85</f>
        <v>1927</v>
      </c>
      <c r="C110" s="57">
        <v>788</v>
      </c>
      <c r="D110" s="57">
        <v>284</v>
      </c>
      <c r="E110" s="57">
        <v>504</v>
      </c>
    </row>
    <row r="111" spans="1:5" x14ac:dyDescent="0.2">
      <c r="A111" s="46" t="s">
        <v>114</v>
      </c>
      <c r="B111" s="56">
        <f>$B$8-86</f>
        <v>1926</v>
      </c>
      <c r="C111" s="57">
        <v>701</v>
      </c>
      <c r="D111" s="57">
        <v>230</v>
      </c>
      <c r="E111" s="57">
        <v>471</v>
      </c>
    </row>
    <row r="112" spans="1:5" x14ac:dyDescent="0.2">
      <c r="A112" s="46" t="s">
        <v>115</v>
      </c>
      <c r="B112" s="56">
        <f>$B$8-87</f>
        <v>1925</v>
      </c>
      <c r="C112" s="57">
        <v>687</v>
      </c>
      <c r="D112" s="57">
        <v>221</v>
      </c>
      <c r="E112" s="57">
        <v>466</v>
      </c>
    </row>
    <row r="113" spans="1:5" x14ac:dyDescent="0.2">
      <c r="A113" s="46" t="s">
        <v>116</v>
      </c>
      <c r="B113" s="56">
        <f>$B$8-88</f>
        <v>1924</v>
      </c>
      <c r="C113" s="57">
        <v>554</v>
      </c>
      <c r="D113" s="57">
        <v>161</v>
      </c>
      <c r="E113" s="57">
        <v>393</v>
      </c>
    </row>
    <row r="114" spans="1:5" x14ac:dyDescent="0.2">
      <c r="A114" s="46" t="s">
        <v>117</v>
      </c>
      <c r="B114" s="56">
        <f>$B$8-89</f>
        <v>1923</v>
      </c>
      <c r="C114" s="57">
        <v>421</v>
      </c>
      <c r="D114" s="57">
        <v>118</v>
      </c>
      <c r="E114" s="57">
        <v>303</v>
      </c>
    </row>
    <row r="115" spans="1:5" x14ac:dyDescent="0.2">
      <c r="A115" s="53" t="s">
        <v>36</v>
      </c>
      <c r="B115" s="60"/>
      <c r="C115" s="57">
        <f>SUM(C110:C114)</f>
        <v>3151</v>
      </c>
      <c r="D115" s="57">
        <f>SUM(D110:D114)</f>
        <v>1014</v>
      </c>
      <c r="E115" s="57">
        <f>SUM(E110:E114)</f>
        <v>2137</v>
      </c>
    </row>
    <row r="116" spans="1:5" x14ac:dyDescent="0.2">
      <c r="A116" s="46" t="s">
        <v>118</v>
      </c>
      <c r="B116" s="56">
        <f>$B$8-90</f>
        <v>1922</v>
      </c>
      <c r="C116" s="57">
        <v>1687</v>
      </c>
      <c r="D116" s="57">
        <v>332</v>
      </c>
      <c r="E116" s="57">
        <v>1355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187905</v>
      </c>
      <c r="D118" s="62">
        <v>91625</v>
      </c>
      <c r="E118" s="62">
        <v>96280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131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1197</v>
      </c>
      <c r="D8" s="57">
        <v>614</v>
      </c>
      <c r="E8" s="57">
        <v>583</v>
      </c>
    </row>
    <row r="9" spans="1:8" ht="14.1" customHeight="1" x14ac:dyDescent="0.25">
      <c r="A9" s="44" t="s">
        <v>32</v>
      </c>
      <c r="B9" s="56">
        <f>$B$8-1</f>
        <v>2011</v>
      </c>
      <c r="C9" s="57">
        <v>1106</v>
      </c>
      <c r="D9" s="57">
        <v>554</v>
      </c>
      <c r="E9" s="57">
        <v>552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1209</v>
      </c>
      <c r="D10" s="57">
        <v>633</v>
      </c>
      <c r="E10" s="57">
        <v>576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1176</v>
      </c>
      <c r="D11" s="57">
        <v>598</v>
      </c>
      <c r="E11" s="57">
        <v>578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1282</v>
      </c>
      <c r="D12" s="57">
        <v>648</v>
      </c>
      <c r="E12" s="57">
        <v>634</v>
      </c>
    </row>
    <row r="13" spans="1:8" ht="14.1" customHeight="1" x14ac:dyDescent="0.25">
      <c r="A13" s="51" t="s">
        <v>36</v>
      </c>
      <c r="B13" s="56"/>
      <c r="C13" s="57">
        <f>SUM(C8:C12)</f>
        <v>5970</v>
      </c>
      <c r="D13" s="57">
        <f>SUM(D8:D12)</f>
        <v>3047</v>
      </c>
      <c r="E13" s="57">
        <f>SUM(E8:E12)</f>
        <v>2923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1338</v>
      </c>
      <c r="D14" s="57">
        <v>699</v>
      </c>
      <c r="E14" s="57">
        <v>639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1361</v>
      </c>
      <c r="D15" s="57">
        <v>702</v>
      </c>
      <c r="E15" s="57">
        <v>659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1393</v>
      </c>
      <c r="D16" s="57">
        <v>722</v>
      </c>
      <c r="E16" s="57">
        <v>671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1507</v>
      </c>
      <c r="D17" s="57">
        <v>765</v>
      </c>
      <c r="E17" s="57">
        <v>742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1617</v>
      </c>
      <c r="D18" s="57">
        <v>835</v>
      </c>
      <c r="E18" s="57">
        <v>782</v>
      </c>
    </row>
    <row r="19" spans="1:5" ht="14.1" customHeight="1" x14ac:dyDescent="0.25">
      <c r="A19" s="52" t="s">
        <v>36</v>
      </c>
      <c r="B19" s="58"/>
      <c r="C19" s="57">
        <f>SUM(C14:C18)</f>
        <v>7216</v>
      </c>
      <c r="D19" s="57">
        <f>SUM(D14:D18)</f>
        <v>3723</v>
      </c>
      <c r="E19" s="57">
        <f>SUM(E14:E18)</f>
        <v>3493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1600</v>
      </c>
      <c r="D20" s="57">
        <v>780</v>
      </c>
      <c r="E20" s="57">
        <v>820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1716</v>
      </c>
      <c r="D21" s="57">
        <v>843</v>
      </c>
      <c r="E21" s="57">
        <v>873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1758</v>
      </c>
      <c r="D22" s="57">
        <v>896</v>
      </c>
      <c r="E22" s="57">
        <v>862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1858</v>
      </c>
      <c r="D23" s="57">
        <v>934</v>
      </c>
      <c r="E23" s="57">
        <v>924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1858</v>
      </c>
      <c r="D24" s="57">
        <v>956</v>
      </c>
      <c r="E24" s="57">
        <v>902</v>
      </c>
    </row>
    <row r="25" spans="1:5" ht="14.1" customHeight="1" x14ac:dyDescent="0.25">
      <c r="A25" s="52" t="s">
        <v>36</v>
      </c>
      <c r="B25" s="58"/>
      <c r="C25" s="57">
        <f>SUM(C20:C24)</f>
        <v>8790</v>
      </c>
      <c r="D25" s="57">
        <f>SUM(D20:D24)</f>
        <v>4409</v>
      </c>
      <c r="E25" s="57">
        <f>SUM(E20:E24)</f>
        <v>4381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1989</v>
      </c>
      <c r="D26" s="57">
        <v>1001</v>
      </c>
      <c r="E26" s="57">
        <v>988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1982</v>
      </c>
      <c r="D27" s="57">
        <v>994</v>
      </c>
      <c r="E27" s="57">
        <v>988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1989</v>
      </c>
      <c r="D28" s="57">
        <v>1041</v>
      </c>
      <c r="E28" s="57">
        <v>948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1912</v>
      </c>
      <c r="D29" s="57">
        <v>1016</v>
      </c>
      <c r="E29" s="57">
        <v>896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1988</v>
      </c>
      <c r="D30" s="57">
        <v>1012</v>
      </c>
      <c r="E30" s="57">
        <v>976</v>
      </c>
    </row>
    <row r="31" spans="1:5" ht="14.1" customHeight="1" x14ac:dyDescent="0.25">
      <c r="A31" s="52" t="s">
        <v>36</v>
      </c>
      <c r="B31" s="58"/>
      <c r="C31" s="57">
        <f>SUM(C26:C30)</f>
        <v>9860</v>
      </c>
      <c r="D31" s="57">
        <f>SUM(D26:D30)</f>
        <v>5064</v>
      </c>
      <c r="E31" s="57">
        <f>SUM(E26:E30)</f>
        <v>4796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1781</v>
      </c>
      <c r="D32" s="57">
        <v>971</v>
      </c>
      <c r="E32" s="57">
        <v>810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1757</v>
      </c>
      <c r="D33" s="57">
        <v>960</v>
      </c>
      <c r="E33" s="57">
        <v>797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1778</v>
      </c>
      <c r="D34" s="57">
        <v>1015</v>
      </c>
      <c r="E34" s="57">
        <v>763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1685</v>
      </c>
      <c r="D35" s="57">
        <v>934</v>
      </c>
      <c r="E35" s="57">
        <v>751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1701</v>
      </c>
      <c r="D36" s="57">
        <v>909</v>
      </c>
      <c r="E36" s="57">
        <v>792</v>
      </c>
    </row>
    <row r="37" spans="1:5" ht="14.1" customHeight="1" x14ac:dyDescent="0.25">
      <c r="A37" s="52" t="s">
        <v>36</v>
      </c>
      <c r="B37" s="58"/>
      <c r="C37" s="57">
        <f>SUM(C32:C36)</f>
        <v>8702</v>
      </c>
      <c r="D37" s="57">
        <f>SUM(D32:D36)</f>
        <v>4789</v>
      </c>
      <c r="E37" s="57">
        <f>SUM(E32:E36)</f>
        <v>3913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1643</v>
      </c>
      <c r="D38" s="57">
        <v>890</v>
      </c>
      <c r="E38" s="57">
        <v>753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1562</v>
      </c>
      <c r="D39" s="57">
        <v>804</v>
      </c>
      <c r="E39" s="57">
        <v>758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1528</v>
      </c>
      <c r="D40" s="57">
        <v>774</v>
      </c>
      <c r="E40" s="57">
        <v>754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1576</v>
      </c>
      <c r="D41" s="57">
        <v>831</v>
      </c>
      <c r="E41" s="57">
        <v>745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1529</v>
      </c>
      <c r="D42" s="57">
        <v>769</v>
      </c>
      <c r="E42" s="57">
        <v>760</v>
      </c>
    </row>
    <row r="43" spans="1:5" ht="14.1" customHeight="1" x14ac:dyDescent="0.2">
      <c r="A43" s="52" t="s">
        <v>36</v>
      </c>
      <c r="B43" s="58"/>
      <c r="C43" s="57">
        <f>SUM(C38:C42)</f>
        <v>7838</v>
      </c>
      <c r="D43" s="57">
        <f>SUM(D38:D42)</f>
        <v>4068</v>
      </c>
      <c r="E43" s="57">
        <f>SUM(E38:E42)</f>
        <v>3770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1526</v>
      </c>
      <c r="D44" s="57">
        <v>795</v>
      </c>
      <c r="E44" s="57">
        <v>731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1567</v>
      </c>
      <c r="D45" s="57">
        <v>779</v>
      </c>
      <c r="E45" s="57">
        <v>788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1717</v>
      </c>
      <c r="D46" s="57">
        <v>852</v>
      </c>
      <c r="E46" s="57">
        <v>865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1588</v>
      </c>
      <c r="D47" s="57">
        <v>737</v>
      </c>
      <c r="E47" s="57">
        <v>851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1551</v>
      </c>
      <c r="D48" s="57">
        <v>726</v>
      </c>
      <c r="E48" s="57">
        <v>825</v>
      </c>
    </row>
    <row r="49" spans="1:5" ht="14.1" customHeight="1" x14ac:dyDescent="0.2">
      <c r="A49" s="52" t="s">
        <v>36</v>
      </c>
      <c r="B49" s="58"/>
      <c r="C49" s="57">
        <f>SUM(C44:C48)</f>
        <v>7949</v>
      </c>
      <c r="D49" s="57">
        <f>SUM(D44:D48)</f>
        <v>3889</v>
      </c>
      <c r="E49" s="57">
        <f>SUM(E44:E48)</f>
        <v>4060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1627</v>
      </c>
      <c r="D50" s="57">
        <v>815</v>
      </c>
      <c r="E50" s="57">
        <v>812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1551</v>
      </c>
      <c r="D51" s="57">
        <v>750</v>
      </c>
      <c r="E51" s="57">
        <v>801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1624</v>
      </c>
      <c r="D52" s="57">
        <v>817</v>
      </c>
      <c r="E52" s="57">
        <v>807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1629</v>
      </c>
      <c r="D53" s="57">
        <v>765</v>
      </c>
      <c r="E53" s="57">
        <v>864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1761</v>
      </c>
      <c r="D54" s="57">
        <v>851</v>
      </c>
      <c r="E54" s="57">
        <v>910</v>
      </c>
    </row>
    <row r="55" spans="1:5" ht="14.1" customHeight="1" x14ac:dyDescent="0.2">
      <c r="A55" s="51" t="s">
        <v>36</v>
      </c>
      <c r="B55" s="58"/>
      <c r="C55" s="57">
        <f>SUM(C50:C54)</f>
        <v>8192</v>
      </c>
      <c r="D55" s="57">
        <f>SUM(D50:D54)</f>
        <v>3998</v>
      </c>
      <c r="E55" s="57">
        <f>SUM(E50:E54)</f>
        <v>4194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1941</v>
      </c>
      <c r="D56" s="57">
        <v>920</v>
      </c>
      <c r="E56" s="57">
        <v>1021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2162</v>
      </c>
      <c r="D57" s="57">
        <v>1057</v>
      </c>
      <c r="E57" s="57">
        <v>1105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2276</v>
      </c>
      <c r="D58" s="57">
        <v>1144</v>
      </c>
      <c r="E58" s="57">
        <v>1132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2619</v>
      </c>
      <c r="D59" s="57">
        <v>1291</v>
      </c>
      <c r="E59" s="57">
        <v>1328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2617</v>
      </c>
      <c r="D60" s="57">
        <v>1287</v>
      </c>
      <c r="E60" s="57">
        <v>1330</v>
      </c>
    </row>
    <row r="61" spans="1:5" ht="14.1" customHeight="1" x14ac:dyDescent="0.2">
      <c r="A61" s="52" t="s">
        <v>36</v>
      </c>
      <c r="B61" s="58"/>
      <c r="C61" s="57">
        <f>SUM(C56:C60)</f>
        <v>11615</v>
      </c>
      <c r="D61" s="57">
        <f>SUM(D56:D60)</f>
        <v>5699</v>
      </c>
      <c r="E61" s="57">
        <f>SUM(E56:E60)</f>
        <v>5916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2795</v>
      </c>
      <c r="D62" s="57">
        <v>1400</v>
      </c>
      <c r="E62" s="57">
        <v>1395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2918</v>
      </c>
      <c r="D63" s="57">
        <v>1437</v>
      </c>
      <c r="E63" s="57">
        <v>1481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2938</v>
      </c>
      <c r="D64" s="57">
        <v>1424</v>
      </c>
      <c r="E64" s="57">
        <v>1514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2981</v>
      </c>
      <c r="D65" s="57">
        <v>1457</v>
      </c>
      <c r="E65" s="57">
        <v>1524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2901</v>
      </c>
      <c r="D66" s="57">
        <v>1442</v>
      </c>
      <c r="E66" s="57">
        <v>1459</v>
      </c>
    </row>
    <row r="67" spans="1:5" ht="14.1" customHeight="1" x14ac:dyDescent="0.2">
      <c r="A67" s="52" t="s">
        <v>36</v>
      </c>
      <c r="B67" s="58"/>
      <c r="C67" s="57">
        <f>SUM(C62:C66)</f>
        <v>14533</v>
      </c>
      <c r="D67" s="57">
        <f>SUM(D62:D66)</f>
        <v>7160</v>
      </c>
      <c r="E67" s="57">
        <f>SUM(E62:E66)</f>
        <v>7373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2730</v>
      </c>
      <c r="D68" s="57">
        <v>1334</v>
      </c>
      <c r="E68" s="57">
        <v>1396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2711</v>
      </c>
      <c r="D69" s="57">
        <v>1295</v>
      </c>
      <c r="E69" s="57">
        <v>1416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2529</v>
      </c>
      <c r="D70" s="57">
        <v>1232</v>
      </c>
      <c r="E70" s="57">
        <v>1297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2507</v>
      </c>
      <c r="D71" s="57">
        <v>1236</v>
      </c>
      <c r="E71" s="57">
        <v>1271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2439</v>
      </c>
      <c r="D72" s="57">
        <v>1178</v>
      </c>
      <c r="E72" s="57">
        <v>1261</v>
      </c>
    </row>
    <row r="73" spans="1:5" ht="14.1" customHeight="1" x14ac:dyDescent="0.2">
      <c r="A73" s="52" t="s">
        <v>36</v>
      </c>
      <c r="B73" s="58"/>
      <c r="C73" s="57">
        <f>SUM(C68:C72)</f>
        <v>12916</v>
      </c>
      <c r="D73" s="57">
        <f>SUM(D68:D72)</f>
        <v>6275</v>
      </c>
      <c r="E73" s="57">
        <f>SUM(E68:E72)</f>
        <v>6641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2348</v>
      </c>
      <c r="D74" s="57">
        <v>1134</v>
      </c>
      <c r="E74" s="57">
        <v>1214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2225</v>
      </c>
      <c r="D75" s="57">
        <v>1064</v>
      </c>
      <c r="E75" s="57">
        <v>1161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2190</v>
      </c>
      <c r="D76" s="57">
        <v>1054</v>
      </c>
      <c r="E76" s="57">
        <v>1136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2143</v>
      </c>
      <c r="D77" s="57">
        <v>1058</v>
      </c>
      <c r="E77" s="57">
        <v>1085</v>
      </c>
    </row>
    <row r="78" spans="1:5" x14ac:dyDescent="0.2">
      <c r="A78" s="45" t="s">
        <v>91</v>
      </c>
      <c r="B78" s="56">
        <f>$B$8-59</f>
        <v>1953</v>
      </c>
      <c r="C78" s="57">
        <v>2081</v>
      </c>
      <c r="D78" s="57">
        <v>1002</v>
      </c>
      <c r="E78" s="57">
        <v>1079</v>
      </c>
    </row>
    <row r="79" spans="1:5" x14ac:dyDescent="0.2">
      <c r="A79" s="52" t="s">
        <v>36</v>
      </c>
      <c r="B79" s="58"/>
      <c r="C79" s="57">
        <f>SUM(C74:C78)</f>
        <v>10987</v>
      </c>
      <c r="D79" s="57">
        <f>SUM(D74:D78)</f>
        <v>5312</v>
      </c>
      <c r="E79" s="57">
        <f>SUM(E74:E78)</f>
        <v>5675</v>
      </c>
    </row>
    <row r="80" spans="1:5" x14ac:dyDescent="0.2">
      <c r="A80" s="45" t="s">
        <v>92</v>
      </c>
      <c r="B80" s="56">
        <f>$B$8-60</f>
        <v>1952</v>
      </c>
      <c r="C80" s="57">
        <v>2151</v>
      </c>
      <c r="D80" s="57">
        <v>1064</v>
      </c>
      <c r="E80" s="57">
        <v>1087</v>
      </c>
    </row>
    <row r="81" spans="1:5" x14ac:dyDescent="0.2">
      <c r="A81" s="45" t="s">
        <v>93</v>
      </c>
      <c r="B81" s="56">
        <f>$B$8-61</f>
        <v>1951</v>
      </c>
      <c r="C81" s="57">
        <v>2123</v>
      </c>
      <c r="D81" s="57">
        <v>1029</v>
      </c>
      <c r="E81" s="57">
        <v>1094</v>
      </c>
    </row>
    <row r="82" spans="1:5" x14ac:dyDescent="0.2">
      <c r="A82" s="45" t="s">
        <v>94</v>
      </c>
      <c r="B82" s="56">
        <f>$B$8-62</f>
        <v>1950</v>
      </c>
      <c r="C82" s="57">
        <v>2117</v>
      </c>
      <c r="D82" s="57">
        <v>1036</v>
      </c>
      <c r="E82" s="57">
        <v>1081</v>
      </c>
    </row>
    <row r="83" spans="1:5" x14ac:dyDescent="0.2">
      <c r="A83" s="45" t="s">
        <v>95</v>
      </c>
      <c r="B83" s="56">
        <f>$B$8-63</f>
        <v>1949</v>
      </c>
      <c r="C83" s="57">
        <v>2124</v>
      </c>
      <c r="D83" s="57">
        <v>1012</v>
      </c>
      <c r="E83" s="57">
        <v>1112</v>
      </c>
    </row>
    <row r="84" spans="1:5" x14ac:dyDescent="0.2">
      <c r="A84" s="45" t="s">
        <v>96</v>
      </c>
      <c r="B84" s="56">
        <f>$B$8-64</f>
        <v>1948</v>
      </c>
      <c r="C84" s="57">
        <v>2077</v>
      </c>
      <c r="D84" s="57">
        <v>1033</v>
      </c>
      <c r="E84" s="57">
        <v>1044</v>
      </c>
    </row>
    <row r="85" spans="1:5" x14ac:dyDescent="0.2">
      <c r="A85" s="52" t="s">
        <v>36</v>
      </c>
      <c r="B85" s="58"/>
      <c r="C85" s="57">
        <f>SUM(C80:C84)</f>
        <v>10592</v>
      </c>
      <c r="D85" s="57">
        <f>SUM(D80:D84)</f>
        <v>5174</v>
      </c>
      <c r="E85" s="57">
        <f>SUM(E80:E84)</f>
        <v>5418</v>
      </c>
    </row>
    <row r="86" spans="1:5" x14ac:dyDescent="0.2">
      <c r="A86" s="45" t="s">
        <v>97</v>
      </c>
      <c r="B86" s="56">
        <f>$B$8-65</f>
        <v>1947</v>
      </c>
      <c r="C86" s="57">
        <v>2048</v>
      </c>
      <c r="D86" s="57">
        <v>970</v>
      </c>
      <c r="E86" s="57">
        <v>1078</v>
      </c>
    </row>
    <row r="87" spans="1:5" x14ac:dyDescent="0.2">
      <c r="A87" s="45" t="s">
        <v>98</v>
      </c>
      <c r="B87" s="56">
        <f>$B$8-66</f>
        <v>1946</v>
      </c>
      <c r="C87" s="57">
        <v>1857</v>
      </c>
      <c r="D87" s="57">
        <v>899</v>
      </c>
      <c r="E87" s="57">
        <v>958</v>
      </c>
    </row>
    <row r="88" spans="1:5" x14ac:dyDescent="0.2">
      <c r="A88" s="45" t="s">
        <v>99</v>
      </c>
      <c r="B88" s="56">
        <f>$B$8-67</f>
        <v>1945</v>
      </c>
      <c r="C88" s="57">
        <v>1445</v>
      </c>
      <c r="D88" s="57">
        <v>688</v>
      </c>
      <c r="E88" s="57">
        <v>757</v>
      </c>
    </row>
    <row r="89" spans="1:5" x14ac:dyDescent="0.2">
      <c r="A89" s="45" t="s">
        <v>100</v>
      </c>
      <c r="B89" s="56">
        <f>$B$8-68</f>
        <v>1944</v>
      </c>
      <c r="C89" s="57">
        <v>1965</v>
      </c>
      <c r="D89" s="57">
        <v>938</v>
      </c>
      <c r="E89" s="57">
        <v>1027</v>
      </c>
    </row>
    <row r="90" spans="1:5" x14ac:dyDescent="0.2">
      <c r="A90" s="45" t="s">
        <v>101</v>
      </c>
      <c r="B90" s="56">
        <f>$B$8-69</f>
        <v>1943</v>
      </c>
      <c r="C90" s="57">
        <v>2027</v>
      </c>
      <c r="D90" s="57">
        <v>1004</v>
      </c>
      <c r="E90" s="57">
        <v>1023</v>
      </c>
    </row>
    <row r="91" spans="1:5" x14ac:dyDescent="0.2">
      <c r="A91" s="52" t="s">
        <v>36</v>
      </c>
      <c r="B91" s="58"/>
      <c r="C91" s="57">
        <f>SUM(C86:C90)</f>
        <v>9342</v>
      </c>
      <c r="D91" s="57">
        <f>SUM(D86:D90)</f>
        <v>4499</v>
      </c>
      <c r="E91" s="57">
        <f>SUM(E86:E90)</f>
        <v>4843</v>
      </c>
    </row>
    <row r="92" spans="1:5" x14ac:dyDescent="0.2">
      <c r="A92" s="45" t="s">
        <v>102</v>
      </c>
      <c r="B92" s="56">
        <f>$B$8-70</f>
        <v>1942</v>
      </c>
      <c r="C92" s="57">
        <v>1874</v>
      </c>
      <c r="D92" s="57">
        <v>880</v>
      </c>
      <c r="E92" s="57">
        <v>994</v>
      </c>
    </row>
    <row r="93" spans="1:5" x14ac:dyDescent="0.2">
      <c r="A93" s="45" t="s">
        <v>103</v>
      </c>
      <c r="B93" s="56">
        <f>$B$8-71</f>
        <v>1941</v>
      </c>
      <c r="C93" s="57">
        <v>2390</v>
      </c>
      <c r="D93" s="57">
        <v>1173</v>
      </c>
      <c r="E93" s="57">
        <v>1217</v>
      </c>
    </row>
    <row r="94" spans="1:5" x14ac:dyDescent="0.2">
      <c r="A94" s="45" t="s">
        <v>104</v>
      </c>
      <c r="B94" s="56">
        <f>$B$8-72</f>
        <v>1940</v>
      </c>
      <c r="C94" s="57">
        <v>2381</v>
      </c>
      <c r="D94" s="57">
        <v>1132</v>
      </c>
      <c r="E94" s="57">
        <v>1249</v>
      </c>
    </row>
    <row r="95" spans="1:5" x14ac:dyDescent="0.2">
      <c r="A95" s="45" t="s">
        <v>105</v>
      </c>
      <c r="B95" s="56">
        <f>$B$8-73</f>
        <v>1939</v>
      </c>
      <c r="C95" s="57">
        <v>2368</v>
      </c>
      <c r="D95" s="57">
        <v>1169</v>
      </c>
      <c r="E95" s="57">
        <v>1199</v>
      </c>
    </row>
    <row r="96" spans="1:5" x14ac:dyDescent="0.2">
      <c r="A96" s="45" t="s">
        <v>106</v>
      </c>
      <c r="B96" s="56">
        <f>$B$8-74</f>
        <v>1938</v>
      </c>
      <c r="C96" s="57">
        <v>2175</v>
      </c>
      <c r="D96" s="57">
        <v>1035</v>
      </c>
      <c r="E96" s="57">
        <v>1140</v>
      </c>
    </row>
    <row r="97" spans="1:5" x14ac:dyDescent="0.2">
      <c r="A97" s="52" t="s">
        <v>36</v>
      </c>
      <c r="B97" s="58"/>
      <c r="C97" s="57">
        <f>SUM(C92:C96)</f>
        <v>11188</v>
      </c>
      <c r="D97" s="57">
        <f>SUM(D92:D96)</f>
        <v>5389</v>
      </c>
      <c r="E97" s="57">
        <f>SUM(E92:E96)</f>
        <v>5799</v>
      </c>
    </row>
    <row r="98" spans="1:5" x14ac:dyDescent="0.2">
      <c r="A98" s="45" t="s">
        <v>107</v>
      </c>
      <c r="B98" s="56">
        <f>$B$8-75</f>
        <v>1937</v>
      </c>
      <c r="C98" s="57">
        <v>1919</v>
      </c>
      <c r="D98" s="57">
        <v>867</v>
      </c>
      <c r="E98" s="57">
        <v>1052</v>
      </c>
    </row>
    <row r="99" spans="1:5" x14ac:dyDescent="0.2">
      <c r="A99" s="45" t="s">
        <v>108</v>
      </c>
      <c r="B99" s="56">
        <f>$B$8-76</f>
        <v>1936</v>
      </c>
      <c r="C99" s="57">
        <v>1701</v>
      </c>
      <c r="D99" s="57">
        <v>788</v>
      </c>
      <c r="E99" s="57">
        <v>913</v>
      </c>
    </row>
    <row r="100" spans="1:5" x14ac:dyDescent="0.2">
      <c r="A100" s="45" t="s">
        <v>109</v>
      </c>
      <c r="B100" s="56">
        <f>$B$8-77</f>
        <v>1935</v>
      </c>
      <c r="C100" s="57">
        <v>1567</v>
      </c>
      <c r="D100" s="57">
        <v>692</v>
      </c>
      <c r="E100" s="57">
        <v>875</v>
      </c>
    </row>
    <row r="101" spans="1:5" x14ac:dyDescent="0.2">
      <c r="A101" s="45" t="s">
        <v>110</v>
      </c>
      <c r="B101" s="56">
        <f>$B$8-78</f>
        <v>1934</v>
      </c>
      <c r="C101" s="57">
        <v>1463</v>
      </c>
      <c r="D101" s="57">
        <v>649</v>
      </c>
      <c r="E101" s="57">
        <v>814</v>
      </c>
    </row>
    <row r="102" spans="1:5" x14ac:dyDescent="0.2">
      <c r="A102" s="46" t="s">
        <v>111</v>
      </c>
      <c r="B102" s="56">
        <f>$B$8-79</f>
        <v>1933</v>
      </c>
      <c r="C102" s="57">
        <v>1047</v>
      </c>
      <c r="D102" s="57">
        <v>443</v>
      </c>
      <c r="E102" s="57">
        <v>604</v>
      </c>
    </row>
    <row r="103" spans="1:5" x14ac:dyDescent="0.2">
      <c r="A103" s="53" t="s">
        <v>36</v>
      </c>
      <c r="B103" s="59"/>
      <c r="C103" s="57">
        <f>SUM(C98:C102)</f>
        <v>7697</v>
      </c>
      <c r="D103" s="57">
        <f>SUM(D98:D102)</f>
        <v>3439</v>
      </c>
      <c r="E103" s="57">
        <f>SUM(E98:E102)</f>
        <v>4258</v>
      </c>
    </row>
    <row r="104" spans="1:5" x14ac:dyDescent="0.2">
      <c r="A104" s="46" t="s">
        <v>112</v>
      </c>
      <c r="B104" s="56">
        <f>$B$8-80</f>
        <v>1932</v>
      </c>
      <c r="C104" s="57">
        <v>1003</v>
      </c>
      <c r="D104" s="57">
        <v>414</v>
      </c>
      <c r="E104" s="57">
        <v>589</v>
      </c>
    </row>
    <row r="105" spans="1:5" x14ac:dyDescent="0.2">
      <c r="A105" s="46" t="s">
        <v>123</v>
      </c>
      <c r="B105" s="56">
        <f>$B$8-81</f>
        <v>1931</v>
      </c>
      <c r="C105" s="57">
        <v>939</v>
      </c>
      <c r="D105" s="57">
        <v>382</v>
      </c>
      <c r="E105" s="57">
        <v>557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980</v>
      </c>
      <c r="D106" s="57">
        <v>380</v>
      </c>
      <c r="E106" s="57">
        <v>600</v>
      </c>
    </row>
    <row r="107" spans="1:5" x14ac:dyDescent="0.2">
      <c r="A107" s="46" t="s">
        <v>124</v>
      </c>
      <c r="B107" s="56">
        <f>$B$8-83</f>
        <v>1929</v>
      </c>
      <c r="C107" s="57">
        <v>880</v>
      </c>
      <c r="D107" s="57">
        <v>344</v>
      </c>
      <c r="E107" s="57">
        <v>536</v>
      </c>
    </row>
    <row r="108" spans="1:5" x14ac:dyDescent="0.2">
      <c r="A108" s="46" t="s">
        <v>122</v>
      </c>
      <c r="B108" s="56">
        <f>$B$8-84</f>
        <v>1928</v>
      </c>
      <c r="C108" s="57">
        <v>868</v>
      </c>
      <c r="D108" s="57">
        <v>314</v>
      </c>
      <c r="E108" s="57">
        <v>554</v>
      </c>
    </row>
    <row r="109" spans="1:5" x14ac:dyDescent="0.2">
      <c r="A109" s="53" t="s">
        <v>36</v>
      </c>
      <c r="B109" s="59"/>
      <c r="C109" s="57">
        <f>SUM(C104:C108)</f>
        <v>4670</v>
      </c>
      <c r="D109" s="57">
        <f>SUM(D104:D108)</f>
        <v>1834</v>
      </c>
      <c r="E109" s="57">
        <f>SUM(E104:E108)</f>
        <v>2836</v>
      </c>
    </row>
    <row r="110" spans="1:5" x14ac:dyDescent="0.2">
      <c r="A110" s="46" t="s">
        <v>113</v>
      </c>
      <c r="B110" s="56">
        <f>$B$8-85</f>
        <v>1927</v>
      </c>
      <c r="C110" s="57">
        <v>763</v>
      </c>
      <c r="D110" s="57">
        <v>272</v>
      </c>
      <c r="E110" s="57">
        <v>491</v>
      </c>
    </row>
    <row r="111" spans="1:5" x14ac:dyDescent="0.2">
      <c r="A111" s="46" t="s">
        <v>114</v>
      </c>
      <c r="B111" s="56">
        <f>$B$8-86</f>
        <v>1926</v>
      </c>
      <c r="C111" s="57">
        <v>619</v>
      </c>
      <c r="D111" s="57">
        <v>213</v>
      </c>
      <c r="E111" s="57">
        <v>406</v>
      </c>
    </row>
    <row r="112" spans="1:5" x14ac:dyDescent="0.2">
      <c r="A112" s="46" t="s">
        <v>115</v>
      </c>
      <c r="B112" s="56">
        <f>$B$8-87</f>
        <v>1925</v>
      </c>
      <c r="C112" s="57">
        <v>567</v>
      </c>
      <c r="D112" s="57">
        <v>170</v>
      </c>
      <c r="E112" s="57">
        <v>397</v>
      </c>
    </row>
    <row r="113" spans="1:5" x14ac:dyDescent="0.2">
      <c r="A113" s="46" t="s">
        <v>116</v>
      </c>
      <c r="B113" s="56">
        <f>$B$8-88</f>
        <v>1924</v>
      </c>
      <c r="C113" s="57">
        <v>498</v>
      </c>
      <c r="D113" s="57">
        <v>135</v>
      </c>
      <c r="E113" s="57">
        <v>363</v>
      </c>
    </row>
    <row r="114" spans="1:5" x14ac:dyDescent="0.2">
      <c r="A114" s="46" t="s">
        <v>117</v>
      </c>
      <c r="B114" s="56">
        <f>$B$8-89</f>
        <v>1923</v>
      </c>
      <c r="C114" s="57">
        <v>424</v>
      </c>
      <c r="D114" s="57">
        <v>117</v>
      </c>
      <c r="E114" s="57">
        <v>307</v>
      </c>
    </row>
    <row r="115" spans="1:5" x14ac:dyDescent="0.2">
      <c r="A115" s="53" t="s">
        <v>36</v>
      </c>
      <c r="B115" s="60"/>
      <c r="C115" s="57">
        <f>SUM(C110:C114)</f>
        <v>2871</v>
      </c>
      <c r="D115" s="57">
        <f>SUM(D110:D114)</f>
        <v>907</v>
      </c>
      <c r="E115" s="57">
        <f>SUM(E110:E114)</f>
        <v>1964</v>
      </c>
    </row>
    <row r="116" spans="1:5" x14ac:dyDescent="0.2">
      <c r="A116" s="46" t="s">
        <v>118</v>
      </c>
      <c r="B116" s="56">
        <f>$B$8-90</f>
        <v>1922</v>
      </c>
      <c r="C116" s="57">
        <v>1309</v>
      </c>
      <c r="D116" s="57">
        <v>275</v>
      </c>
      <c r="E116" s="57">
        <v>1034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162237</v>
      </c>
      <c r="D118" s="62">
        <v>78950</v>
      </c>
      <c r="E118" s="62">
        <v>83287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132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1309</v>
      </c>
      <c r="D8" s="57">
        <v>689</v>
      </c>
      <c r="E8" s="57">
        <v>620</v>
      </c>
    </row>
    <row r="9" spans="1:8" ht="14.1" customHeight="1" x14ac:dyDescent="0.25">
      <c r="A9" s="44" t="s">
        <v>32</v>
      </c>
      <c r="B9" s="56">
        <f>$B$8-1</f>
        <v>2011</v>
      </c>
      <c r="C9" s="57">
        <v>1340</v>
      </c>
      <c r="D9" s="57">
        <v>662</v>
      </c>
      <c r="E9" s="57">
        <v>678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1402</v>
      </c>
      <c r="D10" s="57">
        <v>731</v>
      </c>
      <c r="E10" s="57">
        <v>671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1385</v>
      </c>
      <c r="D11" s="57">
        <v>670</v>
      </c>
      <c r="E11" s="57">
        <v>715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1414</v>
      </c>
      <c r="D12" s="57">
        <v>717</v>
      </c>
      <c r="E12" s="57">
        <v>697</v>
      </c>
    </row>
    <row r="13" spans="1:8" ht="14.1" customHeight="1" x14ac:dyDescent="0.25">
      <c r="A13" s="51" t="s">
        <v>36</v>
      </c>
      <c r="B13" s="56"/>
      <c r="C13" s="57">
        <f>SUM(C8:C12)</f>
        <v>6850</v>
      </c>
      <c r="D13" s="57">
        <f>SUM(D8:D12)</f>
        <v>3469</v>
      </c>
      <c r="E13" s="57">
        <f>SUM(E8:E12)</f>
        <v>3381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1442</v>
      </c>
      <c r="D14" s="57">
        <v>752</v>
      </c>
      <c r="E14" s="57">
        <v>690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1444</v>
      </c>
      <c r="D15" s="57">
        <v>732</v>
      </c>
      <c r="E15" s="57">
        <v>712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1535</v>
      </c>
      <c r="D16" s="57">
        <v>805</v>
      </c>
      <c r="E16" s="57">
        <v>730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1636</v>
      </c>
      <c r="D17" s="57">
        <v>857</v>
      </c>
      <c r="E17" s="57">
        <v>779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1699</v>
      </c>
      <c r="D18" s="57">
        <v>857</v>
      </c>
      <c r="E18" s="57">
        <v>842</v>
      </c>
    </row>
    <row r="19" spans="1:5" ht="14.1" customHeight="1" x14ac:dyDescent="0.25">
      <c r="A19" s="52" t="s">
        <v>36</v>
      </c>
      <c r="B19" s="58"/>
      <c r="C19" s="57">
        <f>SUM(C14:C18)</f>
        <v>7756</v>
      </c>
      <c r="D19" s="57">
        <f>SUM(D14:D18)</f>
        <v>4003</v>
      </c>
      <c r="E19" s="57">
        <f>SUM(E14:E18)</f>
        <v>3753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1761</v>
      </c>
      <c r="D20" s="57">
        <v>861</v>
      </c>
      <c r="E20" s="57">
        <v>900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1796</v>
      </c>
      <c r="D21" s="57">
        <v>922</v>
      </c>
      <c r="E21" s="57">
        <v>874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1920</v>
      </c>
      <c r="D22" s="57">
        <v>953</v>
      </c>
      <c r="E22" s="57">
        <v>967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1954</v>
      </c>
      <c r="D23" s="57">
        <v>1034</v>
      </c>
      <c r="E23" s="57">
        <v>920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1939</v>
      </c>
      <c r="D24" s="57">
        <v>956</v>
      </c>
      <c r="E24" s="57">
        <v>983</v>
      </c>
    </row>
    <row r="25" spans="1:5" ht="14.1" customHeight="1" x14ac:dyDescent="0.25">
      <c r="A25" s="52" t="s">
        <v>36</v>
      </c>
      <c r="B25" s="58"/>
      <c r="C25" s="57">
        <f>SUM(C20:C24)</f>
        <v>9370</v>
      </c>
      <c r="D25" s="57">
        <f>SUM(D20:D24)</f>
        <v>4726</v>
      </c>
      <c r="E25" s="57">
        <f>SUM(E20:E24)</f>
        <v>4644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2084</v>
      </c>
      <c r="D26" s="57">
        <v>1095</v>
      </c>
      <c r="E26" s="57">
        <v>989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2143</v>
      </c>
      <c r="D27" s="57">
        <v>1110</v>
      </c>
      <c r="E27" s="57">
        <v>1033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2033</v>
      </c>
      <c r="D28" s="57">
        <v>1034</v>
      </c>
      <c r="E28" s="57">
        <v>999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2088</v>
      </c>
      <c r="D29" s="57">
        <v>1079</v>
      </c>
      <c r="E29" s="57">
        <v>1009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2028</v>
      </c>
      <c r="D30" s="57">
        <v>1102</v>
      </c>
      <c r="E30" s="57">
        <v>926</v>
      </c>
    </row>
    <row r="31" spans="1:5" ht="14.1" customHeight="1" x14ac:dyDescent="0.25">
      <c r="A31" s="52" t="s">
        <v>36</v>
      </c>
      <c r="B31" s="58"/>
      <c r="C31" s="57">
        <f>SUM(C26:C30)</f>
        <v>10376</v>
      </c>
      <c r="D31" s="57">
        <f>SUM(D26:D30)</f>
        <v>5420</v>
      </c>
      <c r="E31" s="57">
        <f>SUM(E26:E30)</f>
        <v>4956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1831</v>
      </c>
      <c r="D32" s="57">
        <v>964</v>
      </c>
      <c r="E32" s="57">
        <v>867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1885</v>
      </c>
      <c r="D33" s="57">
        <v>1013</v>
      </c>
      <c r="E33" s="57">
        <v>872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1855</v>
      </c>
      <c r="D34" s="57">
        <v>1024</v>
      </c>
      <c r="E34" s="57">
        <v>831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1708</v>
      </c>
      <c r="D35" s="57">
        <v>880</v>
      </c>
      <c r="E35" s="57">
        <v>828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1695</v>
      </c>
      <c r="D36" s="57">
        <v>887</v>
      </c>
      <c r="E36" s="57">
        <v>808</v>
      </c>
    </row>
    <row r="37" spans="1:5" ht="14.1" customHeight="1" x14ac:dyDescent="0.25">
      <c r="A37" s="52" t="s">
        <v>36</v>
      </c>
      <c r="B37" s="58"/>
      <c r="C37" s="57">
        <f>SUM(C32:C36)</f>
        <v>8974</v>
      </c>
      <c r="D37" s="57">
        <f>SUM(D32:D36)</f>
        <v>4768</v>
      </c>
      <c r="E37" s="57">
        <f>SUM(E32:E36)</f>
        <v>4206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1598</v>
      </c>
      <c r="D38" s="57">
        <v>840</v>
      </c>
      <c r="E38" s="57">
        <v>758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1592</v>
      </c>
      <c r="D39" s="57">
        <v>803</v>
      </c>
      <c r="E39" s="57">
        <v>789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1531</v>
      </c>
      <c r="D40" s="57">
        <v>775</v>
      </c>
      <c r="E40" s="57">
        <v>756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1565</v>
      </c>
      <c r="D41" s="57">
        <v>805</v>
      </c>
      <c r="E41" s="57">
        <v>760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1670</v>
      </c>
      <c r="D42" s="57">
        <v>831</v>
      </c>
      <c r="E42" s="57">
        <v>839</v>
      </c>
    </row>
    <row r="43" spans="1:5" ht="14.1" customHeight="1" x14ac:dyDescent="0.2">
      <c r="A43" s="52" t="s">
        <v>36</v>
      </c>
      <c r="B43" s="58"/>
      <c r="C43" s="57">
        <f>SUM(C38:C42)</f>
        <v>7956</v>
      </c>
      <c r="D43" s="57">
        <f>SUM(D38:D42)</f>
        <v>4054</v>
      </c>
      <c r="E43" s="57">
        <f>SUM(E38:E42)</f>
        <v>3902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1740</v>
      </c>
      <c r="D44" s="57">
        <v>823</v>
      </c>
      <c r="E44" s="57">
        <v>917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1798</v>
      </c>
      <c r="D45" s="57">
        <v>832</v>
      </c>
      <c r="E45" s="57">
        <v>966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1931</v>
      </c>
      <c r="D46" s="57">
        <v>913</v>
      </c>
      <c r="E46" s="57">
        <v>1018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1812</v>
      </c>
      <c r="D47" s="57">
        <v>868</v>
      </c>
      <c r="E47" s="57">
        <v>944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1803</v>
      </c>
      <c r="D48" s="57">
        <v>848</v>
      </c>
      <c r="E48" s="57">
        <v>955</v>
      </c>
    </row>
    <row r="49" spans="1:5" ht="14.1" customHeight="1" x14ac:dyDescent="0.2">
      <c r="A49" s="52" t="s">
        <v>36</v>
      </c>
      <c r="B49" s="58"/>
      <c r="C49" s="57">
        <f>SUM(C44:C48)</f>
        <v>9084</v>
      </c>
      <c r="D49" s="57">
        <f>SUM(D44:D48)</f>
        <v>4284</v>
      </c>
      <c r="E49" s="57">
        <f>SUM(E44:E48)</f>
        <v>4800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1932</v>
      </c>
      <c r="D50" s="57">
        <v>933</v>
      </c>
      <c r="E50" s="57">
        <v>999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1924</v>
      </c>
      <c r="D51" s="57">
        <v>912</v>
      </c>
      <c r="E51" s="57">
        <v>1012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1895</v>
      </c>
      <c r="D52" s="57">
        <v>901</v>
      </c>
      <c r="E52" s="57">
        <v>994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2043</v>
      </c>
      <c r="D53" s="57">
        <v>987</v>
      </c>
      <c r="E53" s="57">
        <v>1056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2135</v>
      </c>
      <c r="D54" s="57">
        <v>1033</v>
      </c>
      <c r="E54" s="57">
        <v>1102</v>
      </c>
    </row>
    <row r="55" spans="1:5" ht="14.1" customHeight="1" x14ac:dyDescent="0.2">
      <c r="A55" s="51" t="s">
        <v>36</v>
      </c>
      <c r="B55" s="58"/>
      <c r="C55" s="57">
        <f>SUM(C50:C54)</f>
        <v>9929</v>
      </c>
      <c r="D55" s="57">
        <f>SUM(D50:D54)</f>
        <v>4766</v>
      </c>
      <c r="E55" s="57">
        <f>SUM(E50:E54)</f>
        <v>5163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2294</v>
      </c>
      <c r="D56" s="57">
        <v>1119</v>
      </c>
      <c r="E56" s="57">
        <v>1175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2686</v>
      </c>
      <c r="D57" s="57">
        <v>1266</v>
      </c>
      <c r="E57" s="57">
        <v>1420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2781</v>
      </c>
      <c r="D58" s="57">
        <v>1355</v>
      </c>
      <c r="E58" s="57">
        <v>1426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3202</v>
      </c>
      <c r="D59" s="57">
        <v>1554</v>
      </c>
      <c r="E59" s="57">
        <v>1648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3400</v>
      </c>
      <c r="D60" s="57">
        <v>1665</v>
      </c>
      <c r="E60" s="57">
        <v>1735</v>
      </c>
    </row>
    <row r="61" spans="1:5" ht="14.1" customHeight="1" x14ac:dyDescent="0.2">
      <c r="A61" s="52" t="s">
        <v>36</v>
      </c>
      <c r="B61" s="58"/>
      <c r="C61" s="57">
        <f>SUM(C56:C60)</f>
        <v>14363</v>
      </c>
      <c r="D61" s="57">
        <f>SUM(D56:D60)</f>
        <v>6959</v>
      </c>
      <c r="E61" s="57">
        <f>SUM(E56:E60)</f>
        <v>7404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3485</v>
      </c>
      <c r="D62" s="57">
        <v>1753</v>
      </c>
      <c r="E62" s="57">
        <v>1732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3487</v>
      </c>
      <c r="D63" s="57">
        <v>1684</v>
      </c>
      <c r="E63" s="57">
        <v>1803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3448</v>
      </c>
      <c r="D64" s="57">
        <v>1680</v>
      </c>
      <c r="E64" s="57">
        <v>1768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3564</v>
      </c>
      <c r="D65" s="57">
        <v>1759</v>
      </c>
      <c r="E65" s="57">
        <v>1805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3557</v>
      </c>
      <c r="D66" s="57">
        <v>1722</v>
      </c>
      <c r="E66" s="57">
        <v>1835</v>
      </c>
    </row>
    <row r="67" spans="1:5" ht="14.1" customHeight="1" x14ac:dyDescent="0.2">
      <c r="A67" s="52" t="s">
        <v>36</v>
      </c>
      <c r="B67" s="58"/>
      <c r="C67" s="57">
        <f>SUM(C62:C66)</f>
        <v>17541</v>
      </c>
      <c r="D67" s="57">
        <f>SUM(D62:D66)</f>
        <v>8598</v>
      </c>
      <c r="E67" s="57">
        <f>SUM(E62:E66)</f>
        <v>8943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3408</v>
      </c>
      <c r="D68" s="57">
        <v>1662</v>
      </c>
      <c r="E68" s="57">
        <v>1746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3438</v>
      </c>
      <c r="D69" s="57">
        <v>1694</v>
      </c>
      <c r="E69" s="57">
        <v>1744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3214</v>
      </c>
      <c r="D70" s="57">
        <v>1541</v>
      </c>
      <c r="E70" s="57">
        <v>1673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3166</v>
      </c>
      <c r="D71" s="57">
        <v>1538</v>
      </c>
      <c r="E71" s="57">
        <v>1628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3022</v>
      </c>
      <c r="D72" s="57">
        <v>1510</v>
      </c>
      <c r="E72" s="57">
        <v>1512</v>
      </c>
    </row>
    <row r="73" spans="1:5" ht="14.1" customHeight="1" x14ac:dyDescent="0.2">
      <c r="A73" s="52" t="s">
        <v>36</v>
      </c>
      <c r="B73" s="58"/>
      <c r="C73" s="57">
        <f>SUM(C68:C72)</f>
        <v>16248</v>
      </c>
      <c r="D73" s="57">
        <f>SUM(D68:D72)</f>
        <v>7945</v>
      </c>
      <c r="E73" s="57">
        <f>SUM(E68:E72)</f>
        <v>8303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3011</v>
      </c>
      <c r="D74" s="57">
        <v>1422</v>
      </c>
      <c r="E74" s="57">
        <v>1589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2829</v>
      </c>
      <c r="D75" s="57">
        <v>1354</v>
      </c>
      <c r="E75" s="57">
        <v>1475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2785</v>
      </c>
      <c r="D76" s="57">
        <v>1357</v>
      </c>
      <c r="E76" s="57">
        <v>1428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2809</v>
      </c>
      <c r="D77" s="57">
        <v>1305</v>
      </c>
      <c r="E77" s="57">
        <v>1504</v>
      </c>
    </row>
    <row r="78" spans="1:5" x14ac:dyDescent="0.2">
      <c r="A78" s="45" t="s">
        <v>91</v>
      </c>
      <c r="B78" s="56">
        <f>$B$8-59</f>
        <v>1953</v>
      </c>
      <c r="C78" s="57">
        <v>2758</v>
      </c>
      <c r="D78" s="57">
        <v>1309</v>
      </c>
      <c r="E78" s="57">
        <v>1449</v>
      </c>
    </row>
    <row r="79" spans="1:5" x14ac:dyDescent="0.2">
      <c r="A79" s="52" t="s">
        <v>36</v>
      </c>
      <c r="B79" s="58"/>
      <c r="C79" s="57">
        <f>SUM(C74:C78)</f>
        <v>14192</v>
      </c>
      <c r="D79" s="57">
        <f>SUM(D74:D78)</f>
        <v>6747</v>
      </c>
      <c r="E79" s="57">
        <f>SUM(E74:E78)</f>
        <v>7445</v>
      </c>
    </row>
    <row r="80" spans="1:5" x14ac:dyDescent="0.2">
      <c r="A80" s="45" t="s">
        <v>92</v>
      </c>
      <c r="B80" s="56">
        <f>$B$8-60</f>
        <v>1952</v>
      </c>
      <c r="C80" s="57">
        <v>2780</v>
      </c>
      <c r="D80" s="57">
        <v>1342</v>
      </c>
      <c r="E80" s="57">
        <v>1438</v>
      </c>
    </row>
    <row r="81" spans="1:5" x14ac:dyDescent="0.2">
      <c r="A81" s="45" t="s">
        <v>93</v>
      </c>
      <c r="B81" s="56">
        <f>$B$8-61</f>
        <v>1951</v>
      </c>
      <c r="C81" s="57">
        <v>2854</v>
      </c>
      <c r="D81" s="57">
        <v>1410</v>
      </c>
      <c r="E81" s="57">
        <v>1444</v>
      </c>
    </row>
    <row r="82" spans="1:5" x14ac:dyDescent="0.2">
      <c r="A82" s="45" t="s">
        <v>94</v>
      </c>
      <c r="B82" s="56">
        <f>$B$8-62</f>
        <v>1950</v>
      </c>
      <c r="C82" s="57">
        <v>2858</v>
      </c>
      <c r="D82" s="57">
        <v>1430</v>
      </c>
      <c r="E82" s="57">
        <v>1428</v>
      </c>
    </row>
    <row r="83" spans="1:5" x14ac:dyDescent="0.2">
      <c r="A83" s="45" t="s">
        <v>95</v>
      </c>
      <c r="B83" s="56">
        <f>$B$8-63</f>
        <v>1949</v>
      </c>
      <c r="C83" s="57">
        <v>2809</v>
      </c>
      <c r="D83" s="57">
        <v>1385</v>
      </c>
      <c r="E83" s="57">
        <v>1424</v>
      </c>
    </row>
    <row r="84" spans="1:5" x14ac:dyDescent="0.2">
      <c r="A84" s="45" t="s">
        <v>96</v>
      </c>
      <c r="B84" s="56">
        <f>$B$8-64</f>
        <v>1948</v>
      </c>
      <c r="C84" s="57">
        <v>2713</v>
      </c>
      <c r="D84" s="57">
        <v>1329</v>
      </c>
      <c r="E84" s="57">
        <v>1384</v>
      </c>
    </row>
    <row r="85" spans="1:5" x14ac:dyDescent="0.2">
      <c r="A85" s="52" t="s">
        <v>36</v>
      </c>
      <c r="B85" s="58"/>
      <c r="C85" s="57">
        <f>SUM(C80:C84)</f>
        <v>14014</v>
      </c>
      <c r="D85" s="57">
        <f>SUM(D80:D84)</f>
        <v>6896</v>
      </c>
      <c r="E85" s="57">
        <f>SUM(E80:E84)</f>
        <v>7118</v>
      </c>
    </row>
    <row r="86" spans="1:5" x14ac:dyDescent="0.2">
      <c r="A86" s="45" t="s">
        <v>97</v>
      </c>
      <c r="B86" s="56">
        <f>$B$8-65</f>
        <v>1947</v>
      </c>
      <c r="C86" s="57">
        <v>2639</v>
      </c>
      <c r="D86" s="57">
        <v>1274</v>
      </c>
      <c r="E86" s="57">
        <v>1365</v>
      </c>
    </row>
    <row r="87" spans="1:5" x14ac:dyDescent="0.2">
      <c r="A87" s="45" t="s">
        <v>98</v>
      </c>
      <c r="B87" s="56">
        <f>$B$8-66</f>
        <v>1946</v>
      </c>
      <c r="C87" s="57">
        <v>2487</v>
      </c>
      <c r="D87" s="57">
        <v>1183</v>
      </c>
      <c r="E87" s="57">
        <v>1304</v>
      </c>
    </row>
    <row r="88" spans="1:5" x14ac:dyDescent="0.2">
      <c r="A88" s="45" t="s">
        <v>99</v>
      </c>
      <c r="B88" s="56">
        <f>$B$8-67</f>
        <v>1945</v>
      </c>
      <c r="C88" s="57">
        <v>2083</v>
      </c>
      <c r="D88" s="57">
        <v>988</v>
      </c>
      <c r="E88" s="57">
        <v>1095</v>
      </c>
    </row>
    <row r="89" spans="1:5" x14ac:dyDescent="0.2">
      <c r="A89" s="45" t="s">
        <v>100</v>
      </c>
      <c r="B89" s="56">
        <f>$B$8-68</f>
        <v>1944</v>
      </c>
      <c r="C89" s="57">
        <v>2789</v>
      </c>
      <c r="D89" s="57">
        <v>1339</v>
      </c>
      <c r="E89" s="57">
        <v>1450</v>
      </c>
    </row>
    <row r="90" spans="1:5" x14ac:dyDescent="0.2">
      <c r="A90" s="45" t="s">
        <v>101</v>
      </c>
      <c r="B90" s="56">
        <f>$B$8-69</f>
        <v>1943</v>
      </c>
      <c r="C90" s="57">
        <v>2814</v>
      </c>
      <c r="D90" s="57">
        <v>1380</v>
      </c>
      <c r="E90" s="57">
        <v>1434</v>
      </c>
    </row>
    <row r="91" spans="1:5" x14ac:dyDescent="0.2">
      <c r="A91" s="52" t="s">
        <v>36</v>
      </c>
      <c r="B91" s="58"/>
      <c r="C91" s="57">
        <f>SUM(C86:C90)</f>
        <v>12812</v>
      </c>
      <c r="D91" s="57">
        <f>SUM(D86:D90)</f>
        <v>6164</v>
      </c>
      <c r="E91" s="57">
        <f>SUM(E86:E90)</f>
        <v>6648</v>
      </c>
    </row>
    <row r="92" spans="1:5" x14ac:dyDescent="0.2">
      <c r="A92" s="45" t="s">
        <v>102</v>
      </c>
      <c r="B92" s="56">
        <f>$B$8-70</f>
        <v>1942</v>
      </c>
      <c r="C92" s="57">
        <v>2804</v>
      </c>
      <c r="D92" s="57">
        <v>1318</v>
      </c>
      <c r="E92" s="57">
        <v>1486</v>
      </c>
    </row>
    <row r="93" spans="1:5" x14ac:dyDescent="0.2">
      <c r="A93" s="45" t="s">
        <v>103</v>
      </c>
      <c r="B93" s="56">
        <f>$B$8-71</f>
        <v>1941</v>
      </c>
      <c r="C93" s="57">
        <v>3288</v>
      </c>
      <c r="D93" s="57">
        <v>1539</v>
      </c>
      <c r="E93" s="57">
        <v>1749</v>
      </c>
    </row>
    <row r="94" spans="1:5" x14ac:dyDescent="0.2">
      <c r="A94" s="45" t="s">
        <v>104</v>
      </c>
      <c r="B94" s="56">
        <f>$B$8-72</f>
        <v>1940</v>
      </c>
      <c r="C94" s="57">
        <v>3279</v>
      </c>
      <c r="D94" s="57">
        <v>1588</v>
      </c>
      <c r="E94" s="57">
        <v>1691</v>
      </c>
    </row>
    <row r="95" spans="1:5" x14ac:dyDescent="0.2">
      <c r="A95" s="45" t="s">
        <v>105</v>
      </c>
      <c r="B95" s="56">
        <f>$B$8-73</f>
        <v>1939</v>
      </c>
      <c r="C95" s="57">
        <v>3224</v>
      </c>
      <c r="D95" s="57">
        <v>1553</v>
      </c>
      <c r="E95" s="57">
        <v>1671</v>
      </c>
    </row>
    <row r="96" spans="1:5" x14ac:dyDescent="0.2">
      <c r="A96" s="45" t="s">
        <v>106</v>
      </c>
      <c r="B96" s="56">
        <f>$B$8-74</f>
        <v>1938</v>
      </c>
      <c r="C96" s="57">
        <v>3005</v>
      </c>
      <c r="D96" s="57">
        <v>1401</v>
      </c>
      <c r="E96" s="57">
        <v>1604</v>
      </c>
    </row>
    <row r="97" spans="1:5" x14ac:dyDescent="0.2">
      <c r="A97" s="52" t="s">
        <v>36</v>
      </c>
      <c r="B97" s="58"/>
      <c r="C97" s="57">
        <f>SUM(C92:C96)</f>
        <v>15600</v>
      </c>
      <c r="D97" s="57">
        <f>SUM(D92:D96)</f>
        <v>7399</v>
      </c>
      <c r="E97" s="57">
        <f>SUM(E92:E96)</f>
        <v>8201</v>
      </c>
    </row>
    <row r="98" spans="1:5" x14ac:dyDescent="0.2">
      <c r="A98" s="45" t="s">
        <v>107</v>
      </c>
      <c r="B98" s="56">
        <f>$B$8-75</f>
        <v>1937</v>
      </c>
      <c r="C98" s="57">
        <v>2541</v>
      </c>
      <c r="D98" s="57">
        <v>1211</v>
      </c>
      <c r="E98" s="57">
        <v>1330</v>
      </c>
    </row>
    <row r="99" spans="1:5" x14ac:dyDescent="0.2">
      <c r="A99" s="45" t="s">
        <v>108</v>
      </c>
      <c r="B99" s="56">
        <f>$B$8-76</f>
        <v>1936</v>
      </c>
      <c r="C99" s="57">
        <v>2409</v>
      </c>
      <c r="D99" s="57">
        <v>1130</v>
      </c>
      <c r="E99" s="57">
        <v>1279</v>
      </c>
    </row>
    <row r="100" spans="1:5" x14ac:dyDescent="0.2">
      <c r="A100" s="45" t="s">
        <v>109</v>
      </c>
      <c r="B100" s="56">
        <f>$B$8-77</f>
        <v>1935</v>
      </c>
      <c r="C100" s="57">
        <v>2203</v>
      </c>
      <c r="D100" s="57">
        <v>987</v>
      </c>
      <c r="E100" s="57">
        <v>1216</v>
      </c>
    </row>
    <row r="101" spans="1:5" x14ac:dyDescent="0.2">
      <c r="A101" s="45" t="s">
        <v>110</v>
      </c>
      <c r="B101" s="56">
        <f>$B$8-78</f>
        <v>1934</v>
      </c>
      <c r="C101" s="57">
        <v>2023</v>
      </c>
      <c r="D101" s="57">
        <v>941</v>
      </c>
      <c r="E101" s="57">
        <v>1082</v>
      </c>
    </row>
    <row r="102" spans="1:5" x14ac:dyDescent="0.2">
      <c r="A102" s="46" t="s">
        <v>111</v>
      </c>
      <c r="B102" s="56">
        <f>$B$8-79</f>
        <v>1933</v>
      </c>
      <c r="C102" s="57">
        <v>1392</v>
      </c>
      <c r="D102" s="57">
        <v>579</v>
      </c>
      <c r="E102" s="57">
        <v>813</v>
      </c>
    </row>
    <row r="103" spans="1:5" x14ac:dyDescent="0.2">
      <c r="A103" s="53" t="s">
        <v>36</v>
      </c>
      <c r="B103" s="59"/>
      <c r="C103" s="57">
        <f>SUM(C98:C102)</f>
        <v>10568</v>
      </c>
      <c r="D103" s="57">
        <f>SUM(D98:D102)</f>
        <v>4848</v>
      </c>
      <c r="E103" s="57">
        <f>SUM(E98:E102)</f>
        <v>5720</v>
      </c>
    </row>
    <row r="104" spans="1:5" x14ac:dyDescent="0.2">
      <c r="A104" s="46" t="s">
        <v>112</v>
      </c>
      <c r="B104" s="56">
        <f>$B$8-80</f>
        <v>1932</v>
      </c>
      <c r="C104" s="57">
        <v>1372</v>
      </c>
      <c r="D104" s="57">
        <v>598</v>
      </c>
      <c r="E104" s="57">
        <v>774</v>
      </c>
    </row>
    <row r="105" spans="1:5" x14ac:dyDescent="0.2">
      <c r="A105" s="46" t="s">
        <v>123</v>
      </c>
      <c r="B105" s="56">
        <f>$B$8-81</f>
        <v>1931</v>
      </c>
      <c r="C105" s="57">
        <v>1301</v>
      </c>
      <c r="D105" s="57">
        <v>516</v>
      </c>
      <c r="E105" s="57">
        <v>785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1257</v>
      </c>
      <c r="D106" s="57">
        <v>502</v>
      </c>
      <c r="E106" s="57">
        <v>755</v>
      </c>
    </row>
    <row r="107" spans="1:5" x14ac:dyDescent="0.2">
      <c r="A107" s="46" t="s">
        <v>124</v>
      </c>
      <c r="B107" s="56">
        <f>$B$8-83</f>
        <v>1929</v>
      </c>
      <c r="C107" s="57">
        <v>1206</v>
      </c>
      <c r="D107" s="57">
        <v>453</v>
      </c>
      <c r="E107" s="57">
        <v>753</v>
      </c>
    </row>
    <row r="108" spans="1:5" x14ac:dyDescent="0.2">
      <c r="A108" s="46" t="s">
        <v>122</v>
      </c>
      <c r="B108" s="56">
        <f>$B$8-84</f>
        <v>1928</v>
      </c>
      <c r="C108" s="57">
        <v>1143</v>
      </c>
      <c r="D108" s="57">
        <v>433</v>
      </c>
      <c r="E108" s="57">
        <v>710</v>
      </c>
    </row>
    <row r="109" spans="1:5" x14ac:dyDescent="0.2">
      <c r="A109" s="53" t="s">
        <v>36</v>
      </c>
      <c r="B109" s="59"/>
      <c r="C109" s="57">
        <f>SUM(C104:C108)</f>
        <v>6279</v>
      </c>
      <c r="D109" s="57">
        <f>SUM(D104:D108)</f>
        <v>2502</v>
      </c>
      <c r="E109" s="57">
        <f>SUM(E104:E108)</f>
        <v>3777</v>
      </c>
    </row>
    <row r="110" spans="1:5" x14ac:dyDescent="0.2">
      <c r="A110" s="46" t="s">
        <v>113</v>
      </c>
      <c r="B110" s="56">
        <f>$B$8-85</f>
        <v>1927</v>
      </c>
      <c r="C110" s="57">
        <v>1004</v>
      </c>
      <c r="D110" s="57">
        <v>345</v>
      </c>
      <c r="E110" s="57">
        <v>659</v>
      </c>
    </row>
    <row r="111" spans="1:5" x14ac:dyDescent="0.2">
      <c r="A111" s="46" t="s">
        <v>114</v>
      </c>
      <c r="B111" s="56">
        <f>$B$8-86</f>
        <v>1926</v>
      </c>
      <c r="C111" s="57">
        <v>855</v>
      </c>
      <c r="D111" s="57">
        <v>277</v>
      </c>
      <c r="E111" s="57">
        <v>578</v>
      </c>
    </row>
    <row r="112" spans="1:5" x14ac:dyDescent="0.2">
      <c r="A112" s="46" t="s">
        <v>115</v>
      </c>
      <c r="B112" s="56">
        <f>$B$8-87</f>
        <v>1925</v>
      </c>
      <c r="C112" s="57">
        <v>879</v>
      </c>
      <c r="D112" s="57">
        <v>263</v>
      </c>
      <c r="E112" s="57">
        <v>616</v>
      </c>
    </row>
    <row r="113" spans="1:5" x14ac:dyDescent="0.2">
      <c r="A113" s="46" t="s">
        <v>116</v>
      </c>
      <c r="B113" s="56">
        <f>$B$8-88</f>
        <v>1924</v>
      </c>
      <c r="C113" s="57">
        <v>686</v>
      </c>
      <c r="D113" s="57">
        <v>173</v>
      </c>
      <c r="E113" s="57">
        <v>513</v>
      </c>
    </row>
    <row r="114" spans="1:5" x14ac:dyDescent="0.2">
      <c r="A114" s="46" t="s">
        <v>117</v>
      </c>
      <c r="B114" s="56">
        <f>$B$8-89</f>
        <v>1923</v>
      </c>
      <c r="C114" s="57">
        <v>564</v>
      </c>
      <c r="D114" s="57">
        <v>152</v>
      </c>
      <c r="E114" s="57">
        <v>412</v>
      </c>
    </row>
    <row r="115" spans="1:5" x14ac:dyDescent="0.2">
      <c r="A115" s="53" t="s">
        <v>36</v>
      </c>
      <c r="B115" s="60"/>
      <c r="C115" s="57">
        <f>SUM(C110:C114)</f>
        <v>3988</v>
      </c>
      <c r="D115" s="57">
        <f>SUM(D110:D114)</f>
        <v>1210</v>
      </c>
      <c r="E115" s="57">
        <f>SUM(E110:E114)</f>
        <v>2778</v>
      </c>
    </row>
    <row r="116" spans="1:5" x14ac:dyDescent="0.2">
      <c r="A116" s="46" t="s">
        <v>118</v>
      </c>
      <c r="B116" s="56">
        <f>$B$8-90</f>
        <v>1922</v>
      </c>
      <c r="C116" s="57">
        <v>1982</v>
      </c>
      <c r="D116" s="57">
        <v>455</v>
      </c>
      <c r="E116" s="57">
        <v>1527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197882</v>
      </c>
      <c r="D118" s="62">
        <v>95213</v>
      </c>
      <c r="E118" s="62">
        <v>102669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133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2447</v>
      </c>
      <c r="D8" s="57">
        <v>1222</v>
      </c>
      <c r="E8" s="57">
        <v>1225</v>
      </c>
    </row>
    <row r="9" spans="1:8" ht="14.1" customHeight="1" x14ac:dyDescent="0.25">
      <c r="A9" s="44" t="s">
        <v>32</v>
      </c>
      <c r="B9" s="56">
        <f>$B$8-1</f>
        <v>2011</v>
      </c>
      <c r="C9" s="57">
        <v>2439</v>
      </c>
      <c r="D9" s="57">
        <v>1230</v>
      </c>
      <c r="E9" s="57">
        <v>1209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2526</v>
      </c>
      <c r="D10" s="57">
        <v>1269</v>
      </c>
      <c r="E10" s="57">
        <v>1257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2567</v>
      </c>
      <c r="D11" s="57">
        <v>1343</v>
      </c>
      <c r="E11" s="57">
        <v>1224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2715</v>
      </c>
      <c r="D12" s="57">
        <v>1379</v>
      </c>
      <c r="E12" s="57">
        <v>1336</v>
      </c>
    </row>
    <row r="13" spans="1:8" ht="14.1" customHeight="1" x14ac:dyDescent="0.25">
      <c r="A13" s="51" t="s">
        <v>36</v>
      </c>
      <c r="B13" s="56"/>
      <c r="C13" s="57">
        <f>SUM(C8:C12)</f>
        <v>12694</v>
      </c>
      <c r="D13" s="57">
        <f>SUM(D8:D12)</f>
        <v>6443</v>
      </c>
      <c r="E13" s="57">
        <f>SUM(E8:E12)</f>
        <v>6251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2689</v>
      </c>
      <c r="D14" s="57">
        <v>1354</v>
      </c>
      <c r="E14" s="57">
        <v>1335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2643</v>
      </c>
      <c r="D15" s="57">
        <v>1350</v>
      </c>
      <c r="E15" s="57">
        <v>1293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2721</v>
      </c>
      <c r="D16" s="57">
        <v>1403</v>
      </c>
      <c r="E16" s="57">
        <v>1318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2835</v>
      </c>
      <c r="D17" s="57">
        <v>1504</v>
      </c>
      <c r="E17" s="57">
        <v>1331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2835</v>
      </c>
      <c r="D18" s="57">
        <v>1443</v>
      </c>
      <c r="E18" s="57">
        <v>1392</v>
      </c>
    </row>
    <row r="19" spans="1:5" ht="14.1" customHeight="1" x14ac:dyDescent="0.25">
      <c r="A19" s="52" t="s">
        <v>36</v>
      </c>
      <c r="B19" s="58"/>
      <c r="C19" s="57">
        <f>SUM(C14:C18)</f>
        <v>13723</v>
      </c>
      <c r="D19" s="57">
        <f>SUM(D14:D18)</f>
        <v>7054</v>
      </c>
      <c r="E19" s="57">
        <f>SUM(E14:E18)</f>
        <v>6669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2846</v>
      </c>
      <c r="D20" s="57">
        <v>1469</v>
      </c>
      <c r="E20" s="57">
        <v>1377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3008</v>
      </c>
      <c r="D21" s="57">
        <v>1480</v>
      </c>
      <c r="E21" s="57">
        <v>1528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3072</v>
      </c>
      <c r="D22" s="57">
        <v>1561</v>
      </c>
      <c r="E22" s="57">
        <v>1511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3075</v>
      </c>
      <c r="D23" s="57">
        <v>1563</v>
      </c>
      <c r="E23" s="57">
        <v>1512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3256</v>
      </c>
      <c r="D24" s="57">
        <v>1676</v>
      </c>
      <c r="E24" s="57">
        <v>1580</v>
      </c>
    </row>
    <row r="25" spans="1:5" ht="14.1" customHeight="1" x14ac:dyDescent="0.25">
      <c r="A25" s="52" t="s">
        <v>36</v>
      </c>
      <c r="B25" s="58"/>
      <c r="C25" s="57">
        <f>SUM(C20:C24)</f>
        <v>15257</v>
      </c>
      <c r="D25" s="57">
        <f>SUM(D20:D24)</f>
        <v>7749</v>
      </c>
      <c r="E25" s="57">
        <f>SUM(E20:E24)</f>
        <v>7508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3340</v>
      </c>
      <c r="D26" s="57">
        <v>1746</v>
      </c>
      <c r="E26" s="57">
        <v>1594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3308</v>
      </c>
      <c r="D27" s="57">
        <v>1707</v>
      </c>
      <c r="E27" s="57">
        <v>1601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3060</v>
      </c>
      <c r="D28" s="57">
        <v>1570</v>
      </c>
      <c r="E28" s="57">
        <v>1490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3121</v>
      </c>
      <c r="D29" s="57">
        <v>1642</v>
      </c>
      <c r="E29" s="57">
        <v>1479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3005</v>
      </c>
      <c r="D30" s="57">
        <v>1575</v>
      </c>
      <c r="E30" s="57">
        <v>1430</v>
      </c>
    </row>
    <row r="31" spans="1:5" ht="14.1" customHeight="1" x14ac:dyDescent="0.25">
      <c r="A31" s="52" t="s">
        <v>36</v>
      </c>
      <c r="B31" s="58"/>
      <c r="C31" s="57">
        <f>SUM(C26:C30)</f>
        <v>15834</v>
      </c>
      <c r="D31" s="57">
        <f>SUM(D26:D30)</f>
        <v>8240</v>
      </c>
      <c r="E31" s="57">
        <f>SUM(E26:E30)</f>
        <v>7594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2948</v>
      </c>
      <c r="D32" s="57">
        <v>1544</v>
      </c>
      <c r="E32" s="57">
        <v>1404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2995</v>
      </c>
      <c r="D33" s="57">
        <v>1609</v>
      </c>
      <c r="E33" s="57">
        <v>1386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3040</v>
      </c>
      <c r="D34" s="57">
        <v>1630</v>
      </c>
      <c r="E34" s="57">
        <v>1410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2900</v>
      </c>
      <c r="D35" s="57">
        <v>1502</v>
      </c>
      <c r="E35" s="57">
        <v>1398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3024</v>
      </c>
      <c r="D36" s="57">
        <v>1616</v>
      </c>
      <c r="E36" s="57">
        <v>1408</v>
      </c>
    </row>
    <row r="37" spans="1:5" ht="14.1" customHeight="1" x14ac:dyDescent="0.25">
      <c r="A37" s="52" t="s">
        <v>36</v>
      </c>
      <c r="B37" s="58"/>
      <c r="C37" s="57">
        <f>SUM(C32:C36)</f>
        <v>14907</v>
      </c>
      <c r="D37" s="57">
        <f>SUM(D32:D36)</f>
        <v>7901</v>
      </c>
      <c r="E37" s="57">
        <f>SUM(E32:E36)</f>
        <v>7006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2963</v>
      </c>
      <c r="D38" s="57">
        <v>1577</v>
      </c>
      <c r="E38" s="57">
        <v>1386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2878</v>
      </c>
      <c r="D39" s="57">
        <v>1462</v>
      </c>
      <c r="E39" s="57">
        <v>1416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2785</v>
      </c>
      <c r="D40" s="57">
        <v>1410</v>
      </c>
      <c r="E40" s="57">
        <v>1375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2820</v>
      </c>
      <c r="D41" s="57">
        <v>1376</v>
      </c>
      <c r="E41" s="57">
        <v>1444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2920</v>
      </c>
      <c r="D42" s="57">
        <v>1432</v>
      </c>
      <c r="E42" s="57">
        <v>1488</v>
      </c>
    </row>
    <row r="43" spans="1:5" ht="14.1" customHeight="1" x14ac:dyDescent="0.2">
      <c r="A43" s="52" t="s">
        <v>36</v>
      </c>
      <c r="B43" s="58"/>
      <c r="C43" s="57">
        <f>SUM(C38:C42)</f>
        <v>14366</v>
      </c>
      <c r="D43" s="57">
        <f>SUM(D38:D42)</f>
        <v>7257</v>
      </c>
      <c r="E43" s="57">
        <f>SUM(E38:E42)</f>
        <v>7109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3097</v>
      </c>
      <c r="D44" s="57">
        <v>1507</v>
      </c>
      <c r="E44" s="57">
        <v>1590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3260</v>
      </c>
      <c r="D45" s="57">
        <v>1576</v>
      </c>
      <c r="E45" s="57">
        <v>1684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3257</v>
      </c>
      <c r="D46" s="57">
        <v>1567</v>
      </c>
      <c r="E46" s="57">
        <v>1690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3299</v>
      </c>
      <c r="D47" s="57">
        <v>1578</v>
      </c>
      <c r="E47" s="57">
        <v>1721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3245</v>
      </c>
      <c r="D48" s="57">
        <v>1590</v>
      </c>
      <c r="E48" s="57">
        <v>1655</v>
      </c>
    </row>
    <row r="49" spans="1:5" ht="14.1" customHeight="1" x14ac:dyDescent="0.2">
      <c r="A49" s="52" t="s">
        <v>36</v>
      </c>
      <c r="B49" s="58"/>
      <c r="C49" s="57">
        <f>SUM(C44:C48)</f>
        <v>16158</v>
      </c>
      <c r="D49" s="57">
        <f>SUM(D44:D48)</f>
        <v>7818</v>
      </c>
      <c r="E49" s="57">
        <f>SUM(E44:E48)</f>
        <v>8340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3374</v>
      </c>
      <c r="D50" s="57">
        <v>1616</v>
      </c>
      <c r="E50" s="57">
        <v>1758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3429</v>
      </c>
      <c r="D51" s="57">
        <v>1655</v>
      </c>
      <c r="E51" s="57">
        <v>1774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3273</v>
      </c>
      <c r="D52" s="57">
        <v>1585</v>
      </c>
      <c r="E52" s="57">
        <v>1688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3449</v>
      </c>
      <c r="D53" s="57">
        <v>1694</v>
      </c>
      <c r="E53" s="57">
        <v>1755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3533</v>
      </c>
      <c r="D54" s="57">
        <v>1724</v>
      </c>
      <c r="E54" s="57">
        <v>1809</v>
      </c>
    </row>
    <row r="55" spans="1:5" ht="14.1" customHeight="1" x14ac:dyDescent="0.2">
      <c r="A55" s="51" t="s">
        <v>36</v>
      </c>
      <c r="B55" s="58"/>
      <c r="C55" s="57">
        <f>SUM(C50:C54)</f>
        <v>17058</v>
      </c>
      <c r="D55" s="57">
        <f>SUM(D50:D54)</f>
        <v>8274</v>
      </c>
      <c r="E55" s="57">
        <f>SUM(E50:E54)</f>
        <v>8784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3822</v>
      </c>
      <c r="D56" s="57">
        <v>1840</v>
      </c>
      <c r="E56" s="57">
        <v>1982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4388</v>
      </c>
      <c r="D57" s="57">
        <v>2153</v>
      </c>
      <c r="E57" s="57">
        <v>2235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4591</v>
      </c>
      <c r="D58" s="57">
        <v>2297</v>
      </c>
      <c r="E58" s="57">
        <v>2294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4985</v>
      </c>
      <c r="D59" s="57">
        <v>2506</v>
      </c>
      <c r="E59" s="57">
        <v>2479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5404</v>
      </c>
      <c r="D60" s="57">
        <v>2693</v>
      </c>
      <c r="E60" s="57">
        <v>2711</v>
      </c>
    </row>
    <row r="61" spans="1:5" ht="14.1" customHeight="1" x14ac:dyDescent="0.2">
      <c r="A61" s="52" t="s">
        <v>36</v>
      </c>
      <c r="B61" s="58"/>
      <c r="C61" s="57">
        <f>SUM(C56:C60)</f>
        <v>23190</v>
      </c>
      <c r="D61" s="57">
        <f>SUM(D56:D60)</f>
        <v>11489</v>
      </c>
      <c r="E61" s="57">
        <f>SUM(E56:E60)</f>
        <v>11701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5851</v>
      </c>
      <c r="D62" s="57">
        <v>2881</v>
      </c>
      <c r="E62" s="57">
        <v>2970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5894</v>
      </c>
      <c r="D63" s="57">
        <v>2910</v>
      </c>
      <c r="E63" s="57">
        <v>2984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5682</v>
      </c>
      <c r="D64" s="57">
        <v>2821</v>
      </c>
      <c r="E64" s="57">
        <v>2861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5612</v>
      </c>
      <c r="D65" s="57">
        <v>2768</v>
      </c>
      <c r="E65" s="57">
        <v>2844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5509</v>
      </c>
      <c r="D66" s="57">
        <v>2795</v>
      </c>
      <c r="E66" s="57">
        <v>2714</v>
      </c>
    </row>
    <row r="67" spans="1:5" ht="14.1" customHeight="1" x14ac:dyDescent="0.2">
      <c r="A67" s="52" t="s">
        <v>36</v>
      </c>
      <c r="B67" s="58"/>
      <c r="C67" s="57">
        <f>SUM(C62:C66)</f>
        <v>28548</v>
      </c>
      <c r="D67" s="57">
        <f>SUM(D62:D66)</f>
        <v>14175</v>
      </c>
      <c r="E67" s="57">
        <f>SUM(E62:E66)</f>
        <v>14373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5358</v>
      </c>
      <c r="D68" s="57">
        <v>2672</v>
      </c>
      <c r="E68" s="57">
        <v>2686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5156</v>
      </c>
      <c r="D69" s="57">
        <v>2607</v>
      </c>
      <c r="E69" s="57">
        <v>2549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4907</v>
      </c>
      <c r="D70" s="57">
        <v>2423</v>
      </c>
      <c r="E70" s="57">
        <v>2484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4674</v>
      </c>
      <c r="D71" s="57">
        <v>2351</v>
      </c>
      <c r="E71" s="57">
        <v>2323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4470</v>
      </c>
      <c r="D72" s="57">
        <v>2254</v>
      </c>
      <c r="E72" s="57">
        <v>2216</v>
      </c>
    </row>
    <row r="73" spans="1:5" ht="14.1" customHeight="1" x14ac:dyDescent="0.2">
      <c r="A73" s="52" t="s">
        <v>36</v>
      </c>
      <c r="B73" s="58"/>
      <c r="C73" s="57">
        <f>SUM(C68:C72)</f>
        <v>24565</v>
      </c>
      <c r="D73" s="57">
        <f>SUM(D68:D72)</f>
        <v>12307</v>
      </c>
      <c r="E73" s="57">
        <f>SUM(E68:E72)</f>
        <v>12258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4322</v>
      </c>
      <c r="D74" s="57">
        <v>2130</v>
      </c>
      <c r="E74" s="57">
        <v>2192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3998</v>
      </c>
      <c r="D75" s="57">
        <v>1984</v>
      </c>
      <c r="E75" s="57">
        <v>2014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3782</v>
      </c>
      <c r="D76" s="57">
        <v>1842</v>
      </c>
      <c r="E76" s="57">
        <v>1940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3755</v>
      </c>
      <c r="D77" s="57">
        <v>1860</v>
      </c>
      <c r="E77" s="57">
        <v>1895</v>
      </c>
    </row>
    <row r="78" spans="1:5" x14ac:dyDescent="0.2">
      <c r="A78" s="45" t="s">
        <v>91</v>
      </c>
      <c r="B78" s="56">
        <f>$B$8-59</f>
        <v>1953</v>
      </c>
      <c r="C78" s="57">
        <v>3636</v>
      </c>
      <c r="D78" s="57">
        <v>1786</v>
      </c>
      <c r="E78" s="57">
        <v>1850</v>
      </c>
    </row>
    <row r="79" spans="1:5" x14ac:dyDescent="0.2">
      <c r="A79" s="52" t="s">
        <v>36</v>
      </c>
      <c r="B79" s="58"/>
      <c r="C79" s="57">
        <f>SUM(C74:C78)</f>
        <v>19493</v>
      </c>
      <c r="D79" s="57">
        <f>SUM(D74:D78)</f>
        <v>9602</v>
      </c>
      <c r="E79" s="57">
        <f>SUM(E74:E78)</f>
        <v>9891</v>
      </c>
    </row>
    <row r="80" spans="1:5" x14ac:dyDescent="0.2">
      <c r="A80" s="45" t="s">
        <v>92</v>
      </c>
      <c r="B80" s="56">
        <f>$B$8-60</f>
        <v>1952</v>
      </c>
      <c r="C80" s="57">
        <v>3523</v>
      </c>
      <c r="D80" s="57">
        <v>1723</v>
      </c>
      <c r="E80" s="57">
        <v>1800</v>
      </c>
    </row>
    <row r="81" spans="1:5" x14ac:dyDescent="0.2">
      <c r="A81" s="45" t="s">
        <v>93</v>
      </c>
      <c r="B81" s="56">
        <f>$B$8-61</f>
        <v>1951</v>
      </c>
      <c r="C81" s="57">
        <v>3562</v>
      </c>
      <c r="D81" s="57">
        <v>1761</v>
      </c>
      <c r="E81" s="57">
        <v>1801</v>
      </c>
    </row>
    <row r="82" spans="1:5" x14ac:dyDescent="0.2">
      <c r="A82" s="45" t="s">
        <v>94</v>
      </c>
      <c r="B82" s="56">
        <f>$B$8-62</f>
        <v>1950</v>
      </c>
      <c r="C82" s="57">
        <v>3646</v>
      </c>
      <c r="D82" s="57">
        <v>1721</v>
      </c>
      <c r="E82" s="57">
        <v>1925</v>
      </c>
    </row>
    <row r="83" spans="1:5" x14ac:dyDescent="0.2">
      <c r="A83" s="45" t="s">
        <v>95</v>
      </c>
      <c r="B83" s="56">
        <f>$B$8-63</f>
        <v>1949</v>
      </c>
      <c r="C83" s="57">
        <v>3621</v>
      </c>
      <c r="D83" s="57">
        <v>1756</v>
      </c>
      <c r="E83" s="57">
        <v>1865</v>
      </c>
    </row>
    <row r="84" spans="1:5" x14ac:dyDescent="0.2">
      <c r="A84" s="45" t="s">
        <v>96</v>
      </c>
      <c r="B84" s="56">
        <f>$B$8-64</f>
        <v>1948</v>
      </c>
      <c r="C84" s="57">
        <v>3576</v>
      </c>
      <c r="D84" s="57">
        <v>1672</v>
      </c>
      <c r="E84" s="57">
        <v>1904</v>
      </c>
    </row>
    <row r="85" spans="1:5" x14ac:dyDescent="0.2">
      <c r="A85" s="52" t="s">
        <v>36</v>
      </c>
      <c r="B85" s="58"/>
      <c r="C85" s="57">
        <f>SUM(C80:C84)</f>
        <v>17928</v>
      </c>
      <c r="D85" s="57">
        <f>SUM(D80:D84)</f>
        <v>8633</v>
      </c>
      <c r="E85" s="57">
        <f>SUM(E80:E84)</f>
        <v>9295</v>
      </c>
    </row>
    <row r="86" spans="1:5" x14ac:dyDescent="0.2">
      <c r="A86" s="45" t="s">
        <v>97</v>
      </c>
      <c r="B86" s="56">
        <f>$B$8-65</f>
        <v>1947</v>
      </c>
      <c r="C86" s="57">
        <v>3506</v>
      </c>
      <c r="D86" s="57">
        <v>1674</v>
      </c>
      <c r="E86" s="57">
        <v>1832</v>
      </c>
    </row>
    <row r="87" spans="1:5" x14ac:dyDescent="0.2">
      <c r="A87" s="45" t="s">
        <v>98</v>
      </c>
      <c r="B87" s="56">
        <f>$B$8-66</f>
        <v>1946</v>
      </c>
      <c r="C87" s="57">
        <v>3150</v>
      </c>
      <c r="D87" s="57">
        <v>1508</v>
      </c>
      <c r="E87" s="57">
        <v>1642</v>
      </c>
    </row>
    <row r="88" spans="1:5" x14ac:dyDescent="0.2">
      <c r="A88" s="45" t="s">
        <v>99</v>
      </c>
      <c r="B88" s="56">
        <f>$B$8-67</f>
        <v>1945</v>
      </c>
      <c r="C88" s="57">
        <v>2696</v>
      </c>
      <c r="D88" s="57">
        <v>1263</v>
      </c>
      <c r="E88" s="57">
        <v>1433</v>
      </c>
    </row>
    <row r="89" spans="1:5" x14ac:dyDescent="0.2">
      <c r="A89" s="45" t="s">
        <v>100</v>
      </c>
      <c r="B89" s="56">
        <f>$B$8-68</f>
        <v>1944</v>
      </c>
      <c r="C89" s="57">
        <v>3579</v>
      </c>
      <c r="D89" s="57">
        <v>1712</v>
      </c>
      <c r="E89" s="57">
        <v>1867</v>
      </c>
    </row>
    <row r="90" spans="1:5" x14ac:dyDescent="0.2">
      <c r="A90" s="45" t="s">
        <v>101</v>
      </c>
      <c r="B90" s="56">
        <f>$B$8-69</f>
        <v>1943</v>
      </c>
      <c r="C90" s="57">
        <v>3649</v>
      </c>
      <c r="D90" s="57">
        <v>1727</v>
      </c>
      <c r="E90" s="57">
        <v>1922</v>
      </c>
    </row>
    <row r="91" spans="1:5" x14ac:dyDescent="0.2">
      <c r="A91" s="52" t="s">
        <v>36</v>
      </c>
      <c r="B91" s="58"/>
      <c r="C91" s="57">
        <f>SUM(C86:C90)</f>
        <v>16580</v>
      </c>
      <c r="D91" s="57">
        <f>SUM(D86:D90)</f>
        <v>7884</v>
      </c>
      <c r="E91" s="57">
        <f>SUM(E86:E90)</f>
        <v>8696</v>
      </c>
    </row>
    <row r="92" spans="1:5" x14ac:dyDescent="0.2">
      <c r="A92" s="45" t="s">
        <v>102</v>
      </c>
      <c r="B92" s="56">
        <f>$B$8-70</f>
        <v>1942</v>
      </c>
      <c r="C92" s="57">
        <v>3449</v>
      </c>
      <c r="D92" s="57">
        <v>1643</v>
      </c>
      <c r="E92" s="57">
        <v>1806</v>
      </c>
    </row>
    <row r="93" spans="1:5" x14ac:dyDescent="0.2">
      <c r="A93" s="45" t="s">
        <v>103</v>
      </c>
      <c r="B93" s="56">
        <f>$B$8-71</f>
        <v>1941</v>
      </c>
      <c r="C93" s="57">
        <v>4064</v>
      </c>
      <c r="D93" s="57">
        <v>1888</v>
      </c>
      <c r="E93" s="57">
        <v>2176</v>
      </c>
    </row>
    <row r="94" spans="1:5" x14ac:dyDescent="0.2">
      <c r="A94" s="45" t="s">
        <v>104</v>
      </c>
      <c r="B94" s="56">
        <f>$B$8-72</f>
        <v>1940</v>
      </c>
      <c r="C94" s="57">
        <v>4095</v>
      </c>
      <c r="D94" s="57">
        <v>1950</v>
      </c>
      <c r="E94" s="57">
        <v>2145</v>
      </c>
    </row>
    <row r="95" spans="1:5" x14ac:dyDescent="0.2">
      <c r="A95" s="45" t="s">
        <v>105</v>
      </c>
      <c r="B95" s="56">
        <f>$B$8-73</f>
        <v>1939</v>
      </c>
      <c r="C95" s="57">
        <v>4216</v>
      </c>
      <c r="D95" s="57">
        <v>1956</v>
      </c>
      <c r="E95" s="57">
        <v>2260</v>
      </c>
    </row>
    <row r="96" spans="1:5" x14ac:dyDescent="0.2">
      <c r="A96" s="45" t="s">
        <v>106</v>
      </c>
      <c r="B96" s="56">
        <f>$B$8-74</f>
        <v>1938</v>
      </c>
      <c r="C96" s="57">
        <v>3807</v>
      </c>
      <c r="D96" s="57">
        <v>1775</v>
      </c>
      <c r="E96" s="57">
        <v>2032</v>
      </c>
    </row>
    <row r="97" spans="1:5" x14ac:dyDescent="0.2">
      <c r="A97" s="52" t="s">
        <v>36</v>
      </c>
      <c r="B97" s="58"/>
      <c r="C97" s="57">
        <f>SUM(C92:C96)</f>
        <v>19631</v>
      </c>
      <c r="D97" s="57">
        <f>SUM(D92:D96)</f>
        <v>9212</v>
      </c>
      <c r="E97" s="57">
        <f>SUM(E92:E96)</f>
        <v>10419</v>
      </c>
    </row>
    <row r="98" spans="1:5" x14ac:dyDescent="0.2">
      <c r="A98" s="45" t="s">
        <v>107</v>
      </c>
      <c r="B98" s="56">
        <f>$B$8-75</f>
        <v>1937</v>
      </c>
      <c r="C98" s="57">
        <v>3369</v>
      </c>
      <c r="D98" s="57">
        <v>1557</v>
      </c>
      <c r="E98" s="57">
        <v>1812</v>
      </c>
    </row>
    <row r="99" spans="1:5" x14ac:dyDescent="0.2">
      <c r="A99" s="45" t="s">
        <v>108</v>
      </c>
      <c r="B99" s="56">
        <f>$B$8-76</f>
        <v>1936</v>
      </c>
      <c r="C99" s="57">
        <v>3242</v>
      </c>
      <c r="D99" s="57">
        <v>1489</v>
      </c>
      <c r="E99" s="57">
        <v>1753</v>
      </c>
    </row>
    <row r="100" spans="1:5" x14ac:dyDescent="0.2">
      <c r="A100" s="45" t="s">
        <v>109</v>
      </c>
      <c r="B100" s="56">
        <f>$B$8-77</f>
        <v>1935</v>
      </c>
      <c r="C100" s="57">
        <v>3008</v>
      </c>
      <c r="D100" s="57">
        <v>1339</v>
      </c>
      <c r="E100" s="57">
        <v>1669</v>
      </c>
    </row>
    <row r="101" spans="1:5" x14ac:dyDescent="0.2">
      <c r="A101" s="45" t="s">
        <v>110</v>
      </c>
      <c r="B101" s="56">
        <f>$B$8-78</f>
        <v>1934</v>
      </c>
      <c r="C101" s="57">
        <v>2552</v>
      </c>
      <c r="D101" s="57">
        <v>1149</v>
      </c>
      <c r="E101" s="57">
        <v>1403</v>
      </c>
    </row>
    <row r="102" spans="1:5" x14ac:dyDescent="0.2">
      <c r="A102" s="46" t="s">
        <v>111</v>
      </c>
      <c r="B102" s="56">
        <f>$B$8-79</f>
        <v>1933</v>
      </c>
      <c r="C102" s="57">
        <v>1912</v>
      </c>
      <c r="D102" s="57">
        <v>819</v>
      </c>
      <c r="E102" s="57">
        <v>1093</v>
      </c>
    </row>
    <row r="103" spans="1:5" x14ac:dyDescent="0.2">
      <c r="A103" s="53" t="s">
        <v>36</v>
      </c>
      <c r="B103" s="59"/>
      <c r="C103" s="57">
        <f>SUM(C98:C102)</f>
        <v>14083</v>
      </c>
      <c r="D103" s="57">
        <f>SUM(D98:D102)</f>
        <v>6353</v>
      </c>
      <c r="E103" s="57">
        <f>SUM(E98:E102)</f>
        <v>7730</v>
      </c>
    </row>
    <row r="104" spans="1:5" x14ac:dyDescent="0.2">
      <c r="A104" s="46" t="s">
        <v>112</v>
      </c>
      <c r="B104" s="56">
        <f>$B$8-80</f>
        <v>1932</v>
      </c>
      <c r="C104" s="57">
        <v>1750</v>
      </c>
      <c r="D104" s="57">
        <v>770</v>
      </c>
      <c r="E104" s="57">
        <v>980</v>
      </c>
    </row>
    <row r="105" spans="1:5" x14ac:dyDescent="0.2">
      <c r="A105" s="46" t="s">
        <v>123</v>
      </c>
      <c r="B105" s="56">
        <f>$B$8-81</f>
        <v>1931</v>
      </c>
      <c r="C105" s="57">
        <v>1731</v>
      </c>
      <c r="D105" s="57">
        <v>707</v>
      </c>
      <c r="E105" s="57">
        <v>1024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1637</v>
      </c>
      <c r="D106" s="57">
        <v>646</v>
      </c>
      <c r="E106" s="57">
        <v>991</v>
      </c>
    </row>
    <row r="107" spans="1:5" x14ac:dyDescent="0.2">
      <c r="A107" s="46" t="s">
        <v>124</v>
      </c>
      <c r="B107" s="56">
        <f>$B$8-83</f>
        <v>1929</v>
      </c>
      <c r="C107" s="57">
        <v>1536</v>
      </c>
      <c r="D107" s="57">
        <v>574</v>
      </c>
      <c r="E107" s="57">
        <v>962</v>
      </c>
    </row>
    <row r="108" spans="1:5" x14ac:dyDescent="0.2">
      <c r="A108" s="46" t="s">
        <v>122</v>
      </c>
      <c r="B108" s="56">
        <f>$B$8-84</f>
        <v>1928</v>
      </c>
      <c r="C108" s="57">
        <v>1377</v>
      </c>
      <c r="D108" s="57">
        <v>560</v>
      </c>
      <c r="E108" s="57">
        <v>817</v>
      </c>
    </row>
    <row r="109" spans="1:5" x14ac:dyDescent="0.2">
      <c r="A109" s="53" t="s">
        <v>36</v>
      </c>
      <c r="B109" s="59"/>
      <c r="C109" s="57">
        <f>SUM(C104:C108)</f>
        <v>8031</v>
      </c>
      <c r="D109" s="57">
        <f>SUM(D104:D108)</f>
        <v>3257</v>
      </c>
      <c r="E109" s="57">
        <f>SUM(E104:E108)</f>
        <v>4774</v>
      </c>
    </row>
    <row r="110" spans="1:5" x14ac:dyDescent="0.2">
      <c r="A110" s="46" t="s">
        <v>113</v>
      </c>
      <c r="B110" s="56">
        <f>$B$8-85</f>
        <v>1927</v>
      </c>
      <c r="C110" s="57">
        <v>1133</v>
      </c>
      <c r="D110" s="57">
        <v>411</v>
      </c>
      <c r="E110" s="57">
        <v>722</v>
      </c>
    </row>
    <row r="111" spans="1:5" x14ac:dyDescent="0.2">
      <c r="A111" s="46" t="s">
        <v>114</v>
      </c>
      <c r="B111" s="56">
        <f>$B$8-86</f>
        <v>1926</v>
      </c>
      <c r="C111" s="57">
        <v>999</v>
      </c>
      <c r="D111" s="57">
        <v>334</v>
      </c>
      <c r="E111" s="57">
        <v>665</v>
      </c>
    </row>
    <row r="112" spans="1:5" x14ac:dyDescent="0.2">
      <c r="A112" s="46" t="s">
        <v>115</v>
      </c>
      <c r="B112" s="56">
        <f>$B$8-87</f>
        <v>1925</v>
      </c>
      <c r="C112" s="57">
        <v>974</v>
      </c>
      <c r="D112" s="57">
        <v>299</v>
      </c>
      <c r="E112" s="57">
        <v>675</v>
      </c>
    </row>
    <row r="113" spans="1:5" x14ac:dyDescent="0.2">
      <c r="A113" s="46" t="s">
        <v>116</v>
      </c>
      <c r="B113" s="56">
        <f>$B$8-88</f>
        <v>1924</v>
      </c>
      <c r="C113" s="57">
        <v>750</v>
      </c>
      <c r="D113" s="57">
        <v>221</v>
      </c>
      <c r="E113" s="57">
        <v>529</v>
      </c>
    </row>
    <row r="114" spans="1:5" x14ac:dyDescent="0.2">
      <c r="A114" s="46" t="s">
        <v>117</v>
      </c>
      <c r="B114" s="56">
        <f>$B$8-89</f>
        <v>1923</v>
      </c>
      <c r="C114" s="57">
        <v>700</v>
      </c>
      <c r="D114" s="57">
        <v>189</v>
      </c>
      <c r="E114" s="57">
        <v>511</v>
      </c>
    </row>
    <row r="115" spans="1:5" x14ac:dyDescent="0.2">
      <c r="A115" s="53" t="s">
        <v>36</v>
      </c>
      <c r="B115" s="60"/>
      <c r="C115" s="57">
        <f>SUM(C110:C114)</f>
        <v>4556</v>
      </c>
      <c r="D115" s="57">
        <f>SUM(D110:D114)</f>
        <v>1454</v>
      </c>
      <c r="E115" s="57">
        <f>SUM(E110:E114)</f>
        <v>3102</v>
      </c>
    </row>
    <row r="116" spans="1:5" x14ac:dyDescent="0.2">
      <c r="A116" s="46" t="s">
        <v>118</v>
      </c>
      <c r="B116" s="56">
        <f>$B$8-90</f>
        <v>1922</v>
      </c>
      <c r="C116" s="57">
        <v>2224</v>
      </c>
      <c r="D116" s="57">
        <v>486</v>
      </c>
      <c r="E116" s="57">
        <v>1738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298826</v>
      </c>
      <c r="D118" s="62">
        <v>145588</v>
      </c>
      <c r="E118" s="62">
        <v>153238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">
      <c r="A3" s="99" t="s">
        <v>134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873</v>
      </c>
      <c r="D8" s="57">
        <v>419</v>
      </c>
      <c r="E8" s="57">
        <v>454</v>
      </c>
    </row>
    <row r="9" spans="1:8" ht="14.1" customHeight="1" x14ac:dyDescent="0.25">
      <c r="A9" s="44" t="s">
        <v>32</v>
      </c>
      <c r="B9" s="56">
        <f>$B$8-1</f>
        <v>2011</v>
      </c>
      <c r="C9" s="57">
        <v>855</v>
      </c>
      <c r="D9" s="57">
        <v>424</v>
      </c>
      <c r="E9" s="57">
        <v>431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959</v>
      </c>
      <c r="D10" s="57">
        <v>456</v>
      </c>
      <c r="E10" s="57">
        <v>503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939</v>
      </c>
      <c r="D11" s="57">
        <v>501</v>
      </c>
      <c r="E11" s="57">
        <v>438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1021</v>
      </c>
      <c r="D12" s="57">
        <v>502</v>
      </c>
      <c r="E12" s="57">
        <v>519</v>
      </c>
    </row>
    <row r="13" spans="1:8" ht="14.1" customHeight="1" x14ac:dyDescent="0.25">
      <c r="A13" s="51" t="s">
        <v>36</v>
      </c>
      <c r="B13" s="56"/>
      <c r="C13" s="57">
        <f>SUM(C8:C12)</f>
        <v>4647</v>
      </c>
      <c r="D13" s="57">
        <f>SUM(D8:D12)</f>
        <v>2302</v>
      </c>
      <c r="E13" s="57">
        <f>SUM(E8:E12)</f>
        <v>2345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1057</v>
      </c>
      <c r="D14" s="57">
        <v>545</v>
      </c>
      <c r="E14" s="57">
        <v>512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1070</v>
      </c>
      <c r="D15" s="57">
        <v>546</v>
      </c>
      <c r="E15" s="57">
        <v>524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1053</v>
      </c>
      <c r="D16" s="57">
        <v>496</v>
      </c>
      <c r="E16" s="57">
        <v>557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1138</v>
      </c>
      <c r="D17" s="57">
        <v>568</v>
      </c>
      <c r="E17" s="57">
        <v>570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1127</v>
      </c>
      <c r="D18" s="57">
        <v>601</v>
      </c>
      <c r="E18" s="57">
        <v>526</v>
      </c>
    </row>
    <row r="19" spans="1:5" ht="14.1" customHeight="1" x14ac:dyDescent="0.25">
      <c r="A19" s="52" t="s">
        <v>36</v>
      </c>
      <c r="B19" s="58"/>
      <c r="C19" s="57">
        <f>SUM(C14:C18)</f>
        <v>5445</v>
      </c>
      <c r="D19" s="57">
        <f>SUM(D14:D18)</f>
        <v>2756</v>
      </c>
      <c r="E19" s="57">
        <f>SUM(E14:E18)</f>
        <v>2689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1220</v>
      </c>
      <c r="D20" s="57">
        <v>646</v>
      </c>
      <c r="E20" s="57">
        <v>574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1291</v>
      </c>
      <c r="D21" s="57">
        <v>671</v>
      </c>
      <c r="E21" s="57">
        <v>620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1337</v>
      </c>
      <c r="D22" s="57">
        <v>669</v>
      </c>
      <c r="E22" s="57">
        <v>668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1444</v>
      </c>
      <c r="D23" s="57">
        <v>734</v>
      </c>
      <c r="E23" s="57">
        <v>710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1464</v>
      </c>
      <c r="D24" s="57">
        <v>773</v>
      </c>
      <c r="E24" s="57">
        <v>691</v>
      </c>
    </row>
    <row r="25" spans="1:5" ht="14.1" customHeight="1" x14ac:dyDescent="0.25">
      <c r="A25" s="52" t="s">
        <v>36</v>
      </c>
      <c r="B25" s="58"/>
      <c r="C25" s="57">
        <f>SUM(C20:C24)</f>
        <v>6756</v>
      </c>
      <c r="D25" s="57">
        <f>SUM(D20:D24)</f>
        <v>3493</v>
      </c>
      <c r="E25" s="57">
        <f>SUM(E20:E24)</f>
        <v>3263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1485</v>
      </c>
      <c r="D26" s="57">
        <v>769</v>
      </c>
      <c r="E26" s="57">
        <v>716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1499</v>
      </c>
      <c r="D27" s="57">
        <v>749</v>
      </c>
      <c r="E27" s="57">
        <v>750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1482</v>
      </c>
      <c r="D28" s="57">
        <v>750</v>
      </c>
      <c r="E28" s="57">
        <v>732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1428</v>
      </c>
      <c r="D29" s="57">
        <v>727</v>
      </c>
      <c r="E29" s="57">
        <v>701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1311</v>
      </c>
      <c r="D30" s="57">
        <v>685</v>
      </c>
      <c r="E30" s="57">
        <v>626</v>
      </c>
    </row>
    <row r="31" spans="1:5" ht="14.1" customHeight="1" x14ac:dyDescent="0.25">
      <c r="A31" s="52" t="s">
        <v>36</v>
      </c>
      <c r="B31" s="58"/>
      <c r="C31" s="57">
        <f>SUM(C26:C30)</f>
        <v>7205</v>
      </c>
      <c r="D31" s="57">
        <f>SUM(D26:D30)</f>
        <v>3680</v>
      </c>
      <c r="E31" s="57">
        <f>SUM(E26:E30)</f>
        <v>3525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1259</v>
      </c>
      <c r="D32" s="57">
        <v>658</v>
      </c>
      <c r="E32" s="57">
        <v>601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1130</v>
      </c>
      <c r="D33" s="57">
        <v>613</v>
      </c>
      <c r="E33" s="57">
        <v>517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1144</v>
      </c>
      <c r="D34" s="57">
        <v>610</v>
      </c>
      <c r="E34" s="57">
        <v>534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1026</v>
      </c>
      <c r="D35" s="57">
        <v>547</v>
      </c>
      <c r="E35" s="57">
        <v>479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1028</v>
      </c>
      <c r="D36" s="57">
        <v>553</v>
      </c>
      <c r="E36" s="57">
        <v>475</v>
      </c>
    </row>
    <row r="37" spans="1:5" ht="14.1" customHeight="1" x14ac:dyDescent="0.25">
      <c r="A37" s="52" t="s">
        <v>36</v>
      </c>
      <c r="B37" s="58"/>
      <c r="C37" s="57">
        <f>SUM(C32:C36)</f>
        <v>5587</v>
      </c>
      <c r="D37" s="57">
        <f>SUM(D32:D36)</f>
        <v>2981</v>
      </c>
      <c r="E37" s="57">
        <f>SUM(E32:E36)</f>
        <v>2606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966</v>
      </c>
      <c r="D38" s="57">
        <v>485</v>
      </c>
      <c r="E38" s="57">
        <v>481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914</v>
      </c>
      <c r="D39" s="57">
        <v>442</v>
      </c>
      <c r="E39" s="57">
        <v>472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887</v>
      </c>
      <c r="D40" s="57">
        <v>415</v>
      </c>
      <c r="E40" s="57">
        <v>472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957</v>
      </c>
      <c r="D41" s="57">
        <v>477</v>
      </c>
      <c r="E41" s="57">
        <v>480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933</v>
      </c>
      <c r="D42" s="57">
        <v>445</v>
      </c>
      <c r="E42" s="57">
        <v>488</v>
      </c>
    </row>
    <row r="43" spans="1:5" ht="14.1" customHeight="1" x14ac:dyDescent="0.2">
      <c r="A43" s="52" t="s">
        <v>36</v>
      </c>
      <c r="B43" s="58"/>
      <c r="C43" s="57">
        <f>SUM(C38:C42)</f>
        <v>4657</v>
      </c>
      <c r="D43" s="57">
        <f>SUM(D38:D42)</f>
        <v>2264</v>
      </c>
      <c r="E43" s="57">
        <f>SUM(E38:E42)</f>
        <v>2393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1057</v>
      </c>
      <c r="D44" s="57">
        <v>523</v>
      </c>
      <c r="E44" s="57">
        <v>534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1067</v>
      </c>
      <c r="D45" s="57">
        <v>529</v>
      </c>
      <c r="E45" s="57">
        <v>538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1158</v>
      </c>
      <c r="D46" s="57">
        <v>581</v>
      </c>
      <c r="E46" s="57">
        <v>577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1124</v>
      </c>
      <c r="D47" s="57">
        <v>521</v>
      </c>
      <c r="E47" s="57">
        <v>603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1174</v>
      </c>
      <c r="D48" s="57">
        <v>574</v>
      </c>
      <c r="E48" s="57">
        <v>600</v>
      </c>
    </row>
    <row r="49" spans="1:5" ht="14.1" customHeight="1" x14ac:dyDescent="0.2">
      <c r="A49" s="52" t="s">
        <v>36</v>
      </c>
      <c r="B49" s="58"/>
      <c r="C49" s="57">
        <f>SUM(C44:C48)</f>
        <v>5580</v>
      </c>
      <c r="D49" s="57">
        <f>SUM(D44:D48)</f>
        <v>2728</v>
      </c>
      <c r="E49" s="57">
        <f>SUM(E44:E48)</f>
        <v>2852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1177</v>
      </c>
      <c r="D50" s="57">
        <v>584</v>
      </c>
      <c r="E50" s="57">
        <v>593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1226</v>
      </c>
      <c r="D51" s="57">
        <v>580</v>
      </c>
      <c r="E51" s="57">
        <v>646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1194</v>
      </c>
      <c r="D52" s="57">
        <v>561</v>
      </c>
      <c r="E52" s="57">
        <v>633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1311</v>
      </c>
      <c r="D53" s="57">
        <v>617</v>
      </c>
      <c r="E53" s="57">
        <v>694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1346</v>
      </c>
      <c r="D54" s="57">
        <v>645</v>
      </c>
      <c r="E54" s="57">
        <v>701</v>
      </c>
    </row>
    <row r="55" spans="1:5" ht="14.1" customHeight="1" x14ac:dyDescent="0.2">
      <c r="A55" s="51" t="s">
        <v>36</v>
      </c>
      <c r="B55" s="58"/>
      <c r="C55" s="57">
        <f>SUM(C50:C54)</f>
        <v>6254</v>
      </c>
      <c r="D55" s="57">
        <f>SUM(D50:D54)</f>
        <v>2987</v>
      </c>
      <c r="E55" s="57">
        <f>SUM(E50:E54)</f>
        <v>3267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1590</v>
      </c>
      <c r="D56" s="57">
        <v>736</v>
      </c>
      <c r="E56" s="57">
        <v>854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1776</v>
      </c>
      <c r="D57" s="57">
        <v>853</v>
      </c>
      <c r="E57" s="57">
        <v>923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1846</v>
      </c>
      <c r="D58" s="57">
        <v>867</v>
      </c>
      <c r="E58" s="57">
        <v>979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2187</v>
      </c>
      <c r="D59" s="57">
        <v>1053</v>
      </c>
      <c r="E59" s="57">
        <v>1134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2244</v>
      </c>
      <c r="D60" s="57">
        <v>1113</v>
      </c>
      <c r="E60" s="57">
        <v>1131</v>
      </c>
    </row>
    <row r="61" spans="1:5" ht="14.1" customHeight="1" x14ac:dyDescent="0.2">
      <c r="A61" s="52" t="s">
        <v>36</v>
      </c>
      <c r="B61" s="58"/>
      <c r="C61" s="57">
        <f>SUM(C56:C60)</f>
        <v>9643</v>
      </c>
      <c r="D61" s="57">
        <f>SUM(D56:D60)</f>
        <v>4622</v>
      </c>
      <c r="E61" s="57">
        <f>SUM(E56:E60)</f>
        <v>5021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2386</v>
      </c>
      <c r="D62" s="57">
        <v>1142</v>
      </c>
      <c r="E62" s="57">
        <v>1244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2347</v>
      </c>
      <c r="D63" s="57">
        <v>1138</v>
      </c>
      <c r="E63" s="57">
        <v>1209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2389</v>
      </c>
      <c r="D64" s="57">
        <v>1197</v>
      </c>
      <c r="E64" s="57">
        <v>1192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2438</v>
      </c>
      <c r="D65" s="57">
        <v>1243</v>
      </c>
      <c r="E65" s="57">
        <v>1195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2319</v>
      </c>
      <c r="D66" s="57">
        <v>1147</v>
      </c>
      <c r="E66" s="57">
        <v>1172</v>
      </c>
    </row>
    <row r="67" spans="1:5" ht="14.1" customHeight="1" x14ac:dyDescent="0.2">
      <c r="A67" s="52" t="s">
        <v>36</v>
      </c>
      <c r="B67" s="58"/>
      <c r="C67" s="57">
        <f>SUM(C62:C66)</f>
        <v>11879</v>
      </c>
      <c r="D67" s="57">
        <f>SUM(D62:D66)</f>
        <v>5867</v>
      </c>
      <c r="E67" s="57">
        <f>SUM(E62:E66)</f>
        <v>6012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2361</v>
      </c>
      <c r="D68" s="57">
        <v>1157</v>
      </c>
      <c r="E68" s="57">
        <v>1204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2268</v>
      </c>
      <c r="D69" s="57">
        <v>1085</v>
      </c>
      <c r="E69" s="57">
        <v>1183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2033</v>
      </c>
      <c r="D70" s="57">
        <v>1021</v>
      </c>
      <c r="E70" s="57">
        <v>1012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2062</v>
      </c>
      <c r="D71" s="57">
        <v>1023</v>
      </c>
      <c r="E71" s="57">
        <v>1039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1840</v>
      </c>
      <c r="D72" s="57">
        <v>917</v>
      </c>
      <c r="E72" s="57">
        <v>923</v>
      </c>
    </row>
    <row r="73" spans="1:5" ht="14.1" customHeight="1" x14ac:dyDescent="0.2">
      <c r="A73" s="52" t="s">
        <v>36</v>
      </c>
      <c r="B73" s="58"/>
      <c r="C73" s="57">
        <f>SUM(C68:C72)</f>
        <v>10564</v>
      </c>
      <c r="D73" s="57">
        <f>SUM(D68:D72)</f>
        <v>5203</v>
      </c>
      <c r="E73" s="57">
        <f>SUM(E68:E72)</f>
        <v>5361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1885</v>
      </c>
      <c r="D74" s="57">
        <v>915</v>
      </c>
      <c r="E74" s="57">
        <v>970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1787</v>
      </c>
      <c r="D75" s="57">
        <v>837</v>
      </c>
      <c r="E75" s="57">
        <v>950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1802</v>
      </c>
      <c r="D76" s="57">
        <v>908</v>
      </c>
      <c r="E76" s="57">
        <v>894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1665</v>
      </c>
      <c r="D77" s="57">
        <v>828</v>
      </c>
      <c r="E77" s="57">
        <v>837</v>
      </c>
    </row>
    <row r="78" spans="1:5" x14ac:dyDescent="0.2">
      <c r="A78" s="45" t="s">
        <v>91</v>
      </c>
      <c r="B78" s="56">
        <f>$B$8-59</f>
        <v>1953</v>
      </c>
      <c r="C78" s="57">
        <v>1704</v>
      </c>
      <c r="D78" s="57">
        <v>835</v>
      </c>
      <c r="E78" s="57">
        <v>869</v>
      </c>
    </row>
    <row r="79" spans="1:5" x14ac:dyDescent="0.2">
      <c r="A79" s="52" t="s">
        <v>36</v>
      </c>
      <c r="B79" s="58"/>
      <c r="C79" s="57">
        <f>SUM(C74:C78)</f>
        <v>8843</v>
      </c>
      <c r="D79" s="57">
        <f>SUM(D74:D78)</f>
        <v>4323</v>
      </c>
      <c r="E79" s="57">
        <f>SUM(E74:E78)</f>
        <v>4520</v>
      </c>
    </row>
    <row r="80" spans="1:5" x14ac:dyDescent="0.2">
      <c r="A80" s="45" t="s">
        <v>92</v>
      </c>
      <c r="B80" s="56">
        <f>$B$8-60</f>
        <v>1952</v>
      </c>
      <c r="C80" s="57">
        <v>1653</v>
      </c>
      <c r="D80" s="57">
        <v>792</v>
      </c>
      <c r="E80" s="57">
        <v>861</v>
      </c>
    </row>
    <row r="81" spans="1:5" x14ac:dyDescent="0.2">
      <c r="A81" s="45" t="s">
        <v>93</v>
      </c>
      <c r="B81" s="56">
        <f>$B$8-61</f>
        <v>1951</v>
      </c>
      <c r="C81" s="57">
        <v>1756</v>
      </c>
      <c r="D81" s="57">
        <v>851</v>
      </c>
      <c r="E81" s="57">
        <v>905</v>
      </c>
    </row>
    <row r="82" spans="1:5" x14ac:dyDescent="0.2">
      <c r="A82" s="45" t="s">
        <v>94</v>
      </c>
      <c r="B82" s="56">
        <f>$B$8-62</f>
        <v>1950</v>
      </c>
      <c r="C82" s="57">
        <v>1677</v>
      </c>
      <c r="D82" s="57">
        <v>792</v>
      </c>
      <c r="E82" s="57">
        <v>885</v>
      </c>
    </row>
    <row r="83" spans="1:5" x14ac:dyDescent="0.2">
      <c r="A83" s="45" t="s">
        <v>95</v>
      </c>
      <c r="B83" s="56">
        <f>$B$8-63</f>
        <v>1949</v>
      </c>
      <c r="C83" s="57">
        <v>1796</v>
      </c>
      <c r="D83" s="57">
        <v>903</v>
      </c>
      <c r="E83" s="57">
        <v>893</v>
      </c>
    </row>
    <row r="84" spans="1:5" x14ac:dyDescent="0.2">
      <c r="A84" s="45" t="s">
        <v>96</v>
      </c>
      <c r="B84" s="56">
        <f>$B$8-64</f>
        <v>1948</v>
      </c>
      <c r="C84" s="57">
        <v>1774</v>
      </c>
      <c r="D84" s="57">
        <v>876</v>
      </c>
      <c r="E84" s="57">
        <v>898</v>
      </c>
    </row>
    <row r="85" spans="1:5" x14ac:dyDescent="0.2">
      <c r="A85" s="52" t="s">
        <v>36</v>
      </c>
      <c r="B85" s="58"/>
      <c r="C85" s="57">
        <f>SUM(C80:C84)</f>
        <v>8656</v>
      </c>
      <c r="D85" s="57">
        <f>SUM(D80:D84)</f>
        <v>4214</v>
      </c>
      <c r="E85" s="57">
        <f>SUM(E80:E84)</f>
        <v>4442</v>
      </c>
    </row>
    <row r="86" spans="1:5" x14ac:dyDescent="0.2">
      <c r="A86" s="45" t="s">
        <v>97</v>
      </c>
      <c r="B86" s="56">
        <f>$B$8-65</f>
        <v>1947</v>
      </c>
      <c r="C86" s="57">
        <v>1623</v>
      </c>
      <c r="D86" s="57">
        <v>787</v>
      </c>
      <c r="E86" s="57">
        <v>836</v>
      </c>
    </row>
    <row r="87" spans="1:5" x14ac:dyDescent="0.2">
      <c r="A87" s="45" t="s">
        <v>98</v>
      </c>
      <c r="B87" s="56">
        <f>$B$8-66</f>
        <v>1946</v>
      </c>
      <c r="C87" s="57">
        <v>1535</v>
      </c>
      <c r="D87" s="57">
        <v>738</v>
      </c>
      <c r="E87" s="57">
        <v>797</v>
      </c>
    </row>
    <row r="88" spans="1:5" x14ac:dyDescent="0.2">
      <c r="A88" s="45" t="s">
        <v>99</v>
      </c>
      <c r="B88" s="56">
        <f>$B$8-67</f>
        <v>1945</v>
      </c>
      <c r="C88" s="57">
        <v>1252</v>
      </c>
      <c r="D88" s="57">
        <v>592</v>
      </c>
      <c r="E88" s="57">
        <v>660</v>
      </c>
    </row>
    <row r="89" spans="1:5" x14ac:dyDescent="0.2">
      <c r="A89" s="45" t="s">
        <v>100</v>
      </c>
      <c r="B89" s="56">
        <f>$B$8-68</f>
        <v>1944</v>
      </c>
      <c r="C89" s="57">
        <v>1667</v>
      </c>
      <c r="D89" s="57">
        <v>819</v>
      </c>
      <c r="E89" s="57">
        <v>848</v>
      </c>
    </row>
    <row r="90" spans="1:5" x14ac:dyDescent="0.2">
      <c r="A90" s="45" t="s">
        <v>101</v>
      </c>
      <c r="B90" s="56">
        <f>$B$8-69</f>
        <v>1943</v>
      </c>
      <c r="C90" s="57">
        <v>1803</v>
      </c>
      <c r="D90" s="57">
        <v>841</v>
      </c>
      <c r="E90" s="57">
        <v>962</v>
      </c>
    </row>
    <row r="91" spans="1:5" x14ac:dyDescent="0.2">
      <c r="A91" s="52" t="s">
        <v>36</v>
      </c>
      <c r="B91" s="58"/>
      <c r="C91" s="57">
        <f>SUM(C86:C90)</f>
        <v>7880</v>
      </c>
      <c r="D91" s="57">
        <f>SUM(D86:D90)</f>
        <v>3777</v>
      </c>
      <c r="E91" s="57">
        <f>SUM(E86:E90)</f>
        <v>4103</v>
      </c>
    </row>
    <row r="92" spans="1:5" x14ac:dyDescent="0.2">
      <c r="A92" s="45" t="s">
        <v>102</v>
      </c>
      <c r="B92" s="56">
        <f>$B$8-70</f>
        <v>1942</v>
      </c>
      <c r="C92" s="57">
        <v>1718</v>
      </c>
      <c r="D92" s="57">
        <v>824</v>
      </c>
      <c r="E92" s="57">
        <v>894</v>
      </c>
    </row>
    <row r="93" spans="1:5" x14ac:dyDescent="0.2">
      <c r="A93" s="45" t="s">
        <v>103</v>
      </c>
      <c r="B93" s="56">
        <f>$B$8-71</f>
        <v>1941</v>
      </c>
      <c r="C93" s="57">
        <v>2060</v>
      </c>
      <c r="D93" s="57">
        <v>1022</v>
      </c>
      <c r="E93" s="57">
        <v>1038</v>
      </c>
    </row>
    <row r="94" spans="1:5" x14ac:dyDescent="0.2">
      <c r="A94" s="45" t="s">
        <v>104</v>
      </c>
      <c r="B94" s="56">
        <f>$B$8-72</f>
        <v>1940</v>
      </c>
      <c r="C94" s="57">
        <v>2002</v>
      </c>
      <c r="D94" s="57">
        <v>935</v>
      </c>
      <c r="E94" s="57">
        <v>1067</v>
      </c>
    </row>
    <row r="95" spans="1:5" x14ac:dyDescent="0.2">
      <c r="A95" s="45" t="s">
        <v>105</v>
      </c>
      <c r="B95" s="56">
        <f>$B$8-73</f>
        <v>1939</v>
      </c>
      <c r="C95" s="57">
        <v>1959</v>
      </c>
      <c r="D95" s="57">
        <v>930</v>
      </c>
      <c r="E95" s="57">
        <v>1029</v>
      </c>
    </row>
    <row r="96" spans="1:5" x14ac:dyDescent="0.2">
      <c r="A96" s="45" t="s">
        <v>106</v>
      </c>
      <c r="B96" s="56">
        <f>$B$8-74</f>
        <v>1938</v>
      </c>
      <c r="C96" s="57">
        <v>1842</v>
      </c>
      <c r="D96" s="57">
        <v>876</v>
      </c>
      <c r="E96" s="57">
        <v>966</v>
      </c>
    </row>
    <row r="97" spans="1:5" x14ac:dyDescent="0.2">
      <c r="A97" s="52" t="s">
        <v>36</v>
      </c>
      <c r="B97" s="58"/>
      <c r="C97" s="57">
        <f>SUM(C92:C96)</f>
        <v>9581</v>
      </c>
      <c r="D97" s="57">
        <f>SUM(D92:D96)</f>
        <v>4587</v>
      </c>
      <c r="E97" s="57">
        <f>SUM(E92:E96)</f>
        <v>4994</v>
      </c>
    </row>
    <row r="98" spans="1:5" x14ac:dyDescent="0.2">
      <c r="A98" s="45" t="s">
        <v>107</v>
      </c>
      <c r="B98" s="56">
        <f>$B$8-75</f>
        <v>1937</v>
      </c>
      <c r="C98" s="57">
        <v>1665</v>
      </c>
      <c r="D98" s="57">
        <v>807</v>
      </c>
      <c r="E98" s="57">
        <v>858</v>
      </c>
    </row>
    <row r="99" spans="1:5" x14ac:dyDescent="0.2">
      <c r="A99" s="45" t="s">
        <v>108</v>
      </c>
      <c r="B99" s="56">
        <f>$B$8-76</f>
        <v>1936</v>
      </c>
      <c r="C99" s="57">
        <v>1425</v>
      </c>
      <c r="D99" s="57">
        <v>641</v>
      </c>
      <c r="E99" s="57">
        <v>784</v>
      </c>
    </row>
    <row r="100" spans="1:5" x14ac:dyDescent="0.2">
      <c r="A100" s="45" t="s">
        <v>109</v>
      </c>
      <c r="B100" s="56">
        <f>$B$8-77</f>
        <v>1935</v>
      </c>
      <c r="C100" s="57">
        <v>1348</v>
      </c>
      <c r="D100" s="57">
        <v>589</v>
      </c>
      <c r="E100" s="57">
        <v>759</v>
      </c>
    </row>
    <row r="101" spans="1:5" x14ac:dyDescent="0.2">
      <c r="A101" s="45" t="s">
        <v>110</v>
      </c>
      <c r="B101" s="56">
        <f>$B$8-78</f>
        <v>1934</v>
      </c>
      <c r="C101" s="57">
        <v>1198</v>
      </c>
      <c r="D101" s="57">
        <v>557</v>
      </c>
      <c r="E101" s="57">
        <v>641</v>
      </c>
    </row>
    <row r="102" spans="1:5" x14ac:dyDescent="0.2">
      <c r="A102" s="46" t="s">
        <v>111</v>
      </c>
      <c r="B102" s="56">
        <f>$B$8-79</f>
        <v>1933</v>
      </c>
      <c r="C102" s="57">
        <v>898</v>
      </c>
      <c r="D102" s="57">
        <v>420</v>
      </c>
      <c r="E102" s="57">
        <v>478</v>
      </c>
    </row>
    <row r="103" spans="1:5" x14ac:dyDescent="0.2">
      <c r="A103" s="53" t="s">
        <v>36</v>
      </c>
      <c r="B103" s="59"/>
      <c r="C103" s="57">
        <f>SUM(C98:C102)</f>
        <v>6534</v>
      </c>
      <c r="D103" s="57">
        <f>SUM(D98:D102)</f>
        <v>3014</v>
      </c>
      <c r="E103" s="57">
        <f>SUM(E98:E102)</f>
        <v>3520</v>
      </c>
    </row>
    <row r="104" spans="1:5" x14ac:dyDescent="0.2">
      <c r="A104" s="46" t="s">
        <v>112</v>
      </c>
      <c r="B104" s="56">
        <f>$B$8-80</f>
        <v>1932</v>
      </c>
      <c r="C104" s="57">
        <v>771</v>
      </c>
      <c r="D104" s="57">
        <v>311</v>
      </c>
      <c r="E104" s="57">
        <v>460</v>
      </c>
    </row>
    <row r="105" spans="1:5" x14ac:dyDescent="0.2">
      <c r="A105" s="46" t="s">
        <v>123</v>
      </c>
      <c r="B105" s="56">
        <f>$B$8-81</f>
        <v>1931</v>
      </c>
      <c r="C105" s="57">
        <v>732</v>
      </c>
      <c r="D105" s="57">
        <v>293</v>
      </c>
      <c r="E105" s="57">
        <v>439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787</v>
      </c>
      <c r="D106" s="57">
        <v>321</v>
      </c>
      <c r="E106" s="57">
        <v>466</v>
      </c>
    </row>
    <row r="107" spans="1:5" x14ac:dyDescent="0.2">
      <c r="A107" s="46" t="s">
        <v>124</v>
      </c>
      <c r="B107" s="56">
        <f>$B$8-83</f>
        <v>1929</v>
      </c>
      <c r="C107" s="57">
        <v>676</v>
      </c>
      <c r="D107" s="57">
        <v>274</v>
      </c>
      <c r="E107" s="57">
        <v>402</v>
      </c>
    </row>
    <row r="108" spans="1:5" x14ac:dyDescent="0.2">
      <c r="A108" s="46" t="s">
        <v>122</v>
      </c>
      <c r="B108" s="56">
        <f>$B$8-84</f>
        <v>1928</v>
      </c>
      <c r="C108" s="57">
        <v>658</v>
      </c>
      <c r="D108" s="57">
        <v>250</v>
      </c>
      <c r="E108" s="57">
        <v>408</v>
      </c>
    </row>
    <row r="109" spans="1:5" x14ac:dyDescent="0.2">
      <c r="A109" s="53" t="s">
        <v>36</v>
      </c>
      <c r="B109" s="59"/>
      <c r="C109" s="57">
        <f>SUM(C104:C108)</f>
        <v>3624</v>
      </c>
      <c r="D109" s="57">
        <f>SUM(D104:D108)</f>
        <v>1449</v>
      </c>
      <c r="E109" s="57">
        <f>SUM(E104:E108)</f>
        <v>2175</v>
      </c>
    </row>
    <row r="110" spans="1:5" x14ac:dyDescent="0.2">
      <c r="A110" s="46" t="s">
        <v>113</v>
      </c>
      <c r="B110" s="56">
        <f>$B$8-85</f>
        <v>1927</v>
      </c>
      <c r="C110" s="57">
        <v>575</v>
      </c>
      <c r="D110" s="57">
        <v>201</v>
      </c>
      <c r="E110" s="57">
        <v>374</v>
      </c>
    </row>
    <row r="111" spans="1:5" x14ac:dyDescent="0.2">
      <c r="A111" s="46" t="s">
        <v>114</v>
      </c>
      <c r="B111" s="56">
        <f>$B$8-86</f>
        <v>1926</v>
      </c>
      <c r="C111" s="57">
        <v>454</v>
      </c>
      <c r="D111" s="57">
        <v>152</v>
      </c>
      <c r="E111" s="57">
        <v>302</v>
      </c>
    </row>
    <row r="112" spans="1:5" x14ac:dyDescent="0.2">
      <c r="A112" s="46" t="s">
        <v>115</v>
      </c>
      <c r="B112" s="56">
        <f>$B$8-87</f>
        <v>1925</v>
      </c>
      <c r="C112" s="57">
        <v>499</v>
      </c>
      <c r="D112" s="57">
        <v>153</v>
      </c>
      <c r="E112" s="57">
        <v>346</v>
      </c>
    </row>
    <row r="113" spans="1:5" x14ac:dyDescent="0.2">
      <c r="A113" s="46" t="s">
        <v>116</v>
      </c>
      <c r="B113" s="56">
        <f>$B$8-88</f>
        <v>1924</v>
      </c>
      <c r="C113" s="57">
        <v>364</v>
      </c>
      <c r="D113" s="57">
        <v>91</v>
      </c>
      <c r="E113" s="57">
        <v>273</v>
      </c>
    </row>
    <row r="114" spans="1:5" x14ac:dyDescent="0.2">
      <c r="A114" s="46" t="s">
        <v>117</v>
      </c>
      <c r="B114" s="56">
        <f>$B$8-89</f>
        <v>1923</v>
      </c>
      <c r="C114" s="57">
        <v>305</v>
      </c>
      <c r="D114" s="57">
        <v>74</v>
      </c>
      <c r="E114" s="57">
        <v>231</v>
      </c>
    </row>
    <row r="115" spans="1:5" x14ac:dyDescent="0.2">
      <c r="A115" s="53" t="s">
        <v>36</v>
      </c>
      <c r="B115" s="60"/>
      <c r="C115" s="57">
        <f>SUM(C110:C114)</f>
        <v>2197</v>
      </c>
      <c r="D115" s="57">
        <f>SUM(D110:D114)</f>
        <v>671</v>
      </c>
      <c r="E115" s="57">
        <f>SUM(E110:E114)</f>
        <v>1526</v>
      </c>
    </row>
    <row r="116" spans="1:5" x14ac:dyDescent="0.2">
      <c r="A116" s="46" t="s">
        <v>118</v>
      </c>
      <c r="B116" s="56">
        <f>$B$8-90</f>
        <v>1922</v>
      </c>
      <c r="C116" s="57">
        <v>1189</v>
      </c>
      <c r="D116" s="57">
        <v>261</v>
      </c>
      <c r="E116" s="57">
        <v>928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126721</v>
      </c>
      <c r="D118" s="62">
        <v>61179</v>
      </c>
      <c r="E118" s="62">
        <v>65542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">
      <c r="A3" s="99" t="s">
        <v>135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2040</v>
      </c>
      <c r="D8" s="57">
        <v>1080</v>
      </c>
      <c r="E8" s="57">
        <v>960</v>
      </c>
    </row>
    <row r="9" spans="1:8" ht="14.1" customHeight="1" x14ac:dyDescent="0.25">
      <c r="A9" s="44" t="s">
        <v>32</v>
      </c>
      <c r="B9" s="56">
        <f>$B$8-1</f>
        <v>2011</v>
      </c>
      <c r="C9" s="57">
        <v>2029</v>
      </c>
      <c r="D9" s="57">
        <v>998</v>
      </c>
      <c r="E9" s="57">
        <v>1031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2160</v>
      </c>
      <c r="D10" s="57">
        <v>1111</v>
      </c>
      <c r="E10" s="57">
        <v>1049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2164</v>
      </c>
      <c r="D11" s="57">
        <v>1130</v>
      </c>
      <c r="E11" s="57">
        <v>1034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2396</v>
      </c>
      <c r="D12" s="57">
        <v>1184</v>
      </c>
      <c r="E12" s="57">
        <v>1212</v>
      </c>
    </row>
    <row r="13" spans="1:8" ht="14.1" customHeight="1" x14ac:dyDescent="0.25">
      <c r="A13" s="51" t="s">
        <v>36</v>
      </c>
      <c r="B13" s="56"/>
      <c r="C13" s="57">
        <f>SUM(C8:C12)</f>
        <v>10789</v>
      </c>
      <c r="D13" s="57">
        <f>SUM(D8:D12)</f>
        <v>5503</v>
      </c>
      <c r="E13" s="57">
        <f>SUM(E8:E12)</f>
        <v>5286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2376</v>
      </c>
      <c r="D14" s="57">
        <v>1231</v>
      </c>
      <c r="E14" s="57">
        <v>1145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2363</v>
      </c>
      <c r="D15" s="57">
        <v>1220</v>
      </c>
      <c r="E15" s="57">
        <v>1143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2394</v>
      </c>
      <c r="D16" s="57">
        <v>1253</v>
      </c>
      <c r="E16" s="57">
        <v>1141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2569</v>
      </c>
      <c r="D17" s="57">
        <v>1316</v>
      </c>
      <c r="E17" s="57">
        <v>1253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2649</v>
      </c>
      <c r="D18" s="57">
        <v>1330</v>
      </c>
      <c r="E18" s="57">
        <v>1319</v>
      </c>
    </row>
    <row r="19" spans="1:5" ht="14.1" customHeight="1" x14ac:dyDescent="0.25">
      <c r="A19" s="52" t="s">
        <v>36</v>
      </c>
      <c r="B19" s="58"/>
      <c r="C19" s="57">
        <f>SUM(C14:C18)</f>
        <v>12351</v>
      </c>
      <c r="D19" s="57">
        <f>SUM(D14:D18)</f>
        <v>6350</v>
      </c>
      <c r="E19" s="57">
        <f>SUM(E14:E18)</f>
        <v>6001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2704</v>
      </c>
      <c r="D20" s="57">
        <v>1402</v>
      </c>
      <c r="E20" s="57">
        <v>1302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2800</v>
      </c>
      <c r="D21" s="57">
        <v>1455</v>
      </c>
      <c r="E21" s="57">
        <v>1345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2983</v>
      </c>
      <c r="D22" s="57">
        <v>1533</v>
      </c>
      <c r="E22" s="57">
        <v>1450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3163</v>
      </c>
      <c r="D23" s="57">
        <v>1639</v>
      </c>
      <c r="E23" s="57">
        <v>1524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3157</v>
      </c>
      <c r="D24" s="57">
        <v>1644</v>
      </c>
      <c r="E24" s="57">
        <v>1513</v>
      </c>
    </row>
    <row r="25" spans="1:5" ht="14.1" customHeight="1" x14ac:dyDescent="0.25">
      <c r="A25" s="52" t="s">
        <v>36</v>
      </c>
      <c r="B25" s="58"/>
      <c r="C25" s="57">
        <f>SUM(C20:C24)</f>
        <v>14807</v>
      </c>
      <c r="D25" s="57">
        <f>SUM(D20:D24)</f>
        <v>7673</v>
      </c>
      <c r="E25" s="57">
        <f>SUM(E20:E24)</f>
        <v>7134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3316</v>
      </c>
      <c r="D26" s="57">
        <v>1725</v>
      </c>
      <c r="E26" s="57">
        <v>1591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3322</v>
      </c>
      <c r="D27" s="57">
        <v>1695</v>
      </c>
      <c r="E27" s="57">
        <v>1627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3082</v>
      </c>
      <c r="D28" s="57">
        <v>1626</v>
      </c>
      <c r="E28" s="57">
        <v>1456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3227</v>
      </c>
      <c r="D29" s="57">
        <v>1681</v>
      </c>
      <c r="E29" s="57">
        <v>1546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3109</v>
      </c>
      <c r="D30" s="57">
        <v>1607</v>
      </c>
      <c r="E30" s="57">
        <v>1502</v>
      </c>
    </row>
    <row r="31" spans="1:5" ht="14.1" customHeight="1" x14ac:dyDescent="0.25">
      <c r="A31" s="52" t="s">
        <v>36</v>
      </c>
      <c r="B31" s="58"/>
      <c r="C31" s="57">
        <f>SUM(C26:C30)</f>
        <v>16056</v>
      </c>
      <c r="D31" s="57">
        <f>SUM(D26:D30)</f>
        <v>8334</v>
      </c>
      <c r="E31" s="57">
        <f>SUM(E26:E30)</f>
        <v>7722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2886</v>
      </c>
      <c r="D32" s="57">
        <v>1487</v>
      </c>
      <c r="E32" s="57">
        <v>1399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2559</v>
      </c>
      <c r="D33" s="57">
        <v>1382</v>
      </c>
      <c r="E33" s="57">
        <v>1177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2522</v>
      </c>
      <c r="D34" s="57">
        <v>1340</v>
      </c>
      <c r="E34" s="57">
        <v>1182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2366</v>
      </c>
      <c r="D35" s="57">
        <v>1262</v>
      </c>
      <c r="E35" s="57">
        <v>1104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2461</v>
      </c>
      <c r="D36" s="57">
        <v>1317</v>
      </c>
      <c r="E36" s="57">
        <v>1144</v>
      </c>
    </row>
    <row r="37" spans="1:5" ht="14.1" customHeight="1" x14ac:dyDescent="0.25">
      <c r="A37" s="52" t="s">
        <v>36</v>
      </c>
      <c r="B37" s="58"/>
      <c r="C37" s="57">
        <f>SUM(C32:C36)</f>
        <v>12794</v>
      </c>
      <c r="D37" s="57">
        <f>SUM(D32:D36)</f>
        <v>6788</v>
      </c>
      <c r="E37" s="57">
        <f>SUM(E32:E36)</f>
        <v>6006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2357</v>
      </c>
      <c r="D38" s="57">
        <v>1244</v>
      </c>
      <c r="E38" s="57">
        <v>1113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2303</v>
      </c>
      <c r="D39" s="57">
        <v>1188</v>
      </c>
      <c r="E39" s="57">
        <v>1115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2204</v>
      </c>
      <c r="D40" s="57">
        <v>1100</v>
      </c>
      <c r="E40" s="57">
        <v>1104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2212</v>
      </c>
      <c r="D41" s="57">
        <v>1118</v>
      </c>
      <c r="E41" s="57">
        <v>1094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2278</v>
      </c>
      <c r="D42" s="57">
        <v>1132</v>
      </c>
      <c r="E42" s="57">
        <v>1146</v>
      </c>
    </row>
    <row r="43" spans="1:5" ht="14.1" customHeight="1" x14ac:dyDescent="0.2">
      <c r="A43" s="52" t="s">
        <v>36</v>
      </c>
      <c r="B43" s="58"/>
      <c r="C43" s="57">
        <f>SUM(C38:C42)</f>
        <v>11354</v>
      </c>
      <c r="D43" s="57">
        <f>SUM(D38:D42)</f>
        <v>5782</v>
      </c>
      <c r="E43" s="57">
        <f>SUM(E38:E42)</f>
        <v>5572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2401</v>
      </c>
      <c r="D44" s="57">
        <v>1161</v>
      </c>
      <c r="E44" s="57">
        <v>1240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2531</v>
      </c>
      <c r="D45" s="57">
        <v>1216</v>
      </c>
      <c r="E45" s="57">
        <v>1315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2591</v>
      </c>
      <c r="D46" s="57">
        <v>1185</v>
      </c>
      <c r="E46" s="57">
        <v>1406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2537</v>
      </c>
      <c r="D47" s="57">
        <v>1230</v>
      </c>
      <c r="E47" s="57">
        <v>1307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2692</v>
      </c>
      <c r="D48" s="57">
        <v>1286</v>
      </c>
      <c r="E48" s="57">
        <v>1406</v>
      </c>
    </row>
    <row r="49" spans="1:5" ht="14.1" customHeight="1" x14ac:dyDescent="0.2">
      <c r="A49" s="52" t="s">
        <v>36</v>
      </c>
      <c r="B49" s="58"/>
      <c r="C49" s="57">
        <f>SUM(C44:C48)</f>
        <v>12752</v>
      </c>
      <c r="D49" s="57">
        <f>SUM(D44:D48)</f>
        <v>6078</v>
      </c>
      <c r="E49" s="57">
        <f>SUM(E44:E48)</f>
        <v>6674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2663</v>
      </c>
      <c r="D50" s="57">
        <v>1304</v>
      </c>
      <c r="E50" s="57">
        <v>1359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2840</v>
      </c>
      <c r="D51" s="57">
        <v>1374</v>
      </c>
      <c r="E51" s="57">
        <v>1466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2831</v>
      </c>
      <c r="D52" s="57">
        <v>1359</v>
      </c>
      <c r="E52" s="57">
        <v>1472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2794</v>
      </c>
      <c r="D53" s="57">
        <v>1343</v>
      </c>
      <c r="E53" s="57">
        <v>1451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3097</v>
      </c>
      <c r="D54" s="57">
        <v>1504</v>
      </c>
      <c r="E54" s="57">
        <v>1593</v>
      </c>
    </row>
    <row r="55" spans="1:5" ht="14.1" customHeight="1" x14ac:dyDescent="0.2">
      <c r="A55" s="51" t="s">
        <v>36</v>
      </c>
      <c r="B55" s="58"/>
      <c r="C55" s="57">
        <f>SUM(C50:C54)</f>
        <v>14225</v>
      </c>
      <c r="D55" s="57">
        <f>SUM(D50:D54)</f>
        <v>6884</v>
      </c>
      <c r="E55" s="57">
        <f>SUM(E50:E54)</f>
        <v>7341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3428</v>
      </c>
      <c r="D56" s="57">
        <v>1656</v>
      </c>
      <c r="E56" s="57">
        <v>1772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3770</v>
      </c>
      <c r="D57" s="57">
        <v>1882</v>
      </c>
      <c r="E57" s="57">
        <v>1888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4021</v>
      </c>
      <c r="D58" s="57">
        <v>1938</v>
      </c>
      <c r="E58" s="57">
        <v>2083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4602</v>
      </c>
      <c r="D59" s="57">
        <v>2265</v>
      </c>
      <c r="E59" s="57">
        <v>2337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5002</v>
      </c>
      <c r="D60" s="57">
        <v>2474</v>
      </c>
      <c r="E60" s="57">
        <v>2528</v>
      </c>
    </row>
    <row r="61" spans="1:5" ht="14.1" customHeight="1" x14ac:dyDescent="0.2">
      <c r="A61" s="52" t="s">
        <v>36</v>
      </c>
      <c r="B61" s="58"/>
      <c r="C61" s="57">
        <f>SUM(C56:C60)</f>
        <v>20823</v>
      </c>
      <c r="D61" s="57">
        <f>SUM(D56:D60)</f>
        <v>10215</v>
      </c>
      <c r="E61" s="57">
        <f>SUM(E56:E60)</f>
        <v>10608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5080</v>
      </c>
      <c r="D62" s="57">
        <v>2530</v>
      </c>
      <c r="E62" s="57">
        <v>2550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5236</v>
      </c>
      <c r="D63" s="57">
        <v>2616</v>
      </c>
      <c r="E63" s="57">
        <v>2620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5054</v>
      </c>
      <c r="D64" s="57">
        <v>2445</v>
      </c>
      <c r="E64" s="57">
        <v>2609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5207</v>
      </c>
      <c r="D65" s="57">
        <v>2597</v>
      </c>
      <c r="E65" s="57">
        <v>2610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5028</v>
      </c>
      <c r="D66" s="57">
        <v>2507</v>
      </c>
      <c r="E66" s="57">
        <v>2521</v>
      </c>
    </row>
    <row r="67" spans="1:5" ht="14.1" customHeight="1" x14ac:dyDescent="0.2">
      <c r="A67" s="52" t="s">
        <v>36</v>
      </c>
      <c r="B67" s="58"/>
      <c r="C67" s="57">
        <f>SUM(C62:C66)</f>
        <v>25605</v>
      </c>
      <c r="D67" s="57">
        <f>SUM(D62:D66)</f>
        <v>12695</v>
      </c>
      <c r="E67" s="57">
        <f>SUM(E62:E66)</f>
        <v>12910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4690</v>
      </c>
      <c r="D68" s="57">
        <v>2301</v>
      </c>
      <c r="E68" s="57">
        <v>2389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4675</v>
      </c>
      <c r="D69" s="57">
        <v>2353</v>
      </c>
      <c r="E69" s="57">
        <v>2322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4362</v>
      </c>
      <c r="D70" s="57">
        <v>2140</v>
      </c>
      <c r="E70" s="57">
        <v>2222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4260</v>
      </c>
      <c r="D71" s="57">
        <v>2115</v>
      </c>
      <c r="E71" s="57">
        <v>2145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3983</v>
      </c>
      <c r="D72" s="57">
        <v>1972</v>
      </c>
      <c r="E72" s="57">
        <v>2011</v>
      </c>
    </row>
    <row r="73" spans="1:5" ht="14.1" customHeight="1" x14ac:dyDescent="0.2">
      <c r="A73" s="52" t="s">
        <v>36</v>
      </c>
      <c r="B73" s="58"/>
      <c r="C73" s="57">
        <f>SUM(C68:C72)</f>
        <v>21970</v>
      </c>
      <c r="D73" s="57">
        <f>SUM(D68:D72)</f>
        <v>10881</v>
      </c>
      <c r="E73" s="57">
        <f>SUM(E68:E72)</f>
        <v>11089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3876</v>
      </c>
      <c r="D74" s="57">
        <v>1889</v>
      </c>
      <c r="E74" s="57">
        <v>1987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3606</v>
      </c>
      <c r="D75" s="57">
        <v>1767</v>
      </c>
      <c r="E75" s="57">
        <v>1839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3668</v>
      </c>
      <c r="D76" s="57">
        <v>1815</v>
      </c>
      <c r="E76" s="57">
        <v>1853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3677</v>
      </c>
      <c r="D77" s="57">
        <v>1793</v>
      </c>
      <c r="E77" s="57">
        <v>1884</v>
      </c>
    </row>
    <row r="78" spans="1:5" x14ac:dyDescent="0.2">
      <c r="A78" s="45" t="s">
        <v>91</v>
      </c>
      <c r="B78" s="56">
        <f>$B$8-59</f>
        <v>1953</v>
      </c>
      <c r="C78" s="57">
        <v>3562</v>
      </c>
      <c r="D78" s="57">
        <v>1763</v>
      </c>
      <c r="E78" s="57">
        <v>1799</v>
      </c>
    </row>
    <row r="79" spans="1:5" x14ac:dyDescent="0.2">
      <c r="A79" s="52" t="s">
        <v>36</v>
      </c>
      <c r="B79" s="58"/>
      <c r="C79" s="57">
        <f>SUM(C74:C78)</f>
        <v>18389</v>
      </c>
      <c r="D79" s="57">
        <f>SUM(D74:D78)</f>
        <v>9027</v>
      </c>
      <c r="E79" s="57">
        <f>SUM(E74:E78)</f>
        <v>9362</v>
      </c>
    </row>
    <row r="80" spans="1:5" x14ac:dyDescent="0.2">
      <c r="A80" s="45" t="s">
        <v>92</v>
      </c>
      <c r="B80" s="56">
        <f>$B$8-60</f>
        <v>1952</v>
      </c>
      <c r="C80" s="57">
        <v>3393</v>
      </c>
      <c r="D80" s="57">
        <v>1703</v>
      </c>
      <c r="E80" s="57">
        <v>1690</v>
      </c>
    </row>
    <row r="81" spans="1:5" x14ac:dyDescent="0.2">
      <c r="A81" s="45" t="s">
        <v>93</v>
      </c>
      <c r="B81" s="56">
        <f>$B$8-61</f>
        <v>1951</v>
      </c>
      <c r="C81" s="57">
        <v>3504</v>
      </c>
      <c r="D81" s="57">
        <v>1741</v>
      </c>
      <c r="E81" s="57">
        <v>1763</v>
      </c>
    </row>
    <row r="82" spans="1:5" x14ac:dyDescent="0.2">
      <c r="A82" s="45" t="s">
        <v>94</v>
      </c>
      <c r="B82" s="56">
        <f>$B$8-62</f>
        <v>1950</v>
      </c>
      <c r="C82" s="57">
        <v>3468</v>
      </c>
      <c r="D82" s="57">
        <v>1743</v>
      </c>
      <c r="E82" s="57">
        <v>1725</v>
      </c>
    </row>
    <row r="83" spans="1:5" x14ac:dyDescent="0.2">
      <c r="A83" s="45" t="s">
        <v>95</v>
      </c>
      <c r="B83" s="56">
        <f>$B$8-63</f>
        <v>1949</v>
      </c>
      <c r="C83" s="57">
        <v>3542</v>
      </c>
      <c r="D83" s="57">
        <v>1735</v>
      </c>
      <c r="E83" s="57">
        <v>1807</v>
      </c>
    </row>
    <row r="84" spans="1:5" x14ac:dyDescent="0.2">
      <c r="A84" s="45" t="s">
        <v>96</v>
      </c>
      <c r="B84" s="56">
        <f>$B$8-64</f>
        <v>1948</v>
      </c>
      <c r="C84" s="57">
        <v>3466</v>
      </c>
      <c r="D84" s="57">
        <v>1708</v>
      </c>
      <c r="E84" s="57">
        <v>1758</v>
      </c>
    </row>
    <row r="85" spans="1:5" x14ac:dyDescent="0.2">
      <c r="A85" s="52" t="s">
        <v>36</v>
      </c>
      <c r="B85" s="58"/>
      <c r="C85" s="57">
        <f>SUM(C80:C84)</f>
        <v>17373</v>
      </c>
      <c r="D85" s="57">
        <f>SUM(D80:D84)</f>
        <v>8630</v>
      </c>
      <c r="E85" s="57">
        <f>SUM(E80:E84)</f>
        <v>8743</v>
      </c>
    </row>
    <row r="86" spans="1:5" x14ac:dyDescent="0.2">
      <c r="A86" s="45" t="s">
        <v>97</v>
      </c>
      <c r="B86" s="56">
        <f>$B$8-65</f>
        <v>1947</v>
      </c>
      <c r="C86" s="57">
        <v>3163</v>
      </c>
      <c r="D86" s="57">
        <v>1576</v>
      </c>
      <c r="E86" s="57">
        <v>1587</v>
      </c>
    </row>
    <row r="87" spans="1:5" x14ac:dyDescent="0.2">
      <c r="A87" s="45" t="s">
        <v>98</v>
      </c>
      <c r="B87" s="56">
        <f>$B$8-66</f>
        <v>1946</v>
      </c>
      <c r="C87" s="57">
        <v>2861</v>
      </c>
      <c r="D87" s="57">
        <v>1393</v>
      </c>
      <c r="E87" s="57">
        <v>1468</v>
      </c>
    </row>
    <row r="88" spans="1:5" x14ac:dyDescent="0.2">
      <c r="A88" s="45" t="s">
        <v>99</v>
      </c>
      <c r="B88" s="56">
        <f>$B$8-67</f>
        <v>1945</v>
      </c>
      <c r="C88" s="57">
        <v>2417</v>
      </c>
      <c r="D88" s="57">
        <v>1171</v>
      </c>
      <c r="E88" s="57">
        <v>1246</v>
      </c>
    </row>
    <row r="89" spans="1:5" x14ac:dyDescent="0.2">
      <c r="A89" s="45" t="s">
        <v>100</v>
      </c>
      <c r="B89" s="56">
        <f>$B$8-68</f>
        <v>1944</v>
      </c>
      <c r="C89" s="57">
        <v>3205</v>
      </c>
      <c r="D89" s="57">
        <v>1578</v>
      </c>
      <c r="E89" s="57">
        <v>1627</v>
      </c>
    </row>
    <row r="90" spans="1:5" x14ac:dyDescent="0.2">
      <c r="A90" s="45" t="s">
        <v>101</v>
      </c>
      <c r="B90" s="56">
        <f>$B$8-69</f>
        <v>1943</v>
      </c>
      <c r="C90" s="57">
        <v>3293</v>
      </c>
      <c r="D90" s="57">
        <v>1597</v>
      </c>
      <c r="E90" s="57">
        <v>1696</v>
      </c>
    </row>
    <row r="91" spans="1:5" x14ac:dyDescent="0.2">
      <c r="A91" s="52" t="s">
        <v>36</v>
      </c>
      <c r="B91" s="58"/>
      <c r="C91" s="57">
        <f>SUM(C86:C90)</f>
        <v>14939</v>
      </c>
      <c r="D91" s="57">
        <f>SUM(D86:D90)</f>
        <v>7315</v>
      </c>
      <c r="E91" s="57">
        <f>SUM(E86:E90)</f>
        <v>7624</v>
      </c>
    </row>
    <row r="92" spans="1:5" x14ac:dyDescent="0.2">
      <c r="A92" s="45" t="s">
        <v>102</v>
      </c>
      <c r="B92" s="56">
        <f>$B$8-70</f>
        <v>1942</v>
      </c>
      <c r="C92" s="57">
        <v>3120</v>
      </c>
      <c r="D92" s="57">
        <v>1578</v>
      </c>
      <c r="E92" s="57">
        <v>1542</v>
      </c>
    </row>
    <row r="93" spans="1:5" x14ac:dyDescent="0.2">
      <c r="A93" s="45" t="s">
        <v>103</v>
      </c>
      <c r="B93" s="56">
        <f>$B$8-71</f>
        <v>1941</v>
      </c>
      <c r="C93" s="57">
        <v>3856</v>
      </c>
      <c r="D93" s="57">
        <v>1836</v>
      </c>
      <c r="E93" s="57">
        <v>2020</v>
      </c>
    </row>
    <row r="94" spans="1:5" x14ac:dyDescent="0.2">
      <c r="A94" s="45" t="s">
        <v>104</v>
      </c>
      <c r="B94" s="56">
        <f>$B$8-72</f>
        <v>1940</v>
      </c>
      <c r="C94" s="57">
        <v>3778</v>
      </c>
      <c r="D94" s="57">
        <v>1889</v>
      </c>
      <c r="E94" s="57">
        <v>1889</v>
      </c>
    </row>
    <row r="95" spans="1:5" x14ac:dyDescent="0.2">
      <c r="A95" s="45" t="s">
        <v>105</v>
      </c>
      <c r="B95" s="56">
        <f>$B$8-73</f>
        <v>1939</v>
      </c>
      <c r="C95" s="57">
        <v>3635</v>
      </c>
      <c r="D95" s="57">
        <v>1704</v>
      </c>
      <c r="E95" s="57">
        <v>1931</v>
      </c>
    </row>
    <row r="96" spans="1:5" x14ac:dyDescent="0.2">
      <c r="A96" s="45" t="s">
        <v>106</v>
      </c>
      <c r="B96" s="56">
        <f>$B$8-74</f>
        <v>1938</v>
      </c>
      <c r="C96" s="57">
        <v>3462</v>
      </c>
      <c r="D96" s="57">
        <v>1673</v>
      </c>
      <c r="E96" s="57">
        <v>1789</v>
      </c>
    </row>
    <row r="97" spans="1:5" x14ac:dyDescent="0.2">
      <c r="A97" s="52" t="s">
        <v>36</v>
      </c>
      <c r="B97" s="58"/>
      <c r="C97" s="57">
        <f>SUM(C92:C96)</f>
        <v>17851</v>
      </c>
      <c r="D97" s="57">
        <f>SUM(D92:D96)</f>
        <v>8680</v>
      </c>
      <c r="E97" s="57">
        <f>SUM(E92:E96)</f>
        <v>9171</v>
      </c>
    </row>
    <row r="98" spans="1:5" x14ac:dyDescent="0.2">
      <c r="A98" s="45" t="s">
        <v>107</v>
      </c>
      <c r="B98" s="56">
        <f>$B$8-75</f>
        <v>1937</v>
      </c>
      <c r="C98" s="57">
        <v>3141</v>
      </c>
      <c r="D98" s="57">
        <v>1512</v>
      </c>
      <c r="E98" s="57">
        <v>1629</v>
      </c>
    </row>
    <row r="99" spans="1:5" x14ac:dyDescent="0.2">
      <c r="A99" s="45" t="s">
        <v>108</v>
      </c>
      <c r="B99" s="56">
        <f>$B$8-76</f>
        <v>1936</v>
      </c>
      <c r="C99" s="57">
        <v>2829</v>
      </c>
      <c r="D99" s="57">
        <v>1351</v>
      </c>
      <c r="E99" s="57">
        <v>1478</v>
      </c>
    </row>
    <row r="100" spans="1:5" x14ac:dyDescent="0.2">
      <c r="A100" s="45" t="s">
        <v>109</v>
      </c>
      <c r="B100" s="56">
        <f>$B$8-77</f>
        <v>1935</v>
      </c>
      <c r="C100" s="57">
        <v>2683</v>
      </c>
      <c r="D100" s="57">
        <v>1237</v>
      </c>
      <c r="E100" s="57">
        <v>1446</v>
      </c>
    </row>
    <row r="101" spans="1:5" x14ac:dyDescent="0.2">
      <c r="A101" s="45" t="s">
        <v>110</v>
      </c>
      <c r="B101" s="56">
        <f>$B$8-78</f>
        <v>1934</v>
      </c>
      <c r="C101" s="57">
        <v>2165</v>
      </c>
      <c r="D101" s="57">
        <v>971</v>
      </c>
      <c r="E101" s="57">
        <v>1194</v>
      </c>
    </row>
    <row r="102" spans="1:5" x14ac:dyDescent="0.2">
      <c r="A102" s="46" t="s">
        <v>111</v>
      </c>
      <c r="B102" s="56">
        <f>$B$8-79</f>
        <v>1933</v>
      </c>
      <c r="C102" s="57">
        <v>1660</v>
      </c>
      <c r="D102" s="57">
        <v>730</v>
      </c>
      <c r="E102" s="57">
        <v>930</v>
      </c>
    </row>
    <row r="103" spans="1:5" x14ac:dyDescent="0.2">
      <c r="A103" s="53" t="s">
        <v>36</v>
      </c>
      <c r="B103" s="59"/>
      <c r="C103" s="57">
        <f>SUM(C98:C102)</f>
        <v>12478</v>
      </c>
      <c r="D103" s="57">
        <f>SUM(D98:D102)</f>
        <v>5801</v>
      </c>
      <c r="E103" s="57">
        <f>SUM(E98:E102)</f>
        <v>6677</v>
      </c>
    </row>
    <row r="104" spans="1:5" x14ac:dyDescent="0.2">
      <c r="A104" s="46" t="s">
        <v>112</v>
      </c>
      <c r="B104" s="56">
        <f>$B$8-80</f>
        <v>1932</v>
      </c>
      <c r="C104" s="57">
        <v>1563</v>
      </c>
      <c r="D104" s="57">
        <v>627</v>
      </c>
      <c r="E104" s="57">
        <v>936</v>
      </c>
    </row>
    <row r="105" spans="1:5" x14ac:dyDescent="0.2">
      <c r="A105" s="46" t="s">
        <v>123</v>
      </c>
      <c r="B105" s="56">
        <f>$B$8-81</f>
        <v>1931</v>
      </c>
      <c r="C105" s="57">
        <v>1485</v>
      </c>
      <c r="D105" s="57">
        <v>603</v>
      </c>
      <c r="E105" s="57">
        <v>882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1505</v>
      </c>
      <c r="D106" s="57">
        <v>568</v>
      </c>
      <c r="E106" s="57">
        <v>937</v>
      </c>
    </row>
    <row r="107" spans="1:5" x14ac:dyDescent="0.2">
      <c r="A107" s="46" t="s">
        <v>124</v>
      </c>
      <c r="B107" s="56">
        <f>$B$8-83</f>
        <v>1929</v>
      </c>
      <c r="C107" s="57">
        <v>1309</v>
      </c>
      <c r="D107" s="57">
        <v>504</v>
      </c>
      <c r="E107" s="57">
        <v>805</v>
      </c>
    </row>
    <row r="108" spans="1:5" x14ac:dyDescent="0.2">
      <c r="A108" s="46" t="s">
        <v>122</v>
      </c>
      <c r="B108" s="56">
        <f>$B$8-84</f>
        <v>1928</v>
      </c>
      <c r="C108" s="57">
        <v>1236</v>
      </c>
      <c r="D108" s="57">
        <v>486</v>
      </c>
      <c r="E108" s="57">
        <v>750</v>
      </c>
    </row>
    <row r="109" spans="1:5" x14ac:dyDescent="0.2">
      <c r="A109" s="53" t="s">
        <v>36</v>
      </c>
      <c r="B109" s="59"/>
      <c r="C109" s="57">
        <f>SUM(C104:C108)</f>
        <v>7098</v>
      </c>
      <c r="D109" s="57">
        <f>SUM(D104:D108)</f>
        <v>2788</v>
      </c>
      <c r="E109" s="57">
        <f>SUM(E104:E108)</f>
        <v>4310</v>
      </c>
    </row>
    <row r="110" spans="1:5" x14ac:dyDescent="0.2">
      <c r="A110" s="46" t="s">
        <v>113</v>
      </c>
      <c r="B110" s="56">
        <f>$B$8-85</f>
        <v>1927</v>
      </c>
      <c r="C110" s="57">
        <v>1023</v>
      </c>
      <c r="D110" s="57">
        <v>351</v>
      </c>
      <c r="E110" s="57">
        <v>672</v>
      </c>
    </row>
    <row r="111" spans="1:5" x14ac:dyDescent="0.2">
      <c r="A111" s="46" t="s">
        <v>114</v>
      </c>
      <c r="B111" s="56">
        <f>$B$8-86</f>
        <v>1926</v>
      </c>
      <c r="C111" s="57">
        <v>976</v>
      </c>
      <c r="D111" s="57">
        <v>327</v>
      </c>
      <c r="E111" s="57">
        <v>649</v>
      </c>
    </row>
    <row r="112" spans="1:5" x14ac:dyDescent="0.2">
      <c r="A112" s="46" t="s">
        <v>115</v>
      </c>
      <c r="B112" s="56">
        <f>$B$8-87</f>
        <v>1925</v>
      </c>
      <c r="C112" s="57">
        <v>922</v>
      </c>
      <c r="D112" s="57">
        <v>280</v>
      </c>
      <c r="E112" s="57">
        <v>642</v>
      </c>
    </row>
    <row r="113" spans="1:5" x14ac:dyDescent="0.2">
      <c r="A113" s="46" t="s">
        <v>116</v>
      </c>
      <c r="B113" s="56">
        <f>$B$8-88</f>
        <v>1924</v>
      </c>
      <c r="C113" s="57">
        <v>741</v>
      </c>
      <c r="D113" s="57">
        <v>194</v>
      </c>
      <c r="E113" s="57">
        <v>547</v>
      </c>
    </row>
    <row r="114" spans="1:5" x14ac:dyDescent="0.2">
      <c r="A114" s="46" t="s">
        <v>117</v>
      </c>
      <c r="B114" s="56">
        <f>$B$8-89</f>
        <v>1923</v>
      </c>
      <c r="C114" s="57">
        <v>681</v>
      </c>
      <c r="D114" s="57">
        <v>192</v>
      </c>
      <c r="E114" s="57">
        <v>489</v>
      </c>
    </row>
    <row r="115" spans="1:5" x14ac:dyDescent="0.2">
      <c r="A115" s="53" t="s">
        <v>36</v>
      </c>
      <c r="B115" s="60"/>
      <c r="C115" s="57">
        <f>SUM(C110:C114)</f>
        <v>4343</v>
      </c>
      <c r="D115" s="57">
        <f>SUM(D110:D114)</f>
        <v>1344</v>
      </c>
      <c r="E115" s="57">
        <f>SUM(E110:E114)</f>
        <v>2999</v>
      </c>
    </row>
    <row r="116" spans="1:5" x14ac:dyDescent="0.2">
      <c r="A116" s="46" t="s">
        <v>118</v>
      </c>
      <c r="B116" s="56">
        <f>$B$8-90</f>
        <v>1922</v>
      </c>
      <c r="C116" s="57">
        <v>2061</v>
      </c>
      <c r="D116" s="57">
        <v>481</v>
      </c>
      <c r="E116" s="57">
        <v>1580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268058</v>
      </c>
      <c r="D118" s="62">
        <v>131249</v>
      </c>
      <c r="E118" s="62">
        <v>136809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136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1494</v>
      </c>
      <c r="D8" s="57">
        <v>750</v>
      </c>
      <c r="E8" s="57">
        <v>744</v>
      </c>
    </row>
    <row r="9" spans="1:8" ht="14.1" customHeight="1" x14ac:dyDescent="0.25">
      <c r="A9" s="44" t="s">
        <v>32</v>
      </c>
      <c r="B9" s="56">
        <f>$B$8-1</f>
        <v>2011</v>
      </c>
      <c r="C9" s="57">
        <v>1450</v>
      </c>
      <c r="D9" s="57">
        <v>775</v>
      </c>
      <c r="E9" s="57">
        <v>675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1593</v>
      </c>
      <c r="D10" s="57">
        <v>832</v>
      </c>
      <c r="E10" s="57">
        <v>761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1694</v>
      </c>
      <c r="D11" s="57">
        <v>879</v>
      </c>
      <c r="E11" s="57">
        <v>815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1650</v>
      </c>
      <c r="D12" s="57">
        <v>854</v>
      </c>
      <c r="E12" s="57">
        <v>796</v>
      </c>
    </row>
    <row r="13" spans="1:8" ht="14.1" customHeight="1" x14ac:dyDescent="0.25">
      <c r="A13" s="51" t="s">
        <v>36</v>
      </c>
      <c r="B13" s="56"/>
      <c r="C13" s="57">
        <f>SUM(C8:C12)</f>
        <v>7881</v>
      </c>
      <c r="D13" s="57">
        <f>SUM(D8:D12)</f>
        <v>4090</v>
      </c>
      <c r="E13" s="57">
        <f>SUM(E8:E12)</f>
        <v>3791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1672</v>
      </c>
      <c r="D14" s="57">
        <v>901</v>
      </c>
      <c r="E14" s="57">
        <v>771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1732</v>
      </c>
      <c r="D15" s="57">
        <v>913</v>
      </c>
      <c r="E15" s="57">
        <v>819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1738</v>
      </c>
      <c r="D16" s="57">
        <v>886</v>
      </c>
      <c r="E16" s="57">
        <v>852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1850</v>
      </c>
      <c r="D17" s="57">
        <v>939</v>
      </c>
      <c r="E17" s="57">
        <v>911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1891</v>
      </c>
      <c r="D18" s="57">
        <v>962</v>
      </c>
      <c r="E18" s="57">
        <v>929</v>
      </c>
    </row>
    <row r="19" spans="1:5" ht="14.1" customHeight="1" x14ac:dyDescent="0.25">
      <c r="A19" s="52" t="s">
        <v>36</v>
      </c>
      <c r="B19" s="58"/>
      <c r="C19" s="57">
        <f>SUM(C14:C18)</f>
        <v>8883</v>
      </c>
      <c r="D19" s="57">
        <f>SUM(D14:D18)</f>
        <v>4601</v>
      </c>
      <c r="E19" s="57">
        <f>SUM(E14:E18)</f>
        <v>4282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1957</v>
      </c>
      <c r="D20" s="57">
        <v>967</v>
      </c>
      <c r="E20" s="57">
        <v>990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2007</v>
      </c>
      <c r="D21" s="57">
        <v>1038</v>
      </c>
      <c r="E21" s="57">
        <v>969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2254</v>
      </c>
      <c r="D22" s="57">
        <v>1147</v>
      </c>
      <c r="E22" s="57">
        <v>1107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2372</v>
      </c>
      <c r="D23" s="57">
        <v>1228</v>
      </c>
      <c r="E23" s="57">
        <v>1144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2310</v>
      </c>
      <c r="D24" s="57">
        <v>1192</v>
      </c>
      <c r="E24" s="57">
        <v>1118</v>
      </c>
    </row>
    <row r="25" spans="1:5" ht="14.1" customHeight="1" x14ac:dyDescent="0.25">
      <c r="A25" s="52" t="s">
        <v>36</v>
      </c>
      <c r="B25" s="58"/>
      <c r="C25" s="57">
        <f>SUM(C20:C24)</f>
        <v>10900</v>
      </c>
      <c r="D25" s="57">
        <f>SUM(D20:D24)</f>
        <v>5572</v>
      </c>
      <c r="E25" s="57">
        <f>SUM(E20:E24)</f>
        <v>5328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2502</v>
      </c>
      <c r="D26" s="57">
        <v>1289</v>
      </c>
      <c r="E26" s="57">
        <v>1213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2417</v>
      </c>
      <c r="D27" s="57">
        <v>1240</v>
      </c>
      <c r="E27" s="57">
        <v>1177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2335</v>
      </c>
      <c r="D28" s="57">
        <v>1148</v>
      </c>
      <c r="E28" s="57">
        <v>1187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2359</v>
      </c>
      <c r="D29" s="57">
        <v>1209</v>
      </c>
      <c r="E29" s="57">
        <v>1150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2366</v>
      </c>
      <c r="D30" s="57">
        <v>1220</v>
      </c>
      <c r="E30" s="57">
        <v>1146</v>
      </c>
    </row>
    <row r="31" spans="1:5" ht="14.1" customHeight="1" x14ac:dyDescent="0.25">
      <c r="A31" s="52" t="s">
        <v>36</v>
      </c>
      <c r="B31" s="58"/>
      <c r="C31" s="57">
        <f>SUM(C26:C30)</f>
        <v>11979</v>
      </c>
      <c r="D31" s="57">
        <f>SUM(D26:D30)</f>
        <v>6106</v>
      </c>
      <c r="E31" s="57">
        <f>SUM(E26:E30)</f>
        <v>5873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2135</v>
      </c>
      <c r="D32" s="57">
        <v>1140</v>
      </c>
      <c r="E32" s="57">
        <v>995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2055</v>
      </c>
      <c r="D33" s="57">
        <v>1121</v>
      </c>
      <c r="E33" s="57">
        <v>934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1953</v>
      </c>
      <c r="D34" s="57">
        <v>1061</v>
      </c>
      <c r="E34" s="57">
        <v>892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1790</v>
      </c>
      <c r="D35" s="57">
        <v>932</v>
      </c>
      <c r="E35" s="57">
        <v>858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1854</v>
      </c>
      <c r="D36" s="57">
        <v>1023</v>
      </c>
      <c r="E36" s="57">
        <v>831</v>
      </c>
    </row>
    <row r="37" spans="1:5" ht="14.1" customHeight="1" x14ac:dyDescent="0.25">
      <c r="A37" s="52" t="s">
        <v>36</v>
      </c>
      <c r="B37" s="58"/>
      <c r="C37" s="57">
        <f>SUM(C32:C36)</f>
        <v>9787</v>
      </c>
      <c r="D37" s="57">
        <f>SUM(D32:D36)</f>
        <v>5277</v>
      </c>
      <c r="E37" s="57">
        <f>SUM(E32:E36)</f>
        <v>4510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1727</v>
      </c>
      <c r="D38" s="57">
        <v>922</v>
      </c>
      <c r="E38" s="57">
        <v>805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1729</v>
      </c>
      <c r="D39" s="57">
        <v>898</v>
      </c>
      <c r="E39" s="57">
        <v>831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1674</v>
      </c>
      <c r="D40" s="57">
        <v>835</v>
      </c>
      <c r="E40" s="57">
        <v>839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1624</v>
      </c>
      <c r="D41" s="57">
        <v>805</v>
      </c>
      <c r="E41" s="57">
        <v>819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1632</v>
      </c>
      <c r="D42" s="57">
        <v>833</v>
      </c>
      <c r="E42" s="57">
        <v>799</v>
      </c>
    </row>
    <row r="43" spans="1:5" ht="14.1" customHeight="1" x14ac:dyDescent="0.2">
      <c r="A43" s="52" t="s">
        <v>36</v>
      </c>
      <c r="B43" s="58"/>
      <c r="C43" s="57">
        <f>SUM(C38:C42)</f>
        <v>8386</v>
      </c>
      <c r="D43" s="57">
        <f>SUM(D38:D42)</f>
        <v>4293</v>
      </c>
      <c r="E43" s="57">
        <f>SUM(E38:E42)</f>
        <v>4093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1764</v>
      </c>
      <c r="D44" s="57">
        <v>854</v>
      </c>
      <c r="E44" s="57">
        <v>910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1791</v>
      </c>
      <c r="D45" s="57">
        <v>866</v>
      </c>
      <c r="E45" s="57">
        <v>925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1939</v>
      </c>
      <c r="D46" s="57">
        <v>965</v>
      </c>
      <c r="E46" s="57">
        <v>974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1884</v>
      </c>
      <c r="D47" s="57">
        <v>904</v>
      </c>
      <c r="E47" s="57">
        <v>980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1937</v>
      </c>
      <c r="D48" s="57">
        <v>952</v>
      </c>
      <c r="E48" s="57">
        <v>985</v>
      </c>
    </row>
    <row r="49" spans="1:5" ht="14.1" customHeight="1" x14ac:dyDescent="0.2">
      <c r="A49" s="52" t="s">
        <v>36</v>
      </c>
      <c r="B49" s="58"/>
      <c r="C49" s="57">
        <f>SUM(C44:C48)</f>
        <v>9315</v>
      </c>
      <c r="D49" s="57">
        <f>SUM(D44:D48)</f>
        <v>4541</v>
      </c>
      <c r="E49" s="57">
        <f>SUM(E44:E48)</f>
        <v>4774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1941</v>
      </c>
      <c r="D50" s="57">
        <v>950</v>
      </c>
      <c r="E50" s="57">
        <v>991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2119</v>
      </c>
      <c r="D51" s="57">
        <v>1025</v>
      </c>
      <c r="E51" s="57">
        <v>1094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1933</v>
      </c>
      <c r="D52" s="57">
        <v>951</v>
      </c>
      <c r="E52" s="57">
        <v>982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2068</v>
      </c>
      <c r="D53" s="57">
        <v>1020</v>
      </c>
      <c r="E53" s="57">
        <v>1048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2166</v>
      </c>
      <c r="D54" s="57">
        <v>1071</v>
      </c>
      <c r="E54" s="57">
        <v>1095</v>
      </c>
    </row>
    <row r="55" spans="1:5" ht="14.1" customHeight="1" x14ac:dyDescent="0.2">
      <c r="A55" s="51" t="s">
        <v>36</v>
      </c>
      <c r="B55" s="58"/>
      <c r="C55" s="57">
        <f>SUM(C50:C54)</f>
        <v>10227</v>
      </c>
      <c r="D55" s="57">
        <f>SUM(D50:D54)</f>
        <v>5017</v>
      </c>
      <c r="E55" s="57">
        <f>SUM(E50:E54)</f>
        <v>5210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2320</v>
      </c>
      <c r="D56" s="57">
        <v>1116</v>
      </c>
      <c r="E56" s="57">
        <v>1204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2679</v>
      </c>
      <c r="D57" s="57">
        <v>1314</v>
      </c>
      <c r="E57" s="57">
        <v>1365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2859</v>
      </c>
      <c r="D58" s="57">
        <v>1427</v>
      </c>
      <c r="E58" s="57">
        <v>1432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3277</v>
      </c>
      <c r="D59" s="57">
        <v>1656</v>
      </c>
      <c r="E59" s="57">
        <v>1621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3510</v>
      </c>
      <c r="D60" s="57">
        <v>1697</v>
      </c>
      <c r="E60" s="57">
        <v>1813</v>
      </c>
    </row>
    <row r="61" spans="1:5" ht="14.1" customHeight="1" x14ac:dyDescent="0.2">
      <c r="A61" s="52" t="s">
        <v>36</v>
      </c>
      <c r="B61" s="58"/>
      <c r="C61" s="57">
        <f>SUM(C56:C60)</f>
        <v>14645</v>
      </c>
      <c r="D61" s="57">
        <f>SUM(D56:D60)</f>
        <v>7210</v>
      </c>
      <c r="E61" s="57">
        <f>SUM(E56:E60)</f>
        <v>7435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3624</v>
      </c>
      <c r="D62" s="57">
        <v>1811</v>
      </c>
      <c r="E62" s="57">
        <v>1813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3723</v>
      </c>
      <c r="D63" s="57">
        <v>1890</v>
      </c>
      <c r="E63" s="57">
        <v>1833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3528</v>
      </c>
      <c r="D64" s="57">
        <v>1748</v>
      </c>
      <c r="E64" s="57">
        <v>1780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3653</v>
      </c>
      <c r="D65" s="57">
        <v>1800</v>
      </c>
      <c r="E65" s="57">
        <v>1853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3515</v>
      </c>
      <c r="D66" s="57">
        <v>1758</v>
      </c>
      <c r="E66" s="57">
        <v>1757</v>
      </c>
    </row>
    <row r="67" spans="1:5" ht="14.1" customHeight="1" x14ac:dyDescent="0.2">
      <c r="A67" s="52" t="s">
        <v>36</v>
      </c>
      <c r="B67" s="58"/>
      <c r="C67" s="57">
        <f>SUM(C62:C66)</f>
        <v>18043</v>
      </c>
      <c r="D67" s="57">
        <f>SUM(D62:D66)</f>
        <v>9007</v>
      </c>
      <c r="E67" s="57">
        <f>SUM(E62:E66)</f>
        <v>9036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3359</v>
      </c>
      <c r="D68" s="57">
        <v>1724</v>
      </c>
      <c r="E68" s="57">
        <v>1635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3326</v>
      </c>
      <c r="D69" s="57">
        <v>1673</v>
      </c>
      <c r="E69" s="57">
        <v>1653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3123</v>
      </c>
      <c r="D70" s="57">
        <v>1552</v>
      </c>
      <c r="E70" s="57">
        <v>1571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2961</v>
      </c>
      <c r="D71" s="57">
        <v>1501</v>
      </c>
      <c r="E71" s="57">
        <v>1460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2858</v>
      </c>
      <c r="D72" s="57">
        <v>1438</v>
      </c>
      <c r="E72" s="57">
        <v>1420</v>
      </c>
    </row>
    <row r="73" spans="1:5" ht="14.1" customHeight="1" x14ac:dyDescent="0.2">
      <c r="A73" s="52" t="s">
        <v>36</v>
      </c>
      <c r="B73" s="58"/>
      <c r="C73" s="57">
        <f>SUM(C68:C72)</f>
        <v>15627</v>
      </c>
      <c r="D73" s="57">
        <f>SUM(D68:D72)</f>
        <v>7888</v>
      </c>
      <c r="E73" s="57">
        <f>SUM(E68:E72)</f>
        <v>7739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2785</v>
      </c>
      <c r="D74" s="57">
        <v>1384</v>
      </c>
      <c r="E74" s="57">
        <v>1401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2716</v>
      </c>
      <c r="D75" s="57">
        <v>1352</v>
      </c>
      <c r="E75" s="57">
        <v>1364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2567</v>
      </c>
      <c r="D76" s="57">
        <v>1279</v>
      </c>
      <c r="E76" s="57">
        <v>1288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2564</v>
      </c>
      <c r="D77" s="57">
        <v>1240</v>
      </c>
      <c r="E77" s="57">
        <v>1324</v>
      </c>
    </row>
    <row r="78" spans="1:5" x14ac:dyDescent="0.2">
      <c r="A78" s="45" t="s">
        <v>91</v>
      </c>
      <c r="B78" s="56">
        <f>$B$8-59</f>
        <v>1953</v>
      </c>
      <c r="C78" s="57">
        <v>2580</v>
      </c>
      <c r="D78" s="57">
        <v>1301</v>
      </c>
      <c r="E78" s="57">
        <v>1279</v>
      </c>
    </row>
    <row r="79" spans="1:5" x14ac:dyDescent="0.2">
      <c r="A79" s="52" t="s">
        <v>36</v>
      </c>
      <c r="B79" s="58"/>
      <c r="C79" s="57">
        <f>SUM(C74:C78)</f>
        <v>13212</v>
      </c>
      <c r="D79" s="57">
        <f>SUM(D74:D78)</f>
        <v>6556</v>
      </c>
      <c r="E79" s="57">
        <f>SUM(E74:E78)</f>
        <v>6656</v>
      </c>
    </row>
    <row r="80" spans="1:5" x14ac:dyDescent="0.2">
      <c r="A80" s="45" t="s">
        <v>92</v>
      </c>
      <c r="B80" s="56">
        <f>$B$8-60</f>
        <v>1952</v>
      </c>
      <c r="C80" s="57">
        <v>2496</v>
      </c>
      <c r="D80" s="57">
        <v>1233</v>
      </c>
      <c r="E80" s="57">
        <v>1263</v>
      </c>
    </row>
    <row r="81" spans="1:5" x14ac:dyDescent="0.2">
      <c r="A81" s="45" t="s">
        <v>93</v>
      </c>
      <c r="B81" s="56">
        <f>$B$8-61</f>
        <v>1951</v>
      </c>
      <c r="C81" s="57">
        <v>2547</v>
      </c>
      <c r="D81" s="57">
        <v>1284</v>
      </c>
      <c r="E81" s="57">
        <v>1263</v>
      </c>
    </row>
    <row r="82" spans="1:5" x14ac:dyDescent="0.2">
      <c r="A82" s="45" t="s">
        <v>94</v>
      </c>
      <c r="B82" s="56">
        <f>$B$8-62</f>
        <v>1950</v>
      </c>
      <c r="C82" s="57">
        <v>2587</v>
      </c>
      <c r="D82" s="57">
        <v>1252</v>
      </c>
      <c r="E82" s="57">
        <v>1335</v>
      </c>
    </row>
    <row r="83" spans="1:5" x14ac:dyDescent="0.2">
      <c r="A83" s="45" t="s">
        <v>95</v>
      </c>
      <c r="B83" s="56">
        <f>$B$8-63</f>
        <v>1949</v>
      </c>
      <c r="C83" s="57">
        <v>2620</v>
      </c>
      <c r="D83" s="57">
        <v>1319</v>
      </c>
      <c r="E83" s="57">
        <v>1301</v>
      </c>
    </row>
    <row r="84" spans="1:5" x14ac:dyDescent="0.2">
      <c r="A84" s="45" t="s">
        <v>96</v>
      </c>
      <c r="B84" s="56">
        <f>$B$8-64</f>
        <v>1948</v>
      </c>
      <c r="C84" s="57">
        <v>2460</v>
      </c>
      <c r="D84" s="57">
        <v>1237</v>
      </c>
      <c r="E84" s="57">
        <v>1223</v>
      </c>
    </row>
    <row r="85" spans="1:5" x14ac:dyDescent="0.2">
      <c r="A85" s="52" t="s">
        <v>36</v>
      </c>
      <c r="B85" s="58"/>
      <c r="C85" s="57">
        <f>SUM(C80:C84)</f>
        <v>12710</v>
      </c>
      <c r="D85" s="57">
        <f>SUM(D80:D84)</f>
        <v>6325</v>
      </c>
      <c r="E85" s="57">
        <f>SUM(E80:E84)</f>
        <v>6385</v>
      </c>
    </row>
    <row r="86" spans="1:5" x14ac:dyDescent="0.2">
      <c r="A86" s="45" t="s">
        <v>97</v>
      </c>
      <c r="B86" s="56">
        <f>$B$8-65</f>
        <v>1947</v>
      </c>
      <c r="C86" s="57">
        <v>2356</v>
      </c>
      <c r="D86" s="57">
        <v>1148</v>
      </c>
      <c r="E86" s="57">
        <v>1208</v>
      </c>
    </row>
    <row r="87" spans="1:5" x14ac:dyDescent="0.2">
      <c r="A87" s="45" t="s">
        <v>98</v>
      </c>
      <c r="B87" s="56">
        <f>$B$8-66</f>
        <v>1946</v>
      </c>
      <c r="C87" s="57">
        <v>2259</v>
      </c>
      <c r="D87" s="57">
        <v>1162</v>
      </c>
      <c r="E87" s="57">
        <v>1097</v>
      </c>
    </row>
    <row r="88" spans="1:5" x14ac:dyDescent="0.2">
      <c r="A88" s="45" t="s">
        <v>99</v>
      </c>
      <c r="B88" s="56">
        <f>$B$8-67</f>
        <v>1945</v>
      </c>
      <c r="C88" s="57">
        <v>1741</v>
      </c>
      <c r="D88" s="57">
        <v>849</v>
      </c>
      <c r="E88" s="57">
        <v>892</v>
      </c>
    </row>
    <row r="89" spans="1:5" x14ac:dyDescent="0.2">
      <c r="A89" s="45" t="s">
        <v>100</v>
      </c>
      <c r="B89" s="56">
        <f>$B$8-68</f>
        <v>1944</v>
      </c>
      <c r="C89" s="57">
        <v>2326</v>
      </c>
      <c r="D89" s="57">
        <v>1129</v>
      </c>
      <c r="E89" s="57">
        <v>1197</v>
      </c>
    </row>
    <row r="90" spans="1:5" x14ac:dyDescent="0.2">
      <c r="A90" s="45" t="s">
        <v>101</v>
      </c>
      <c r="B90" s="56">
        <f>$B$8-69</f>
        <v>1943</v>
      </c>
      <c r="C90" s="57">
        <v>2408</v>
      </c>
      <c r="D90" s="57">
        <v>1239</v>
      </c>
      <c r="E90" s="57">
        <v>1169</v>
      </c>
    </row>
    <row r="91" spans="1:5" x14ac:dyDescent="0.2">
      <c r="A91" s="52" t="s">
        <v>36</v>
      </c>
      <c r="B91" s="58"/>
      <c r="C91" s="57">
        <f>SUM(C86:C90)</f>
        <v>11090</v>
      </c>
      <c r="D91" s="57">
        <f>SUM(D86:D90)</f>
        <v>5527</v>
      </c>
      <c r="E91" s="57">
        <f>SUM(E86:E90)</f>
        <v>5563</v>
      </c>
    </row>
    <row r="92" spans="1:5" x14ac:dyDescent="0.2">
      <c r="A92" s="45" t="s">
        <v>102</v>
      </c>
      <c r="B92" s="56">
        <f>$B$8-70</f>
        <v>1942</v>
      </c>
      <c r="C92" s="57">
        <v>2247</v>
      </c>
      <c r="D92" s="57">
        <v>1125</v>
      </c>
      <c r="E92" s="57">
        <v>1122</v>
      </c>
    </row>
    <row r="93" spans="1:5" x14ac:dyDescent="0.2">
      <c r="A93" s="45" t="s">
        <v>103</v>
      </c>
      <c r="B93" s="56">
        <f>$B$8-71</f>
        <v>1941</v>
      </c>
      <c r="C93" s="57">
        <v>2762</v>
      </c>
      <c r="D93" s="57">
        <v>1383</v>
      </c>
      <c r="E93" s="57">
        <v>1379</v>
      </c>
    </row>
    <row r="94" spans="1:5" x14ac:dyDescent="0.2">
      <c r="A94" s="45" t="s">
        <v>104</v>
      </c>
      <c r="B94" s="56">
        <f>$B$8-72</f>
        <v>1940</v>
      </c>
      <c r="C94" s="57">
        <v>2756</v>
      </c>
      <c r="D94" s="57">
        <v>1362</v>
      </c>
      <c r="E94" s="57">
        <v>1394</v>
      </c>
    </row>
    <row r="95" spans="1:5" x14ac:dyDescent="0.2">
      <c r="A95" s="45" t="s">
        <v>105</v>
      </c>
      <c r="B95" s="56">
        <f>$B$8-73</f>
        <v>1939</v>
      </c>
      <c r="C95" s="57">
        <v>2778</v>
      </c>
      <c r="D95" s="57">
        <v>1334</v>
      </c>
      <c r="E95" s="57">
        <v>1444</v>
      </c>
    </row>
    <row r="96" spans="1:5" x14ac:dyDescent="0.2">
      <c r="A96" s="45" t="s">
        <v>106</v>
      </c>
      <c r="B96" s="56">
        <f>$B$8-74</f>
        <v>1938</v>
      </c>
      <c r="C96" s="57">
        <v>2584</v>
      </c>
      <c r="D96" s="57">
        <v>1235</v>
      </c>
      <c r="E96" s="57">
        <v>1349</v>
      </c>
    </row>
    <row r="97" spans="1:5" x14ac:dyDescent="0.2">
      <c r="A97" s="52" t="s">
        <v>36</v>
      </c>
      <c r="B97" s="58"/>
      <c r="C97" s="57">
        <f>SUM(C92:C96)</f>
        <v>13127</v>
      </c>
      <c r="D97" s="57">
        <f>SUM(D92:D96)</f>
        <v>6439</v>
      </c>
      <c r="E97" s="57">
        <f>SUM(E92:E96)</f>
        <v>6688</v>
      </c>
    </row>
    <row r="98" spans="1:5" x14ac:dyDescent="0.2">
      <c r="A98" s="45" t="s">
        <v>107</v>
      </c>
      <c r="B98" s="56">
        <f>$B$8-75</f>
        <v>1937</v>
      </c>
      <c r="C98" s="57">
        <v>2329</v>
      </c>
      <c r="D98" s="57">
        <v>1127</v>
      </c>
      <c r="E98" s="57">
        <v>1202</v>
      </c>
    </row>
    <row r="99" spans="1:5" x14ac:dyDescent="0.2">
      <c r="A99" s="45" t="s">
        <v>108</v>
      </c>
      <c r="B99" s="56">
        <f>$B$8-76</f>
        <v>1936</v>
      </c>
      <c r="C99" s="57">
        <v>2077</v>
      </c>
      <c r="D99" s="57">
        <v>972</v>
      </c>
      <c r="E99" s="57">
        <v>1105</v>
      </c>
    </row>
    <row r="100" spans="1:5" x14ac:dyDescent="0.2">
      <c r="A100" s="45" t="s">
        <v>109</v>
      </c>
      <c r="B100" s="56">
        <f>$B$8-77</f>
        <v>1935</v>
      </c>
      <c r="C100" s="57">
        <v>1810</v>
      </c>
      <c r="D100" s="57">
        <v>837</v>
      </c>
      <c r="E100" s="57">
        <v>973</v>
      </c>
    </row>
    <row r="101" spans="1:5" x14ac:dyDescent="0.2">
      <c r="A101" s="45" t="s">
        <v>110</v>
      </c>
      <c r="B101" s="56">
        <f>$B$8-78</f>
        <v>1934</v>
      </c>
      <c r="C101" s="57">
        <v>1608</v>
      </c>
      <c r="D101" s="57">
        <v>717</v>
      </c>
      <c r="E101" s="57">
        <v>891</v>
      </c>
    </row>
    <row r="102" spans="1:5" x14ac:dyDescent="0.2">
      <c r="A102" s="46" t="s">
        <v>111</v>
      </c>
      <c r="B102" s="56">
        <f>$B$8-79</f>
        <v>1933</v>
      </c>
      <c r="C102" s="57">
        <v>1286</v>
      </c>
      <c r="D102" s="57">
        <v>583</v>
      </c>
      <c r="E102" s="57">
        <v>703</v>
      </c>
    </row>
    <row r="103" spans="1:5" x14ac:dyDescent="0.2">
      <c r="A103" s="53" t="s">
        <v>36</v>
      </c>
      <c r="B103" s="59"/>
      <c r="C103" s="57">
        <f>SUM(C98:C102)</f>
        <v>9110</v>
      </c>
      <c r="D103" s="57">
        <f>SUM(D98:D102)</f>
        <v>4236</v>
      </c>
      <c r="E103" s="57">
        <f>SUM(E98:E102)</f>
        <v>4874</v>
      </c>
    </row>
    <row r="104" spans="1:5" x14ac:dyDescent="0.2">
      <c r="A104" s="46" t="s">
        <v>112</v>
      </c>
      <c r="B104" s="56">
        <f>$B$8-80</f>
        <v>1932</v>
      </c>
      <c r="C104" s="57">
        <v>1139</v>
      </c>
      <c r="D104" s="57">
        <v>505</v>
      </c>
      <c r="E104" s="57">
        <v>634</v>
      </c>
    </row>
    <row r="105" spans="1:5" x14ac:dyDescent="0.2">
      <c r="A105" s="46" t="s">
        <v>123</v>
      </c>
      <c r="B105" s="56">
        <f>$B$8-81</f>
        <v>1931</v>
      </c>
      <c r="C105" s="57">
        <v>1106</v>
      </c>
      <c r="D105" s="57">
        <v>445</v>
      </c>
      <c r="E105" s="57">
        <v>661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1068</v>
      </c>
      <c r="D106" s="57">
        <v>418</v>
      </c>
      <c r="E106" s="57">
        <v>650</v>
      </c>
    </row>
    <row r="107" spans="1:5" x14ac:dyDescent="0.2">
      <c r="A107" s="46" t="s">
        <v>124</v>
      </c>
      <c r="B107" s="56">
        <f>$B$8-83</f>
        <v>1929</v>
      </c>
      <c r="C107" s="57">
        <v>1009</v>
      </c>
      <c r="D107" s="57">
        <v>389</v>
      </c>
      <c r="E107" s="57">
        <v>620</v>
      </c>
    </row>
    <row r="108" spans="1:5" x14ac:dyDescent="0.2">
      <c r="A108" s="46" t="s">
        <v>122</v>
      </c>
      <c r="B108" s="56">
        <f>$B$8-84</f>
        <v>1928</v>
      </c>
      <c r="C108" s="57">
        <v>927</v>
      </c>
      <c r="D108" s="57">
        <v>349</v>
      </c>
      <c r="E108" s="57">
        <v>578</v>
      </c>
    </row>
    <row r="109" spans="1:5" x14ac:dyDescent="0.2">
      <c r="A109" s="53" t="s">
        <v>36</v>
      </c>
      <c r="B109" s="59"/>
      <c r="C109" s="57">
        <f>SUM(C104:C108)</f>
        <v>5249</v>
      </c>
      <c r="D109" s="57">
        <f>SUM(D104:D108)</f>
        <v>2106</v>
      </c>
      <c r="E109" s="57">
        <f>SUM(E104:E108)</f>
        <v>3143</v>
      </c>
    </row>
    <row r="110" spans="1:5" x14ac:dyDescent="0.2">
      <c r="A110" s="46" t="s">
        <v>113</v>
      </c>
      <c r="B110" s="56">
        <f>$B$8-85</f>
        <v>1927</v>
      </c>
      <c r="C110" s="57">
        <v>783</v>
      </c>
      <c r="D110" s="57">
        <v>266</v>
      </c>
      <c r="E110" s="57">
        <v>517</v>
      </c>
    </row>
    <row r="111" spans="1:5" x14ac:dyDescent="0.2">
      <c r="A111" s="46" t="s">
        <v>114</v>
      </c>
      <c r="B111" s="56">
        <f>$B$8-86</f>
        <v>1926</v>
      </c>
      <c r="C111" s="57">
        <v>739</v>
      </c>
      <c r="D111" s="57">
        <v>259</v>
      </c>
      <c r="E111" s="57">
        <v>480</v>
      </c>
    </row>
    <row r="112" spans="1:5" x14ac:dyDescent="0.2">
      <c r="A112" s="46" t="s">
        <v>115</v>
      </c>
      <c r="B112" s="56">
        <f>$B$8-87</f>
        <v>1925</v>
      </c>
      <c r="C112" s="57">
        <v>661</v>
      </c>
      <c r="D112" s="57">
        <v>187</v>
      </c>
      <c r="E112" s="57">
        <v>474</v>
      </c>
    </row>
    <row r="113" spans="1:5" x14ac:dyDescent="0.2">
      <c r="A113" s="46" t="s">
        <v>116</v>
      </c>
      <c r="B113" s="56">
        <f>$B$8-88</f>
        <v>1924</v>
      </c>
      <c r="C113" s="57">
        <v>518</v>
      </c>
      <c r="D113" s="57">
        <v>136</v>
      </c>
      <c r="E113" s="57">
        <v>382</v>
      </c>
    </row>
    <row r="114" spans="1:5" x14ac:dyDescent="0.2">
      <c r="A114" s="46" t="s">
        <v>117</v>
      </c>
      <c r="B114" s="56">
        <f>$B$8-89</f>
        <v>1923</v>
      </c>
      <c r="C114" s="57">
        <v>464</v>
      </c>
      <c r="D114" s="57">
        <v>112</v>
      </c>
      <c r="E114" s="57">
        <v>352</v>
      </c>
    </row>
    <row r="115" spans="1:5" x14ac:dyDescent="0.2">
      <c r="A115" s="53" t="s">
        <v>36</v>
      </c>
      <c r="B115" s="60"/>
      <c r="C115" s="57">
        <f>SUM(C110:C114)</f>
        <v>3165</v>
      </c>
      <c r="D115" s="57">
        <f>SUM(D110:D114)</f>
        <v>960</v>
      </c>
      <c r="E115" s="57">
        <f>SUM(E110:E114)</f>
        <v>2205</v>
      </c>
    </row>
    <row r="116" spans="1:5" x14ac:dyDescent="0.2">
      <c r="A116" s="46" t="s">
        <v>118</v>
      </c>
      <c r="B116" s="56">
        <f>$B$8-90</f>
        <v>1922</v>
      </c>
      <c r="C116" s="57">
        <v>1575</v>
      </c>
      <c r="D116" s="57">
        <v>359</v>
      </c>
      <c r="E116" s="57">
        <v>1216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194911</v>
      </c>
      <c r="D118" s="62">
        <v>96110</v>
      </c>
      <c r="E118" s="62">
        <v>98801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137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2178</v>
      </c>
      <c r="D8" s="57">
        <v>1119</v>
      </c>
      <c r="E8" s="57">
        <v>1059</v>
      </c>
    </row>
    <row r="9" spans="1:8" ht="14.1" customHeight="1" x14ac:dyDescent="0.25">
      <c r="A9" s="44" t="s">
        <v>32</v>
      </c>
      <c r="B9" s="56">
        <f>$B$8-1</f>
        <v>2011</v>
      </c>
      <c r="C9" s="57">
        <v>2113</v>
      </c>
      <c r="D9" s="57">
        <v>1109</v>
      </c>
      <c r="E9" s="57">
        <v>1004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2230</v>
      </c>
      <c r="D10" s="57">
        <v>1158</v>
      </c>
      <c r="E10" s="57">
        <v>1072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2237</v>
      </c>
      <c r="D11" s="57">
        <v>1171</v>
      </c>
      <c r="E11" s="57">
        <v>1066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2269</v>
      </c>
      <c r="D12" s="57">
        <v>1201</v>
      </c>
      <c r="E12" s="57">
        <v>1068</v>
      </c>
    </row>
    <row r="13" spans="1:8" ht="14.1" customHeight="1" x14ac:dyDescent="0.25">
      <c r="A13" s="51" t="s">
        <v>36</v>
      </c>
      <c r="B13" s="56"/>
      <c r="C13" s="57">
        <f>SUM(C8:C12)</f>
        <v>11027</v>
      </c>
      <c r="D13" s="57">
        <f>SUM(D8:D12)</f>
        <v>5758</v>
      </c>
      <c r="E13" s="57">
        <f>SUM(E8:E12)</f>
        <v>5269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2417</v>
      </c>
      <c r="D14" s="57">
        <v>1296</v>
      </c>
      <c r="E14" s="57">
        <v>1121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2298</v>
      </c>
      <c r="D15" s="57">
        <v>1179</v>
      </c>
      <c r="E15" s="57">
        <v>1119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2409</v>
      </c>
      <c r="D16" s="57">
        <v>1220</v>
      </c>
      <c r="E16" s="57">
        <v>1189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2440</v>
      </c>
      <c r="D17" s="57">
        <v>1261</v>
      </c>
      <c r="E17" s="57">
        <v>1179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2555</v>
      </c>
      <c r="D18" s="57">
        <v>1317</v>
      </c>
      <c r="E18" s="57">
        <v>1238</v>
      </c>
    </row>
    <row r="19" spans="1:5" ht="14.1" customHeight="1" x14ac:dyDescent="0.25">
      <c r="A19" s="52" t="s">
        <v>36</v>
      </c>
      <c r="B19" s="58"/>
      <c r="C19" s="57">
        <f>SUM(C14:C18)</f>
        <v>12119</v>
      </c>
      <c r="D19" s="57">
        <f>SUM(D14:D18)</f>
        <v>6273</v>
      </c>
      <c r="E19" s="57">
        <f>SUM(E14:E18)</f>
        <v>5846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2534</v>
      </c>
      <c r="D20" s="57">
        <v>1292</v>
      </c>
      <c r="E20" s="57">
        <v>1242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2668</v>
      </c>
      <c r="D21" s="57">
        <v>1345</v>
      </c>
      <c r="E21" s="57">
        <v>1323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2786</v>
      </c>
      <c r="D22" s="57">
        <v>1444</v>
      </c>
      <c r="E22" s="57">
        <v>1342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2788</v>
      </c>
      <c r="D23" s="57">
        <v>1441</v>
      </c>
      <c r="E23" s="57">
        <v>1347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2969</v>
      </c>
      <c r="D24" s="57">
        <v>1499</v>
      </c>
      <c r="E24" s="57">
        <v>1470</v>
      </c>
    </row>
    <row r="25" spans="1:5" ht="14.1" customHeight="1" x14ac:dyDescent="0.25">
      <c r="A25" s="52" t="s">
        <v>36</v>
      </c>
      <c r="B25" s="58"/>
      <c r="C25" s="57">
        <f>SUM(C20:C24)</f>
        <v>13745</v>
      </c>
      <c r="D25" s="57">
        <f>SUM(D20:D24)</f>
        <v>7021</v>
      </c>
      <c r="E25" s="57">
        <f>SUM(E20:E24)</f>
        <v>6724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3070</v>
      </c>
      <c r="D26" s="57">
        <v>1594</v>
      </c>
      <c r="E26" s="57">
        <v>1476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2894</v>
      </c>
      <c r="D27" s="57">
        <v>1491</v>
      </c>
      <c r="E27" s="57">
        <v>1403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2696</v>
      </c>
      <c r="D28" s="57">
        <v>1378</v>
      </c>
      <c r="E28" s="57">
        <v>1318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2755</v>
      </c>
      <c r="D29" s="57">
        <v>1451</v>
      </c>
      <c r="E29" s="57">
        <v>1304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2716</v>
      </c>
      <c r="D30" s="57">
        <v>1399</v>
      </c>
      <c r="E30" s="57">
        <v>1317</v>
      </c>
    </row>
    <row r="31" spans="1:5" ht="14.1" customHeight="1" x14ac:dyDescent="0.25">
      <c r="A31" s="52" t="s">
        <v>36</v>
      </c>
      <c r="B31" s="58"/>
      <c r="C31" s="57">
        <f>SUM(C26:C30)</f>
        <v>14131</v>
      </c>
      <c r="D31" s="57">
        <f>SUM(D26:D30)</f>
        <v>7313</v>
      </c>
      <c r="E31" s="57">
        <f>SUM(E26:E30)</f>
        <v>6818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2558</v>
      </c>
      <c r="D32" s="57">
        <v>1359</v>
      </c>
      <c r="E32" s="57">
        <v>1199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2515</v>
      </c>
      <c r="D33" s="57">
        <v>1301</v>
      </c>
      <c r="E33" s="57">
        <v>1214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2556</v>
      </c>
      <c r="D34" s="57">
        <v>1305</v>
      </c>
      <c r="E34" s="57">
        <v>1251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2538</v>
      </c>
      <c r="D35" s="57">
        <v>1263</v>
      </c>
      <c r="E35" s="57">
        <v>1275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2628</v>
      </c>
      <c r="D36" s="57">
        <v>1420</v>
      </c>
      <c r="E36" s="57">
        <v>1208</v>
      </c>
    </row>
    <row r="37" spans="1:5" ht="14.1" customHeight="1" x14ac:dyDescent="0.25">
      <c r="A37" s="52" t="s">
        <v>36</v>
      </c>
      <c r="B37" s="58"/>
      <c r="C37" s="57">
        <f>SUM(C32:C36)</f>
        <v>12795</v>
      </c>
      <c r="D37" s="57">
        <f>SUM(D32:D36)</f>
        <v>6648</v>
      </c>
      <c r="E37" s="57">
        <f>SUM(E32:E36)</f>
        <v>6147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2615</v>
      </c>
      <c r="D38" s="57">
        <v>1311</v>
      </c>
      <c r="E38" s="57">
        <v>1304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2523</v>
      </c>
      <c r="D39" s="57">
        <v>1299</v>
      </c>
      <c r="E39" s="57">
        <v>1224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2504</v>
      </c>
      <c r="D40" s="57">
        <v>1251</v>
      </c>
      <c r="E40" s="57">
        <v>1253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2501</v>
      </c>
      <c r="D41" s="57">
        <v>1246</v>
      </c>
      <c r="E41" s="57">
        <v>1255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2691</v>
      </c>
      <c r="D42" s="57">
        <v>1305</v>
      </c>
      <c r="E42" s="57">
        <v>1386</v>
      </c>
    </row>
    <row r="43" spans="1:5" ht="14.1" customHeight="1" x14ac:dyDescent="0.2">
      <c r="A43" s="52" t="s">
        <v>36</v>
      </c>
      <c r="B43" s="58"/>
      <c r="C43" s="57">
        <f>SUM(C38:C42)</f>
        <v>12834</v>
      </c>
      <c r="D43" s="57">
        <f>SUM(D38:D42)</f>
        <v>6412</v>
      </c>
      <c r="E43" s="57">
        <f>SUM(E38:E42)</f>
        <v>6422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2802</v>
      </c>
      <c r="D44" s="57">
        <v>1312</v>
      </c>
      <c r="E44" s="57">
        <v>1490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2954</v>
      </c>
      <c r="D45" s="57">
        <v>1427</v>
      </c>
      <c r="E45" s="57">
        <v>1527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2956</v>
      </c>
      <c r="D46" s="57">
        <v>1450</v>
      </c>
      <c r="E46" s="57">
        <v>1506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2923</v>
      </c>
      <c r="D47" s="57">
        <v>1442</v>
      </c>
      <c r="E47" s="57">
        <v>1481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3001</v>
      </c>
      <c r="D48" s="57">
        <v>1441</v>
      </c>
      <c r="E48" s="57">
        <v>1560</v>
      </c>
    </row>
    <row r="49" spans="1:5" ht="14.1" customHeight="1" x14ac:dyDescent="0.2">
      <c r="A49" s="52" t="s">
        <v>36</v>
      </c>
      <c r="B49" s="58"/>
      <c r="C49" s="57">
        <f>SUM(C44:C48)</f>
        <v>14636</v>
      </c>
      <c r="D49" s="57">
        <f>SUM(D44:D48)</f>
        <v>7072</v>
      </c>
      <c r="E49" s="57">
        <f>SUM(E44:E48)</f>
        <v>7564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3102</v>
      </c>
      <c r="D50" s="57">
        <v>1486</v>
      </c>
      <c r="E50" s="57">
        <v>1616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3012</v>
      </c>
      <c r="D51" s="57">
        <v>1486</v>
      </c>
      <c r="E51" s="57">
        <v>1526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2934</v>
      </c>
      <c r="D52" s="57">
        <v>1431</v>
      </c>
      <c r="E52" s="57">
        <v>1503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3066</v>
      </c>
      <c r="D53" s="57">
        <v>1534</v>
      </c>
      <c r="E53" s="57">
        <v>1532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3175</v>
      </c>
      <c r="D54" s="57">
        <v>1538</v>
      </c>
      <c r="E54" s="57">
        <v>1637</v>
      </c>
    </row>
    <row r="55" spans="1:5" ht="14.1" customHeight="1" x14ac:dyDescent="0.2">
      <c r="A55" s="51" t="s">
        <v>36</v>
      </c>
      <c r="B55" s="58"/>
      <c r="C55" s="57">
        <f>SUM(C50:C54)</f>
        <v>15289</v>
      </c>
      <c r="D55" s="57">
        <f>SUM(D50:D54)</f>
        <v>7475</v>
      </c>
      <c r="E55" s="57">
        <f>SUM(E50:E54)</f>
        <v>7814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3369</v>
      </c>
      <c r="D56" s="57">
        <v>1636</v>
      </c>
      <c r="E56" s="57">
        <v>1733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3898</v>
      </c>
      <c r="D57" s="57">
        <v>1905</v>
      </c>
      <c r="E57" s="57">
        <v>1993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3947</v>
      </c>
      <c r="D58" s="57">
        <v>1982</v>
      </c>
      <c r="E58" s="57">
        <v>1965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4518</v>
      </c>
      <c r="D59" s="57">
        <v>2247</v>
      </c>
      <c r="E59" s="57">
        <v>2271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4963</v>
      </c>
      <c r="D60" s="57">
        <v>2482</v>
      </c>
      <c r="E60" s="57">
        <v>2481</v>
      </c>
    </row>
    <row r="61" spans="1:5" ht="14.1" customHeight="1" x14ac:dyDescent="0.2">
      <c r="A61" s="52" t="s">
        <v>36</v>
      </c>
      <c r="B61" s="58"/>
      <c r="C61" s="57">
        <f>SUM(C56:C60)</f>
        <v>20695</v>
      </c>
      <c r="D61" s="57">
        <f>SUM(D56:D60)</f>
        <v>10252</v>
      </c>
      <c r="E61" s="57">
        <f>SUM(E56:E60)</f>
        <v>10443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5145</v>
      </c>
      <c r="D62" s="57">
        <v>2568</v>
      </c>
      <c r="E62" s="57">
        <v>2577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5171</v>
      </c>
      <c r="D63" s="57">
        <v>2628</v>
      </c>
      <c r="E63" s="57">
        <v>2543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5048</v>
      </c>
      <c r="D64" s="57">
        <v>2530</v>
      </c>
      <c r="E64" s="57">
        <v>2518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5058</v>
      </c>
      <c r="D65" s="57">
        <v>2594</v>
      </c>
      <c r="E65" s="57">
        <v>2464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4794</v>
      </c>
      <c r="D66" s="57">
        <v>2400</v>
      </c>
      <c r="E66" s="57">
        <v>2394</v>
      </c>
    </row>
    <row r="67" spans="1:5" ht="14.1" customHeight="1" x14ac:dyDescent="0.2">
      <c r="A67" s="52" t="s">
        <v>36</v>
      </c>
      <c r="B67" s="58"/>
      <c r="C67" s="57">
        <f>SUM(C62:C66)</f>
        <v>25216</v>
      </c>
      <c r="D67" s="57">
        <f>SUM(D62:D66)</f>
        <v>12720</v>
      </c>
      <c r="E67" s="57">
        <f>SUM(E62:E66)</f>
        <v>12496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4572</v>
      </c>
      <c r="D68" s="57">
        <v>2341</v>
      </c>
      <c r="E68" s="57">
        <v>2231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4414</v>
      </c>
      <c r="D69" s="57">
        <v>2255</v>
      </c>
      <c r="E69" s="57">
        <v>2159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4270</v>
      </c>
      <c r="D70" s="57">
        <v>2119</v>
      </c>
      <c r="E70" s="57">
        <v>2151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4150</v>
      </c>
      <c r="D71" s="57">
        <v>2017</v>
      </c>
      <c r="E71" s="57">
        <v>2133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3853</v>
      </c>
      <c r="D72" s="57">
        <v>1941</v>
      </c>
      <c r="E72" s="57">
        <v>1912</v>
      </c>
    </row>
    <row r="73" spans="1:5" ht="14.1" customHeight="1" x14ac:dyDescent="0.2">
      <c r="A73" s="52" t="s">
        <v>36</v>
      </c>
      <c r="B73" s="58"/>
      <c r="C73" s="57">
        <f>SUM(C68:C72)</f>
        <v>21259</v>
      </c>
      <c r="D73" s="57">
        <f>SUM(D68:D72)</f>
        <v>10673</v>
      </c>
      <c r="E73" s="57">
        <f>SUM(E68:E72)</f>
        <v>10586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3901</v>
      </c>
      <c r="D74" s="57">
        <v>1882</v>
      </c>
      <c r="E74" s="57">
        <v>2019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3491</v>
      </c>
      <c r="D75" s="57">
        <v>1732</v>
      </c>
      <c r="E75" s="57">
        <v>1759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3394</v>
      </c>
      <c r="D76" s="57">
        <v>1645</v>
      </c>
      <c r="E76" s="57">
        <v>1749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3409</v>
      </c>
      <c r="D77" s="57">
        <v>1674</v>
      </c>
      <c r="E77" s="57">
        <v>1735</v>
      </c>
    </row>
    <row r="78" spans="1:5" x14ac:dyDescent="0.2">
      <c r="A78" s="45" t="s">
        <v>91</v>
      </c>
      <c r="B78" s="56">
        <f>$B$8-59</f>
        <v>1953</v>
      </c>
      <c r="C78" s="57">
        <v>3256</v>
      </c>
      <c r="D78" s="57">
        <v>1618</v>
      </c>
      <c r="E78" s="57">
        <v>1638</v>
      </c>
    </row>
    <row r="79" spans="1:5" x14ac:dyDescent="0.2">
      <c r="A79" s="52" t="s">
        <v>36</v>
      </c>
      <c r="B79" s="58"/>
      <c r="C79" s="57">
        <f>SUM(C74:C78)</f>
        <v>17451</v>
      </c>
      <c r="D79" s="57">
        <f>SUM(D74:D78)</f>
        <v>8551</v>
      </c>
      <c r="E79" s="57">
        <f>SUM(E74:E78)</f>
        <v>8900</v>
      </c>
    </row>
    <row r="80" spans="1:5" x14ac:dyDescent="0.2">
      <c r="A80" s="45" t="s">
        <v>92</v>
      </c>
      <c r="B80" s="56">
        <f>$B$8-60</f>
        <v>1952</v>
      </c>
      <c r="C80" s="57">
        <v>3204</v>
      </c>
      <c r="D80" s="57">
        <v>1551</v>
      </c>
      <c r="E80" s="57">
        <v>1653</v>
      </c>
    </row>
    <row r="81" spans="1:5" x14ac:dyDescent="0.2">
      <c r="A81" s="45" t="s">
        <v>93</v>
      </c>
      <c r="B81" s="56">
        <f>$B$8-61</f>
        <v>1951</v>
      </c>
      <c r="C81" s="57">
        <v>3248</v>
      </c>
      <c r="D81" s="57">
        <v>1531</v>
      </c>
      <c r="E81" s="57">
        <v>1717</v>
      </c>
    </row>
    <row r="82" spans="1:5" x14ac:dyDescent="0.2">
      <c r="A82" s="45" t="s">
        <v>94</v>
      </c>
      <c r="B82" s="56">
        <f>$B$8-62</f>
        <v>1950</v>
      </c>
      <c r="C82" s="57">
        <v>3296</v>
      </c>
      <c r="D82" s="57">
        <v>1628</v>
      </c>
      <c r="E82" s="57">
        <v>1668</v>
      </c>
    </row>
    <row r="83" spans="1:5" x14ac:dyDescent="0.2">
      <c r="A83" s="45" t="s">
        <v>95</v>
      </c>
      <c r="B83" s="56">
        <f>$B$8-63</f>
        <v>1949</v>
      </c>
      <c r="C83" s="57">
        <v>3243</v>
      </c>
      <c r="D83" s="57">
        <v>1567</v>
      </c>
      <c r="E83" s="57">
        <v>1676</v>
      </c>
    </row>
    <row r="84" spans="1:5" x14ac:dyDescent="0.2">
      <c r="A84" s="45" t="s">
        <v>96</v>
      </c>
      <c r="B84" s="56">
        <f>$B$8-64</f>
        <v>1948</v>
      </c>
      <c r="C84" s="57">
        <v>3237</v>
      </c>
      <c r="D84" s="57">
        <v>1581</v>
      </c>
      <c r="E84" s="57">
        <v>1656</v>
      </c>
    </row>
    <row r="85" spans="1:5" x14ac:dyDescent="0.2">
      <c r="A85" s="52" t="s">
        <v>36</v>
      </c>
      <c r="B85" s="58"/>
      <c r="C85" s="57">
        <f>SUM(C80:C84)</f>
        <v>16228</v>
      </c>
      <c r="D85" s="57">
        <f>SUM(D80:D84)</f>
        <v>7858</v>
      </c>
      <c r="E85" s="57">
        <f>SUM(E80:E84)</f>
        <v>8370</v>
      </c>
    </row>
    <row r="86" spans="1:5" x14ac:dyDescent="0.2">
      <c r="A86" s="45" t="s">
        <v>97</v>
      </c>
      <c r="B86" s="56">
        <f>$B$8-65</f>
        <v>1947</v>
      </c>
      <c r="C86" s="57">
        <v>3040</v>
      </c>
      <c r="D86" s="57">
        <v>1510</v>
      </c>
      <c r="E86" s="57">
        <v>1530</v>
      </c>
    </row>
    <row r="87" spans="1:5" x14ac:dyDescent="0.2">
      <c r="A87" s="45" t="s">
        <v>98</v>
      </c>
      <c r="B87" s="56">
        <f>$B$8-66</f>
        <v>1946</v>
      </c>
      <c r="C87" s="57">
        <v>2825</v>
      </c>
      <c r="D87" s="57">
        <v>1378</v>
      </c>
      <c r="E87" s="57">
        <v>1447</v>
      </c>
    </row>
    <row r="88" spans="1:5" x14ac:dyDescent="0.2">
      <c r="A88" s="45" t="s">
        <v>99</v>
      </c>
      <c r="B88" s="56">
        <f>$B$8-67</f>
        <v>1945</v>
      </c>
      <c r="C88" s="57">
        <v>2303</v>
      </c>
      <c r="D88" s="57">
        <v>1076</v>
      </c>
      <c r="E88" s="57">
        <v>1227</v>
      </c>
    </row>
    <row r="89" spans="1:5" x14ac:dyDescent="0.2">
      <c r="A89" s="45" t="s">
        <v>100</v>
      </c>
      <c r="B89" s="56">
        <f>$B$8-68</f>
        <v>1944</v>
      </c>
      <c r="C89" s="57">
        <v>3147</v>
      </c>
      <c r="D89" s="57">
        <v>1498</v>
      </c>
      <c r="E89" s="57">
        <v>1649</v>
      </c>
    </row>
    <row r="90" spans="1:5" x14ac:dyDescent="0.2">
      <c r="A90" s="45" t="s">
        <v>101</v>
      </c>
      <c r="B90" s="56">
        <f>$B$8-69</f>
        <v>1943</v>
      </c>
      <c r="C90" s="57">
        <v>3084</v>
      </c>
      <c r="D90" s="57">
        <v>1492</v>
      </c>
      <c r="E90" s="57">
        <v>1592</v>
      </c>
    </row>
    <row r="91" spans="1:5" x14ac:dyDescent="0.2">
      <c r="A91" s="52" t="s">
        <v>36</v>
      </c>
      <c r="B91" s="58"/>
      <c r="C91" s="57">
        <f>SUM(C86:C90)</f>
        <v>14399</v>
      </c>
      <c r="D91" s="57">
        <f>SUM(D86:D90)</f>
        <v>6954</v>
      </c>
      <c r="E91" s="57">
        <f>SUM(E86:E90)</f>
        <v>7445</v>
      </c>
    </row>
    <row r="92" spans="1:5" x14ac:dyDescent="0.2">
      <c r="A92" s="45" t="s">
        <v>102</v>
      </c>
      <c r="B92" s="56">
        <f>$B$8-70</f>
        <v>1942</v>
      </c>
      <c r="C92" s="57">
        <v>3063</v>
      </c>
      <c r="D92" s="57">
        <v>1469</v>
      </c>
      <c r="E92" s="57">
        <v>1594</v>
      </c>
    </row>
    <row r="93" spans="1:5" x14ac:dyDescent="0.2">
      <c r="A93" s="45" t="s">
        <v>103</v>
      </c>
      <c r="B93" s="56">
        <f>$B$8-71</f>
        <v>1941</v>
      </c>
      <c r="C93" s="57">
        <v>3528</v>
      </c>
      <c r="D93" s="57">
        <v>1736</v>
      </c>
      <c r="E93" s="57">
        <v>1792</v>
      </c>
    </row>
    <row r="94" spans="1:5" x14ac:dyDescent="0.2">
      <c r="A94" s="45" t="s">
        <v>104</v>
      </c>
      <c r="B94" s="56">
        <f>$B$8-72</f>
        <v>1940</v>
      </c>
      <c r="C94" s="57">
        <v>3575</v>
      </c>
      <c r="D94" s="57">
        <v>1729</v>
      </c>
      <c r="E94" s="57">
        <v>1846</v>
      </c>
    </row>
    <row r="95" spans="1:5" x14ac:dyDescent="0.2">
      <c r="A95" s="45" t="s">
        <v>105</v>
      </c>
      <c r="B95" s="56">
        <f>$B$8-73</f>
        <v>1939</v>
      </c>
      <c r="C95" s="57">
        <v>3422</v>
      </c>
      <c r="D95" s="57">
        <v>1597</v>
      </c>
      <c r="E95" s="57">
        <v>1825</v>
      </c>
    </row>
    <row r="96" spans="1:5" x14ac:dyDescent="0.2">
      <c r="A96" s="45" t="s">
        <v>106</v>
      </c>
      <c r="B96" s="56">
        <f>$B$8-74</f>
        <v>1938</v>
      </c>
      <c r="C96" s="57">
        <v>3138</v>
      </c>
      <c r="D96" s="57">
        <v>1494</v>
      </c>
      <c r="E96" s="57">
        <v>1644</v>
      </c>
    </row>
    <row r="97" spans="1:5" x14ac:dyDescent="0.2">
      <c r="A97" s="52" t="s">
        <v>36</v>
      </c>
      <c r="B97" s="58"/>
      <c r="C97" s="57">
        <f>SUM(C92:C96)</f>
        <v>16726</v>
      </c>
      <c r="D97" s="57">
        <f>SUM(D92:D96)</f>
        <v>8025</v>
      </c>
      <c r="E97" s="57">
        <f>SUM(E92:E96)</f>
        <v>8701</v>
      </c>
    </row>
    <row r="98" spans="1:5" x14ac:dyDescent="0.2">
      <c r="A98" s="45" t="s">
        <v>107</v>
      </c>
      <c r="B98" s="56">
        <f>$B$8-75</f>
        <v>1937</v>
      </c>
      <c r="C98" s="57">
        <v>2786</v>
      </c>
      <c r="D98" s="57">
        <v>1311</v>
      </c>
      <c r="E98" s="57">
        <v>1475</v>
      </c>
    </row>
    <row r="99" spans="1:5" x14ac:dyDescent="0.2">
      <c r="A99" s="45" t="s">
        <v>108</v>
      </c>
      <c r="B99" s="56">
        <f>$B$8-76</f>
        <v>1936</v>
      </c>
      <c r="C99" s="57">
        <v>2740</v>
      </c>
      <c r="D99" s="57">
        <v>1256</v>
      </c>
      <c r="E99" s="57">
        <v>1484</v>
      </c>
    </row>
    <row r="100" spans="1:5" x14ac:dyDescent="0.2">
      <c r="A100" s="45" t="s">
        <v>109</v>
      </c>
      <c r="B100" s="56">
        <f>$B$8-77</f>
        <v>1935</v>
      </c>
      <c r="C100" s="57">
        <v>2528</v>
      </c>
      <c r="D100" s="57">
        <v>1137</v>
      </c>
      <c r="E100" s="57">
        <v>1391</v>
      </c>
    </row>
    <row r="101" spans="1:5" x14ac:dyDescent="0.2">
      <c r="A101" s="45" t="s">
        <v>110</v>
      </c>
      <c r="B101" s="56">
        <f>$B$8-78</f>
        <v>1934</v>
      </c>
      <c r="C101" s="57">
        <v>2120</v>
      </c>
      <c r="D101" s="57">
        <v>976</v>
      </c>
      <c r="E101" s="57">
        <v>1144</v>
      </c>
    </row>
    <row r="102" spans="1:5" x14ac:dyDescent="0.2">
      <c r="A102" s="46" t="s">
        <v>111</v>
      </c>
      <c r="B102" s="56">
        <f>$B$8-79</f>
        <v>1933</v>
      </c>
      <c r="C102" s="57">
        <v>1533</v>
      </c>
      <c r="D102" s="57">
        <v>646</v>
      </c>
      <c r="E102" s="57">
        <v>887</v>
      </c>
    </row>
    <row r="103" spans="1:5" x14ac:dyDescent="0.2">
      <c r="A103" s="53" t="s">
        <v>36</v>
      </c>
      <c r="B103" s="59"/>
      <c r="C103" s="57">
        <f>SUM(C98:C102)</f>
        <v>11707</v>
      </c>
      <c r="D103" s="57">
        <f>SUM(D98:D102)</f>
        <v>5326</v>
      </c>
      <c r="E103" s="57">
        <f>SUM(E98:E102)</f>
        <v>6381</v>
      </c>
    </row>
    <row r="104" spans="1:5" x14ac:dyDescent="0.2">
      <c r="A104" s="46" t="s">
        <v>112</v>
      </c>
      <c r="B104" s="56">
        <f>$B$8-80</f>
        <v>1932</v>
      </c>
      <c r="C104" s="57">
        <v>1415</v>
      </c>
      <c r="D104" s="57">
        <v>597</v>
      </c>
      <c r="E104" s="57">
        <v>818</v>
      </c>
    </row>
    <row r="105" spans="1:5" x14ac:dyDescent="0.2">
      <c r="A105" s="46" t="s">
        <v>123</v>
      </c>
      <c r="B105" s="56">
        <f>$B$8-81</f>
        <v>1931</v>
      </c>
      <c r="C105" s="57">
        <v>1378</v>
      </c>
      <c r="D105" s="57">
        <v>571</v>
      </c>
      <c r="E105" s="57">
        <v>807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1262</v>
      </c>
      <c r="D106" s="57">
        <v>509</v>
      </c>
      <c r="E106" s="57">
        <v>753</v>
      </c>
    </row>
    <row r="107" spans="1:5" x14ac:dyDescent="0.2">
      <c r="A107" s="46" t="s">
        <v>124</v>
      </c>
      <c r="B107" s="56">
        <f>$B$8-83</f>
        <v>1929</v>
      </c>
      <c r="C107" s="57">
        <v>1187</v>
      </c>
      <c r="D107" s="57">
        <v>490</v>
      </c>
      <c r="E107" s="57">
        <v>697</v>
      </c>
    </row>
    <row r="108" spans="1:5" x14ac:dyDescent="0.2">
      <c r="A108" s="46" t="s">
        <v>122</v>
      </c>
      <c r="B108" s="56">
        <f>$B$8-84</f>
        <v>1928</v>
      </c>
      <c r="C108" s="57">
        <v>1120</v>
      </c>
      <c r="D108" s="57">
        <v>461</v>
      </c>
      <c r="E108" s="57">
        <v>659</v>
      </c>
    </row>
    <row r="109" spans="1:5" x14ac:dyDescent="0.2">
      <c r="A109" s="53" t="s">
        <v>36</v>
      </c>
      <c r="B109" s="59"/>
      <c r="C109" s="57">
        <f>SUM(C104:C108)</f>
        <v>6362</v>
      </c>
      <c r="D109" s="57">
        <f>SUM(D104:D108)</f>
        <v>2628</v>
      </c>
      <c r="E109" s="57">
        <f>SUM(E104:E108)</f>
        <v>3734</v>
      </c>
    </row>
    <row r="110" spans="1:5" x14ac:dyDescent="0.2">
      <c r="A110" s="46" t="s">
        <v>113</v>
      </c>
      <c r="B110" s="56">
        <f>$B$8-85</f>
        <v>1927</v>
      </c>
      <c r="C110" s="57">
        <v>954</v>
      </c>
      <c r="D110" s="57">
        <v>315</v>
      </c>
      <c r="E110" s="57">
        <v>639</v>
      </c>
    </row>
    <row r="111" spans="1:5" x14ac:dyDescent="0.2">
      <c r="A111" s="46" t="s">
        <v>114</v>
      </c>
      <c r="B111" s="56">
        <f>$B$8-86</f>
        <v>1926</v>
      </c>
      <c r="C111" s="57">
        <v>797</v>
      </c>
      <c r="D111" s="57">
        <v>264</v>
      </c>
      <c r="E111" s="57">
        <v>533</v>
      </c>
    </row>
    <row r="112" spans="1:5" x14ac:dyDescent="0.2">
      <c r="A112" s="46" t="s">
        <v>115</v>
      </c>
      <c r="B112" s="56">
        <f>$B$8-87</f>
        <v>1925</v>
      </c>
      <c r="C112" s="57">
        <v>714</v>
      </c>
      <c r="D112" s="57">
        <v>217</v>
      </c>
      <c r="E112" s="57">
        <v>497</v>
      </c>
    </row>
    <row r="113" spans="1:5" x14ac:dyDescent="0.2">
      <c r="A113" s="46" t="s">
        <v>116</v>
      </c>
      <c r="B113" s="56">
        <f>$B$8-88</f>
        <v>1924</v>
      </c>
      <c r="C113" s="57">
        <v>594</v>
      </c>
      <c r="D113" s="57">
        <v>171</v>
      </c>
      <c r="E113" s="57">
        <v>423</v>
      </c>
    </row>
    <row r="114" spans="1:5" x14ac:dyDescent="0.2">
      <c r="A114" s="46" t="s">
        <v>117</v>
      </c>
      <c r="B114" s="56">
        <f>$B$8-89</f>
        <v>1923</v>
      </c>
      <c r="C114" s="57">
        <v>515</v>
      </c>
      <c r="D114" s="57">
        <v>131</v>
      </c>
      <c r="E114" s="57">
        <v>384</v>
      </c>
    </row>
    <row r="115" spans="1:5" x14ac:dyDescent="0.2">
      <c r="A115" s="53" t="s">
        <v>36</v>
      </c>
      <c r="B115" s="60"/>
      <c r="C115" s="57">
        <f>SUM(C110:C114)</f>
        <v>3574</v>
      </c>
      <c r="D115" s="57">
        <f>SUM(D110:D114)</f>
        <v>1098</v>
      </c>
      <c r="E115" s="57">
        <f>SUM(E110:E114)</f>
        <v>2476</v>
      </c>
    </row>
    <row r="116" spans="1:5" x14ac:dyDescent="0.2">
      <c r="A116" s="46" t="s">
        <v>118</v>
      </c>
      <c r="B116" s="56">
        <f>$B$8-90</f>
        <v>1922</v>
      </c>
      <c r="C116" s="57">
        <v>1795</v>
      </c>
      <c r="D116" s="57">
        <v>409</v>
      </c>
      <c r="E116" s="57">
        <v>1386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261988</v>
      </c>
      <c r="D118" s="62">
        <v>128466</v>
      </c>
      <c r="E118" s="62">
        <v>133522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19" priority="7">
      <formula>MOD(ROW(),2)=1</formula>
    </cfRule>
  </conditionalFormatting>
  <conditionalFormatting sqref="C98:E101">
    <cfRule type="expression" dxfId="18" priority="6">
      <formula>MOD(ROW(),2)=1</formula>
    </cfRule>
  </conditionalFormatting>
  <conditionalFormatting sqref="A115:B115 A116 A118:B118 A110:A114">
    <cfRule type="expression" dxfId="17" priority="3">
      <formula>MOD(ROW(),2)=1</formula>
    </cfRule>
  </conditionalFormatting>
  <conditionalFormatting sqref="B110:B114">
    <cfRule type="expression" dxfId="16" priority="2">
      <formula>MOD(ROW(),2)=1</formula>
    </cfRule>
  </conditionalFormatting>
  <conditionalFormatting sqref="B116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138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943</v>
      </c>
      <c r="D8" s="57">
        <v>497</v>
      </c>
      <c r="E8" s="57">
        <v>446</v>
      </c>
    </row>
    <row r="9" spans="1:8" ht="14.1" customHeight="1" x14ac:dyDescent="0.25">
      <c r="A9" s="44" t="s">
        <v>32</v>
      </c>
      <c r="B9" s="56">
        <f>$B$8-1</f>
        <v>2011</v>
      </c>
      <c r="C9" s="57">
        <v>966</v>
      </c>
      <c r="D9" s="57">
        <v>503</v>
      </c>
      <c r="E9" s="57">
        <v>463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1007</v>
      </c>
      <c r="D10" s="57">
        <v>517</v>
      </c>
      <c r="E10" s="57">
        <v>490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1036</v>
      </c>
      <c r="D11" s="57">
        <v>529</v>
      </c>
      <c r="E11" s="57">
        <v>507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1059</v>
      </c>
      <c r="D12" s="57">
        <v>540</v>
      </c>
      <c r="E12" s="57">
        <v>519</v>
      </c>
    </row>
    <row r="13" spans="1:8" ht="14.1" customHeight="1" x14ac:dyDescent="0.25">
      <c r="A13" s="51" t="s">
        <v>36</v>
      </c>
      <c r="B13" s="56"/>
      <c r="C13" s="57">
        <f>SUM(C8:C12)</f>
        <v>5011</v>
      </c>
      <c r="D13" s="57">
        <f>SUM(D8:D12)</f>
        <v>2586</v>
      </c>
      <c r="E13" s="57">
        <f>SUM(E8:E12)</f>
        <v>2425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1073</v>
      </c>
      <c r="D14" s="57">
        <v>551</v>
      </c>
      <c r="E14" s="57">
        <v>522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1090</v>
      </c>
      <c r="D15" s="57">
        <v>559</v>
      </c>
      <c r="E15" s="57">
        <v>531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1072</v>
      </c>
      <c r="D16" s="57">
        <v>552</v>
      </c>
      <c r="E16" s="57">
        <v>520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1200</v>
      </c>
      <c r="D17" s="57">
        <v>583</v>
      </c>
      <c r="E17" s="57">
        <v>617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1231</v>
      </c>
      <c r="D18" s="57">
        <v>612</v>
      </c>
      <c r="E18" s="57">
        <v>619</v>
      </c>
    </row>
    <row r="19" spans="1:5" ht="14.1" customHeight="1" x14ac:dyDescent="0.25">
      <c r="A19" s="52" t="s">
        <v>36</v>
      </c>
      <c r="B19" s="58"/>
      <c r="C19" s="57">
        <f>SUM(C14:C18)</f>
        <v>5666</v>
      </c>
      <c r="D19" s="57">
        <f>SUM(D14:D18)</f>
        <v>2857</v>
      </c>
      <c r="E19" s="57">
        <f>SUM(E14:E18)</f>
        <v>2809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1276</v>
      </c>
      <c r="D20" s="57">
        <v>662</v>
      </c>
      <c r="E20" s="57">
        <v>614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1324</v>
      </c>
      <c r="D21" s="57">
        <v>669</v>
      </c>
      <c r="E21" s="57">
        <v>655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1427</v>
      </c>
      <c r="D22" s="57">
        <v>713</v>
      </c>
      <c r="E22" s="57">
        <v>714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1534</v>
      </c>
      <c r="D23" s="57">
        <v>779</v>
      </c>
      <c r="E23" s="57">
        <v>755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1516</v>
      </c>
      <c r="D24" s="57">
        <v>782</v>
      </c>
      <c r="E24" s="57">
        <v>734</v>
      </c>
    </row>
    <row r="25" spans="1:5" ht="14.1" customHeight="1" x14ac:dyDescent="0.25">
      <c r="A25" s="52" t="s">
        <v>36</v>
      </c>
      <c r="B25" s="58"/>
      <c r="C25" s="57">
        <f>SUM(C20:C24)</f>
        <v>7077</v>
      </c>
      <c r="D25" s="57">
        <f>SUM(D20:D24)</f>
        <v>3605</v>
      </c>
      <c r="E25" s="57">
        <f>SUM(E20:E24)</f>
        <v>3472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1561</v>
      </c>
      <c r="D26" s="57">
        <v>822</v>
      </c>
      <c r="E26" s="57">
        <v>739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1582</v>
      </c>
      <c r="D27" s="57">
        <v>793</v>
      </c>
      <c r="E27" s="57">
        <v>789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1521</v>
      </c>
      <c r="D28" s="57">
        <v>812</v>
      </c>
      <c r="E28" s="57">
        <v>709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1573</v>
      </c>
      <c r="D29" s="57">
        <v>784</v>
      </c>
      <c r="E29" s="57">
        <v>789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1549</v>
      </c>
      <c r="D30" s="57">
        <v>777</v>
      </c>
      <c r="E30" s="57">
        <v>772</v>
      </c>
    </row>
    <row r="31" spans="1:5" ht="14.1" customHeight="1" x14ac:dyDescent="0.25">
      <c r="A31" s="52" t="s">
        <v>36</v>
      </c>
      <c r="B31" s="58"/>
      <c r="C31" s="57">
        <f>SUM(C26:C30)</f>
        <v>7786</v>
      </c>
      <c r="D31" s="57">
        <f>SUM(D26:D30)</f>
        <v>3988</v>
      </c>
      <c r="E31" s="57">
        <f>SUM(E26:E30)</f>
        <v>3798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1438</v>
      </c>
      <c r="D32" s="57">
        <v>762</v>
      </c>
      <c r="E32" s="57">
        <v>676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1382</v>
      </c>
      <c r="D33" s="57">
        <v>722</v>
      </c>
      <c r="E33" s="57">
        <v>660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1390</v>
      </c>
      <c r="D34" s="57">
        <v>737</v>
      </c>
      <c r="E34" s="57">
        <v>653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1251</v>
      </c>
      <c r="D35" s="57">
        <v>702</v>
      </c>
      <c r="E35" s="57">
        <v>549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1295</v>
      </c>
      <c r="D36" s="57">
        <v>679</v>
      </c>
      <c r="E36" s="57">
        <v>616</v>
      </c>
    </row>
    <row r="37" spans="1:5" ht="14.1" customHeight="1" x14ac:dyDescent="0.25">
      <c r="A37" s="52" t="s">
        <v>36</v>
      </c>
      <c r="B37" s="58"/>
      <c r="C37" s="57">
        <f>SUM(C32:C36)</f>
        <v>6756</v>
      </c>
      <c r="D37" s="57">
        <f>SUM(D32:D36)</f>
        <v>3602</v>
      </c>
      <c r="E37" s="57">
        <f>SUM(E32:E36)</f>
        <v>3154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1351</v>
      </c>
      <c r="D38" s="57">
        <v>741</v>
      </c>
      <c r="E38" s="57">
        <v>610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1214</v>
      </c>
      <c r="D39" s="57">
        <v>608</v>
      </c>
      <c r="E39" s="57">
        <v>606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1103</v>
      </c>
      <c r="D40" s="57">
        <v>544</v>
      </c>
      <c r="E40" s="57">
        <v>559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1107</v>
      </c>
      <c r="D41" s="57">
        <v>575</v>
      </c>
      <c r="E41" s="57">
        <v>532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1122</v>
      </c>
      <c r="D42" s="57">
        <v>571</v>
      </c>
      <c r="E42" s="57">
        <v>551</v>
      </c>
    </row>
    <row r="43" spans="1:5" ht="14.1" customHeight="1" x14ac:dyDescent="0.2">
      <c r="A43" s="52" t="s">
        <v>36</v>
      </c>
      <c r="B43" s="58"/>
      <c r="C43" s="57">
        <f>SUM(C38:C42)</f>
        <v>5897</v>
      </c>
      <c r="D43" s="57">
        <f>SUM(D38:D42)</f>
        <v>3039</v>
      </c>
      <c r="E43" s="57">
        <f>SUM(E38:E42)</f>
        <v>2858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1200</v>
      </c>
      <c r="D44" s="57">
        <v>595</v>
      </c>
      <c r="E44" s="57">
        <v>605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1237</v>
      </c>
      <c r="D45" s="57">
        <v>613</v>
      </c>
      <c r="E45" s="57">
        <v>624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1258</v>
      </c>
      <c r="D46" s="57">
        <v>613</v>
      </c>
      <c r="E46" s="57">
        <v>645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1158</v>
      </c>
      <c r="D47" s="57">
        <v>565</v>
      </c>
      <c r="E47" s="57">
        <v>593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1293</v>
      </c>
      <c r="D48" s="57">
        <v>612</v>
      </c>
      <c r="E48" s="57">
        <v>681</v>
      </c>
    </row>
    <row r="49" spans="1:5" ht="14.1" customHeight="1" x14ac:dyDescent="0.2">
      <c r="A49" s="52" t="s">
        <v>36</v>
      </c>
      <c r="B49" s="58"/>
      <c r="C49" s="57">
        <f>SUM(C44:C48)</f>
        <v>6146</v>
      </c>
      <c r="D49" s="57">
        <f>SUM(D44:D48)</f>
        <v>2998</v>
      </c>
      <c r="E49" s="57">
        <f>SUM(E44:E48)</f>
        <v>3148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1235</v>
      </c>
      <c r="D50" s="57">
        <v>584</v>
      </c>
      <c r="E50" s="57">
        <v>651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1298</v>
      </c>
      <c r="D51" s="57">
        <v>619</v>
      </c>
      <c r="E51" s="57">
        <v>679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1288</v>
      </c>
      <c r="D52" s="57">
        <v>621</v>
      </c>
      <c r="E52" s="57">
        <v>667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1350</v>
      </c>
      <c r="D53" s="57">
        <v>671</v>
      </c>
      <c r="E53" s="57">
        <v>679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1375</v>
      </c>
      <c r="D54" s="57">
        <v>689</v>
      </c>
      <c r="E54" s="57">
        <v>686</v>
      </c>
    </row>
    <row r="55" spans="1:5" ht="14.1" customHeight="1" x14ac:dyDescent="0.2">
      <c r="A55" s="51" t="s">
        <v>36</v>
      </c>
      <c r="B55" s="58"/>
      <c r="C55" s="57">
        <f>SUM(C50:C54)</f>
        <v>6546</v>
      </c>
      <c r="D55" s="57">
        <f>SUM(D50:D54)</f>
        <v>3184</v>
      </c>
      <c r="E55" s="57">
        <f>SUM(E50:E54)</f>
        <v>3362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1601</v>
      </c>
      <c r="D56" s="57">
        <v>792</v>
      </c>
      <c r="E56" s="57">
        <v>809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1873</v>
      </c>
      <c r="D57" s="57">
        <v>931</v>
      </c>
      <c r="E57" s="57">
        <v>942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2031</v>
      </c>
      <c r="D58" s="57">
        <v>1049</v>
      </c>
      <c r="E58" s="57">
        <v>982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2260</v>
      </c>
      <c r="D59" s="57">
        <v>1128</v>
      </c>
      <c r="E59" s="57">
        <v>1132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2481</v>
      </c>
      <c r="D60" s="57">
        <v>1222</v>
      </c>
      <c r="E60" s="57">
        <v>1259</v>
      </c>
    </row>
    <row r="61" spans="1:5" ht="14.1" customHeight="1" x14ac:dyDescent="0.2">
      <c r="A61" s="52" t="s">
        <v>36</v>
      </c>
      <c r="B61" s="58"/>
      <c r="C61" s="57">
        <f>SUM(C56:C60)</f>
        <v>10246</v>
      </c>
      <c r="D61" s="57">
        <f>SUM(D56:D60)</f>
        <v>5122</v>
      </c>
      <c r="E61" s="57">
        <f>SUM(E56:E60)</f>
        <v>5124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2491</v>
      </c>
      <c r="D62" s="57">
        <v>1189</v>
      </c>
      <c r="E62" s="57">
        <v>1302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2542</v>
      </c>
      <c r="D63" s="57">
        <v>1294</v>
      </c>
      <c r="E63" s="57">
        <v>1248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2557</v>
      </c>
      <c r="D64" s="57">
        <v>1295</v>
      </c>
      <c r="E64" s="57">
        <v>1262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2517</v>
      </c>
      <c r="D65" s="57">
        <v>1292</v>
      </c>
      <c r="E65" s="57">
        <v>1225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2584</v>
      </c>
      <c r="D66" s="57">
        <v>1280</v>
      </c>
      <c r="E66" s="57">
        <v>1304</v>
      </c>
    </row>
    <row r="67" spans="1:5" ht="14.1" customHeight="1" x14ac:dyDescent="0.2">
      <c r="A67" s="52" t="s">
        <v>36</v>
      </c>
      <c r="B67" s="58"/>
      <c r="C67" s="57">
        <f>SUM(C62:C66)</f>
        <v>12691</v>
      </c>
      <c r="D67" s="57">
        <f>SUM(D62:D66)</f>
        <v>6350</v>
      </c>
      <c r="E67" s="57">
        <f>SUM(E62:E66)</f>
        <v>6341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2446</v>
      </c>
      <c r="D68" s="57">
        <v>1223</v>
      </c>
      <c r="E68" s="57">
        <v>1223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2290</v>
      </c>
      <c r="D69" s="57">
        <v>1132</v>
      </c>
      <c r="E69" s="57">
        <v>1158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2216</v>
      </c>
      <c r="D70" s="57">
        <v>1136</v>
      </c>
      <c r="E70" s="57">
        <v>1080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2221</v>
      </c>
      <c r="D71" s="57">
        <v>1108</v>
      </c>
      <c r="E71" s="57">
        <v>1113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1987</v>
      </c>
      <c r="D72" s="57">
        <v>1021</v>
      </c>
      <c r="E72" s="57">
        <v>966</v>
      </c>
    </row>
    <row r="73" spans="1:5" ht="14.1" customHeight="1" x14ac:dyDescent="0.2">
      <c r="A73" s="52" t="s">
        <v>36</v>
      </c>
      <c r="B73" s="58"/>
      <c r="C73" s="57">
        <f>SUM(C68:C72)</f>
        <v>11160</v>
      </c>
      <c r="D73" s="57">
        <f>SUM(D68:D72)</f>
        <v>5620</v>
      </c>
      <c r="E73" s="57">
        <f>SUM(E68:E72)</f>
        <v>5540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1934</v>
      </c>
      <c r="D74" s="57">
        <v>988</v>
      </c>
      <c r="E74" s="57">
        <v>946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1776</v>
      </c>
      <c r="D75" s="57">
        <v>925</v>
      </c>
      <c r="E75" s="57">
        <v>851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1769</v>
      </c>
      <c r="D76" s="57">
        <v>894</v>
      </c>
      <c r="E76" s="57">
        <v>875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1698</v>
      </c>
      <c r="D77" s="57">
        <v>892</v>
      </c>
      <c r="E77" s="57">
        <v>806</v>
      </c>
    </row>
    <row r="78" spans="1:5" x14ac:dyDescent="0.2">
      <c r="A78" s="45" t="s">
        <v>91</v>
      </c>
      <c r="B78" s="56">
        <f>$B$8-59</f>
        <v>1953</v>
      </c>
      <c r="C78" s="57">
        <v>1565</v>
      </c>
      <c r="D78" s="57">
        <v>793</v>
      </c>
      <c r="E78" s="57">
        <v>772</v>
      </c>
    </row>
    <row r="79" spans="1:5" x14ac:dyDescent="0.2">
      <c r="A79" s="52" t="s">
        <v>36</v>
      </c>
      <c r="B79" s="58"/>
      <c r="C79" s="57">
        <f>SUM(C74:C78)</f>
        <v>8742</v>
      </c>
      <c r="D79" s="57">
        <f>SUM(D74:D78)</f>
        <v>4492</v>
      </c>
      <c r="E79" s="57">
        <f>SUM(E74:E78)</f>
        <v>4250</v>
      </c>
    </row>
    <row r="80" spans="1:5" x14ac:dyDescent="0.2">
      <c r="A80" s="45" t="s">
        <v>92</v>
      </c>
      <c r="B80" s="56">
        <f>$B$8-60</f>
        <v>1952</v>
      </c>
      <c r="C80" s="57">
        <v>1611</v>
      </c>
      <c r="D80" s="57">
        <v>778</v>
      </c>
      <c r="E80" s="57">
        <v>833</v>
      </c>
    </row>
    <row r="81" spans="1:5" x14ac:dyDescent="0.2">
      <c r="A81" s="45" t="s">
        <v>93</v>
      </c>
      <c r="B81" s="56">
        <f>$B$8-61</f>
        <v>1951</v>
      </c>
      <c r="C81" s="57">
        <v>1619</v>
      </c>
      <c r="D81" s="57">
        <v>803</v>
      </c>
      <c r="E81" s="57">
        <v>816</v>
      </c>
    </row>
    <row r="82" spans="1:5" x14ac:dyDescent="0.2">
      <c r="A82" s="45" t="s">
        <v>94</v>
      </c>
      <c r="B82" s="56">
        <f>$B$8-62</f>
        <v>1950</v>
      </c>
      <c r="C82" s="57">
        <v>1675</v>
      </c>
      <c r="D82" s="57">
        <v>825</v>
      </c>
      <c r="E82" s="57">
        <v>850</v>
      </c>
    </row>
    <row r="83" spans="1:5" x14ac:dyDescent="0.2">
      <c r="A83" s="45" t="s">
        <v>95</v>
      </c>
      <c r="B83" s="56">
        <f>$B$8-63</f>
        <v>1949</v>
      </c>
      <c r="C83" s="57">
        <v>1648</v>
      </c>
      <c r="D83" s="57">
        <v>824</v>
      </c>
      <c r="E83" s="57">
        <v>824</v>
      </c>
    </row>
    <row r="84" spans="1:5" x14ac:dyDescent="0.2">
      <c r="A84" s="45" t="s">
        <v>96</v>
      </c>
      <c r="B84" s="56">
        <f>$B$8-64</f>
        <v>1948</v>
      </c>
      <c r="C84" s="57">
        <v>1587</v>
      </c>
      <c r="D84" s="57">
        <v>801</v>
      </c>
      <c r="E84" s="57">
        <v>786</v>
      </c>
    </row>
    <row r="85" spans="1:5" x14ac:dyDescent="0.2">
      <c r="A85" s="52" t="s">
        <v>36</v>
      </c>
      <c r="B85" s="58"/>
      <c r="C85" s="57">
        <f>SUM(C80:C84)</f>
        <v>8140</v>
      </c>
      <c r="D85" s="57">
        <f>SUM(D80:D84)</f>
        <v>4031</v>
      </c>
      <c r="E85" s="57">
        <f>SUM(E80:E84)</f>
        <v>4109</v>
      </c>
    </row>
    <row r="86" spans="1:5" x14ac:dyDescent="0.2">
      <c r="A86" s="45" t="s">
        <v>97</v>
      </c>
      <c r="B86" s="56">
        <f>$B$8-65</f>
        <v>1947</v>
      </c>
      <c r="C86" s="57">
        <v>1456</v>
      </c>
      <c r="D86" s="57">
        <v>742</v>
      </c>
      <c r="E86" s="57">
        <v>714</v>
      </c>
    </row>
    <row r="87" spans="1:5" x14ac:dyDescent="0.2">
      <c r="A87" s="45" t="s">
        <v>98</v>
      </c>
      <c r="B87" s="56">
        <f>$B$8-66</f>
        <v>1946</v>
      </c>
      <c r="C87" s="57">
        <v>1312</v>
      </c>
      <c r="D87" s="57">
        <v>656</v>
      </c>
      <c r="E87" s="57">
        <v>656</v>
      </c>
    </row>
    <row r="88" spans="1:5" x14ac:dyDescent="0.2">
      <c r="A88" s="45" t="s">
        <v>99</v>
      </c>
      <c r="B88" s="56">
        <f>$B$8-67</f>
        <v>1945</v>
      </c>
      <c r="C88" s="57">
        <v>1096</v>
      </c>
      <c r="D88" s="57">
        <v>528</v>
      </c>
      <c r="E88" s="57">
        <v>568</v>
      </c>
    </row>
    <row r="89" spans="1:5" x14ac:dyDescent="0.2">
      <c r="A89" s="45" t="s">
        <v>100</v>
      </c>
      <c r="B89" s="56">
        <f>$B$8-68</f>
        <v>1944</v>
      </c>
      <c r="C89" s="57">
        <v>1503</v>
      </c>
      <c r="D89" s="57">
        <v>743</v>
      </c>
      <c r="E89" s="57">
        <v>760</v>
      </c>
    </row>
    <row r="90" spans="1:5" x14ac:dyDescent="0.2">
      <c r="A90" s="45" t="s">
        <v>101</v>
      </c>
      <c r="B90" s="56">
        <f>$B$8-69</f>
        <v>1943</v>
      </c>
      <c r="C90" s="57">
        <v>1491</v>
      </c>
      <c r="D90" s="57">
        <v>725</v>
      </c>
      <c r="E90" s="57">
        <v>766</v>
      </c>
    </row>
    <row r="91" spans="1:5" x14ac:dyDescent="0.2">
      <c r="A91" s="52" t="s">
        <v>36</v>
      </c>
      <c r="B91" s="58"/>
      <c r="C91" s="57">
        <f>SUM(C86:C90)</f>
        <v>6858</v>
      </c>
      <c r="D91" s="57">
        <f>SUM(D86:D90)</f>
        <v>3394</v>
      </c>
      <c r="E91" s="57">
        <f>SUM(E86:E90)</f>
        <v>3464</v>
      </c>
    </row>
    <row r="92" spans="1:5" x14ac:dyDescent="0.2">
      <c r="A92" s="45" t="s">
        <v>102</v>
      </c>
      <c r="B92" s="56">
        <f>$B$8-70</f>
        <v>1942</v>
      </c>
      <c r="C92" s="57">
        <v>1435</v>
      </c>
      <c r="D92" s="57">
        <v>659</v>
      </c>
      <c r="E92" s="57">
        <v>776</v>
      </c>
    </row>
    <row r="93" spans="1:5" x14ac:dyDescent="0.2">
      <c r="A93" s="45" t="s">
        <v>103</v>
      </c>
      <c r="B93" s="56">
        <f>$B$8-71</f>
        <v>1941</v>
      </c>
      <c r="C93" s="57">
        <v>1866</v>
      </c>
      <c r="D93" s="57">
        <v>902</v>
      </c>
      <c r="E93" s="57">
        <v>964</v>
      </c>
    </row>
    <row r="94" spans="1:5" x14ac:dyDescent="0.2">
      <c r="A94" s="45" t="s">
        <v>104</v>
      </c>
      <c r="B94" s="56">
        <f>$B$8-72</f>
        <v>1940</v>
      </c>
      <c r="C94" s="57">
        <v>1830</v>
      </c>
      <c r="D94" s="57">
        <v>884</v>
      </c>
      <c r="E94" s="57">
        <v>946</v>
      </c>
    </row>
    <row r="95" spans="1:5" x14ac:dyDescent="0.2">
      <c r="A95" s="45" t="s">
        <v>105</v>
      </c>
      <c r="B95" s="56">
        <f>$B$8-73</f>
        <v>1939</v>
      </c>
      <c r="C95" s="57">
        <v>1801</v>
      </c>
      <c r="D95" s="57">
        <v>827</v>
      </c>
      <c r="E95" s="57">
        <v>974</v>
      </c>
    </row>
    <row r="96" spans="1:5" x14ac:dyDescent="0.2">
      <c r="A96" s="45" t="s">
        <v>106</v>
      </c>
      <c r="B96" s="56">
        <f>$B$8-74</f>
        <v>1938</v>
      </c>
      <c r="C96" s="57">
        <v>1693</v>
      </c>
      <c r="D96" s="57">
        <v>808</v>
      </c>
      <c r="E96" s="57">
        <v>885</v>
      </c>
    </row>
    <row r="97" spans="1:5" x14ac:dyDescent="0.2">
      <c r="A97" s="52" t="s">
        <v>36</v>
      </c>
      <c r="B97" s="58"/>
      <c r="C97" s="57">
        <f>SUM(C92:C96)</f>
        <v>8625</v>
      </c>
      <c r="D97" s="57">
        <f>SUM(D92:D96)</f>
        <v>4080</v>
      </c>
      <c r="E97" s="57">
        <f>SUM(E92:E96)</f>
        <v>4545</v>
      </c>
    </row>
    <row r="98" spans="1:5" x14ac:dyDescent="0.2">
      <c r="A98" s="45" t="s">
        <v>107</v>
      </c>
      <c r="B98" s="56">
        <f>$B$8-75</f>
        <v>1937</v>
      </c>
      <c r="C98" s="57">
        <v>1467</v>
      </c>
      <c r="D98" s="57">
        <v>682</v>
      </c>
      <c r="E98" s="57">
        <v>785</v>
      </c>
    </row>
    <row r="99" spans="1:5" x14ac:dyDescent="0.2">
      <c r="A99" s="45" t="s">
        <v>108</v>
      </c>
      <c r="B99" s="56">
        <f>$B$8-76</f>
        <v>1936</v>
      </c>
      <c r="C99" s="57">
        <v>1498</v>
      </c>
      <c r="D99" s="57">
        <v>696</v>
      </c>
      <c r="E99" s="57">
        <v>802</v>
      </c>
    </row>
    <row r="100" spans="1:5" x14ac:dyDescent="0.2">
      <c r="A100" s="45" t="s">
        <v>109</v>
      </c>
      <c r="B100" s="56">
        <f>$B$8-77</f>
        <v>1935</v>
      </c>
      <c r="C100" s="57">
        <v>1263</v>
      </c>
      <c r="D100" s="57">
        <v>543</v>
      </c>
      <c r="E100" s="57">
        <v>720</v>
      </c>
    </row>
    <row r="101" spans="1:5" x14ac:dyDescent="0.2">
      <c r="A101" s="45" t="s">
        <v>110</v>
      </c>
      <c r="B101" s="56">
        <f>$B$8-78</f>
        <v>1934</v>
      </c>
      <c r="C101" s="57">
        <v>1172</v>
      </c>
      <c r="D101" s="57">
        <v>530</v>
      </c>
      <c r="E101" s="57">
        <v>642</v>
      </c>
    </row>
    <row r="102" spans="1:5" x14ac:dyDescent="0.2">
      <c r="A102" s="46" t="s">
        <v>111</v>
      </c>
      <c r="B102" s="56">
        <f>$B$8-79</f>
        <v>1933</v>
      </c>
      <c r="C102" s="57">
        <v>796</v>
      </c>
      <c r="D102" s="57">
        <v>332</v>
      </c>
      <c r="E102" s="57">
        <v>464</v>
      </c>
    </row>
    <row r="103" spans="1:5" x14ac:dyDescent="0.2">
      <c r="A103" s="53" t="s">
        <v>36</v>
      </c>
      <c r="B103" s="59"/>
      <c r="C103" s="57">
        <f>SUM(C98:C102)</f>
        <v>6196</v>
      </c>
      <c r="D103" s="57">
        <f>SUM(D98:D102)</f>
        <v>2783</v>
      </c>
      <c r="E103" s="57">
        <f>SUM(E98:E102)</f>
        <v>3413</v>
      </c>
    </row>
    <row r="104" spans="1:5" x14ac:dyDescent="0.2">
      <c r="A104" s="46" t="s">
        <v>112</v>
      </c>
      <c r="B104" s="56">
        <f>$B$8-80</f>
        <v>1932</v>
      </c>
      <c r="C104" s="57">
        <v>759</v>
      </c>
      <c r="D104" s="57">
        <v>319</v>
      </c>
      <c r="E104" s="57">
        <v>440</v>
      </c>
    </row>
    <row r="105" spans="1:5" x14ac:dyDescent="0.2">
      <c r="A105" s="46" t="s">
        <v>123</v>
      </c>
      <c r="B105" s="56">
        <f>$B$8-81</f>
        <v>1931</v>
      </c>
      <c r="C105" s="57">
        <v>722</v>
      </c>
      <c r="D105" s="57">
        <v>293</v>
      </c>
      <c r="E105" s="57">
        <v>429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720</v>
      </c>
      <c r="D106" s="57">
        <v>299</v>
      </c>
      <c r="E106" s="57">
        <v>421</v>
      </c>
    </row>
    <row r="107" spans="1:5" x14ac:dyDescent="0.2">
      <c r="A107" s="46" t="s">
        <v>124</v>
      </c>
      <c r="B107" s="56">
        <f>$B$8-83</f>
        <v>1929</v>
      </c>
      <c r="C107" s="57">
        <v>663</v>
      </c>
      <c r="D107" s="57">
        <v>251</v>
      </c>
      <c r="E107" s="57">
        <v>412</v>
      </c>
    </row>
    <row r="108" spans="1:5" x14ac:dyDescent="0.2">
      <c r="A108" s="46" t="s">
        <v>122</v>
      </c>
      <c r="B108" s="56">
        <f>$B$8-84</f>
        <v>1928</v>
      </c>
      <c r="C108" s="57">
        <v>618</v>
      </c>
      <c r="D108" s="57">
        <v>235</v>
      </c>
      <c r="E108" s="57">
        <v>383</v>
      </c>
    </row>
    <row r="109" spans="1:5" x14ac:dyDescent="0.2">
      <c r="A109" s="53" t="s">
        <v>36</v>
      </c>
      <c r="B109" s="59"/>
      <c r="C109" s="57">
        <f>SUM(C104:C108)</f>
        <v>3482</v>
      </c>
      <c r="D109" s="57">
        <f>SUM(D104:D108)</f>
        <v>1397</v>
      </c>
      <c r="E109" s="57">
        <f>SUM(E104:E108)</f>
        <v>2085</v>
      </c>
    </row>
    <row r="110" spans="1:5" x14ac:dyDescent="0.2">
      <c r="A110" s="46" t="s">
        <v>113</v>
      </c>
      <c r="B110" s="56">
        <f>$B$8-85</f>
        <v>1927</v>
      </c>
      <c r="C110" s="57">
        <v>559</v>
      </c>
      <c r="D110" s="57">
        <v>177</v>
      </c>
      <c r="E110" s="57">
        <v>382</v>
      </c>
    </row>
    <row r="111" spans="1:5" x14ac:dyDescent="0.2">
      <c r="A111" s="46" t="s">
        <v>114</v>
      </c>
      <c r="B111" s="56">
        <f>$B$8-86</f>
        <v>1926</v>
      </c>
      <c r="C111" s="57">
        <v>479</v>
      </c>
      <c r="D111" s="57">
        <v>137</v>
      </c>
      <c r="E111" s="57">
        <v>342</v>
      </c>
    </row>
    <row r="112" spans="1:5" x14ac:dyDescent="0.2">
      <c r="A112" s="46" t="s">
        <v>115</v>
      </c>
      <c r="B112" s="56">
        <f>$B$8-87</f>
        <v>1925</v>
      </c>
      <c r="C112" s="57">
        <v>429</v>
      </c>
      <c r="D112" s="57">
        <v>120</v>
      </c>
      <c r="E112" s="57">
        <v>309</v>
      </c>
    </row>
    <row r="113" spans="1:5" x14ac:dyDescent="0.2">
      <c r="A113" s="46" t="s">
        <v>116</v>
      </c>
      <c r="B113" s="56">
        <f>$B$8-88</f>
        <v>1924</v>
      </c>
      <c r="C113" s="57">
        <v>347</v>
      </c>
      <c r="D113" s="57">
        <v>92</v>
      </c>
      <c r="E113" s="57">
        <v>255</v>
      </c>
    </row>
    <row r="114" spans="1:5" x14ac:dyDescent="0.2">
      <c r="A114" s="46" t="s">
        <v>117</v>
      </c>
      <c r="B114" s="56">
        <f>$B$8-89</f>
        <v>1923</v>
      </c>
      <c r="C114" s="57">
        <v>308</v>
      </c>
      <c r="D114" s="57">
        <v>83</v>
      </c>
      <c r="E114" s="57">
        <v>225</v>
      </c>
    </row>
    <row r="115" spans="1:5" x14ac:dyDescent="0.2">
      <c r="A115" s="53" t="s">
        <v>36</v>
      </c>
      <c r="B115" s="60"/>
      <c r="C115" s="57">
        <f>SUM(C110:C114)</f>
        <v>2122</v>
      </c>
      <c r="D115" s="57">
        <f>SUM(D110:D114)</f>
        <v>609</v>
      </c>
      <c r="E115" s="57">
        <f>SUM(E110:E114)</f>
        <v>1513</v>
      </c>
    </row>
    <row r="116" spans="1:5" x14ac:dyDescent="0.2">
      <c r="A116" s="46" t="s">
        <v>118</v>
      </c>
      <c r="B116" s="56">
        <f>$B$8-90</f>
        <v>1922</v>
      </c>
      <c r="C116" s="57">
        <v>988</v>
      </c>
      <c r="D116" s="57">
        <v>198</v>
      </c>
      <c r="E116" s="57">
        <v>790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130135</v>
      </c>
      <c r="D118" s="62">
        <v>63935</v>
      </c>
      <c r="E118" s="62">
        <v>66200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14" priority="7">
      <formula>MOD(ROW(),2)=1</formula>
    </cfRule>
  </conditionalFormatting>
  <conditionalFormatting sqref="C98:E101">
    <cfRule type="expression" dxfId="13" priority="6">
      <formula>MOD(ROW(),2)=1</formula>
    </cfRule>
  </conditionalFormatting>
  <conditionalFormatting sqref="A115:B115 A116 A118:B118 A110:A114">
    <cfRule type="expression" dxfId="12" priority="3">
      <formula>MOD(ROW(),2)=1</formula>
    </cfRule>
  </conditionalFormatting>
  <conditionalFormatting sqref="B110:B114">
    <cfRule type="expression" dxfId="11" priority="2">
      <formula>MOD(ROW(),2)=1</formula>
    </cfRule>
  </conditionalFormatting>
  <conditionalFormatting sqref="B116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139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1854</v>
      </c>
      <c r="D8" s="57">
        <v>953</v>
      </c>
      <c r="E8" s="57">
        <v>901</v>
      </c>
    </row>
    <row r="9" spans="1:8" ht="14.1" customHeight="1" x14ac:dyDescent="0.25">
      <c r="A9" s="44" t="s">
        <v>32</v>
      </c>
      <c r="B9" s="56">
        <f>$B$8-1</f>
        <v>2011</v>
      </c>
      <c r="C9" s="57">
        <v>2006</v>
      </c>
      <c r="D9" s="57">
        <v>1038</v>
      </c>
      <c r="E9" s="57">
        <v>968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2047</v>
      </c>
      <c r="D10" s="57">
        <v>1044</v>
      </c>
      <c r="E10" s="57">
        <v>1003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2068</v>
      </c>
      <c r="D11" s="57">
        <v>1062</v>
      </c>
      <c r="E11" s="57">
        <v>1006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2201</v>
      </c>
      <c r="D12" s="57">
        <v>1120</v>
      </c>
      <c r="E12" s="57">
        <v>1081</v>
      </c>
    </row>
    <row r="13" spans="1:8" ht="14.1" customHeight="1" x14ac:dyDescent="0.25">
      <c r="A13" s="51" t="s">
        <v>36</v>
      </c>
      <c r="B13" s="56"/>
      <c r="C13" s="57">
        <f>SUM(C8:C12)</f>
        <v>10176</v>
      </c>
      <c r="D13" s="57">
        <f>SUM(D8:D12)</f>
        <v>5217</v>
      </c>
      <c r="E13" s="57">
        <f>SUM(E8:E12)</f>
        <v>4959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2145</v>
      </c>
      <c r="D14" s="57">
        <v>1077</v>
      </c>
      <c r="E14" s="57">
        <v>1068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2120</v>
      </c>
      <c r="D15" s="57">
        <v>1113</v>
      </c>
      <c r="E15" s="57">
        <v>1007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2065</v>
      </c>
      <c r="D16" s="57">
        <v>1033</v>
      </c>
      <c r="E16" s="57">
        <v>1032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2259</v>
      </c>
      <c r="D17" s="57">
        <v>1179</v>
      </c>
      <c r="E17" s="57">
        <v>1080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2257</v>
      </c>
      <c r="D18" s="57">
        <v>1137</v>
      </c>
      <c r="E18" s="57">
        <v>1120</v>
      </c>
    </row>
    <row r="19" spans="1:5" ht="14.1" customHeight="1" x14ac:dyDescent="0.25">
      <c r="A19" s="52" t="s">
        <v>36</v>
      </c>
      <c r="B19" s="58"/>
      <c r="C19" s="57">
        <f>SUM(C14:C18)</f>
        <v>10846</v>
      </c>
      <c r="D19" s="57">
        <f>SUM(D14:D18)</f>
        <v>5539</v>
      </c>
      <c r="E19" s="57">
        <f>SUM(E14:E18)</f>
        <v>5307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2250</v>
      </c>
      <c r="D20" s="57">
        <v>1182</v>
      </c>
      <c r="E20" s="57">
        <v>1068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2406</v>
      </c>
      <c r="D21" s="57">
        <v>1204</v>
      </c>
      <c r="E21" s="57">
        <v>1202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2559</v>
      </c>
      <c r="D22" s="57">
        <v>1302</v>
      </c>
      <c r="E22" s="57">
        <v>1257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2572</v>
      </c>
      <c r="D23" s="57">
        <v>1273</v>
      </c>
      <c r="E23" s="57">
        <v>1299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2594</v>
      </c>
      <c r="D24" s="57">
        <v>1303</v>
      </c>
      <c r="E24" s="57">
        <v>1291</v>
      </c>
    </row>
    <row r="25" spans="1:5" ht="14.1" customHeight="1" x14ac:dyDescent="0.25">
      <c r="A25" s="52" t="s">
        <v>36</v>
      </c>
      <c r="B25" s="58"/>
      <c r="C25" s="57">
        <f>SUM(C20:C24)</f>
        <v>12381</v>
      </c>
      <c r="D25" s="57">
        <f>SUM(D20:D24)</f>
        <v>6264</v>
      </c>
      <c r="E25" s="57">
        <f>SUM(E20:E24)</f>
        <v>6117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2637</v>
      </c>
      <c r="D26" s="57">
        <v>1406</v>
      </c>
      <c r="E26" s="57">
        <v>1231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2556</v>
      </c>
      <c r="D27" s="57">
        <v>1351</v>
      </c>
      <c r="E27" s="57">
        <v>1205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2415</v>
      </c>
      <c r="D28" s="57">
        <v>1251</v>
      </c>
      <c r="E28" s="57">
        <v>1164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2391</v>
      </c>
      <c r="D29" s="57">
        <v>1244</v>
      </c>
      <c r="E29" s="57">
        <v>1147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2374</v>
      </c>
      <c r="D30" s="57">
        <v>1208</v>
      </c>
      <c r="E30" s="57">
        <v>1166</v>
      </c>
    </row>
    <row r="31" spans="1:5" ht="14.1" customHeight="1" x14ac:dyDescent="0.25">
      <c r="A31" s="52" t="s">
        <v>36</v>
      </c>
      <c r="B31" s="58"/>
      <c r="C31" s="57">
        <f>SUM(C26:C30)</f>
        <v>12373</v>
      </c>
      <c r="D31" s="57">
        <f>SUM(D26:D30)</f>
        <v>6460</v>
      </c>
      <c r="E31" s="57">
        <f>SUM(E26:E30)</f>
        <v>5913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2116</v>
      </c>
      <c r="D32" s="57">
        <v>1120</v>
      </c>
      <c r="E32" s="57">
        <v>996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2082</v>
      </c>
      <c r="D33" s="57">
        <v>1099</v>
      </c>
      <c r="E33" s="57">
        <v>983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2038</v>
      </c>
      <c r="D34" s="57">
        <v>1073</v>
      </c>
      <c r="E34" s="57">
        <v>965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1968</v>
      </c>
      <c r="D35" s="57">
        <v>1035</v>
      </c>
      <c r="E35" s="57">
        <v>933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2029</v>
      </c>
      <c r="D36" s="57">
        <v>1075</v>
      </c>
      <c r="E36" s="57">
        <v>954</v>
      </c>
    </row>
    <row r="37" spans="1:5" ht="14.1" customHeight="1" x14ac:dyDescent="0.25">
      <c r="A37" s="52" t="s">
        <v>36</v>
      </c>
      <c r="B37" s="58"/>
      <c r="C37" s="57">
        <f>SUM(C32:C36)</f>
        <v>10233</v>
      </c>
      <c r="D37" s="57">
        <f>SUM(D32:D36)</f>
        <v>5402</v>
      </c>
      <c r="E37" s="57">
        <f>SUM(E32:E36)</f>
        <v>4831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1951</v>
      </c>
      <c r="D38" s="57">
        <v>981</v>
      </c>
      <c r="E38" s="57">
        <v>970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1932</v>
      </c>
      <c r="D39" s="57">
        <v>985</v>
      </c>
      <c r="E39" s="57">
        <v>947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1906</v>
      </c>
      <c r="D40" s="57">
        <v>925</v>
      </c>
      <c r="E40" s="57">
        <v>981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1959</v>
      </c>
      <c r="D41" s="57">
        <v>895</v>
      </c>
      <c r="E41" s="57">
        <v>1064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2043</v>
      </c>
      <c r="D42" s="57">
        <v>975</v>
      </c>
      <c r="E42" s="57">
        <v>1068</v>
      </c>
    </row>
    <row r="43" spans="1:5" ht="14.1" customHeight="1" x14ac:dyDescent="0.2">
      <c r="A43" s="52" t="s">
        <v>36</v>
      </c>
      <c r="B43" s="58"/>
      <c r="C43" s="57">
        <f>SUM(C38:C42)</f>
        <v>9791</v>
      </c>
      <c r="D43" s="57">
        <f>SUM(D38:D42)</f>
        <v>4761</v>
      </c>
      <c r="E43" s="57">
        <f>SUM(E38:E42)</f>
        <v>5030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2344</v>
      </c>
      <c r="D44" s="57">
        <v>1061</v>
      </c>
      <c r="E44" s="57">
        <v>1283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2355</v>
      </c>
      <c r="D45" s="57">
        <v>1115</v>
      </c>
      <c r="E45" s="57">
        <v>1240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2608</v>
      </c>
      <c r="D46" s="57">
        <v>1228</v>
      </c>
      <c r="E46" s="57">
        <v>1380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2507</v>
      </c>
      <c r="D47" s="57">
        <v>1190</v>
      </c>
      <c r="E47" s="57">
        <v>1317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2610</v>
      </c>
      <c r="D48" s="57">
        <v>1254</v>
      </c>
      <c r="E48" s="57">
        <v>1356</v>
      </c>
    </row>
    <row r="49" spans="1:5" ht="14.1" customHeight="1" x14ac:dyDescent="0.2">
      <c r="A49" s="52" t="s">
        <v>36</v>
      </c>
      <c r="B49" s="58"/>
      <c r="C49" s="57">
        <f>SUM(C44:C48)</f>
        <v>12424</v>
      </c>
      <c r="D49" s="57">
        <f>SUM(D44:D48)</f>
        <v>5848</v>
      </c>
      <c r="E49" s="57">
        <f>SUM(E44:E48)</f>
        <v>6576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2584</v>
      </c>
      <c r="D50" s="57">
        <v>1246</v>
      </c>
      <c r="E50" s="57">
        <v>1338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2548</v>
      </c>
      <c r="D51" s="57">
        <v>1170</v>
      </c>
      <c r="E51" s="57">
        <v>1378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2606</v>
      </c>
      <c r="D52" s="57">
        <v>1284</v>
      </c>
      <c r="E52" s="57">
        <v>1322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2583</v>
      </c>
      <c r="D53" s="57">
        <v>1264</v>
      </c>
      <c r="E53" s="57">
        <v>1319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2730</v>
      </c>
      <c r="D54" s="57">
        <v>1313</v>
      </c>
      <c r="E54" s="57">
        <v>1417</v>
      </c>
    </row>
    <row r="55" spans="1:5" ht="14.1" customHeight="1" x14ac:dyDescent="0.2">
      <c r="A55" s="51" t="s">
        <v>36</v>
      </c>
      <c r="B55" s="58"/>
      <c r="C55" s="57">
        <f>SUM(C50:C54)</f>
        <v>13051</v>
      </c>
      <c r="D55" s="57">
        <f>SUM(D50:D54)</f>
        <v>6277</v>
      </c>
      <c r="E55" s="57">
        <f>SUM(E50:E54)</f>
        <v>6774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2965</v>
      </c>
      <c r="D56" s="57">
        <v>1433</v>
      </c>
      <c r="E56" s="57">
        <v>1532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3445</v>
      </c>
      <c r="D57" s="57">
        <v>1680</v>
      </c>
      <c r="E57" s="57">
        <v>1765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3627</v>
      </c>
      <c r="D58" s="57">
        <v>1724</v>
      </c>
      <c r="E58" s="57">
        <v>1903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3973</v>
      </c>
      <c r="D59" s="57">
        <v>1947</v>
      </c>
      <c r="E59" s="57">
        <v>2026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4418</v>
      </c>
      <c r="D60" s="57">
        <v>2173</v>
      </c>
      <c r="E60" s="57">
        <v>2245</v>
      </c>
    </row>
    <row r="61" spans="1:5" ht="14.1" customHeight="1" x14ac:dyDescent="0.2">
      <c r="A61" s="52" t="s">
        <v>36</v>
      </c>
      <c r="B61" s="58"/>
      <c r="C61" s="57">
        <f>SUM(C56:C60)</f>
        <v>18428</v>
      </c>
      <c r="D61" s="57">
        <f>SUM(D56:D60)</f>
        <v>8957</v>
      </c>
      <c r="E61" s="57">
        <f>SUM(E56:E60)</f>
        <v>9471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4629</v>
      </c>
      <c r="D62" s="57">
        <v>2326</v>
      </c>
      <c r="E62" s="57">
        <v>2303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4652</v>
      </c>
      <c r="D63" s="57">
        <v>2269</v>
      </c>
      <c r="E63" s="57">
        <v>2383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4422</v>
      </c>
      <c r="D64" s="57">
        <v>2201</v>
      </c>
      <c r="E64" s="57">
        <v>2221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4655</v>
      </c>
      <c r="D65" s="57">
        <v>2346</v>
      </c>
      <c r="E65" s="57">
        <v>2309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4447</v>
      </c>
      <c r="D66" s="57">
        <v>2206</v>
      </c>
      <c r="E66" s="57">
        <v>2241</v>
      </c>
    </row>
    <row r="67" spans="1:5" ht="14.1" customHeight="1" x14ac:dyDescent="0.2">
      <c r="A67" s="52" t="s">
        <v>36</v>
      </c>
      <c r="B67" s="58"/>
      <c r="C67" s="57">
        <f>SUM(C62:C66)</f>
        <v>22805</v>
      </c>
      <c r="D67" s="57">
        <f>SUM(D62:D66)</f>
        <v>11348</v>
      </c>
      <c r="E67" s="57">
        <f>SUM(E62:E66)</f>
        <v>11457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4110</v>
      </c>
      <c r="D68" s="57">
        <v>2047</v>
      </c>
      <c r="E68" s="57">
        <v>2063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3990</v>
      </c>
      <c r="D69" s="57">
        <v>1983</v>
      </c>
      <c r="E69" s="57">
        <v>2007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3767</v>
      </c>
      <c r="D70" s="57">
        <v>1943</v>
      </c>
      <c r="E70" s="57">
        <v>1824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3568</v>
      </c>
      <c r="D71" s="57">
        <v>1772</v>
      </c>
      <c r="E71" s="57">
        <v>1796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3374</v>
      </c>
      <c r="D72" s="57">
        <v>1671</v>
      </c>
      <c r="E72" s="57">
        <v>1703</v>
      </c>
    </row>
    <row r="73" spans="1:5" ht="14.1" customHeight="1" x14ac:dyDescent="0.2">
      <c r="A73" s="52" t="s">
        <v>36</v>
      </c>
      <c r="B73" s="58"/>
      <c r="C73" s="57">
        <f>SUM(C68:C72)</f>
        <v>18809</v>
      </c>
      <c r="D73" s="57">
        <f>SUM(D68:D72)</f>
        <v>9416</v>
      </c>
      <c r="E73" s="57">
        <f>SUM(E68:E72)</f>
        <v>9393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3362</v>
      </c>
      <c r="D74" s="57">
        <v>1647</v>
      </c>
      <c r="E74" s="57">
        <v>1715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3085</v>
      </c>
      <c r="D75" s="57">
        <v>1515</v>
      </c>
      <c r="E75" s="57">
        <v>1570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3069</v>
      </c>
      <c r="D76" s="57">
        <v>1491</v>
      </c>
      <c r="E76" s="57">
        <v>1578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2982</v>
      </c>
      <c r="D77" s="57">
        <v>1442</v>
      </c>
      <c r="E77" s="57">
        <v>1540</v>
      </c>
    </row>
    <row r="78" spans="1:5" x14ac:dyDescent="0.2">
      <c r="A78" s="45" t="s">
        <v>91</v>
      </c>
      <c r="B78" s="56">
        <f>$B$8-59</f>
        <v>1953</v>
      </c>
      <c r="C78" s="57">
        <v>2944</v>
      </c>
      <c r="D78" s="57">
        <v>1459</v>
      </c>
      <c r="E78" s="57">
        <v>1485</v>
      </c>
    </row>
    <row r="79" spans="1:5" x14ac:dyDescent="0.2">
      <c r="A79" s="52" t="s">
        <v>36</v>
      </c>
      <c r="B79" s="58"/>
      <c r="C79" s="57">
        <f>SUM(C74:C78)</f>
        <v>15442</v>
      </c>
      <c r="D79" s="57">
        <f>SUM(D74:D78)</f>
        <v>7554</v>
      </c>
      <c r="E79" s="57">
        <f>SUM(E74:E78)</f>
        <v>7888</v>
      </c>
    </row>
    <row r="80" spans="1:5" x14ac:dyDescent="0.2">
      <c r="A80" s="45" t="s">
        <v>92</v>
      </c>
      <c r="B80" s="56">
        <f>$B$8-60</f>
        <v>1952</v>
      </c>
      <c r="C80" s="57">
        <v>2913</v>
      </c>
      <c r="D80" s="57">
        <v>1415</v>
      </c>
      <c r="E80" s="57">
        <v>1498</v>
      </c>
    </row>
    <row r="81" spans="1:5" x14ac:dyDescent="0.2">
      <c r="A81" s="45" t="s">
        <v>93</v>
      </c>
      <c r="B81" s="56">
        <f>$B$8-61</f>
        <v>1951</v>
      </c>
      <c r="C81" s="57">
        <v>2831</v>
      </c>
      <c r="D81" s="57">
        <v>1425</v>
      </c>
      <c r="E81" s="57">
        <v>1406</v>
      </c>
    </row>
    <row r="82" spans="1:5" x14ac:dyDescent="0.2">
      <c r="A82" s="45" t="s">
        <v>94</v>
      </c>
      <c r="B82" s="56">
        <f>$B$8-62</f>
        <v>1950</v>
      </c>
      <c r="C82" s="57">
        <v>2910</v>
      </c>
      <c r="D82" s="57">
        <v>1406</v>
      </c>
      <c r="E82" s="57">
        <v>1504</v>
      </c>
    </row>
    <row r="83" spans="1:5" x14ac:dyDescent="0.2">
      <c r="A83" s="45" t="s">
        <v>95</v>
      </c>
      <c r="B83" s="56">
        <f>$B$8-63</f>
        <v>1949</v>
      </c>
      <c r="C83" s="57">
        <v>2844</v>
      </c>
      <c r="D83" s="57">
        <v>1394</v>
      </c>
      <c r="E83" s="57">
        <v>1450</v>
      </c>
    </row>
    <row r="84" spans="1:5" x14ac:dyDescent="0.2">
      <c r="A84" s="45" t="s">
        <v>96</v>
      </c>
      <c r="B84" s="56">
        <f>$B$8-64</f>
        <v>1948</v>
      </c>
      <c r="C84" s="57">
        <v>2934</v>
      </c>
      <c r="D84" s="57">
        <v>1451</v>
      </c>
      <c r="E84" s="57">
        <v>1483</v>
      </c>
    </row>
    <row r="85" spans="1:5" x14ac:dyDescent="0.2">
      <c r="A85" s="52" t="s">
        <v>36</v>
      </c>
      <c r="B85" s="58"/>
      <c r="C85" s="57">
        <f>SUM(C80:C84)</f>
        <v>14432</v>
      </c>
      <c r="D85" s="57">
        <f>SUM(D80:D84)</f>
        <v>7091</v>
      </c>
      <c r="E85" s="57">
        <f>SUM(E80:E84)</f>
        <v>7341</v>
      </c>
    </row>
    <row r="86" spans="1:5" x14ac:dyDescent="0.2">
      <c r="A86" s="45" t="s">
        <v>97</v>
      </c>
      <c r="B86" s="56">
        <f>$B$8-65</f>
        <v>1947</v>
      </c>
      <c r="C86" s="57">
        <v>2650</v>
      </c>
      <c r="D86" s="57">
        <v>1303</v>
      </c>
      <c r="E86" s="57">
        <v>1347</v>
      </c>
    </row>
    <row r="87" spans="1:5" x14ac:dyDescent="0.2">
      <c r="A87" s="45" t="s">
        <v>98</v>
      </c>
      <c r="B87" s="56">
        <f>$B$8-66</f>
        <v>1946</v>
      </c>
      <c r="C87" s="57">
        <v>2467</v>
      </c>
      <c r="D87" s="57">
        <v>1192</v>
      </c>
      <c r="E87" s="57">
        <v>1275</v>
      </c>
    </row>
    <row r="88" spans="1:5" x14ac:dyDescent="0.2">
      <c r="A88" s="45" t="s">
        <v>99</v>
      </c>
      <c r="B88" s="56">
        <f>$B$8-67</f>
        <v>1945</v>
      </c>
      <c r="C88" s="57">
        <v>2017</v>
      </c>
      <c r="D88" s="57">
        <v>940</v>
      </c>
      <c r="E88" s="57">
        <v>1077</v>
      </c>
    </row>
    <row r="89" spans="1:5" x14ac:dyDescent="0.2">
      <c r="A89" s="45" t="s">
        <v>100</v>
      </c>
      <c r="B89" s="56">
        <f>$B$8-68</f>
        <v>1944</v>
      </c>
      <c r="C89" s="57">
        <v>2847</v>
      </c>
      <c r="D89" s="57">
        <v>1363</v>
      </c>
      <c r="E89" s="57">
        <v>1484</v>
      </c>
    </row>
    <row r="90" spans="1:5" x14ac:dyDescent="0.2">
      <c r="A90" s="45" t="s">
        <v>101</v>
      </c>
      <c r="B90" s="56">
        <f>$B$8-69</f>
        <v>1943</v>
      </c>
      <c r="C90" s="57">
        <v>2988</v>
      </c>
      <c r="D90" s="57">
        <v>1434</v>
      </c>
      <c r="E90" s="57">
        <v>1554</v>
      </c>
    </row>
    <row r="91" spans="1:5" x14ac:dyDescent="0.2">
      <c r="A91" s="52" t="s">
        <v>36</v>
      </c>
      <c r="B91" s="58"/>
      <c r="C91" s="57">
        <f>SUM(C86:C90)</f>
        <v>12969</v>
      </c>
      <c r="D91" s="57">
        <f>SUM(D86:D90)</f>
        <v>6232</v>
      </c>
      <c r="E91" s="57">
        <f>SUM(E86:E90)</f>
        <v>6737</v>
      </c>
    </row>
    <row r="92" spans="1:5" x14ac:dyDescent="0.2">
      <c r="A92" s="45" t="s">
        <v>102</v>
      </c>
      <c r="B92" s="56">
        <f>$B$8-70</f>
        <v>1942</v>
      </c>
      <c r="C92" s="57">
        <v>2771</v>
      </c>
      <c r="D92" s="57">
        <v>1362</v>
      </c>
      <c r="E92" s="57">
        <v>1409</v>
      </c>
    </row>
    <row r="93" spans="1:5" x14ac:dyDescent="0.2">
      <c r="A93" s="45" t="s">
        <v>103</v>
      </c>
      <c r="B93" s="56">
        <f>$B$8-71</f>
        <v>1941</v>
      </c>
      <c r="C93" s="57">
        <v>3252</v>
      </c>
      <c r="D93" s="57">
        <v>1612</v>
      </c>
      <c r="E93" s="57">
        <v>1640</v>
      </c>
    </row>
    <row r="94" spans="1:5" x14ac:dyDescent="0.2">
      <c r="A94" s="45" t="s">
        <v>104</v>
      </c>
      <c r="B94" s="56">
        <f>$B$8-72</f>
        <v>1940</v>
      </c>
      <c r="C94" s="57">
        <v>3306</v>
      </c>
      <c r="D94" s="57">
        <v>1561</v>
      </c>
      <c r="E94" s="57">
        <v>1745</v>
      </c>
    </row>
    <row r="95" spans="1:5" x14ac:dyDescent="0.2">
      <c r="A95" s="45" t="s">
        <v>105</v>
      </c>
      <c r="B95" s="56">
        <f>$B$8-73</f>
        <v>1939</v>
      </c>
      <c r="C95" s="57">
        <v>3135</v>
      </c>
      <c r="D95" s="57">
        <v>1496</v>
      </c>
      <c r="E95" s="57">
        <v>1639</v>
      </c>
    </row>
    <row r="96" spans="1:5" x14ac:dyDescent="0.2">
      <c r="A96" s="45" t="s">
        <v>106</v>
      </c>
      <c r="B96" s="56">
        <f>$B$8-74</f>
        <v>1938</v>
      </c>
      <c r="C96" s="57">
        <v>2876</v>
      </c>
      <c r="D96" s="57">
        <v>1375</v>
      </c>
      <c r="E96" s="57">
        <v>1501</v>
      </c>
    </row>
    <row r="97" spans="1:5" x14ac:dyDescent="0.2">
      <c r="A97" s="52" t="s">
        <v>36</v>
      </c>
      <c r="B97" s="58"/>
      <c r="C97" s="57">
        <f>SUM(C92:C96)</f>
        <v>15340</v>
      </c>
      <c r="D97" s="57">
        <f>SUM(D92:D96)</f>
        <v>7406</v>
      </c>
      <c r="E97" s="57">
        <f>SUM(E92:E96)</f>
        <v>7934</v>
      </c>
    </row>
    <row r="98" spans="1:5" x14ac:dyDescent="0.2">
      <c r="A98" s="45" t="s">
        <v>107</v>
      </c>
      <c r="B98" s="56">
        <f>$B$8-75</f>
        <v>1937</v>
      </c>
      <c r="C98" s="57">
        <v>2714</v>
      </c>
      <c r="D98" s="57">
        <v>1270</v>
      </c>
      <c r="E98" s="57">
        <v>1444</v>
      </c>
    </row>
    <row r="99" spans="1:5" x14ac:dyDescent="0.2">
      <c r="A99" s="45" t="s">
        <v>108</v>
      </c>
      <c r="B99" s="56">
        <f>$B$8-76</f>
        <v>1936</v>
      </c>
      <c r="C99" s="57">
        <v>2533</v>
      </c>
      <c r="D99" s="57">
        <v>1195</v>
      </c>
      <c r="E99" s="57">
        <v>1338</v>
      </c>
    </row>
    <row r="100" spans="1:5" x14ac:dyDescent="0.2">
      <c r="A100" s="45" t="s">
        <v>109</v>
      </c>
      <c r="B100" s="56">
        <f>$B$8-77</f>
        <v>1935</v>
      </c>
      <c r="C100" s="57">
        <v>2384</v>
      </c>
      <c r="D100" s="57">
        <v>1114</v>
      </c>
      <c r="E100" s="57">
        <v>1270</v>
      </c>
    </row>
    <row r="101" spans="1:5" x14ac:dyDescent="0.2">
      <c r="A101" s="45" t="s">
        <v>110</v>
      </c>
      <c r="B101" s="56">
        <f>$B$8-78</f>
        <v>1934</v>
      </c>
      <c r="C101" s="57">
        <v>2062</v>
      </c>
      <c r="D101" s="57">
        <v>890</v>
      </c>
      <c r="E101" s="57">
        <v>1172</v>
      </c>
    </row>
    <row r="102" spans="1:5" x14ac:dyDescent="0.2">
      <c r="A102" s="46" t="s">
        <v>111</v>
      </c>
      <c r="B102" s="56">
        <f>$B$8-79</f>
        <v>1933</v>
      </c>
      <c r="C102" s="57">
        <v>1445</v>
      </c>
      <c r="D102" s="57">
        <v>651</v>
      </c>
      <c r="E102" s="57">
        <v>794</v>
      </c>
    </row>
    <row r="103" spans="1:5" x14ac:dyDescent="0.2">
      <c r="A103" s="53" t="s">
        <v>36</v>
      </c>
      <c r="B103" s="59"/>
      <c r="C103" s="57">
        <f>SUM(C98:C102)</f>
        <v>11138</v>
      </c>
      <c r="D103" s="57">
        <f>SUM(D98:D102)</f>
        <v>5120</v>
      </c>
      <c r="E103" s="57">
        <f>SUM(E98:E102)</f>
        <v>6018</v>
      </c>
    </row>
    <row r="104" spans="1:5" x14ac:dyDescent="0.2">
      <c r="A104" s="46" t="s">
        <v>112</v>
      </c>
      <c r="B104" s="56">
        <f>$B$8-80</f>
        <v>1932</v>
      </c>
      <c r="C104" s="57">
        <v>1333</v>
      </c>
      <c r="D104" s="57">
        <v>539</v>
      </c>
      <c r="E104" s="57">
        <v>794</v>
      </c>
    </row>
    <row r="105" spans="1:5" x14ac:dyDescent="0.2">
      <c r="A105" s="46" t="s">
        <v>123</v>
      </c>
      <c r="B105" s="56">
        <f>$B$8-81</f>
        <v>1931</v>
      </c>
      <c r="C105" s="57">
        <v>1337</v>
      </c>
      <c r="D105" s="57">
        <v>538</v>
      </c>
      <c r="E105" s="57">
        <v>799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1321</v>
      </c>
      <c r="D106" s="57">
        <v>518</v>
      </c>
      <c r="E106" s="57">
        <v>803</v>
      </c>
    </row>
    <row r="107" spans="1:5" x14ac:dyDescent="0.2">
      <c r="A107" s="46" t="s">
        <v>124</v>
      </c>
      <c r="B107" s="56">
        <f>$B$8-83</f>
        <v>1929</v>
      </c>
      <c r="C107" s="57">
        <v>1213</v>
      </c>
      <c r="D107" s="57">
        <v>472</v>
      </c>
      <c r="E107" s="57">
        <v>741</v>
      </c>
    </row>
    <row r="108" spans="1:5" x14ac:dyDescent="0.2">
      <c r="A108" s="46" t="s">
        <v>122</v>
      </c>
      <c r="B108" s="56">
        <f>$B$8-84</f>
        <v>1928</v>
      </c>
      <c r="C108" s="57">
        <v>1143</v>
      </c>
      <c r="D108" s="57">
        <v>452</v>
      </c>
      <c r="E108" s="57">
        <v>691</v>
      </c>
    </row>
    <row r="109" spans="1:5" x14ac:dyDescent="0.2">
      <c r="A109" s="53" t="s">
        <v>36</v>
      </c>
      <c r="B109" s="59"/>
      <c r="C109" s="57">
        <f>SUM(C104:C108)</f>
        <v>6347</v>
      </c>
      <c r="D109" s="57">
        <f>SUM(D104:D108)</f>
        <v>2519</v>
      </c>
      <c r="E109" s="57">
        <f>SUM(E104:E108)</f>
        <v>3828</v>
      </c>
    </row>
    <row r="110" spans="1:5" x14ac:dyDescent="0.2">
      <c r="A110" s="46" t="s">
        <v>113</v>
      </c>
      <c r="B110" s="56">
        <f>$B$8-85</f>
        <v>1927</v>
      </c>
      <c r="C110" s="57">
        <v>930</v>
      </c>
      <c r="D110" s="57">
        <v>328</v>
      </c>
      <c r="E110" s="57">
        <v>602</v>
      </c>
    </row>
    <row r="111" spans="1:5" x14ac:dyDescent="0.2">
      <c r="A111" s="46" t="s">
        <v>114</v>
      </c>
      <c r="B111" s="56">
        <f>$B$8-86</f>
        <v>1926</v>
      </c>
      <c r="C111" s="57">
        <v>896</v>
      </c>
      <c r="D111" s="57">
        <v>274</v>
      </c>
      <c r="E111" s="57">
        <v>622</v>
      </c>
    </row>
    <row r="112" spans="1:5" x14ac:dyDescent="0.2">
      <c r="A112" s="46" t="s">
        <v>115</v>
      </c>
      <c r="B112" s="56">
        <f>$B$8-87</f>
        <v>1925</v>
      </c>
      <c r="C112" s="57">
        <v>819</v>
      </c>
      <c r="D112" s="57">
        <v>229</v>
      </c>
      <c r="E112" s="57">
        <v>590</v>
      </c>
    </row>
    <row r="113" spans="1:5" x14ac:dyDescent="0.2">
      <c r="A113" s="46" t="s">
        <v>116</v>
      </c>
      <c r="B113" s="56">
        <f>$B$8-88</f>
        <v>1924</v>
      </c>
      <c r="C113" s="57">
        <v>674</v>
      </c>
      <c r="D113" s="57">
        <v>195</v>
      </c>
      <c r="E113" s="57">
        <v>479</v>
      </c>
    </row>
    <row r="114" spans="1:5" x14ac:dyDescent="0.2">
      <c r="A114" s="46" t="s">
        <v>117</v>
      </c>
      <c r="B114" s="56">
        <f>$B$8-89</f>
        <v>1923</v>
      </c>
      <c r="C114" s="57">
        <v>617</v>
      </c>
      <c r="D114" s="57">
        <v>171</v>
      </c>
      <c r="E114" s="57">
        <v>446</v>
      </c>
    </row>
    <row r="115" spans="1:5" x14ac:dyDescent="0.2">
      <c r="A115" s="53" t="s">
        <v>36</v>
      </c>
      <c r="B115" s="60"/>
      <c r="C115" s="57">
        <f>SUM(C110:C114)</f>
        <v>3936</v>
      </c>
      <c r="D115" s="57">
        <f>SUM(D110:D114)</f>
        <v>1197</v>
      </c>
      <c r="E115" s="57">
        <f>SUM(E110:E114)</f>
        <v>2739</v>
      </c>
    </row>
    <row r="116" spans="1:5" x14ac:dyDescent="0.2">
      <c r="A116" s="46" t="s">
        <v>118</v>
      </c>
      <c r="B116" s="56">
        <f>$B$8-90</f>
        <v>1922</v>
      </c>
      <c r="C116" s="57">
        <v>1990</v>
      </c>
      <c r="D116" s="57">
        <v>437</v>
      </c>
      <c r="E116" s="57">
        <v>1553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232911</v>
      </c>
      <c r="D118" s="62">
        <v>113045</v>
      </c>
      <c r="E118" s="62">
        <v>119866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9" priority="7">
      <formula>MOD(ROW(),2)=1</formula>
    </cfRule>
  </conditionalFormatting>
  <conditionalFormatting sqref="C98:E101">
    <cfRule type="expression" dxfId="8" priority="6">
      <formula>MOD(ROW(),2)=1</formula>
    </cfRule>
  </conditionalFormatting>
  <conditionalFormatting sqref="A115:B115 A116 A118:B118 A110:A114">
    <cfRule type="expression" dxfId="7" priority="3">
      <formula>MOD(ROW(),2)=1</formula>
    </cfRule>
  </conditionalFormatting>
  <conditionalFormatting sqref="B110:B114">
    <cfRule type="expression" dxfId="6" priority="2">
      <formula>MOD(ROW(),2)=1</formula>
    </cfRule>
  </conditionalFormatting>
  <conditionalFormatting sqref="B116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6" x14ac:dyDescent="0.3">
      <c r="A1" s="80" t="s">
        <v>0</v>
      </c>
      <c r="B1" s="80"/>
      <c r="C1" s="80"/>
      <c r="D1" s="80"/>
      <c r="E1" s="80"/>
      <c r="F1" s="80"/>
      <c r="G1" s="80"/>
    </row>
    <row r="2" spans="1:7" s="12" customFormat="1" ht="15.6" x14ac:dyDescent="0.3">
      <c r="A2" s="42"/>
      <c r="B2" s="42"/>
      <c r="C2" s="42"/>
      <c r="D2" s="42"/>
      <c r="E2" s="42"/>
      <c r="F2" s="42"/>
      <c r="G2" s="42"/>
    </row>
    <row r="3" spans="1:7" s="12" customFormat="1" ht="13.15" x14ac:dyDescent="0.25"/>
    <row r="4" spans="1:7" s="12" customFormat="1" ht="15.6" x14ac:dyDescent="0.3">
      <c r="A4" s="81" t="s">
        <v>1</v>
      </c>
      <c r="B4" s="82"/>
      <c r="C4" s="82"/>
      <c r="D4" s="82"/>
      <c r="E4" s="82"/>
      <c r="F4" s="82"/>
      <c r="G4" s="82"/>
    </row>
    <row r="5" spans="1:7" s="12" customFormat="1" ht="13.15" x14ac:dyDescent="0.25">
      <c r="A5" s="83"/>
      <c r="B5" s="83"/>
      <c r="C5" s="83"/>
      <c r="D5" s="83"/>
      <c r="E5" s="83"/>
      <c r="F5" s="83"/>
      <c r="G5" s="83"/>
    </row>
    <row r="6" spans="1:7" s="12" customFormat="1" ht="13.15" x14ac:dyDescent="0.25">
      <c r="A6" s="29" t="s">
        <v>145</v>
      </c>
      <c r="B6" s="30"/>
      <c r="C6" s="30"/>
      <c r="D6" s="30"/>
      <c r="E6" s="30"/>
      <c r="F6" s="30"/>
      <c r="G6" s="30"/>
    </row>
    <row r="7" spans="1:7" s="12" customFormat="1" ht="4.5" customHeight="1" x14ac:dyDescent="0.25">
      <c r="A7" s="29"/>
      <c r="B7" s="30"/>
      <c r="C7" s="30"/>
      <c r="D7" s="30"/>
      <c r="E7" s="30"/>
      <c r="F7" s="30"/>
      <c r="G7" s="30"/>
    </row>
    <row r="8" spans="1:7" s="12" customFormat="1" ht="12.75" customHeight="1" x14ac:dyDescent="0.2">
      <c r="A8" s="84" t="s">
        <v>27</v>
      </c>
      <c r="B8" s="85"/>
      <c r="C8" s="85"/>
      <c r="D8" s="85"/>
      <c r="E8" s="85"/>
      <c r="F8" s="85"/>
      <c r="G8" s="85"/>
    </row>
    <row r="9" spans="1:7" s="12" customFormat="1" x14ac:dyDescent="0.2">
      <c r="A9" s="85" t="s">
        <v>4</v>
      </c>
      <c r="B9" s="85"/>
      <c r="C9" s="85"/>
      <c r="D9" s="85"/>
      <c r="E9" s="85"/>
      <c r="F9" s="85"/>
      <c r="G9" s="85"/>
    </row>
    <row r="10" spans="1:7" s="12" customFormat="1" ht="4.5" customHeight="1" x14ac:dyDescent="0.25">
      <c r="A10" s="30"/>
      <c r="B10" s="30"/>
      <c r="C10" s="30"/>
      <c r="D10" s="30"/>
      <c r="E10" s="30"/>
      <c r="F10" s="30"/>
      <c r="G10" s="30"/>
    </row>
    <row r="11" spans="1:7" s="12" customFormat="1" ht="12.75" customHeight="1" x14ac:dyDescent="0.2">
      <c r="A11" s="87" t="s">
        <v>2</v>
      </c>
      <c r="B11" s="87"/>
      <c r="C11" s="87"/>
      <c r="D11" s="87"/>
      <c r="E11" s="87"/>
      <c r="F11" s="87"/>
      <c r="G11" s="87"/>
    </row>
    <row r="12" spans="1:7" s="12" customFormat="1" ht="13.15" x14ac:dyDescent="0.25">
      <c r="A12" s="85" t="s">
        <v>3</v>
      </c>
      <c r="B12" s="85"/>
      <c r="C12" s="85"/>
      <c r="D12" s="85"/>
      <c r="E12" s="85"/>
      <c r="F12" s="85"/>
      <c r="G12" s="85"/>
    </row>
    <row r="13" spans="1:7" s="12" customFormat="1" ht="13.15" x14ac:dyDescent="0.25">
      <c r="A13" s="30"/>
      <c r="B13" s="30"/>
      <c r="C13" s="30"/>
      <c r="D13" s="30"/>
      <c r="E13" s="30"/>
      <c r="F13" s="30"/>
      <c r="G13" s="30"/>
    </row>
    <row r="14" spans="1:7" s="12" customFormat="1" ht="12.75" customHeight="1" x14ac:dyDescent="0.25">
      <c r="A14" s="30"/>
      <c r="B14" s="30"/>
      <c r="C14" s="30"/>
      <c r="D14" s="30"/>
      <c r="E14" s="30"/>
      <c r="F14" s="30"/>
      <c r="G14" s="30"/>
    </row>
    <row r="15" spans="1:7" s="12" customFormat="1" x14ac:dyDescent="0.2">
      <c r="A15" s="84" t="s">
        <v>28</v>
      </c>
      <c r="B15" s="85"/>
      <c r="C15" s="85"/>
      <c r="D15" s="28"/>
      <c r="E15" s="28"/>
      <c r="F15" s="28"/>
      <c r="G15" s="28"/>
    </row>
    <row r="16" spans="1:7" s="12" customFormat="1" ht="4.5" customHeight="1" x14ac:dyDescent="0.25">
      <c r="A16" s="28"/>
      <c r="B16" s="31"/>
      <c r="C16" s="31"/>
      <c r="D16" s="28"/>
      <c r="E16" s="28"/>
      <c r="F16" s="28"/>
      <c r="G16" s="28"/>
    </row>
    <row r="17" spans="1:7" s="12" customFormat="1" ht="12.75" customHeight="1" x14ac:dyDescent="0.2">
      <c r="A17" s="86" t="s">
        <v>141</v>
      </c>
      <c r="B17" s="85"/>
      <c r="C17" s="85"/>
      <c r="D17" s="31"/>
      <c r="E17" s="31"/>
      <c r="F17" s="31"/>
      <c r="G17" s="31"/>
    </row>
    <row r="18" spans="1:7" s="12" customFormat="1" ht="12.75" customHeight="1" x14ac:dyDescent="0.2">
      <c r="A18" s="31" t="s">
        <v>146</v>
      </c>
      <c r="B18" s="86" t="s">
        <v>177</v>
      </c>
      <c r="C18" s="85"/>
      <c r="D18" s="31"/>
      <c r="E18" s="31"/>
      <c r="F18" s="31"/>
      <c r="G18" s="31"/>
    </row>
    <row r="19" spans="1:7" s="12" customFormat="1" ht="12.75" customHeight="1" x14ac:dyDescent="0.25">
      <c r="A19" s="31" t="s">
        <v>147</v>
      </c>
      <c r="B19" s="88" t="s">
        <v>148</v>
      </c>
      <c r="C19" s="88"/>
      <c r="D19" s="88"/>
      <c r="E19" s="31"/>
      <c r="F19" s="31"/>
      <c r="G19" s="31"/>
    </row>
    <row r="20" spans="1:7" s="12" customFormat="1" ht="12.75" customHeight="1" x14ac:dyDescent="0.2">
      <c r="A20" s="64"/>
      <c r="B20" s="66"/>
      <c r="C20" s="66"/>
      <c r="D20" s="66"/>
      <c r="E20" s="64"/>
      <c r="F20" s="64"/>
      <c r="G20" s="64"/>
    </row>
    <row r="21" spans="1:7" s="12" customFormat="1" ht="12.75" customHeight="1" x14ac:dyDescent="0.25">
      <c r="A21" s="31"/>
      <c r="B21" s="31"/>
      <c r="C21" s="31"/>
      <c r="D21" s="31"/>
      <c r="E21" s="31"/>
      <c r="F21" s="31"/>
      <c r="G21" s="31"/>
    </row>
    <row r="22" spans="1:7" s="12" customFormat="1" ht="12.75" customHeight="1" x14ac:dyDescent="0.25">
      <c r="A22" s="84" t="s">
        <v>149</v>
      </c>
      <c r="B22" s="85"/>
      <c r="C22" s="40"/>
      <c r="D22" s="40"/>
      <c r="E22" s="40"/>
      <c r="F22" s="40"/>
      <c r="G22" s="40"/>
    </row>
    <row r="23" spans="1:7" s="12" customFormat="1" ht="4.5" customHeight="1" x14ac:dyDescent="0.25">
      <c r="A23" s="28"/>
      <c r="B23" s="31"/>
      <c r="C23" s="28"/>
      <c r="D23" s="28"/>
      <c r="E23" s="28"/>
      <c r="F23" s="28"/>
      <c r="G23" s="28"/>
    </row>
    <row r="24" spans="1:7" s="12" customFormat="1" ht="12.75" customHeight="1" x14ac:dyDescent="0.25">
      <c r="A24" s="31" t="s">
        <v>150</v>
      </c>
      <c r="B24" s="85" t="s">
        <v>151</v>
      </c>
      <c r="C24" s="85"/>
      <c r="D24" s="31"/>
      <c r="E24" s="31"/>
      <c r="F24" s="31"/>
      <c r="G24" s="31"/>
    </row>
    <row r="25" spans="1:7" s="12" customFormat="1" ht="12.75" customHeight="1" x14ac:dyDescent="0.2">
      <c r="A25" s="31" t="s">
        <v>152</v>
      </c>
      <c r="B25" s="85" t="s">
        <v>153</v>
      </c>
      <c r="C25" s="85"/>
      <c r="D25" s="31"/>
      <c r="E25" s="31"/>
      <c r="F25" s="31"/>
      <c r="G25" s="31"/>
    </row>
    <row r="26" spans="1:7" s="12" customFormat="1" ht="12.75" customHeight="1" x14ac:dyDescent="0.25">
      <c r="A26" s="31"/>
      <c r="B26" s="85" t="s">
        <v>154</v>
      </c>
      <c r="C26" s="85"/>
      <c r="D26" s="31"/>
      <c r="E26" s="31"/>
      <c r="F26" s="31"/>
      <c r="G26" s="31"/>
    </row>
    <row r="27" spans="1:7" s="12" customFormat="1" ht="13.15" x14ac:dyDescent="0.25">
      <c r="A27" s="30"/>
      <c r="B27" s="30"/>
      <c r="C27" s="30"/>
      <c r="D27" s="30"/>
      <c r="E27" s="30"/>
      <c r="F27" s="30"/>
      <c r="G27" s="30"/>
    </row>
    <row r="28" spans="1:7" s="12" customFormat="1" ht="12.75" customHeight="1" x14ac:dyDescent="0.25">
      <c r="A28" s="30" t="s">
        <v>155</v>
      </c>
      <c r="B28" s="32" t="s">
        <v>156</v>
      </c>
      <c r="C28" s="30"/>
      <c r="D28" s="30"/>
      <c r="E28" s="30"/>
      <c r="F28" s="30"/>
      <c r="G28" s="30"/>
    </row>
    <row r="29" spans="1:7" s="12" customFormat="1" ht="12.75" customHeight="1" x14ac:dyDescent="0.2">
      <c r="A29" s="65"/>
      <c r="B29" s="32"/>
      <c r="C29" s="65"/>
      <c r="D29" s="65"/>
      <c r="E29" s="65"/>
      <c r="F29" s="65"/>
      <c r="G29" s="65"/>
    </row>
    <row r="30" spans="1:7" s="12" customFormat="1" ht="13.15" x14ac:dyDescent="0.25">
      <c r="A30" s="30"/>
      <c r="B30" s="30"/>
      <c r="C30" s="30"/>
      <c r="D30" s="30"/>
      <c r="E30" s="30"/>
      <c r="F30" s="30"/>
      <c r="G30" s="30"/>
    </row>
    <row r="31" spans="1:7" s="12" customFormat="1" ht="28.35" customHeight="1" x14ac:dyDescent="0.2">
      <c r="A31" s="86" t="s">
        <v>172</v>
      </c>
      <c r="B31" s="85"/>
      <c r="C31" s="85"/>
      <c r="D31" s="85"/>
      <c r="E31" s="85"/>
      <c r="F31" s="85"/>
      <c r="G31" s="85"/>
    </row>
    <row r="32" spans="1:7" s="12" customFormat="1" ht="42.6" customHeight="1" x14ac:dyDescent="0.2">
      <c r="A32" s="85" t="s">
        <v>157</v>
      </c>
      <c r="B32" s="85"/>
      <c r="C32" s="85"/>
      <c r="D32" s="85"/>
      <c r="E32" s="85"/>
      <c r="F32" s="85"/>
      <c r="G32" s="85"/>
    </row>
    <row r="33" spans="1:7" s="12" customFormat="1" ht="12.75" customHeight="1" x14ac:dyDescent="0.25">
      <c r="A33" s="30"/>
      <c r="B33" s="30"/>
      <c r="C33" s="30"/>
      <c r="D33" s="30"/>
      <c r="E33" s="30"/>
      <c r="F33" s="30"/>
      <c r="G33" s="30"/>
    </row>
    <row r="34" spans="1:7" s="12" customFormat="1" ht="13.15" x14ac:dyDescent="0.25">
      <c r="A34" s="30"/>
      <c r="B34" s="30"/>
      <c r="C34" s="30"/>
      <c r="D34" s="30"/>
      <c r="E34" s="30"/>
      <c r="F34" s="30"/>
      <c r="G34" s="30"/>
    </row>
    <row r="35" spans="1:7" s="12" customFormat="1" ht="13.15" x14ac:dyDescent="0.25">
      <c r="A35" s="30"/>
      <c r="B35" s="30"/>
      <c r="C35" s="30"/>
      <c r="D35" s="30"/>
      <c r="E35" s="30"/>
      <c r="F35" s="30"/>
      <c r="G35" s="30"/>
    </row>
    <row r="36" spans="1:7" s="12" customFormat="1" ht="13.15" x14ac:dyDescent="0.25">
      <c r="A36" s="30"/>
      <c r="B36" s="30"/>
      <c r="C36" s="30"/>
      <c r="D36" s="30"/>
      <c r="E36" s="30"/>
      <c r="F36" s="30"/>
      <c r="G36" s="30"/>
    </row>
    <row r="37" spans="1:7" s="12" customFormat="1" ht="13.15" x14ac:dyDescent="0.25">
      <c r="A37" s="30"/>
      <c r="B37" s="30"/>
      <c r="C37" s="30"/>
      <c r="D37" s="30"/>
      <c r="E37" s="30"/>
      <c r="F37" s="30"/>
      <c r="G37" s="30"/>
    </row>
    <row r="38" spans="1:7" s="12" customFormat="1" ht="13.15" x14ac:dyDescent="0.25">
      <c r="A38" s="30"/>
      <c r="B38" s="30"/>
      <c r="C38" s="30"/>
      <c r="D38" s="30"/>
      <c r="E38" s="30"/>
      <c r="F38" s="30"/>
      <c r="G38" s="30"/>
    </row>
    <row r="39" spans="1:7" s="12" customFormat="1" ht="13.15" x14ac:dyDescent="0.25">
      <c r="A39" s="30"/>
      <c r="B39" s="30"/>
      <c r="C39" s="30"/>
      <c r="D39" s="30"/>
      <c r="E39" s="30"/>
      <c r="F39" s="30"/>
      <c r="G39" s="30"/>
    </row>
    <row r="40" spans="1:7" s="12" customFormat="1" ht="13.15" x14ac:dyDescent="0.25">
      <c r="A40" s="30"/>
      <c r="B40" s="30"/>
      <c r="C40" s="30"/>
      <c r="D40" s="30"/>
      <c r="E40" s="30"/>
      <c r="F40" s="30"/>
      <c r="G40" s="30"/>
    </row>
    <row r="41" spans="1:7" s="12" customFormat="1" ht="13.15" x14ac:dyDescent="0.25">
      <c r="A41" s="30"/>
      <c r="B41" s="30"/>
      <c r="C41" s="30"/>
      <c r="D41" s="30"/>
      <c r="E41" s="30"/>
      <c r="F41" s="30"/>
      <c r="G41" s="30"/>
    </row>
    <row r="42" spans="1:7" s="12" customFormat="1" ht="13.15" x14ac:dyDescent="0.25">
      <c r="A42" s="30"/>
      <c r="B42" s="30"/>
      <c r="C42" s="30"/>
      <c r="D42" s="30"/>
      <c r="E42" s="30"/>
      <c r="F42" s="30"/>
      <c r="G42" s="30"/>
    </row>
    <row r="43" spans="1:7" s="12" customFormat="1" x14ac:dyDescent="0.2">
      <c r="A43" s="83" t="s">
        <v>158</v>
      </c>
      <c r="B43" s="83"/>
      <c r="C43" s="30"/>
      <c r="D43" s="30"/>
      <c r="E43" s="30"/>
      <c r="F43" s="30"/>
      <c r="G43" s="30"/>
    </row>
    <row r="44" spans="1:7" s="12" customFormat="1" ht="4.5" customHeight="1" x14ac:dyDescent="0.2">
      <c r="A44" s="30"/>
      <c r="B44" s="30"/>
      <c r="C44" s="30"/>
      <c r="D44" s="30"/>
      <c r="E44" s="30"/>
      <c r="F44" s="30"/>
      <c r="G44" s="30"/>
    </row>
    <row r="45" spans="1:7" s="12" customFormat="1" x14ac:dyDescent="0.2">
      <c r="A45" s="6">
        <v>0</v>
      </c>
      <c r="B45" s="7" t="s">
        <v>5</v>
      </c>
      <c r="C45" s="30"/>
      <c r="D45" s="30"/>
      <c r="E45" s="30"/>
      <c r="F45" s="30"/>
      <c r="G45" s="30"/>
    </row>
    <row r="46" spans="1:7" s="12" customFormat="1" x14ac:dyDescent="0.2">
      <c r="A46" s="7" t="s">
        <v>19</v>
      </c>
      <c r="B46" s="7" t="s">
        <v>6</v>
      </c>
      <c r="C46" s="30"/>
      <c r="D46" s="30"/>
      <c r="E46" s="30"/>
      <c r="F46" s="30"/>
      <c r="G46" s="30"/>
    </row>
    <row r="47" spans="1:7" s="12" customFormat="1" x14ac:dyDescent="0.2">
      <c r="A47" s="7" t="s">
        <v>20</v>
      </c>
      <c r="B47" s="7" t="s">
        <v>7</v>
      </c>
      <c r="C47" s="30"/>
      <c r="D47" s="30"/>
      <c r="E47" s="30"/>
      <c r="F47" s="30"/>
      <c r="G47" s="30"/>
    </row>
    <row r="48" spans="1:7" s="12" customFormat="1" x14ac:dyDescent="0.2">
      <c r="A48" s="7" t="s">
        <v>21</v>
      </c>
      <c r="B48" s="7" t="s">
        <v>8</v>
      </c>
      <c r="C48" s="30"/>
      <c r="D48" s="30"/>
      <c r="E48" s="30"/>
      <c r="F48" s="30"/>
      <c r="G48" s="30"/>
    </row>
    <row r="49" spans="1:7" s="12" customFormat="1" x14ac:dyDescent="0.2">
      <c r="A49" s="7" t="s">
        <v>15</v>
      </c>
      <c r="B49" s="7" t="s">
        <v>9</v>
      </c>
      <c r="C49" s="30"/>
      <c r="D49" s="30"/>
      <c r="E49" s="30"/>
      <c r="F49" s="30"/>
      <c r="G49" s="30"/>
    </row>
    <row r="50" spans="1:7" s="12" customFormat="1" x14ac:dyDescent="0.2">
      <c r="A50" s="7" t="s">
        <v>16</v>
      </c>
      <c r="B50" s="7" t="s">
        <v>10</v>
      </c>
      <c r="C50" s="30"/>
      <c r="D50" s="30"/>
      <c r="E50" s="30"/>
      <c r="F50" s="30"/>
      <c r="G50" s="30"/>
    </row>
    <row r="51" spans="1:7" s="12" customFormat="1" x14ac:dyDescent="0.2">
      <c r="A51" s="7" t="s">
        <v>17</v>
      </c>
      <c r="B51" s="7" t="s">
        <v>11</v>
      </c>
      <c r="C51" s="30"/>
      <c r="D51" s="30"/>
      <c r="E51" s="30"/>
      <c r="F51" s="30"/>
      <c r="G51" s="30"/>
    </row>
    <row r="52" spans="1:7" s="12" customFormat="1" x14ac:dyDescent="0.2">
      <c r="A52" s="7" t="s">
        <v>18</v>
      </c>
      <c r="B52" s="7" t="s">
        <v>12</v>
      </c>
      <c r="C52" s="30"/>
      <c r="D52" s="30"/>
      <c r="E52" s="30"/>
      <c r="F52" s="30"/>
      <c r="G52" s="30"/>
    </row>
    <row r="53" spans="1:7" s="12" customFormat="1" x14ac:dyDescent="0.2">
      <c r="A53" s="7" t="s">
        <v>159</v>
      </c>
      <c r="B53" s="7" t="s">
        <v>13</v>
      </c>
      <c r="C53" s="30"/>
      <c r="D53" s="30"/>
      <c r="E53" s="30"/>
      <c r="F53" s="30"/>
      <c r="G53" s="30"/>
    </row>
    <row r="54" spans="1:7" s="12" customFormat="1" x14ac:dyDescent="0.2">
      <c r="A54" s="7" t="s">
        <v>29</v>
      </c>
      <c r="B54" s="7" t="s">
        <v>14</v>
      </c>
      <c r="C54" s="30"/>
      <c r="D54" s="30"/>
      <c r="E54" s="30"/>
      <c r="F54" s="30"/>
      <c r="G54" s="30"/>
    </row>
    <row r="55" spans="1:7" s="12" customFormat="1" x14ac:dyDescent="0.2"/>
    <row r="56" spans="1:7" x14ac:dyDescent="0.2">
      <c r="A56" s="27"/>
      <c r="B56" s="27"/>
      <c r="C56" s="27"/>
      <c r="D56" s="27"/>
      <c r="E56" s="27"/>
      <c r="F56" s="27"/>
      <c r="G56" s="27"/>
    </row>
    <row r="57" spans="1:7" x14ac:dyDescent="0.2">
      <c r="A57" s="27"/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  <row r="59" spans="1:7" x14ac:dyDescent="0.2">
      <c r="A59" s="27"/>
      <c r="B59" s="27"/>
      <c r="C59" s="27"/>
      <c r="D59" s="27"/>
      <c r="E59" s="27"/>
      <c r="F59" s="27"/>
      <c r="G59" s="27"/>
    </row>
    <row r="60" spans="1:7" x14ac:dyDescent="0.2">
      <c r="A60" s="27"/>
      <c r="B60" s="27"/>
      <c r="C60" s="27"/>
      <c r="D60" s="27"/>
      <c r="E60" s="27"/>
      <c r="F60" s="27"/>
      <c r="G60" s="27"/>
    </row>
    <row r="61" spans="1:7" x14ac:dyDescent="0.2">
      <c r="A61" s="27"/>
      <c r="B61" s="27"/>
      <c r="C61" s="27"/>
      <c r="D61" s="27"/>
      <c r="E61" s="27"/>
      <c r="F61" s="27"/>
      <c r="G61" s="27"/>
    </row>
    <row r="62" spans="1:7" x14ac:dyDescent="0.2">
      <c r="A62" s="27"/>
      <c r="B62" s="27"/>
      <c r="C62" s="27"/>
      <c r="D62" s="27"/>
      <c r="E62" s="27"/>
      <c r="F62" s="27"/>
      <c r="G62" s="27"/>
    </row>
    <row r="63" spans="1:7" x14ac:dyDescent="0.2">
      <c r="A63" s="27"/>
      <c r="B63" s="27"/>
      <c r="C63" s="27"/>
      <c r="D63" s="27"/>
      <c r="E63" s="27"/>
      <c r="F63" s="27"/>
      <c r="G63" s="27"/>
    </row>
    <row r="64" spans="1:7" x14ac:dyDescent="0.2">
      <c r="A64" s="27"/>
      <c r="B64" s="27"/>
      <c r="C64" s="27"/>
      <c r="D64" s="27"/>
      <c r="E64" s="27"/>
      <c r="F64" s="27"/>
      <c r="G64" s="27"/>
    </row>
    <row r="65" spans="1:7" x14ac:dyDescent="0.2">
      <c r="A65" s="27"/>
      <c r="B65" s="27"/>
      <c r="C65" s="27"/>
      <c r="D65" s="27"/>
      <c r="E65" s="27"/>
      <c r="F65" s="27"/>
      <c r="G65" s="27"/>
    </row>
    <row r="66" spans="1:7" x14ac:dyDescent="0.2">
      <c r="A66" s="27"/>
      <c r="B66" s="27"/>
      <c r="C66" s="27"/>
      <c r="D66" s="27"/>
      <c r="E66" s="27"/>
      <c r="F66" s="27"/>
      <c r="G66" s="27"/>
    </row>
    <row r="67" spans="1:7" x14ac:dyDescent="0.2">
      <c r="A67" s="27"/>
      <c r="B67" s="27"/>
      <c r="C67" s="27"/>
      <c r="D67" s="27"/>
      <c r="E67" s="27"/>
      <c r="F67" s="27"/>
      <c r="G67" s="27"/>
    </row>
    <row r="68" spans="1:7" x14ac:dyDescent="0.2">
      <c r="A68" s="27"/>
      <c r="B68" s="27"/>
      <c r="C68" s="27"/>
      <c r="D68" s="27"/>
      <c r="E68" s="27"/>
      <c r="F68" s="27"/>
      <c r="G68" s="27"/>
    </row>
    <row r="69" spans="1:7" x14ac:dyDescent="0.2">
      <c r="A69" s="27"/>
      <c r="B69" s="27"/>
      <c r="C69" s="27"/>
      <c r="D69" s="27"/>
      <c r="E69" s="27"/>
      <c r="F69" s="27"/>
      <c r="G69" s="27"/>
    </row>
    <row r="70" spans="1:7" x14ac:dyDescent="0.2">
      <c r="A70" s="27"/>
      <c r="B70" s="27"/>
      <c r="C70" s="27"/>
      <c r="D70" s="27"/>
      <c r="E70" s="27"/>
      <c r="F70" s="27"/>
      <c r="G70" s="27"/>
    </row>
    <row r="71" spans="1:7" x14ac:dyDescent="0.2">
      <c r="A71" s="27"/>
      <c r="B71" s="27"/>
      <c r="C71" s="27"/>
      <c r="D71" s="27"/>
      <c r="E71" s="27"/>
      <c r="F71" s="27"/>
      <c r="G71" s="27"/>
    </row>
    <row r="72" spans="1:7" x14ac:dyDescent="0.2">
      <c r="A72" s="27"/>
      <c r="B72" s="27"/>
      <c r="C72" s="27"/>
      <c r="D72" s="27"/>
      <c r="E72" s="27"/>
      <c r="F72" s="27"/>
      <c r="G72" s="27"/>
    </row>
    <row r="73" spans="1:7" x14ac:dyDescent="0.2">
      <c r="A73" s="27"/>
      <c r="B73" s="27"/>
      <c r="C73" s="27"/>
      <c r="D73" s="27"/>
      <c r="E73" s="27"/>
      <c r="F73" s="27"/>
      <c r="G73" s="27"/>
    </row>
    <row r="74" spans="1:7" x14ac:dyDescent="0.2">
      <c r="A74" s="27"/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7"/>
      <c r="B151" s="27"/>
      <c r="C151" s="27"/>
      <c r="D151" s="27"/>
      <c r="E151" s="27"/>
      <c r="F151" s="27"/>
      <c r="G151" s="27"/>
    </row>
    <row r="152" spans="1:7" x14ac:dyDescent="0.2">
      <c r="A152" s="27"/>
      <c r="B152" s="27"/>
      <c r="C152" s="27"/>
      <c r="D152" s="27"/>
      <c r="E152" s="27"/>
      <c r="F152" s="27"/>
      <c r="G152" s="27"/>
    </row>
    <row r="153" spans="1:7" x14ac:dyDescent="0.2">
      <c r="A153" s="27"/>
      <c r="B153" s="27"/>
      <c r="C153" s="27"/>
      <c r="D153" s="27"/>
      <c r="E153" s="27"/>
      <c r="F153" s="27"/>
      <c r="G153" s="27"/>
    </row>
    <row r="154" spans="1:7" x14ac:dyDescent="0.2">
      <c r="A154" s="27"/>
      <c r="B154" s="27"/>
      <c r="C154" s="27"/>
      <c r="D154" s="27"/>
      <c r="E154" s="27"/>
      <c r="F154" s="27"/>
      <c r="G154" s="27"/>
    </row>
    <row r="155" spans="1:7" x14ac:dyDescent="0.2">
      <c r="A155" s="27"/>
      <c r="B155" s="27"/>
      <c r="C155" s="27"/>
      <c r="D155" s="27"/>
      <c r="E155" s="27"/>
      <c r="F155" s="27"/>
      <c r="G155" s="27"/>
    </row>
    <row r="156" spans="1:7" x14ac:dyDescent="0.2">
      <c r="A156" s="27"/>
      <c r="B156" s="27"/>
      <c r="C156" s="27"/>
      <c r="D156" s="27"/>
      <c r="E156" s="27"/>
      <c r="F156" s="27"/>
      <c r="G156" s="27"/>
    </row>
    <row r="157" spans="1:7" x14ac:dyDescent="0.2">
      <c r="A157" s="27"/>
      <c r="B157" s="27"/>
      <c r="C157" s="27"/>
      <c r="D157" s="27"/>
      <c r="E157" s="27"/>
      <c r="F157" s="27"/>
      <c r="G157" s="27"/>
    </row>
    <row r="158" spans="1:7" x14ac:dyDescent="0.2">
      <c r="A158" s="27"/>
      <c r="B158" s="27"/>
      <c r="C158" s="27"/>
      <c r="D158" s="27"/>
      <c r="E158" s="27"/>
      <c r="F158" s="27"/>
      <c r="G158" s="27"/>
    </row>
    <row r="159" spans="1:7" x14ac:dyDescent="0.2">
      <c r="A159" s="27"/>
      <c r="B159" s="27"/>
      <c r="C159" s="27"/>
      <c r="D159" s="27"/>
      <c r="E159" s="27"/>
      <c r="F159" s="27"/>
      <c r="G159" s="27"/>
    </row>
    <row r="160" spans="1:7" x14ac:dyDescent="0.2">
      <c r="A160" s="27"/>
      <c r="B160" s="27"/>
      <c r="C160" s="27"/>
      <c r="D160" s="27"/>
      <c r="E160" s="27"/>
      <c r="F160" s="27"/>
      <c r="G160" s="27"/>
    </row>
    <row r="161" spans="1:7" x14ac:dyDescent="0.2">
      <c r="A161" s="27"/>
      <c r="B161" s="27"/>
      <c r="C161" s="27"/>
      <c r="D161" s="27"/>
      <c r="E161" s="27"/>
      <c r="F161" s="27"/>
      <c r="G161" s="27"/>
    </row>
    <row r="162" spans="1:7" x14ac:dyDescent="0.2">
      <c r="A162" s="27"/>
      <c r="B162" s="27"/>
      <c r="C162" s="27"/>
      <c r="D162" s="27"/>
      <c r="E162" s="27"/>
      <c r="F162" s="27"/>
      <c r="G162" s="27"/>
    </row>
    <row r="163" spans="1:7" x14ac:dyDescent="0.2">
      <c r="A163" s="27"/>
      <c r="B163" s="27"/>
      <c r="C163" s="27"/>
      <c r="D163" s="27"/>
      <c r="E163" s="27"/>
      <c r="F163" s="27"/>
      <c r="G163" s="27"/>
    </row>
    <row r="164" spans="1:7" x14ac:dyDescent="0.2">
      <c r="A164" s="27"/>
      <c r="B164" s="27"/>
      <c r="C164" s="27"/>
      <c r="D164" s="27"/>
      <c r="E164" s="27"/>
      <c r="F164" s="27"/>
      <c r="G164" s="27"/>
    </row>
    <row r="165" spans="1:7" x14ac:dyDescent="0.2">
      <c r="A165" s="27"/>
      <c r="B165" s="27"/>
      <c r="C165" s="27"/>
      <c r="D165" s="27"/>
      <c r="E165" s="27"/>
      <c r="F165" s="27"/>
      <c r="G165" s="27"/>
    </row>
    <row r="166" spans="1:7" x14ac:dyDescent="0.2">
      <c r="A166" s="27"/>
      <c r="B166" s="27"/>
      <c r="C166" s="27"/>
      <c r="D166" s="27"/>
      <c r="E166" s="27"/>
      <c r="F166" s="27"/>
      <c r="G166" s="27"/>
    </row>
    <row r="167" spans="1:7" x14ac:dyDescent="0.2">
      <c r="A167" s="27"/>
      <c r="B167" s="27"/>
      <c r="C167" s="27"/>
      <c r="D167" s="27"/>
      <c r="E167" s="27"/>
      <c r="F167" s="27"/>
      <c r="G167" s="27"/>
    </row>
    <row r="168" spans="1:7" x14ac:dyDescent="0.2">
      <c r="A168" s="27"/>
      <c r="B168" s="27"/>
      <c r="C168" s="27"/>
      <c r="D168" s="27"/>
      <c r="E168" s="27"/>
      <c r="F168" s="27"/>
      <c r="G168" s="27"/>
    </row>
    <row r="169" spans="1:7" x14ac:dyDescent="0.2">
      <c r="A169" s="27"/>
      <c r="B169" s="27"/>
      <c r="C169" s="27"/>
      <c r="D169" s="27"/>
      <c r="E169" s="27"/>
      <c r="F169" s="27"/>
      <c r="G169" s="27"/>
    </row>
    <row r="170" spans="1:7" x14ac:dyDescent="0.2">
      <c r="A170" s="27"/>
      <c r="B170" s="27"/>
      <c r="C170" s="27"/>
      <c r="D170" s="27"/>
      <c r="E170" s="27"/>
      <c r="F170" s="27"/>
      <c r="G170" s="27"/>
    </row>
    <row r="171" spans="1:7" x14ac:dyDescent="0.2">
      <c r="A171" s="27"/>
      <c r="B171" s="27"/>
      <c r="C171" s="27"/>
      <c r="D171" s="27"/>
      <c r="E171" s="27"/>
      <c r="F171" s="27"/>
      <c r="G171" s="27"/>
    </row>
    <row r="172" spans="1:7" x14ac:dyDescent="0.2">
      <c r="A172" s="27"/>
      <c r="B172" s="27"/>
      <c r="C172" s="27"/>
      <c r="D172" s="27"/>
      <c r="E172" s="27"/>
      <c r="F172" s="27"/>
      <c r="G172" s="27"/>
    </row>
    <row r="173" spans="1:7" x14ac:dyDescent="0.2">
      <c r="A173" s="27"/>
      <c r="B173" s="27"/>
      <c r="C173" s="27"/>
      <c r="D173" s="27"/>
      <c r="E173" s="27"/>
      <c r="F173" s="27"/>
      <c r="G173" s="27"/>
    </row>
    <row r="174" spans="1:7" x14ac:dyDescent="0.2">
      <c r="A174" s="27"/>
      <c r="B174" s="27"/>
      <c r="C174" s="27"/>
      <c r="D174" s="27"/>
      <c r="E174" s="27"/>
      <c r="F174" s="27"/>
      <c r="G174" s="27"/>
    </row>
    <row r="175" spans="1:7" x14ac:dyDescent="0.2">
      <c r="A175" s="27"/>
      <c r="B175" s="27"/>
      <c r="C175" s="27"/>
      <c r="D175" s="27"/>
      <c r="E175" s="27"/>
      <c r="F175" s="27"/>
      <c r="G175" s="27"/>
    </row>
    <row r="176" spans="1:7" x14ac:dyDescent="0.2">
      <c r="A176" s="27"/>
      <c r="B176" s="27"/>
      <c r="C176" s="27"/>
      <c r="D176" s="27"/>
      <c r="E176" s="27"/>
      <c r="F176" s="27"/>
      <c r="G176" s="27"/>
    </row>
    <row r="177" spans="1:7" x14ac:dyDescent="0.2">
      <c r="A177" s="27"/>
      <c r="B177" s="27"/>
      <c r="C177" s="27"/>
      <c r="D177" s="27"/>
      <c r="E177" s="27"/>
      <c r="F177" s="27"/>
      <c r="G177" s="27"/>
    </row>
  </sheetData>
  <mergeCells count="18">
    <mergeCell ref="A43:B43"/>
    <mergeCell ref="A9:G9"/>
    <mergeCell ref="A12:G12"/>
    <mergeCell ref="A15:C15"/>
    <mergeCell ref="A17:C17"/>
    <mergeCell ref="B18:C18"/>
    <mergeCell ref="A11:G11"/>
    <mergeCell ref="B19:D19"/>
    <mergeCell ref="A32:G32"/>
    <mergeCell ref="A22:B22"/>
    <mergeCell ref="A1:G1"/>
    <mergeCell ref="A4:G4"/>
    <mergeCell ref="A5:G5"/>
    <mergeCell ref="A8:G8"/>
    <mergeCell ref="A31:G31"/>
    <mergeCell ref="B24:C24"/>
    <mergeCell ref="B25:C25"/>
    <mergeCell ref="B26:C26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3 - j 12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142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22157</v>
      </c>
      <c r="D8" s="57">
        <v>11413</v>
      </c>
      <c r="E8" s="57">
        <v>10744</v>
      </c>
    </row>
    <row r="9" spans="1:8" ht="14.1" customHeight="1" x14ac:dyDescent="0.25">
      <c r="A9" s="44" t="s">
        <v>32</v>
      </c>
      <c r="B9" s="56">
        <f>$B$8-1</f>
        <v>2011</v>
      </c>
      <c r="C9" s="57">
        <v>21646</v>
      </c>
      <c r="D9" s="57">
        <v>11075</v>
      </c>
      <c r="E9" s="57">
        <v>10571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23056</v>
      </c>
      <c r="D10" s="57">
        <v>11766</v>
      </c>
      <c r="E10" s="57">
        <v>11290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22815</v>
      </c>
      <c r="D11" s="57">
        <v>11813</v>
      </c>
      <c r="E11" s="57">
        <v>11002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23666</v>
      </c>
      <c r="D12" s="57">
        <v>11993</v>
      </c>
      <c r="E12" s="57">
        <v>11673</v>
      </c>
    </row>
    <row r="13" spans="1:8" ht="14.1" customHeight="1" x14ac:dyDescent="0.25">
      <c r="A13" s="51" t="s">
        <v>36</v>
      </c>
      <c r="B13" s="56"/>
      <c r="C13" s="57">
        <f>SUM(C8:C12)</f>
        <v>113340</v>
      </c>
      <c r="D13" s="57">
        <f>SUM(D8:D12)</f>
        <v>58060</v>
      </c>
      <c r="E13" s="57">
        <f>SUM(E8:E12)</f>
        <v>55280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24063</v>
      </c>
      <c r="D14" s="57">
        <v>12424</v>
      </c>
      <c r="E14" s="57">
        <v>11639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23833</v>
      </c>
      <c r="D15" s="57">
        <v>12299</v>
      </c>
      <c r="E15" s="57">
        <v>11534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24022</v>
      </c>
      <c r="D16" s="57">
        <v>12280</v>
      </c>
      <c r="E16" s="57">
        <v>11742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25367</v>
      </c>
      <c r="D17" s="57">
        <v>13047</v>
      </c>
      <c r="E17" s="57">
        <v>12320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25669</v>
      </c>
      <c r="D18" s="57">
        <v>13126</v>
      </c>
      <c r="E18" s="57">
        <v>12543</v>
      </c>
    </row>
    <row r="19" spans="1:5" ht="14.1" customHeight="1" x14ac:dyDescent="0.25">
      <c r="A19" s="52" t="s">
        <v>36</v>
      </c>
      <c r="B19" s="58"/>
      <c r="C19" s="57">
        <f>SUM(C14:C18)</f>
        <v>122954</v>
      </c>
      <c r="D19" s="57">
        <f>SUM(D14:D18)</f>
        <v>63176</v>
      </c>
      <c r="E19" s="57">
        <f>SUM(E14:E18)</f>
        <v>59778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26305</v>
      </c>
      <c r="D20" s="57">
        <v>13420</v>
      </c>
      <c r="E20" s="57">
        <v>12885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27264</v>
      </c>
      <c r="D21" s="57">
        <v>13902</v>
      </c>
      <c r="E21" s="57">
        <v>13362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28863</v>
      </c>
      <c r="D22" s="57">
        <v>14707</v>
      </c>
      <c r="E22" s="57">
        <v>14156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29532</v>
      </c>
      <c r="D23" s="57">
        <v>15126</v>
      </c>
      <c r="E23" s="57">
        <v>14406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29966</v>
      </c>
      <c r="D24" s="57">
        <v>15269</v>
      </c>
      <c r="E24" s="57">
        <v>14697</v>
      </c>
    </row>
    <row r="25" spans="1:5" ht="14.1" customHeight="1" x14ac:dyDescent="0.25">
      <c r="A25" s="52" t="s">
        <v>36</v>
      </c>
      <c r="B25" s="58"/>
      <c r="C25" s="57">
        <f>SUM(C20:C24)</f>
        <v>141930</v>
      </c>
      <c r="D25" s="57">
        <f>SUM(D20:D24)</f>
        <v>72424</v>
      </c>
      <c r="E25" s="57">
        <f>SUM(E20:E24)</f>
        <v>69506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31254</v>
      </c>
      <c r="D26" s="57">
        <v>16179</v>
      </c>
      <c r="E26" s="57">
        <v>15075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30987</v>
      </c>
      <c r="D27" s="57">
        <v>15883</v>
      </c>
      <c r="E27" s="57">
        <v>15104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29565</v>
      </c>
      <c r="D28" s="57">
        <v>15227</v>
      </c>
      <c r="E28" s="57">
        <v>14338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30243</v>
      </c>
      <c r="D29" s="57">
        <v>15604</v>
      </c>
      <c r="E29" s="57">
        <v>14639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31127</v>
      </c>
      <c r="D30" s="57">
        <v>15880</v>
      </c>
      <c r="E30" s="57">
        <v>15247</v>
      </c>
    </row>
    <row r="31" spans="1:5" ht="14.1" customHeight="1" x14ac:dyDescent="0.25">
      <c r="A31" s="52" t="s">
        <v>36</v>
      </c>
      <c r="B31" s="58"/>
      <c r="C31" s="57">
        <f>SUM(C26:C30)</f>
        <v>153176</v>
      </c>
      <c r="D31" s="57">
        <f>SUM(D26:D30)</f>
        <v>78773</v>
      </c>
      <c r="E31" s="57">
        <f>SUM(E26:E30)</f>
        <v>74403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30535</v>
      </c>
      <c r="D32" s="57">
        <v>15587</v>
      </c>
      <c r="E32" s="57">
        <v>14948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30712</v>
      </c>
      <c r="D33" s="57">
        <v>15856</v>
      </c>
      <c r="E33" s="57">
        <v>14856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31711</v>
      </c>
      <c r="D34" s="57">
        <v>16287</v>
      </c>
      <c r="E34" s="57">
        <v>15424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30588</v>
      </c>
      <c r="D35" s="57">
        <v>15590</v>
      </c>
      <c r="E35" s="57">
        <v>14998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31582</v>
      </c>
      <c r="D36" s="57">
        <v>16290</v>
      </c>
      <c r="E36" s="57">
        <v>15292</v>
      </c>
    </row>
    <row r="37" spans="1:5" ht="14.1" customHeight="1" x14ac:dyDescent="0.25">
      <c r="A37" s="52" t="s">
        <v>36</v>
      </c>
      <c r="B37" s="58"/>
      <c r="C37" s="57">
        <f>SUM(C32:C36)</f>
        <v>155128</v>
      </c>
      <c r="D37" s="57">
        <f>SUM(D32:D36)</f>
        <v>79610</v>
      </c>
      <c r="E37" s="57">
        <f>SUM(E32:E36)</f>
        <v>75518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30694</v>
      </c>
      <c r="D38" s="57">
        <v>15764</v>
      </c>
      <c r="E38" s="57">
        <v>14930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29688</v>
      </c>
      <c r="D39" s="57">
        <v>15030</v>
      </c>
      <c r="E39" s="57">
        <v>14658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28309</v>
      </c>
      <c r="D40" s="57">
        <v>14180</v>
      </c>
      <c r="E40" s="57">
        <v>14129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28425</v>
      </c>
      <c r="D41" s="57">
        <v>14284</v>
      </c>
      <c r="E41" s="57">
        <v>14141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28735</v>
      </c>
      <c r="D42" s="57">
        <v>14288</v>
      </c>
      <c r="E42" s="57">
        <v>14447</v>
      </c>
    </row>
    <row r="43" spans="1:5" ht="14.1" customHeight="1" x14ac:dyDescent="0.2">
      <c r="A43" s="52" t="s">
        <v>36</v>
      </c>
      <c r="B43" s="58"/>
      <c r="C43" s="57">
        <f>SUM(C38:C42)</f>
        <v>145851</v>
      </c>
      <c r="D43" s="57">
        <f>SUM(D38:D42)</f>
        <v>73546</v>
      </c>
      <c r="E43" s="57">
        <f>SUM(E38:E42)</f>
        <v>72305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30026</v>
      </c>
      <c r="D44" s="57">
        <v>14759</v>
      </c>
      <c r="E44" s="57">
        <v>15267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30292</v>
      </c>
      <c r="D45" s="57">
        <v>14832</v>
      </c>
      <c r="E45" s="57">
        <v>15460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30886</v>
      </c>
      <c r="D46" s="57">
        <v>15015</v>
      </c>
      <c r="E46" s="57">
        <v>15871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29616</v>
      </c>
      <c r="D47" s="57">
        <v>14422</v>
      </c>
      <c r="E47" s="57">
        <v>15194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29885</v>
      </c>
      <c r="D48" s="57">
        <v>14637</v>
      </c>
      <c r="E48" s="57">
        <v>15248</v>
      </c>
    </row>
    <row r="49" spans="1:5" ht="14.1" customHeight="1" x14ac:dyDescent="0.2">
      <c r="A49" s="52" t="s">
        <v>36</v>
      </c>
      <c r="B49" s="58"/>
      <c r="C49" s="57">
        <f>SUM(C44:C48)</f>
        <v>150705</v>
      </c>
      <c r="D49" s="57">
        <f>SUM(D44:D48)</f>
        <v>73665</v>
      </c>
      <c r="E49" s="57">
        <f>SUM(E44:E48)</f>
        <v>77040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30144</v>
      </c>
      <c r="D50" s="57">
        <v>14728</v>
      </c>
      <c r="E50" s="57">
        <v>15416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30475</v>
      </c>
      <c r="D51" s="57">
        <v>14795</v>
      </c>
      <c r="E51" s="57">
        <v>15680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29842</v>
      </c>
      <c r="D52" s="57">
        <v>14594</v>
      </c>
      <c r="E52" s="57">
        <v>15248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30462</v>
      </c>
      <c r="D53" s="57">
        <v>14975</v>
      </c>
      <c r="E53" s="57">
        <v>15487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31704</v>
      </c>
      <c r="D54" s="57">
        <v>15536</v>
      </c>
      <c r="E54" s="57">
        <v>16168</v>
      </c>
    </row>
    <row r="55" spans="1:5" ht="14.1" customHeight="1" x14ac:dyDescent="0.2">
      <c r="A55" s="51" t="s">
        <v>36</v>
      </c>
      <c r="B55" s="58"/>
      <c r="C55" s="57">
        <f>SUM(C50:C54)</f>
        <v>152627</v>
      </c>
      <c r="D55" s="57">
        <f>SUM(D50:D54)</f>
        <v>74628</v>
      </c>
      <c r="E55" s="57">
        <f>SUM(E50:E54)</f>
        <v>77999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34678</v>
      </c>
      <c r="D56" s="57">
        <v>16953</v>
      </c>
      <c r="E56" s="57">
        <v>17725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39300</v>
      </c>
      <c r="D57" s="57">
        <v>19361</v>
      </c>
      <c r="E57" s="57">
        <v>19939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41317</v>
      </c>
      <c r="D58" s="57">
        <v>20560</v>
      </c>
      <c r="E58" s="57">
        <v>20757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46033</v>
      </c>
      <c r="D59" s="57">
        <v>22934</v>
      </c>
      <c r="E59" s="57">
        <v>23099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49268</v>
      </c>
      <c r="D60" s="57">
        <v>24475</v>
      </c>
      <c r="E60" s="57">
        <v>24793</v>
      </c>
    </row>
    <row r="61" spans="1:5" ht="14.1" customHeight="1" x14ac:dyDescent="0.2">
      <c r="A61" s="52" t="s">
        <v>36</v>
      </c>
      <c r="B61" s="58"/>
      <c r="C61" s="57">
        <f>SUM(C56:C60)</f>
        <v>210596</v>
      </c>
      <c r="D61" s="57">
        <f>SUM(D56:D60)</f>
        <v>104283</v>
      </c>
      <c r="E61" s="57">
        <f>SUM(E56:E60)</f>
        <v>106313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51252</v>
      </c>
      <c r="D62" s="57">
        <v>25654</v>
      </c>
      <c r="E62" s="57">
        <v>25598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51779</v>
      </c>
      <c r="D63" s="57">
        <v>25829</v>
      </c>
      <c r="E63" s="57">
        <v>25950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50875</v>
      </c>
      <c r="D64" s="57">
        <v>25266</v>
      </c>
      <c r="E64" s="57">
        <v>25609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51571</v>
      </c>
      <c r="D65" s="57">
        <v>25890</v>
      </c>
      <c r="E65" s="57">
        <v>25681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50060</v>
      </c>
      <c r="D66" s="57">
        <v>24942</v>
      </c>
      <c r="E66" s="57">
        <v>25118</v>
      </c>
    </row>
    <row r="67" spans="1:5" ht="14.1" customHeight="1" x14ac:dyDescent="0.2">
      <c r="A67" s="52" t="s">
        <v>36</v>
      </c>
      <c r="B67" s="58"/>
      <c r="C67" s="57">
        <f>SUM(C62:C66)</f>
        <v>255537</v>
      </c>
      <c r="D67" s="57">
        <f>SUM(D62:D66)</f>
        <v>127581</v>
      </c>
      <c r="E67" s="57">
        <f>SUM(E62:E66)</f>
        <v>127956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47911</v>
      </c>
      <c r="D68" s="57">
        <v>23894</v>
      </c>
      <c r="E68" s="57">
        <v>24017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46910</v>
      </c>
      <c r="D69" s="57">
        <v>23309</v>
      </c>
      <c r="E69" s="57">
        <v>23601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44589</v>
      </c>
      <c r="D70" s="57">
        <v>22155</v>
      </c>
      <c r="E70" s="57">
        <v>22434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43352</v>
      </c>
      <c r="D71" s="57">
        <v>21489</v>
      </c>
      <c r="E71" s="57">
        <v>21863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40790</v>
      </c>
      <c r="D72" s="57">
        <v>20341</v>
      </c>
      <c r="E72" s="57">
        <v>20449</v>
      </c>
    </row>
    <row r="73" spans="1:5" ht="14.1" customHeight="1" x14ac:dyDescent="0.2">
      <c r="A73" s="52" t="s">
        <v>36</v>
      </c>
      <c r="B73" s="58"/>
      <c r="C73" s="57">
        <f>SUM(C68:C72)</f>
        <v>223552</v>
      </c>
      <c r="D73" s="57">
        <f>SUM(D68:D72)</f>
        <v>111188</v>
      </c>
      <c r="E73" s="57">
        <f>SUM(E68:E72)</f>
        <v>112364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39839</v>
      </c>
      <c r="D74" s="57">
        <v>19448</v>
      </c>
      <c r="E74" s="57">
        <v>20391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37645</v>
      </c>
      <c r="D75" s="57">
        <v>18532</v>
      </c>
      <c r="E75" s="57">
        <v>19113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36659</v>
      </c>
      <c r="D76" s="57">
        <v>18004</v>
      </c>
      <c r="E76" s="57">
        <v>18655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36357</v>
      </c>
      <c r="D77" s="57">
        <v>17704</v>
      </c>
      <c r="E77" s="57">
        <v>18653</v>
      </c>
    </row>
    <row r="78" spans="1:5" x14ac:dyDescent="0.2">
      <c r="A78" s="45" t="s">
        <v>91</v>
      </c>
      <c r="B78" s="56">
        <f>$B$8-59</f>
        <v>1953</v>
      </c>
      <c r="C78" s="57">
        <v>35011</v>
      </c>
      <c r="D78" s="57">
        <v>17235</v>
      </c>
      <c r="E78" s="57">
        <v>17776</v>
      </c>
    </row>
    <row r="79" spans="1:5" x14ac:dyDescent="0.2">
      <c r="A79" s="52" t="s">
        <v>36</v>
      </c>
      <c r="B79" s="58"/>
      <c r="C79" s="57">
        <f>SUM(C74:C78)</f>
        <v>185511</v>
      </c>
      <c r="D79" s="57">
        <f>SUM(D74:D78)</f>
        <v>90923</v>
      </c>
      <c r="E79" s="57">
        <f>SUM(E74:E78)</f>
        <v>94588</v>
      </c>
    </row>
    <row r="80" spans="1:5" x14ac:dyDescent="0.2">
      <c r="A80" s="45" t="s">
        <v>92</v>
      </c>
      <c r="B80" s="56">
        <f>$B$8-60</f>
        <v>1952</v>
      </c>
      <c r="C80" s="57">
        <v>34821</v>
      </c>
      <c r="D80" s="57">
        <v>16981</v>
      </c>
      <c r="E80" s="57">
        <v>17840</v>
      </c>
    </row>
    <row r="81" spans="1:5" x14ac:dyDescent="0.2">
      <c r="A81" s="45" t="s">
        <v>93</v>
      </c>
      <c r="B81" s="56">
        <f>$B$8-61</f>
        <v>1951</v>
      </c>
      <c r="C81" s="57">
        <v>35107</v>
      </c>
      <c r="D81" s="57">
        <v>17219</v>
      </c>
      <c r="E81" s="57">
        <v>17888</v>
      </c>
    </row>
    <row r="82" spans="1:5" x14ac:dyDescent="0.2">
      <c r="A82" s="45" t="s">
        <v>94</v>
      </c>
      <c r="B82" s="56">
        <f>$B$8-62</f>
        <v>1950</v>
      </c>
      <c r="C82" s="57">
        <v>35449</v>
      </c>
      <c r="D82" s="57">
        <v>17289</v>
      </c>
      <c r="E82" s="57">
        <v>18160</v>
      </c>
    </row>
    <row r="83" spans="1:5" x14ac:dyDescent="0.2">
      <c r="A83" s="45" t="s">
        <v>95</v>
      </c>
      <c r="B83" s="56">
        <f>$B$8-63</f>
        <v>1949</v>
      </c>
      <c r="C83" s="57">
        <v>35338</v>
      </c>
      <c r="D83" s="57">
        <v>17314</v>
      </c>
      <c r="E83" s="57">
        <v>18024</v>
      </c>
    </row>
    <row r="84" spans="1:5" x14ac:dyDescent="0.2">
      <c r="A84" s="45" t="s">
        <v>96</v>
      </c>
      <c r="B84" s="56">
        <f>$B$8-64</f>
        <v>1948</v>
      </c>
      <c r="C84" s="57">
        <v>34777</v>
      </c>
      <c r="D84" s="57">
        <v>16979</v>
      </c>
      <c r="E84" s="57">
        <v>17798</v>
      </c>
    </row>
    <row r="85" spans="1:5" x14ac:dyDescent="0.2">
      <c r="A85" s="52" t="s">
        <v>36</v>
      </c>
      <c r="B85" s="58"/>
      <c r="C85" s="57">
        <f>SUM(C80:C84)</f>
        <v>175492</v>
      </c>
      <c r="D85" s="57">
        <f>SUM(D80:D84)</f>
        <v>85782</v>
      </c>
      <c r="E85" s="57">
        <f>SUM(E80:E84)</f>
        <v>89710</v>
      </c>
    </row>
    <row r="86" spans="1:5" x14ac:dyDescent="0.2">
      <c r="A86" s="45" t="s">
        <v>97</v>
      </c>
      <c r="B86" s="56">
        <f>$B$8-65</f>
        <v>1947</v>
      </c>
      <c r="C86" s="57">
        <v>32433</v>
      </c>
      <c r="D86" s="57">
        <v>15835</v>
      </c>
      <c r="E86" s="57">
        <v>16598</v>
      </c>
    </row>
    <row r="87" spans="1:5" x14ac:dyDescent="0.2">
      <c r="A87" s="45" t="s">
        <v>98</v>
      </c>
      <c r="B87" s="56">
        <f>$B$8-66</f>
        <v>1946</v>
      </c>
      <c r="C87" s="57">
        <v>30302</v>
      </c>
      <c r="D87" s="57">
        <v>14706</v>
      </c>
      <c r="E87" s="57">
        <v>15596</v>
      </c>
    </row>
    <row r="88" spans="1:5" x14ac:dyDescent="0.2">
      <c r="A88" s="45" t="s">
        <v>99</v>
      </c>
      <c r="B88" s="56">
        <f>$B$8-67</f>
        <v>1945</v>
      </c>
      <c r="C88" s="57">
        <v>25026</v>
      </c>
      <c r="D88" s="57">
        <v>11830</v>
      </c>
      <c r="E88" s="57">
        <v>13196</v>
      </c>
    </row>
    <row r="89" spans="1:5" x14ac:dyDescent="0.2">
      <c r="A89" s="45" t="s">
        <v>100</v>
      </c>
      <c r="B89" s="56">
        <f>$B$8-68</f>
        <v>1944</v>
      </c>
      <c r="C89" s="57">
        <v>33147</v>
      </c>
      <c r="D89" s="57">
        <v>15976</v>
      </c>
      <c r="E89" s="57">
        <v>17171</v>
      </c>
    </row>
    <row r="90" spans="1:5" x14ac:dyDescent="0.2">
      <c r="A90" s="45" t="s">
        <v>101</v>
      </c>
      <c r="B90" s="56">
        <f>$B$8-69</f>
        <v>1943</v>
      </c>
      <c r="C90" s="57">
        <v>34132</v>
      </c>
      <c r="D90" s="57">
        <v>16493</v>
      </c>
      <c r="E90" s="57">
        <v>17639</v>
      </c>
    </row>
    <row r="91" spans="1:5" x14ac:dyDescent="0.2">
      <c r="A91" s="52" t="s">
        <v>36</v>
      </c>
      <c r="B91" s="58"/>
      <c r="C91" s="57">
        <f>SUM(C86:C90)</f>
        <v>155040</v>
      </c>
      <c r="D91" s="57">
        <f>SUM(D86:D90)</f>
        <v>74840</v>
      </c>
      <c r="E91" s="57">
        <f>SUM(E86:E90)</f>
        <v>80200</v>
      </c>
    </row>
    <row r="92" spans="1:5" x14ac:dyDescent="0.2">
      <c r="A92" s="45" t="s">
        <v>102</v>
      </c>
      <c r="B92" s="56">
        <f>$B$8-70</f>
        <v>1942</v>
      </c>
      <c r="C92" s="57">
        <v>32730</v>
      </c>
      <c r="D92" s="57">
        <v>15716</v>
      </c>
      <c r="E92" s="57">
        <v>17014</v>
      </c>
    </row>
    <row r="93" spans="1:5" x14ac:dyDescent="0.2">
      <c r="A93" s="45" t="s">
        <v>103</v>
      </c>
      <c r="B93" s="56">
        <f>$B$8-71</f>
        <v>1941</v>
      </c>
      <c r="C93" s="57">
        <v>39389</v>
      </c>
      <c r="D93" s="57">
        <v>18899</v>
      </c>
      <c r="E93" s="57">
        <v>20490</v>
      </c>
    </row>
    <row r="94" spans="1:5" x14ac:dyDescent="0.2">
      <c r="A94" s="45" t="s">
        <v>104</v>
      </c>
      <c r="B94" s="56">
        <f>$B$8-72</f>
        <v>1940</v>
      </c>
      <c r="C94" s="57">
        <v>39461</v>
      </c>
      <c r="D94" s="57">
        <v>18939</v>
      </c>
      <c r="E94" s="57">
        <v>20522</v>
      </c>
    </row>
    <row r="95" spans="1:5" x14ac:dyDescent="0.2">
      <c r="A95" s="45" t="s">
        <v>105</v>
      </c>
      <c r="B95" s="56">
        <f>$B$8-73</f>
        <v>1939</v>
      </c>
      <c r="C95" s="57">
        <v>38642</v>
      </c>
      <c r="D95" s="57">
        <v>18211</v>
      </c>
      <c r="E95" s="57">
        <v>20431</v>
      </c>
    </row>
    <row r="96" spans="1:5" x14ac:dyDescent="0.2">
      <c r="A96" s="45" t="s">
        <v>106</v>
      </c>
      <c r="B96" s="56">
        <f>$B$8-74</f>
        <v>1938</v>
      </c>
      <c r="C96" s="57">
        <v>35823</v>
      </c>
      <c r="D96" s="57">
        <v>16836</v>
      </c>
      <c r="E96" s="57">
        <v>18987</v>
      </c>
    </row>
    <row r="97" spans="1:5" x14ac:dyDescent="0.2">
      <c r="A97" s="52" t="s">
        <v>36</v>
      </c>
      <c r="B97" s="58"/>
      <c r="C97" s="57">
        <f>SUM(C92:C96)</f>
        <v>186045</v>
      </c>
      <c r="D97" s="57">
        <f>SUM(D92:D96)</f>
        <v>88601</v>
      </c>
      <c r="E97" s="57">
        <f>SUM(E92:E96)</f>
        <v>97444</v>
      </c>
    </row>
    <row r="98" spans="1:5" x14ac:dyDescent="0.2">
      <c r="A98" s="45" t="s">
        <v>107</v>
      </c>
      <c r="B98" s="56">
        <f>$B$8-75</f>
        <v>1937</v>
      </c>
      <c r="C98" s="57">
        <v>32265</v>
      </c>
      <c r="D98" s="57">
        <v>15044</v>
      </c>
      <c r="E98" s="57">
        <v>17221</v>
      </c>
    </row>
    <row r="99" spans="1:5" x14ac:dyDescent="0.2">
      <c r="A99" s="45" t="s">
        <v>108</v>
      </c>
      <c r="B99" s="56">
        <f>$B$8-76</f>
        <v>1936</v>
      </c>
      <c r="C99" s="57">
        <v>29933</v>
      </c>
      <c r="D99" s="57">
        <v>13674</v>
      </c>
      <c r="E99" s="57">
        <v>16259</v>
      </c>
    </row>
    <row r="100" spans="1:5" x14ac:dyDescent="0.2">
      <c r="A100" s="45" t="s">
        <v>109</v>
      </c>
      <c r="B100" s="56">
        <f>$B$8-77</f>
        <v>1935</v>
      </c>
      <c r="C100" s="57">
        <v>27663</v>
      </c>
      <c r="D100" s="57">
        <v>12287</v>
      </c>
      <c r="E100" s="57">
        <v>15376</v>
      </c>
    </row>
    <row r="101" spans="1:5" x14ac:dyDescent="0.2">
      <c r="A101" s="45" t="s">
        <v>110</v>
      </c>
      <c r="B101" s="56">
        <f>$B$8-78</f>
        <v>1934</v>
      </c>
      <c r="C101" s="57">
        <v>24343</v>
      </c>
      <c r="D101" s="57">
        <v>10827</v>
      </c>
      <c r="E101" s="57">
        <v>13516</v>
      </c>
    </row>
    <row r="102" spans="1:5" x14ac:dyDescent="0.2">
      <c r="A102" s="46" t="s">
        <v>111</v>
      </c>
      <c r="B102" s="56">
        <f>$B$8-79</f>
        <v>1933</v>
      </c>
      <c r="C102" s="57">
        <v>17621</v>
      </c>
      <c r="D102" s="57">
        <v>7536</v>
      </c>
      <c r="E102" s="57">
        <v>10085</v>
      </c>
    </row>
    <row r="103" spans="1:5" x14ac:dyDescent="0.2">
      <c r="A103" s="53" t="s">
        <v>36</v>
      </c>
      <c r="B103" s="59"/>
      <c r="C103" s="57">
        <f>SUM(C98:C102)</f>
        <v>131825</v>
      </c>
      <c r="D103" s="57">
        <f>SUM(D98:D102)</f>
        <v>59368</v>
      </c>
      <c r="E103" s="57">
        <f>SUM(E98:E102)</f>
        <v>72457</v>
      </c>
    </row>
    <row r="104" spans="1:5" x14ac:dyDescent="0.2">
      <c r="A104" s="46" t="s">
        <v>112</v>
      </c>
      <c r="B104" s="56">
        <f>$B$8-80</f>
        <v>1932</v>
      </c>
      <c r="C104" s="57">
        <v>16372</v>
      </c>
      <c r="D104" s="57">
        <v>6748</v>
      </c>
      <c r="E104" s="57">
        <v>9624</v>
      </c>
    </row>
    <row r="105" spans="1:5" x14ac:dyDescent="0.2">
      <c r="A105" s="46" t="s">
        <v>123</v>
      </c>
      <c r="B105" s="56">
        <f>$B$8-81</f>
        <v>1931</v>
      </c>
      <c r="C105" s="57">
        <v>16020</v>
      </c>
      <c r="D105" s="57">
        <v>6382</v>
      </c>
      <c r="E105" s="57">
        <v>9638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15690</v>
      </c>
      <c r="D106" s="57">
        <v>6147</v>
      </c>
      <c r="E106" s="57">
        <v>9543</v>
      </c>
    </row>
    <row r="107" spans="1:5" x14ac:dyDescent="0.2">
      <c r="A107" s="46" t="s">
        <v>124</v>
      </c>
      <c r="B107" s="56">
        <f>$B$8-83</f>
        <v>1929</v>
      </c>
      <c r="C107" s="57">
        <v>14516</v>
      </c>
      <c r="D107" s="57">
        <v>5564</v>
      </c>
      <c r="E107" s="57">
        <v>8952</v>
      </c>
    </row>
    <row r="108" spans="1:5" x14ac:dyDescent="0.2">
      <c r="A108" s="46" t="s">
        <v>122</v>
      </c>
      <c r="B108" s="56">
        <f>$B$8-84</f>
        <v>1928</v>
      </c>
      <c r="C108" s="57">
        <v>13799</v>
      </c>
      <c r="D108" s="57">
        <v>5172</v>
      </c>
      <c r="E108" s="57">
        <v>8627</v>
      </c>
    </row>
    <row r="109" spans="1:5" x14ac:dyDescent="0.2">
      <c r="A109" s="53" t="s">
        <v>36</v>
      </c>
      <c r="B109" s="59"/>
      <c r="C109" s="57">
        <f>SUM(C104:C108)</f>
        <v>76397</v>
      </c>
      <c r="D109" s="57">
        <f>SUM(D104:D108)</f>
        <v>30013</v>
      </c>
      <c r="E109" s="57">
        <f>SUM(E104:E108)</f>
        <v>46384</v>
      </c>
    </row>
    <row r="110" spans="1:5" x14ac:dyDescent="0.2">
      <c r="A110" s="46" t="s">
        <v>113</v>
      </c>
      <c r="B110" s="56">
        <f>$B$8-85</f>
        <v>1927</v>
      </c>
      <c r="C110" s="57">
        <v>11771</v>
      </c>
      <c r="D110" s="57">
        <v>3989</v>
      </c>
      <c r="E110" s="57">
        <v>7782</v>
      </c>
    </row>
    <row r="111" spans="1:5" x14ac:dyDescent="0.2">
      <c r="A111" s="46" t="s">
        <v>114</v>
      </c>
      <c r="B111" s="56">
        <f>$B$8-86</f>
        <v>1926</v>
      </c>
      <c r="C111" s="57">
        <v>10521</v>
      </c>
      <c r="D111" s="57">
        <v>3340</v>
      </c>
      <c r="E111" s="57">
        <v>7181</v>
      </c>
    </row>
    <row r="112" spans="1:5" x14ac:dyDescent="0.2">
      <c r="A112" s="46" t="s">
        <v>115</v>
      </c>
      <c r="B112" s="56">
        <f>$B$8-87</f>
        <v>1925</v>
      </c>
      <c r="C112" s="57">
        <v>9877</v>
      </c>
      <c r="D112" s="57">
        <v>2913</v>
      </c>
      <c r="E112" s="57">
        <v>6964</v>
      </c>
    </row>
    <row r="113" spans="1:5" x14ac:dyDescent="0.2">
      <c r="A113" s="46" t="s">
        <v>116</v>
      </c>
      <c r="B113" s="56">
        <f>$B$8-88</f>
        <v>1924</v>
      </c>
      <c r="C113" s="57">
        <v>8009</v>
      </c>
      <c r="D113" s="57">
        <v>2171</v>
      </c>
      <c r="E113" s="57">
        <v>5838</v>
      </c>
    </row>
    <row r="114" spans="1:5" x14ac:dyDescent="0.2">
      <c r="A114" s="46" t="s">
        <v>117</v>
      </c>
      <c r="B114" s="56">
        <f>$B$8-89</f>
        <v>1923</v>
      </c>
      <c r="C114" s="57">
        <v>7019</v>
      </c>
      <c r="D114" s="57">
        <v>1837</v>
      </c>
      <c r="E114" s="57">
        <v>5182</v>
      </c>
    </row>
    <row r="115" spans="1:5" x14ac:dyDescent="0.2">
      <c r="A115" s="53" t="s">
        <v>36</v>
      </c>
      <c r="B115" s="60"/>
      <c r="C115" s="57">
        <f>SUM(C110:C114)</f>
        <v>47197</v>
      </c>
      <c r="D115" s="57">
        <f>SUM(D110:D114)</f>
        <v>14250</v>
      </c>
      <c r="E115" s="57">
        <f>SUM(E110:E114)</f>
        <v>32947</v>
      </c>
    </row>
    <row r="116" spans="1:5" x14ac:dyDescent="0.2">
      <c r="A116" s="46" t="s">
        <v>118</v>
      </c>
      <c r="B116" s="56">
        <f>$B$8-90</f>
        <v>1922</v>
      </c>
      <c r="C116" s="57">
        <v>23628</v>
      </c>
      <c r="D116" s="57">
        <v>5243</v>
      </c>
      <c r="E116" s="57">
        <v>18385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2806531</v>
      </c>
      <c r="D118" s="62">
        <v>1365954</v>
      </c>
      <c r="E118" s="62">
        <v>1440577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C102:E112 C118:E118 C114:E114 C116:E116 C7:E97 A7:B109">
    <cfRule type="expression" dxfId="4" priority="7">
      <formula>MOD(ROW(),2)=1</formula>
    </cfRule>
  </conditionalFormatting>
  <conditionalFormatting sqref="C98:E101">
    <cfRule type="expression" dxfId="3" priority="6">
      <formula>MOD(ROW(),2)=1</formula>
    </cfRule>
  </conditionalFormatting>
  <conditionalFormatting sqref="A115:B115 A116 A118:B118 A110:A114">
    <cfRule type="expression" dxfId="2" priority="3">
      <formula>MOD(ROW(),2)=1</formula>
    </cfRule>
  </conditionalFormatting>
  <conditionalFormatting sqref="B110:B114">
    <cfRule type="expression" dxfId="1" priority="2">
      <formula>MOD(ROW(),2)=1</formula>
    </cfRule>
  </conditionalFormatting>
  <conditionalFormatting sqref="B11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Layout" zoomScaleNormal="100" workbookViewId="0"/>
  </sheetViews>
  <sheetFormatPr baseColWidth="10" defaultColWidth="11.42578125" defaultRowHeight="12.75" x14ac:dyDescent="0.2"/>
  <cols>
    <col min="1" max="1" width="91.85546875" style="11" customWidth="1"/>
    <col min="2" max="6" width="11.42578125" style="11"/>
    <col min="7" max="7" width="19.5703125" style="11" customWidth="1"/>
    <col min="8" max="16384" width="11.42578125" style="11"/>
  </cols>
  <sheetData>
    <row r="1" spans="1:1" ht="15.75" x14ac:dyDescent="0.25">
      <c r="A1" s="35"/>
    </row>
    <row r="2" spans="1:1" ht="13.15" x14ac:dyDescent="0.25"/>
    <row r="3" spans="1:1" x14ac:dyDescent="0.2">
      <c r="A3" s="36"/>
    </row>
    <row r="4" spans="1:1" ht="13.15" x14ac:dyDescent="0.25">
      <c r="A4" s="27"/>
    </row>
    <row r="5" spans="1:1" x14ac:dyDescent="0.2">
      <c r="A5" s="37"/>
    </row>
    <row r="6" spans="1:1" ht="13.15" x14ac:dyDescent="0.25">
      <c r="A6" s="39"/>
    </row>
    <row r="7" spans="1:1" ht="13.15" x14ac:dyDescent="0.25">
      <c r="A7" s="38"/>
    </row>
    <row r="8" spans="1:1" ht="13.15" x14ac:dyDescent="0.25">
      <c r="A8" s="27"/>
    </row>
    <row r="17" spans="1:1" ht="15.75" x14ac:dyDescent="0.25">
      <c r="A17" s="35"/>
    </row>
    <row r="18" spans="1:1" x14ac:dyDescent="0.2">
      <c r="A18" s="36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A I 3 - j 12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5" width="10.7109375" customWidth="1"/>
  </cols>
  <sheetData>
    <row r="1" spans="1:5" ht="14.1" customHeight="1" x14ac:dyDescent="0.2">
      <c r="A1" s="89" t="s">
        <v>173</v>
      </c>
      <c r="B1" s="89"/>
      <c r="C1" s="89"/>
      <c r="D1" s="89"/>
      <c r="E1" s="89"/>
    </row>
    <row r="2" spans="1:5" ht="14.1" customHeight="1" x14ac:dyDescent="0.25"/>
    <row r="3" spans="1:5" s="8" customFormat="1" ht="28.35" customHeight="1" x14ac:dyDescent="0.2">
      <c r="A3" s="97" t="s">
        <v>160</v>
      </c>
      <c r="B3" s="90" t="s">
        <v>174</v>
      </c>
      <c r="C3" s="91"/>
      <c r="D3" s="92"/>
      <c r="E3" s="95" t="s">
        <v>175</v>
      </c>
    </row>
    <row r="4" spans="1:5" s="8" customFormat="1" ht="28.35" customHeight="1" x14ac:dyDescent="0.2">
      <c r="A4" s="98"/>
      <c r="B4" s="13" t="s">
        <v>162</v>
      </c>
      <c r="C4" s="13" t="s">
        <v>163</v>
      </c>
      <c r="D4" s="13" t="s">
        <v>164</v>
      </c>
      <c r="E4" s="96"/>
    </row>
    <row r="5" spans="1:5" s="11" customFormat="1" ht="14.1" customHeight="1" x14ac:dyDescent="0.2">
      <c r="A5" s="25"/>
      <c r="B5" s="67"/>
      <c r="C5" s="67"/>
      <c r="D5" s="67"/>
      <c r="E5" s="16"/>
    </row>
    <row r="6" spans="1:5" s="11" customFormat="1" ht="14.1" customHeight="1" x14ac:dyDescent="0.2">
      <c r="A6" s="14" t="s">
        <v>125</v>
      </c>
      <c r="B6" s="68">
        <v>83462</v>
      </c>
      <c r="C6" s="68">
        <v>41034</v>
      </c>
      <c r="D6" s="68">
        <v>42428</v>
      </c>
      <c r="E6" s="54">
        <v>83131.5</v>
      </c>
    </row>
    <row r="7" spans="1:5" s="11" customFormat="1" ht="14.1" customHeight="1" x14ac:dyDescent="0.2">
      <c r="A7" s="14" t="s">
        <v>126</v>
      </c>
      <c r="B7" s="68">
        <v>239866</v>
      </c>
      <c r="C7" s="68">
        <v>115982</v>
      </c>
      <c r="D7" s="68">
        <v>123884</v>
      </c>
      <c r="E7" s="54">
        <v>238766.5</v>
      </c>
    </row>
    <row r="8" spans="1:5" s="8" customFormat="1" ht="14.25" customHeight="1" x14ac:dyDescent="0.2">
      <c r="A8" s="14" t="s">
        <v>127</v>
      </c>
      <c r="B8" s="68">
        <v>211713</v>
      </c>
      <c r="C8" s="68">
        <v>100816</v>
      </c>
      <c r="D8" s="68">
        <v>110897</v>
      </c>
      <c r="E8" s="54">
        <v>211196</v>
      </c>
    </row>
    <row r="9" spans="1:5" s="8" customFormat="1" ht="14.25" customHeight="1" x14ac:dyDescent="0.2">
      <c r="A9" s="14" t="s">
        <v>128</v>
      </c>
      <c r="B9" s="68">
        <v>76951</v>
      </c>
      <c r="C9" s="68">
        <v>37546</v>
      </c>
      <c r="D9" s="68">
        <v>39405</v>
      </c>
      <c r="E9" s="54">
        <v>77076</v>
      </c>
    </row>
    <row r="10" spans="1:5" s="8" customFormat="1" ht="14.25" customHeight="1" x14ac:dyDescent="0.2">
      <c r="A10" s="14" t="s">
        <v>129</v>
      </c>
      <c r="B10" s="68">
        <v>132965</v>
      </c>
      <c r="C10" s="68">
        <v>65216</v>
      </c>
      <c r="D10" s="68">
        <v>67749</v>
      </c>
      <c r="E10" s="54">
        <v>133226</v>
      </c>
    </row>
    <row r="11" spans="1:5" s="8" customFormat="1" ht="14.25" customHeight="1" x14ac:dyDescent="0.2">
      <c r="A11" s="14" t="s">
        <v>130</v>
      </c>
      <c r="B11" s="68">
        <v>187905</v>
      </c>
      <c r="C11" s="68">
        <v>91625</v>
      </c>
      <c r="D11" s="68">
        <v>96280</v>
      </c>
      <c r="E11" s="54">
        <v>187600.5</v>
      </c>
    </row>
    <row r="12" spans="1:5" s="8" customFormat="1" ht="14.25" customHeight="1" x14ac:dyDescent="0.2">
      <c r="A12" s="14" t="s">
        <v>131</v>
      </c>
      <c r="B12" s="68">
        <v>162237</v>
      </c>
      <c r="C12" s="68">
        <v>78950</v>
      </c>
      <c r="D12" s="68">
        <v>83287</v>
      </c>
      <c r="E12" s="54">
        <v>162633</v>
      </c>
    </row>
    <row r="13" spans="1:5" s="8" customFormat="1" ht="14.25" customHeight="1" x14ac:dyDescent="0.2">
      <c r="A13" s="14" t="s">
        <v>132</v>
      </c>
      <c r="B13" s="68">
        <v>197882</v>
      </c>
      <c r="C13" s="68">
        <v>95213</v>
      </c>
      <c r="D13" s="68">
        <v>102669</v>
      </c>
      <c r="E13" s="54">
        <v>197921</v>
      </c>
    </row>
    <row r="14" spans="1:5" s="8" customFormat="1" ht="14.25" customHeight="1" x14ac:dyDescent="0.2">
      <c r="A14" s="14" t="s">
        <v>133</v>
      </c>
      <c r="B14" s="68">
        <v>298826</v>
      </c>
      <c r="C14" s="68">
        <v>145588</v>
      </c>
      <c r="D14" s="68">
        <v>153238</v>
      </c>
      <c r="E14" s="54">
        <v>298066.5</v>
      </c>
    </row>
    <row r="15" spans="1:5" s="8" customFormat="1" ht="14.25" customHeight="1" x14ac:dyDescent="0.2">
      <c r="A15" s="14" t="s">
        <v>134</v>
      </c>
      <c r="B15" s="68">
        <v>126721</v>
      </c>
      <c r="C15" s="68">
        <v>61179</v>
      </c>
      <c r="D15" s="68">
        <v>65542</v>
      </c>
      <c r="E15" s="54">
        <v>126966.5</v>
      </c>
    </row>
    <row r="16" spans="1:5" s="8" customFormat="1" ht="14.25" customHeight="1" x14ac:dyDescent="0.2">
      <c r="A16" s="14" t="s">
        <v>135</v>
      </c>
      <c r="B16" s="68">
        <v>268058</v>
      </c>
      <c r="C16" s="68">
        <v>131249</v>
      </c>
      <c r="D16" s="68">
        <v>136809</v>
      </c>
      <c r="E16" s="54">
        <v>268452</v>
      </c>
    </row>
    <row r="17" spans="1:9" x14ac:dyDescent="0.2">
      <c r="A17" s="14" t="s">
        <v>136</v>
      </c>
      <c r="B17" s="68">
        <v>194911</v>
      </c>
      <c r="C17" s="68">
        <v>96110</v>
      </c>
      <c r="D17" s="68">
        <v>98801</v>
      </c>
      <c r="E17" s="54">
        <v>195316</v>
      </c>
      <c r="F17" s="15"/>
      <c r="G17" s="15"/>
      <c r="H17" s="15"/>
      <c r="I17" s="15"/>
    </row>
    <row r="18" spans="1:9" x14ac:dyDescent="0.2">
      <c r="A18" s="14" t="s">
        <v>137</v>
      </c>
      <c r="B18" s="68">
        <v>261988</v>
      </c>
      <c r="C18" s="68">
        <v>128466</v>
      </c>
      <c r="D18" s="68">
        <v>133522</v>
      </c>
      <c r="E18" s="54">
        <v>261564.5</v>
      </c>
      <c r="F18" s="15"/>
      <c r="G18" s="15"/>
      <c r="H18" s="15"/>
      <c r="I18" s="15"/>
    </row>
    <row r="19" spans="1:9" x14ac:dyDescent="0.2">
      <c r="A19" s="14" t="s">
        <v>138</v>
      </c>
      <c r="B19" s="68">
        <v>130135</v>
      </c>
      <c r="C19" s="68">
        <v>63935</v>
      </c>
      <c r="D19" s="68">
        <v>66200</v>
      </c>
      <c r="E19" s="54">
        <v>130339</v>
      </c>
      <c r="F19" s="9"/>
      <c r="G19" s="9"/>
      <c r="H19" s="9"/>
      <c r="I19" s="9"/>
    </row>
    <row r="20" spans="1:9" x14ac:dyDescent="0.2">
      <c r="A20" s="14" t="s">
        <v>139</v>
      </c>
      <c r="B20" s="68">
        <v>232911</v>
      </c>
      <c r="C20" s="68">
        <v>113045</v>
      </c>
      <c r="D20" s="68">
        <v>119866</v>
      </c>
      <c r="E20" s="54">
        <v>232143.5</v>
      </c>
    </row>
    <row r="21" spans="1:9" x14ac:dyDescent="0.2">
      <c r="A21" s="17" t="s">
        <v>140</v>
      </c>
      <c r="B21" s="69">
        <v>2806531</v>
      </c>
      <c r="C21" s="69">
        <v>1365954</v>
      </c>
      <c r="D21" s="69">
        <v>1440577</v>
      </c>
      <c r="E21" s="55">
        <v>2804398.5</v>
      </c>
    </row>
    <row r="23" spans="1:9" ht="13.15" x14ac:dyDescent="0.25">
      <c r="A23" s="93" t="s">
        <v>161</v>
      </c>
      <c r="B23" s="94"/>
    </row>
    <row r="26" spans="1:9" s="11" customFormat="1" ht="13.15" x14ac:dyDescent="0.25">
      <c r="A26" s="4"/>
    </row>
    <row r="27" spans="1:9" s="11" customFormat="1" ht="13.15" x14ac:dyDescent="0.25">
      <c r="A27" s="4"/>
    </row>
    <row r="28" spans="1:9" s="11" customFormat="1" ht="13.15" x14ac:dyDescent="0.25">
      <c r="A28" s="4"/>
    </row>
    <row r="29" spans="1:9" s="11" customFormat="1" ht="13.15" x14ac:dyDescent="0.25">
      <c r="A29" s="4"/>
    </row>
    <row r="30" spans="1:9" s="11" customFormat="1" ht="13.15" x14ac:dyDescent="0.25">
      <c r="A30" s="4"/>
    </row>
    <row r="32" spans="1:9" ht="13.15" x14ac:dyDescent="0.25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C5 E5">
    <cfRule type="expression" dxfId="62" priority="41">
      <formula>MOD(ROW(),2)=0</formula>
    </cfRule>
  </conditionalFormatting>
  <conditionalFormatting sqref="D5">
    <cfRule type="expression" dxfId="61" priority="32">
      <formula>MOD(ROW(),2)=0</formula>
    </cfRule>
  </conditionalFormatting>
  <conditionalFormatting sqref="A6:C7">
    <cfRule type="expression" dxfId="60" priority="31">
      <formula>MOD(ROW(),2)=0</formula>
    </cfRule>
  </conditionalFormatting>
  <conditionalFormatting sqref="D6:D7">
    <cfRule type="expression" dxfId="59" priority="30">
      <formula>MOD(ROW(),2)=0</formula>
    </cfRule>
  </conditionalFormatting>
  <conditionalFormatting sqref="A8:C9">
    <cfRule type="expression" dxfId="58" priority="29">
      <formula>MOD(ROW(),2)=0</formula>
    </cfRule>
  </conditionalFormatting>
  <conditionalFormatting sqref="D8:D9">
    <cfRule type="expression" dxfId="57" priority="28">
      <formula>MOD(ROW(),2)=0</formula>
    </cfRule>
  </conditionalFormatting>
  <conditionalFormatting sqref="A10:C11">
    <cfRule type="expression" dxfId="56" priority="27">
      <formula>MOD(ROW(),2)=0</formula>
    </cfRule>
  </conditionalFormatting>
  <conditionalFormatting sqref="D10:D11">
    <cfRule type="expression" dxfId="55" priority="26">
      <formula>MOD(ROW(),2)=0</formula>
    </cfRule>
  </conditionalFormatting>
  <conditionalFormatting sqref="A12:C13">
    <cfRule type="expression" dxfId="54" priority="25">
      <formula>MOD(ROW(),2)=0</formula>
    </cfRule>
  </conditionalFormatting>
  <conditionalFormatting sqref="D12:D13">
    <cfRule type="expression" dxfId="53" priority="24">
      <formula>MOD(ROW(),2)=0</formula>
    </cfRule>
  </conditionalFormatting>
  <conditionalFormatting sqref="A14:C15">
    <cfRule type="expression" dxfId="52" priority="23">
      <formula>MOD(ROW(),2)=0</formula>
    </cfRule>
  </conditionalFormatting>
  <conditionalFormatting sqref="D14:D15">
    <cfRule type="expression" dxfId="51" priority="22">
      <formula>MOD(ROW(),2)=0</formula>
    </cfRule>
  </conditionalFormatting>
  <conditionalFormatting sqref="A16:C16">
    <cfRule type="expression" dxfId="50" priority="21">
      <formula>MOD(ROW(),2)=0</formula>
    </cfRule>
  </conditionalFormatting>
  <conditionalFormatting sqref="D16">
    <cfRule type="expression" dxfId="49" priority="20">
      <formula>MOD(ROW(),2)=0</formula>
    </cfRule>
  </conditionalFormatting>
  <conditionalFormatting sqref="A17:C18">
    <cfRule type="expression" dxfId="48" priority="19">
      <formula>MOD(ROW(),2)=0</formula>
    </cfRule>
  </conditionalFormatting>
  <conditionalFormatting sqref="D17:D18">
    <cfRule type="expression" dxfId="47" priority="18">
      <formula>MOD(ROW(),2)=0</formula>
    </cfRule>
  </conditionalFormatting>
  <conditionalFormatting sqref="A19:C19">
    <cfRule type="expression" dxfId="46" priority="17">
      <formula>MOD(ROW(),2)=0</formula>
    </cfRule>
  </conditionalFormatting>
  <conditionalFormatting sqref="D19">
    <cfRule type="expression" dxfId="45" priority="16">
      <formula>MOD(ROW(),2)=0</formula>
    </cfRule>
  </conditionalFormatting>
  <conditionalFormatting sqref="A21:C21 E21">
    <cfRule type="expression" dxfId="44" priority="13">
      <formula>MOD(ROW(),2)=0</formula>
    </cfRule>
  </conditionalFormatting>
  <conditionalFormatting sqref="D21">
    <cfRule type="expression" dxfId="43" priority="12">
      <formula>MOD(ROW(),2)=0</formula>
    </cfRule>
  </conditionalFormatting>
  <conditionalFormatting sqref="A20:C20">
    <cfRule type="expression" dxfId="42" priority="11">
      <formula>MOD(ROW(),2)=0</formula>
    </cfRule>
  </conditionalFormatting>
  <conditionalFormatting sqref="D20">
    <cfRule type="expression" dxfId="41" priority="10">
      <formula>MOD(ROW(),2)=0</formula>
    </cfRule>
  </conditionalFormatting>
  <conditionalFormatting sqref="E6:E7">
    <cfRule type="expression" dxfId="40" priority="9">
      <formula>MOD(ROW(),2)=0</formula>
    </cfRule>
  </conditionalFormatting>
  <conditionalFormatting sqref="E8:E9">
    <cfRule type="expression" dxfId="39" priority="8">
      <formula>MOD(ROW(),2)=0</formula>
    </cfRule>
  </conditionalFormatting>
  <conditionalFormatting sqref="E10:E11">
    <cfRule type="expression" dxfId="38" priority="7">
      <formula>MOD(ROW(),2)=0</formula>
    </cfRule>
  </conditionalFormatting>
  <conditionalFormatting sqref="E12:E13">
    <cfRule type="expression" dxfId="37" priority="6">
      <formula>MOD(ROW(),2)=0</formula>
    </cfRule>
  </conditionalFormatting>
  <conditionalFormatting sqref="E14:E15">
    <cfRule type="expression" dxfId="36" priority="5">
      <formula>MOD(ROW(),2)=0</formula>
    </cfRule>
  </conditionalFormatting>
  <conditionalFormatting sqref="E16">
    <cfRule type="expression" dxfId="35" priority="4">
      <formula>MOD(ROW(),2)=0</formula>
    </cfRule>
  </conditionalFormatting>
  <conditionalFormatting sqref="E17:E18">
    <cfRule type="expression" dxfId="34" priority="3">
      <formula>MOD(ROW(),2)=0</formula>
    </cfRule>
  </conditionalFormatting>
  <conditionalFormatting sqref="E19">
    <cfRule type="expression" dxfId="33" priority="2">
      <formula>MOD(ROW(),2)=0</formula>
    </cfRule>
  </conditionalFormatting>
  <conditionalFormatting sqref="E20">
    <cfRule type="expression" dxfId="3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customWidth="1"/>
    <col min="2" max="2" width="14.7109375" style="11" customWidth="1"/>
    <col min="3" max="5" width="16.7109375" customWidth="1"/>
    <col min="6" max="26" width="11.28515625" customWidth="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125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s="11" customFormat="1" ht="14.1" customHeight="1" x14ac:dyDescent="0.25">
      <c r="A7" s="43"/>
      <c r="B7" s="49"/>
      <c r="C7" s="20"/>
      <c r="D7" s="20"/>
      <c r="E7" s="20"/>
    </row>
    <row r="8" spans="1:8" s="11" customFormat="1" ht="14.1" customHeight="1" x14ac:dyDescent="0.25">
      <c r="A8" s="44" t="s">
        <v>31</v>
      </c>
      <c r="B8" s="56">
        <v>2012</v>
      </c>
      <c r="C8" s="57">
        <v>836</v>
      </c>
      <c r="D8" s="57">
        <v>410</v>
      </c>
      <c r="E8" s="57">
        <v>426</v>
      </c>
    </row>
    <row r="9" spans="1:8" ht="14.1" customHeight="1" x14ac:dyDescent="0.25">
      <c r="A9" s="44" t="s">
        <v>32</v>
      </c>
      <c r="B9" s="56">
        <f>$B$8-1</f>
        <v>2011</v>
      </c>
      <c r="C9" s="57">
        <v>704</v>
      </c>
      <c r="D9" s="57">
        <v>343</v>
      </c>
      <c r="E9" s="57">
        <v>361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747</v>
      </c>
      <c r="D10" s="57">
        <v>385</v>
      </c>
      <c r="E10" s="57">
        <v>362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681</v>
      </c>
      <c r="D11" s="57">
        <v>344</v>
      </c>
      <c r="E11" s="57">
        <v>337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651</v>
      </c>
      <c r="D12" s="57">
        <v>337</v>
      </c>
      <c r="E12" s="57">
        <v>314</v>
      </c>
    </row>
    <row r="13" spans="1:8" ht="14.1" customHeight="1" x14ac:dyDescent="0.25">
      <c r="A13" s="51" t="s">
        <v>36</v>
      </c>
      <c r="B13" s="56"/>
      <c r="C13" s="57">
        <f>SUM(C8:C12)</f>
        <v>3619</v>
      </c>
      <c r="D13" s="57">
        <f>SUM(D8:D12)</f>
        <v>1819</v>
      </c>
      <c r="E13" s="57">
        <f>SUM(E8:E12)</f>
        <v>1800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706</v>
      </c>
      <c r="D14" s="57">
        <v>370</v>
      </c>
      <c r="E14" s="57">
        <v>336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625</v>
      </c>
      <c r="D15" s="57">
        <v>328</v>
      </c>
      <c r="E15" s="57">
        <v>297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652</v>
      </c>
      <c r="D16" s="57">
        <v>332</v>
      </c>
      <c r="E16" s="57">
        <v>320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666</v>
      </c>
      <c r="D17" s="57">
        <v>339</v>
      </c>
      <c r="E17" s="57">
        <v>327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600</v>
      </c>
      <c r="D18" s="57">
        <v>312</v>
      </c>
      <c r="E18" s="57">
        <v>288</v>
      </c>
    </row>
    <row r="19" spans="1:5" ht="14.1" customHeight="1" x14ac:dyDescent="0.25">
      <c r="A19" s="52" t="s">
        <v>36</v>
      </c>
      <c r="B19" s="58"/>
      <c r="C19" s="57">
        <f>SUM(C14:C18)</f>
        <v>3249</v>
      </c>
      <c r="D19" s="57">
        <f>SUM(D14:D18)</f>
        <v>1681</v>
      </c>
      <c r="E19" s="57">
        <f>SUM(E14:E18)</f>
        <v>1568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679</v>
      </c>
      <c r="D20" s="57">
        <v>355</v>
      </c>
      <c r="E20" s="57">
        <v>324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693</v>
      </c>
      <c r="D21" s="57">
        <v>370</v>
      </c>
      <c r="E21" s="57">
        <v>323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694</v>
      </c>
      <c r="D22" s="57">
        <v>361</v>
      </c>
      <c r="E22" s="57">
        <v>333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691</v>
      </c>
      <c r="D23" s="57">
        <v>360</v>
      </c>
      <c r="E23" s="57">
        <v>331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725</v>
      </c>
      <c r="D24" s="57">
        <v>371</v>
      </c>
      <c r="E24" s="57">
        <v>354</v>
      </c>
    </row>
    <row r="25" spans="1:5" ht="14.1" customHeight="1" x14ac:dyDescent="0.25">
      <c r="A25" s="52" t="s">
        <v>36</v>
      </c>
      <c r="B25" s="58"/>
      <c r="C25" s="57">
        <f>SUM(C20:C24)</f>
        <v>3482</v>
      </c>
      <c r="D25" s="57">
        <f>SUM(D20:D24)</f>
        <v>1817</v>
      </c>
      <c r="E25" s="57">
        <f>SUM(E20:E24)</f>
        <v>1665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775</v>
      </c>
      <c r="D26" s="57">
        <v>397</v>
      </c>
      <c r="E26" s="57">
        <v>378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804</v>
      </c>
      <c r="D27" s="57">
        <v>425</v>
      </c>
      <c r="E27" s="57">
        <v>379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765</v>
      </c>
      <c r="D28" s="57">
        <v>394</v>
      </c>
      <c r="E28" s="57">
        <v>371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849</v>
      </c>
      <c r="D29" s="57">
        <v>408</v>
      </c>
      <c r="E29" s="57">
        <v>441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1033</v>
      </c>
      <c r="D30" s="57">
        <v>475</v>
      </c>
      <c r="E30" s="57">
        <v>558</v>
      </c>
    </row>
    <row r="31" spans="1:5" ht="14.1" customHeight="1" x14ac:dyDescent="0.25">
      <c r="A31" s="52" t="s">
        <v>36</v>
      </c>
      <c r="B31" s="58"/>
      <c r="C31" s="57">
        <f>SUM(C26:C30)</f>
        <v>4226</v>
      </c>
      <c r="D31" s="57">
        <f>SUM(D26:D30)</f>
        <v>2099</v>
      </c>
      <c r="E31" s="57">
        <f>SUM(E26:E30)</f>
        <v>2127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1279</v>
      </c>
      <c r="D32" s="57">
        <v>586</v>
      </c>
      <c r="E32" s="57">
        <v>693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1440</v>
      </c>
      <c r="D33" s="57">
        <v>683</v>
      </c>
      <c r="E33" s="57">
        <v>757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1593</v>
      </c>
      <c r="D34" s="57">
        <v>758</v>
      </c>
      <c r="E34" s="57">
        <v>835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1570</v>
      </c>
      <c r="D35" s="57">
        <v>797</v>
      </c>
      <c r="E35" s="57">
        <v>773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1638</v>
      </c>
      <c r="D36" s="57">
        <v>831</v>
      </c>
      <c r="E36" s="57">
        <v>807</v>
      </c>
    </row>
    <row r="37" spans="1:5" ht="14.1" customHeight="1" x14ac:dyDescent="0.25">
      <c r="A37" s="52" t="s">
        <v>36</v>
      </c>
      <c r="B37" s="58"/>
      <c r="C37" s="57">
        <f>SUM(C32:C36)</f>
        <v>7520</v>
      </c>
      <c r="D37" s="57">
        <f>SUM(D32:D36)</f>
        <v>3655</v>
      </c>
      <c r="E37" s="57">
        <f>SUM(E32:E36)</f>
        <v>3865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1513</v>
      </c>
      <c r="D38" s="57">
        <v>798</v>
      </c>
      <c r="E38" s="57">
        <v>715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1397</v>
      </c>
      <c r="D39" s="57">
        <v>750</v>
      </c>
      <c r="E39" s="57">
        <v>647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1238</v>
      </c>
      <c r="D40" s="57">
        <v>644</v>
      </c>
      <c r="E40" s="57">
        <v>594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1246</v>
      </c>
      <c r="D41" s="57">
        <v>697</v>
      </c>
      <c r="E41" s="57">
        <v>549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1161</v>
      </c>
      <c r="D42" s="57">
        <v>608</v>
      </c>
      <c r="E42" s="57">
        <v>553</v>
      </c>
    </row>
    <row r="43" spans="1:5" ht="14.1" customHeight="1" x14ac:dyDescent="0.2">
      <c r="A43" s="52" t="s">
        <v>36</v>
      </c>
      <c r="B43" s="58"/>
      <c r="C43" s="57">
        <f>SUM(C38:C42)</f>
        <v>6555</v>
      </c>
      <c r="D43" s="57">
        <f>SUM(D38:D42)</f>
        <v>3497</v>
      </c>
      <c r="E43" s="57">
        <f>SUM(E38:E42)</f>
        <v>3058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1151</v>
      </c>
      <c r="D44" s="57">
        <v>614</v>
      </c>
      <c r="E44" s="57">
        <v>537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1147</v>
      </c>
      <c r="D45" s="57">
        <v>613</v>
      </c>
      <c r="E45" s="57">
        <v>534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1099</v>
      </c>
      <c r="D46" s="57">
        <v>577</v>
      </c>
      <c r="E46" s="57">
        <v>522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974</v>
      </c>
      <c r="D47" s="57">
        <v>529</v>
      </c>
      <c r="E47" s="57">
        <v>445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972</v>
      </c>
      <c r="D48" s="57">
        <v>524</v>
      </c>
      <c r="E48" s="57">
        <v>448</v>
      </c>
    </row>
    <row r="49" spans="1:5" ht="14.1" customHeight="1" x14ac:dyDescent="0.2">
      <c r="A49" s="52" t="s">
        <v>36</v>
      </c>
      <c r="B49" s="58"/>
      <c r="C49" s="57">
        <f>SUM(C44:C48)</f>
        <v>5343</v>
      </c>
      <c r="D49" s="57">
        <f>SUM(D44:D48)</f>
        <v>2857</v>
      </c>
      <c r="E49" s="57">
        <f>SUM(E44:E48)</f>
        <v>2486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964</v>
      </c>
      <c r="D50" s="57">
        <v>531</v>
      </c>
      <c r="E50" s="57">
        <v>433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936</v>
      </c>
      <c r="D51" s="57">
        <v>479</v>
      </c>
      <c r="E51" s="57">
        <v>457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861</v>
      </c>
      <c r="D52" s="57">
        <v>437</v>
      </c>
      <c r="E52" s="57">
        <v>424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846</v>
      </c>
      <c r="D53" s="57">
        <v>414</v>
      </c>
      <c r="E53" s="57">
        <v>432</v>
      </c>
    </row>
    <row r="54" spans="1:5" s="11" customFormat="1" ht="14.1" customHeight="1" x14ac:dyDescent="0.2">
      <c r="A54" s="44" t="s">
        <v>71</v>
      </c>
      <c r="B54" s="56">
        <f>$B$8-39</f>
        <v>1973</v>
      </c>
      <c r="C54" s="57">
        <v>866</v>
      </c>
      <c r="D54" s="57">
        <v>431</v>
      </c>
      <c r="E54" s="57">
        <v>435</v>
      </c>
    </row>
    <row r="55" spans="1:5" s="11" customFormat="1" ht="14.1" customHeight="1" x14ac:dyDescent="0.2">
      <c r="A55" s="51" t="s">
        <v>36</v>
      </c>
      <c r="B55" s="58"/>
      <c r="C55" s="57">
        <f>SUM(C50:C54)</f>
        <v>4473</v>
      </c>
      <c r="D55" s="57">
        <f>SUM(D50:D54)</f>
        <v>2292</v>
      </c>
      <c r="E55" s="57">
        <f>SUM(E50:E54)</f>
        <v>2181</v>
      </c>
    </row>
    <row r="56" spans="1:5" s="11" customFormat="1" ht="14.1" customHeight="1" x14ac:dyDescent="0.2">
      <c r="A56" s="44" t="s">
        <v>72</v>
      </c>
      <c r="B56" s="56">
        <f>$B$8-40</f>
        <v>1972</v>
      </c>
      <c r="C56" s="57">
        <v>943</v>
      </c>
      <c r="D56" s="57">
        <v>500</v>
      </c>
      <c r="E56" s="57">
        <v>443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1073</v>
      </c>
      <c r="D57" s="57">
        <v>555</v>
      </c>
      <c r="E57" s="57">
        <v>518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1063</v>
      </c>
      <c r="D58" s="57">
        <v>554</v>
      </c>
      <c r="E58" s="57">
        <v>509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1208</v>
      </c>
      <c r="D59" s="57">
        <v>625</v>
      </c>
      <c r="E59" s="57">
        <v>583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1296</v>
      </c>
      <c r="D60" s="57">
        <v>670</v>
      </c>
      <c r="E60" s="57">
        <v>626</v>
      </c>
    </row>
    <row r="61" spans="1:5" ht="14.1" customHeight="1" x14ac:dyDescent="0.2">
      <c r="A61" s="52" t="s">
        <v>36</v>
      </c>
      <c r="B61" s="58"/>
      <c r="C61" s="57">
        <f>SUM(C56:C60)</f>
        <v>5583</v>
      </c>
      <c r="D61" s="57">
        <f>SUM(D56:D60)</f>
        <v>2904</v>
      </c>
      <c r="E61" s="57">
        <f>SUM(E56:E60)</f>
        <v>2679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1258</v>
      </c>
      <c r="D62" s="57">
        <v>656</v>
      </c>
      <c r="E62" s="57">
        <v>602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1329</v>
      </c>
      <c r="D63" s="57">
        <v>679</v>
      </c>
      <c r="E63" s="57">
        <v>650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1302</v>
      </c>
      <c r="D64" s="57">
        <v>663</v>
      </c>
      <c r="E64" s="57">
        <v>639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1263</v>
      </c>
      <c r="D65" s="57">
        <v>661</v>
      </c>
      <c r="E65" s="57">
        <v>602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1228</v>
      </c>
      <c r="D66" s="57">
        <v>632</v>
      </c>
      <c r="E66" s="57">
        <v>596</v>
      </c>
    </row>
    <row r="67" spans="1:5" ht="14.1" customHeight="1" x14ac:dyDescent="0.2">
      <c r="A67" s="52" t="s">
        <v>36</v>
      </c>
      <c r="B67" s="58"/>
      <c r="C67" s="57">
        <f>SUM(C62:C66)</f>
        <v>6380</v>
      </c>
      <c r="D67" s="57">
        <f>SUM(D62:D66)</f>
        <v>3291</v>
      </c>
      <c r="E67" s="57">
        <f>SUM(E62:E66)</f>
        <v>3089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1226</v>
      </c>
      <c r="D68" s="57">
        <v>623</v>
      </c>
      <c r="E68" s="57">
        <v>603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1214</v>
      </c>
      <c r="D69" s="57">
        <v>634</v>
      </c>
      <c r="E69" s="57">
        <v>580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1232</v>
      </c>
      <c r="D70" s="57">
        <v>586</v>
      </c>
      <c r="E70" s="57">
        <v>646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1206</v>
      </c>
      <c r="D71" s="57">
        <v>621</v>
      </c>
      <c r="E71" s="57">
        <v>585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1096</v>
      </c>
      <c r="D72" s="57">
        <v>547</v>
      </c>
      <c r="E72" s="57">
        <v>549</v>
      </c>
    </row>
    <row r="73" spans="1:5" ht="14.1" customHeight="1" x14ac:dyDescent="0.2">
      <c r="A73" s="52" t="s">
        <v>36</v>
      </c>
      <c r="B73" s="58"/>
      <c r="C73" s="57">
        <f>SUM(C68:C72)</f>
        <v>5974</v>
      </c>
      <c r="D73" s="57">
        <f>SUM(D68:D72)</f>
        <v>3011</v>
      </c>
      <c r="E73" s="57">
        <f>SUM(E68:E72)</f>
        <v>2963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1008</v>
      </c>
      <c r="D74" s="57">
        <v>470</v>
      </c>
      <c r="E74" s="57">
        <v>538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1057</v>
      </c>
      <c r="D75" s="57">
        <v>539</v>
      </c>
      <c r="E75" s="57">
        <v>518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973</v>
      </c>
      <c r="D76" s="57">
        <v>483</v>
      </c>
      <c r="E76" s="57">
        <v>490</v>
      </c>
    </row>
    <row r="77" spans="1:5" s="11" customFormat="1" ht="14.1" customHeight="1" x14ac:dyDescent="0.2">
      <c r="A77" s="44" t="s">
        <v>90</v>
      </c>
      <c r="B77" s="56">
        <f>$B$8-58</f>
        <v>1954</v>
      </c>
      <c r="C77" s="57">
        <v>1050</v>
      </c>
      <c r="D77" s="57">
        <v>529</v>
      </c>
      <c r="E77" s="57">
        <v>521</v>
      </c>
    </row>
    <row r="78" spans="1:5" x14ac:dyDescent="0.2">
      <c r="A78" s="45" t="s">
        <v>91</v>
      </c>
      <c r="B78" s="56">
        <f>$B$8-59</f>
        <v>1953</v>
      </c>
      <c r="C78" s="57">
        <v>922</v>
      </c>
      <c r="D78" s="57">
        <v>445</v>
      </c>
      <c r="E78" s="57">
        <v>477</v>
      </c>
    </row>
    <row r="79" spans="1:5" x14ac:dyDescent="0.2">
      <c r="A79" s="52" t="s">
        <v>36</v>
      </c>
      <c r="B79" s="58"/>
      <c r="C79" s="57">
        <f>SUM(C74:C78)</f>
        <v>5010</v>
      </c>
      <c r="D79" s="57">
        <f>SUM(D74:D78)</f>
        <v>2466</v>
      </c>
      <c r="E79" s="57">
        <f>SUM(E74:E78)</f>
        <v>2544</v>
      </c>
    </row>
    <row r="80" spans="1:5" x14ac:dyDescent="0.2">
      <c r="A80" s="45" t="s">
        <v>92</v>
      </c>
      <c r="B80" s="56">
        <f>$B$8-60</f>
        <v>1952</v>
      </c>
      <c r="C80" s="57">
        <v>996</v>
      </c>
      <c r="D80" s="57">
        <v>470</v>
      </c>
      <c r="E80" s="57">
        <v>526</v>
      </c>
    </row>
    <row r="81" spans="1:5" x14ac:dyDescent="0.2">
      <c r="A81" s="45" t="s">
        <v>93</v>
      </c>
      <c r="B81" s="56">
        <f>$B$8-61</f>
        <v>1951</v>
      </c>
      <c r="C81" s="57">
        <v>945</v>
      </c>
      <c r="D81" s="57">
        <v>463</v>
      </c>
      <c r="E81" s="57">
        <v>482</v>
      </c>
    </row>
    <row r="82" spans="1:5" x14ac:dyDescent="0.2">
      <c r="A82" s="45" t="s">
        <v>94</v>
      </c>
      <c r="B82" s="56">
        <f>$B$8-62</f>
        <v>1950</v>
      </c>
      <c r="C82" s="57">
        <v>1004</v>
      </c>
      <c r="D82" s="57">
        <v>487</v>
      </c>
      <c r="E82" s="57">
        <v>517</v>
      </c>
    </row>
    <row r="83" spans="1:5" x14ac:dyDescent="0.2">
      <c r="A83" s="45" t="s">
        <v>95</v>
      </c>
      <c r="B83" s="56">
        <f>$B$8-63</f>
        <v>1949</v>
      </c>
      <c r="C83" s="57">
        <v>941</v>
      </c>
      <c r="D83" s="57">
        <v>467</v>
      </c>
      <c r="E83" s="57">
        <v>474</v>
      </c>
    </row>
    <row r="84" spans="1:5" x14ac:dyDescent="0.2">
      <c r="A84" s="45" t="s">
        <v>96</v>
      </c>
      <c r="B84" s="56">
        <f>$B$8-64</f>
        <v>1948</v>
      </c>
      <c r="C84" s="57">
        <v>945</v>
      </c>
      <c r="D84" s="57">
        <v>436</v>
      </c>
      <c r="E84" s="57">
        <v>509</v>
      </c>
    </row>
    <row r="85" spans="1:5" x14ac:dyDescent="0.2">
      <c r="A85" s="52" t="s">
        <v>36</v>
      </c>
      <c r="B85" s="58"/>
      <c r="C85" s="57">
        <f>SUM(C80:C84)</f>
        <v>4831</v>
      </c>
      <c r="D85" s="57">
        <f>SUM(D80:D84)</f>
        <v>2323</v>
      </c>
      <c r="E85" s="57">
        <f>SUM(E80:E84)</f>
        <v>2508</v>
      </c>
    </row>
    <row r="86" spans="1:5" x14ac:dyDescent="0.2">
      <c r="A86" s="45" t="s">
        <v>97</v>
      </c>
      <c r="B86" s="56">
        <f>$B$8-65</f>
        <v>1947</v>
      </c>
      <c r="C86" s="57">
        <v>885</v>
      </c>
      <c r="D86" s="57">
        <v>425</v>
      </c>
      <c r="E86" s="57">
        <v>460</v>
      </c>
    </row>
    <row r="87" spans="1:5" x14ac:dyDescent="0.2">
      <c r="A87" s="45" t="s">
        <v>98</v>
      </c>
      <c r="B87" s="56">
        <f>$B$8-66</f>
        <v>1946</v>
      </c>
      <c r="C87" s="57">
        <v>858</v>
      </c>
      <c r="D87" s="57">
        <v>415</v>
      </c>
      <c r="E87" s="57">
        <v>443</v>
      </c>
    </row>
    <row r="88" spans="1:5" x14ac:dyDescent="0.2">
      <c r="A88" s="45" t="s">
        <v>99</v>
      </c>
      <c r="B88" s="56">
        <f>$B$8-67</f>
        <v>1945</v>
      </c>
      <c r="C88" s="57">
        <v>758</v>
      </c>
      <c r="D88" s="57">
        <v>367</v>
      </c>
      <c r="E88" s="57">
        <v>391</v>
      </c>
    </row>
    <row r="89" spans="1:5" x14ac:dyDescent="0.2">
      <c r="A89" s="45" t="s">
        <v>100</v>
      </c>
      <c r="B89" s="56">
        <f>$B$8-68</f>
        <v>1944</v>
      </c>
      <c r="C89" s="57">
        <v>850</v>
      </c>
      <c r="D89" s="57">
        <v>417</v>
      </c>
      <c r="E89" s="57">
        <v>433</v>
      </c>
    </row>
    <row r="90" spans="1:5" x14ac:dyDescent="0.2">
      <c r="A90" s="45" t="s">
        <v>101</v>
      </c>
      <c r="B90" s="56">
        <f>$B$8-69</f>
        <v>1943</v>
      </c>
      <c r="C90" s="57">
        <v>886</v>
      </c>
      <c r="D90" s="57">
        <v>407</v>
      </c>
      <c r="E90" s="57">
        <v>479</v>
      </c>
    </row>
    <row r="91" spans="1:5" x14ac:dyDescent="0.2">
      <c r="A91" s="52" t="s">
        <v>36</v>
      </c>
      <c r="B91" s="58"/>
      <c r="C91" s="57">
        <f>SUM(C86:C90)</f>
        <v>4237</v>
      </c>
      <c r="D91" s="57">
        <f>SUM(D86:D90)</f>
        <v>2031</v>
      </c>
      <c r="E91" s="57">
        <f>SUM(E86:E90)</f>
        <v>2206</v>
      </c>
    </row>
    <row r="92" spans="1:5" x14ac:dyDescent="0.2">
      <c r="A92" s="45" t="s">
        <v>102</v>
      </c>
      <c r="B92" s="56">
        <f>$B$8-70</f>
        <v>1942</v>
      </c>
      <c r="C92" s="57">
        <v>865</v>
      </c>
      <c r="D92" s="57">
        <v>398</v>
      </c>
      <c r="E92" s="57">
        <v>467</v>
      </c>
    </row>
    <row r="93" spans="1:5" x14ac:dyDescent="0.2">
      <c r="A93" s="45" t="s">
        <v>103</v>
      </c>
      <c r="B93" s="56">
        <f>$B$8-71</f>
        <v>1941</v>
      </c>
      <c r="C93" s="57">
        <v>1029</v>
      </c>
      <c r="D93" s="57">
        <v>502</v>
      </c>
      <c r="E93" s="57">
        <v>527</v>
      </c>
    </row>
    <row r="94" spans="1:5" x14ac:dyDescent="0.2">
      <c r="A94" s="45" t="s">
        <v>104</v>
      </c>
      <c r="B94" s="56">
        <f>$B$8-72</f>
        <v>1940</v>
      </c>
      <c r="C94" s="57">
        <v>1047</v>
      </c>
      <c r="D94" s="57">
        <v>479</v>
      </c>
      <c r="E94" s="57">
        <v>568</v>
      </c>
    </row>
    <row r="95" spans="1:5" x14ac:dyDescent="0.2">
      <c r="A95" s="45" t="s">
        <v>105</v>
      </c>
      <c r="B95" s="56">
        <f>$B$8-73</f>
        <v>1939</v>
      </c>
      <c r="C95" s="57">
        <v>1058</v>
      </c>
      <c r="D95" s="57">
        <v>495</v>
      </c>
      <c r="E95" s="57">
        <v>563</v>
      </c>
    </row>
    <row r="96" spans="1:5" x14ac:dyDescent="0.2">
      <c r="A96" s="45" t="s">
        <v>106</v>
      </c>
      <c r="B96" s="56">
        <f>$B$8-74</f>
        <v>1938</v>
      </c>
      <c r="C96" s="57">
        <v>987</v>
      </c>
      <c r="D96" s="57">
        <v>466</v>
      </c>
      <c r="E96" s="57">
        <v>521</v>
      </c>
    </row>
    <row r="97" spans="1:5" x14ac:dyDescent="0.2">
      <c r="A97" s="52" t="s">
        <v>36</v>
      </c>
      <c r="B97" s="58"/>
      <c r="C97" s="57">
        <f>SUM(C92:C96)</f>
        <v>4986</v>
      </c>
      <c r="D97" s="57">
        <f>SUM(D92:D96)</f>
        <v>2340</v>
      </c>
      <c r="E97" s="57">
        <f>SUM(E92:E96)</f>
        <v>2646</v>
      </c>
    </row>
    <row r="98" spans="1:5" x14ac:dyDescent="0.2">
      <c r="A98" s="45" t="s">
        <v>107</v>
      </c>
      <c r="B98" s="56">
        <f>$B$8-75</f>
        <v>1937</v>
      </c>
      <c r="C98" s="57">
        <v>934</v>
      </c>
      <c r="D98" s="57">
        <v>452</v>
      </c>
      <c r="E98" s="57">
        <v>482</v>
      </c>
    </row>
    <row r="99" spans="1:5" x14ac:dyDescent="0.2">
      <c r="A99" s="45" t="s">
        <v>108</v>
      </c>
      <c r="B99" s="56">
        <f>$B$8-76</f>
        <v>1936</v>
      </c>
      <c r="C99" s="57">
        <v>838</v>
      </c>
      <c r="D99" s="57">
        <v>357</v>
      </c>
      <c r="E99" s="57">
        <v>481</v>
      </c>
    </row>
    <row r="100" spans="1:5" x14ac:dyDescent="0.2">
      <c r="A100" s="45" t="s">
        <v>109</v>
      </c>
      <c r="B100" s="56">
        <f>$B$8-77</f>
        <v>1935</v>
      </c>
      <c r="C100" s="57">
        <v>724</v>
      </c>
      <c r="D100" s="57">
        <v>306</v>
      </c>
      <c r="E100" s="57">
        <v>418</v>
      </c>
    </row>
    <row r="101" spans="1:5" x14ac:dyDescent="0.2">
      <c r="A101" s="45" t="s">
        <v>110</v>
      </c>
      <c r="B101" s="56">
        <f>$B$8-78</f>
        <v>1934</v>
      </c>
      <c r="C101" s="57">
        <v>645</v>
      </c>
      <c r="D101" s="57">
        <v>273</v>
      </c>
      <c r="E101" s="57">
        <v>372</v>
      </c>
    </row>
    <row r="102" spans="1:5" x14ac:dyDescent="0.2">
      <c r="A102" s="46" t="s">
        <v>111</v>
      </c>
      <c r="B102" s="56">
        <f>$B$8-79</f>
        <v>1933</v>
      </c>
      <c r="C102" s="57">
        <v>477</v>
      </c>
      <c r="D102" s="57">
        <v>177</v>
      </c>
      <c r="E102" s="57">
        <v>300</v>
      </c>
    </row>
    <row r="103" spans="1:5" x14ac:dyDescent="0.2">
      <c r="A103" s="53" t="s">
        <v>36</v>
      </c>
      <c r="B103" s="59"/>
      <c r="C103" s="57">
        <f>SUM(C98:C102)</f>
        <v>3618</v>
      </c>
      <c r="D103" s="57">
        <f>SUM(D98:D102)</f>
        <v>1565</v>
      </c>
      <c r="E103" s="57">
        <f>SUM(E98:E102)</f>
        <v>2053</v>
      </c>
    </row>
    <row r="104" spans="1:5" x14ac:dyDescent="0.2">
      <c r="A104" s="46" t="s">
        <v>112</v>
      </c>
      <c r="B104" s="56">
        <f>$B$8-80</f>
        <v>1932</v>
      </c>
      <c r="C104" s="57">
        <v>440</v>
      </c>
      <c r="D104" s="57">
        <v>176</v>
      </c>
      <c r="E104" s="57">
        <v>264</v>
      </c>
    </row>
    <row r="105" spans="1:5" x14ac:dyDescent="0.2">
      <c r="A105" s="46" t="s">
        <v>123</v>
      </c>
      <c r="B105" s="56">
        <f>$B$8-81</f>
        <v>1931</v>
      </c>
      <c r="C105" s="57">
        <v>476</v>
      </c>
      <c r="D105" s="57">
        <v>183</v>
      </c>
      <c r="E105" s="57">
        <v>293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422</v>
      </c>
      <c r="D106" s="57">
        <v>176</v>
      </c>
      <c r="E106" s="57">
        <v>246</v>
      </c>
    </row>
    <row r="107" spans="1:5" x14ac:dyDescent="0.2">
      <c r="A107" s="46" t="s">
        <v>124</v>
      </c>
      <c r="B107" s="56">
        <f>$B$8-83</f>
        <v>1929</v>
      </c>
      <c r="C107" s="57">
        <v>419</v>
      </c>
      <c r="D107" s="57">
        <v>147</v>
      </c>
      <c r="E107" s="57">
        <v>272</v>
      </c>
    </row>
    <row r="108" spans="1:5" x14ac:dyDescent="0.2">
      <c r="A108" s="46" t="s">
        <v>122</v>
      </c>
      <c r="B108" s="56">
        <f>$B$8-84</f>
        <v>1928</v>
      </c>
      <c r="C108" s="57">
        <v>373</v>
      </c>
      <c r="D108" s="57">
        <v>106</v>
      </c>
      <c r="E108" s="57">
        <v>267</v>
      </c>
    </row>
    <row r="109" spans="1:5" s="11" customFormat="1" x14ac:dyDescent="0.2">
      <c r="A109" s="53" t="s">
        <v>36</v>
      </c>
      <c r="B109" s="59"/>
      <c r="C109" s="57">
        <f>SUM(C104:C108)</f>
        <v>2130</v>
      </c>
      <c r="D109" s="57">
        <f>SUM(D104:D108)</f>
        <v>788</v>
      </c>
      <c r="E109" s="57">
        <f>SUM(E104:E108)</f>
        <v>1342</v>
      </c>
    </row>
    <row r="110" spans="1:5" x14ac:dyDescent="0.2">
      <c r="A110" s="46" t="s">
        <v>113</v>
      </c>
      <c r="B110" s="56">
        <f>$B$8-85</f>
        <v>1927</v>
      </c>
      <c r="C110" s="57">
        <v>378</v>
      </c>
      <c r="D110" s="57">
        <v>129</v>
      </c>
      <c r="E110" s="57">
        <v>249</v>
      </c>
    </row>
    <row r="111" spans="1:5" x14ac:dyDescent="0.2">
      <c r="A111" s="46" t="s">
        <v>114</v>
      </c>
      <c r="B111" s="56">
        <f>$B$8-86</f>
        <v>1926</v>
      </c>
      <c r="C111" s="57">
        <v>313</v>
      </c>
      <c r="D111" s="57">
        <v>93</v>
      </c>
      <c r="E111" s="57">
        <v>220</v>
      </c>
    </row>
    <row r="112" spans="1:5" s="11" customFormat="1" x14ac:dyDescent="0.2">
      <c r="A112" s="46" t="s">
        <v>115</v>
      </c>
      <c r="B112" s="56">
        <f>$B$8-87</f>
        <v>1925</v>
      </c>
      <c r="C112" s="57">
        <v>320</v>
      </c>
      <c r="D112" s="57">
        <v>81</v>
      </c>
      <c r="E112" s="57">
        <v>239</v>
      </c>
    </row>
    <row r="113" spans="1:5" s="11" customFormat="1" x14ac:dyDescent="0.2">
      <c r="A113" s="46" t="s">
        <v>116</v>
      </c>
      <c r="B113" s="56">
        <f>$B$8-88</f>
        <v>1924</v>
      </c>
      <c r="C113" s="57">
        <v>282</v>
      </c>
      <c r="D113" s="57">
        <v>82</v>
      </c>
      <c r="E113" s="57">
        <v>200</v>
      </c>
    </row>
    <row r="114" spans="1:5" s="11" customFormat="1" x14ac:dyDescent="0.2">
      <c r="A114" s="46" t="s">
        <v>117</v>
      </c>
      <c r="B114" s="56">
        <f>$B$8-89</f>
        <v>1923</v>
      </c>
      <c r="C114" s="57">
        <v>214</v>
      </c>
      <c r="D114" s="57">
        <v>52</v>
      </c>
      <c r="E114" s="57">
        <v>162</v>
      </c>
    </row>
    <row r="115" spans="1:5" x14ac:dyDescent="0.2">
      <c r="A115" s="53" t="s">
        <v>36</v>
      </c>
      <c r="B115" s="60"/>
      <c r="C115" s="57">
        <f>SUM(C110:C114)</f>
        <v>1507</v>
      </c>
      <c r="D115" s="57">
        <f>SUM(D110:D114)</f>
        <v>437</v>
      </c>
      <c r="E115" s="57">
        <f>SUM(E110:E114)</f>
        <v>1070</v>
      </c>
    </row>
    <row r="116" spans="1:5" x14ac:dyDescent="0.2">
      <c r="A116" s="46" t="s">
        <v>118</v>
      </c>
      <c r="B116" s="56">
        <f>$B$8-90</f>
        <v>1922</v>
      </c>
      <c r="C116" s="57">
        <v>739</v>
      </c>
      <c r="D116" s="57">
        <v>161</v>
      </c>
      <c r="E116" s="57">
        <v>578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83462</v>
      </c>
      <c r="D118" s="62">
        <v>41034</v>
      </c>
      <c r="E118" s="62">
        <v>42428</v>
      </c>
    </row>
    <row r="119" spans="1:5" x14ac:dyDescent="0.2">
      <c r="A119" s="21"/>
      <c r="C119" s="22"/>
      <c r="D119" s="22"/>
      <c r="E119" s="22"/>
    </row>
    <row r="120" spans="1:5" s="11" customFormat="1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  <c r="C147" s="11"/>
      <c r="D147" s="11"/>
      <c r="E147" s="1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5.42578125" defaultRowHeight="12.75" x14ac:dyDescent="0.2"/>
  <cols>
    <col min="1" max="1" width="24.710937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5.425781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126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2163</v>
      </c>
      <c r="D8" s="57">
        <v>1121</v>
      </c>
      <c r="E8" s="57">
        <v>1042</v>
      </c>
    </row>
    <row r="9" spans="1:8" ht="14.1" customHeight="1" x14ac:dyDescent="0.25">
      <c r="A9" s="44" t="s">
        <v>32</v>
      </c>
      <c r="B9" s="56">
        <f>$B$8-1</f>
        <v>2011</v>
      </c>
      <c r="C9" s="57">
        <v>2038</v>
      </c>
      <c r="D9" s="57">
        <v>1050</v>
      </c>
      <c r="E9" s="57">
        <v>988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2105</v>
      </c>
      <c r="D10" s="57">
        <v>1050</v>
      </c>
      <c r="E10" s="57">
        <v>1055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1944</v>
      </c>
      <c r="D11" s="57">
        <v>1033</v>
      </c>
      <c r="E11" s="57">
        <v>911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1926</v>
      </c>
      <c r="D12" s="57">
        <v>957</v>
      </c>
      <c r="E12" s="57">
        <v>969</v>
      </c>
    </row>
    <row r="13" spans="1:8" ht="14.1" customHeight="1" x14ac:dyDescent="0.25">
      <c r="A13" s="51" t="s">
        <v>36</v>
      </c>
      <c r="B13" s="56"/>
      <c r="C13" s="57">
        <f>SUM(C8:C12)</f>
        <v>10176</v>
      </c>
      <c r="D13" s="57">
        <f>SUM(D8:D12)</f>
        <v>5211</v>
      </c>
      <c r="E13" s="57">
        <f>SUM(E8:E12)</f>
        <v>4965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1922</v>
      </c>
      <c r="D14" s="57">
        <v>969</v>
      </c>
      <c r="E14" s="57">
        <v>953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1893</v>
      </c>
      <c r="D15" s="57">
        <v>990</v>
      </c>
      <c r="E15" s="57">
        <v>903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1802</v>
      </c>
      <c r="D16" s="57">
        <v>928</v>
      </c>
      <c r="E16" s="57">
        <v>874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1828</v>
      </c>
      <c r="D17" s="57">
        <v>964</v>
      </c>
      <c r="E17" s="57">
        <v>864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1773</v>
      </c>
      <c r="D18" s="57">
        <v>936</v>
      </c>
      <c r="E18" s="57">
        <v>837</v>
      </c>
    </row>
    <row r="19" spans="1:5" ht="14.1" customHeight="1" x14ac:dyDescent="0.25">
      <c r="A19" s="52" t="s">
        <v>36</v>
      </c>
      <c r="B19" s="58"/>
      <c r="C19" s="57">
        <f>SUM(C14:C18)</f>
        <v>9218</v>
      </c>
      <c r="D19" s="57">
        <f>SUM(D14:D18)</f>
        <v>4787</v>
      </c>
      <c r="E19" s="57">
        <f>SUM(E14:E18)</f>
        <v>4431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1902</v>
      </c>
      <c r="D20" s="57">
        <v>1022</v>
      </c>
      <c r="E20" s="57">
        <v>880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1772</v>
      </c>
      <c r="D21" s="57">
        <v>917</v>
      </c>
      <c r="E21" s="57">
        <v>855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1894</v>
      </c>
      <c r="D22" s="57">
        <v>966</v>
      </c>
      <c r="E22" s="57">
        <v>928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1856</v>
      </c>
      <c r="D23" s="57">
        <v>955</v>
      </c>
      <c r="E23" s="57">
        <v>901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1873</v>
      </c>
      <c r="D24" s="57">
        <v>972</v>
      </c>
      <c r="E24" s="57">
        <v>901</v>
      </c>
    </row>
    <row r="25" spans="1:5" ht="14.1" customHeight="1" x14ac:dyDescent="0.25">
      <c r="A25" s="52" t="s">
        <v>36</v>
      </c>
      <c r="B25" s="58"/>
      <c r="C25" s="57">
        <f>SUM(C20:C24)</f>
        <v>9297</v>
      </c>
      <c r="D25" s="57">
        <f>SUM(D20:D24)</f>
        <v>4832</v>
      </c>
      <c r="E25" s="57">
        <f>SUM(E20:E24)</f>
        <v>4465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1870</v>
      </c>
      <c r="D26" s="57">
        <v>981</v>
      </c>
      <c r="E26" s="57">
        <v>889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1966</v>
      </c>
      <c r="D27" s="57">
        <v>990</v>
      </c>
      <c r="E27" s="57">
        <v>976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1890</v>
      </c>
      <c r="D28" s="57">
        <v>967</v>
      </c>
      <c r="E28" s="57">
        <v>923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2179</v>
      </c>
      <c r="D29" s="57">
        <v>1085</v>
      </c>
      <c r="E29" s="57">
        <v>1094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2810</v>
      </c>
      <c r="D30" s="57">
        <v>1293</v>
      </c>
      <c r="E30" s="63">
        <v>1517</v>
      </c>
    </row>
    <row r="31" spans="1:5" ht="14.1" customHeight="1" x14ac:dyDescent="0.25">
      <c r="A31" s="52" t="s">
        <v>36</v>
      </c>
      <c r="B31" s="58"/>
      <c r="C31" s="57">
        <f>SUM(C26:C30)</f>
        <v>10715</v>
      </c>
      <c r="D31" s="57">
        <f>SUM(D26:D30)</f>
        <v>5316</v>
      </c>
      <c r="E31" s="57">
        <f>SUM(E26:E30)</f>
        <v>5399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3653</v>
      </c>
      <c r="D32" s="57">
        <v>1657</v>
      </c>
      <c r="E32" s="57">
        <v>1996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4246</v>
      </c>
      <c r="D33" s="57">
        <v>1874</v>
      </c>
      <c r="E33" s="57">
        <v>2372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4732</v>
      </c>
      <c r="D34" s="57">
        <v>2148</v>
      </c>
      <c r="E34" s="57">
        <v>2584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4939</v>
      </c>
      <c r="D35" s="57">
        <v>2269</v>
      </c>
      <c r="E35" s="57">
        <v>2670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5154</v>
      </c>
      <c r="D36" s="57">
        <v>2358</v>
      </c>
      <c r="E36" s="57">
        <v>2796</v>
      </c>
    </row>
    <row r="37" spans="1:5" ht="14.1" customHeight="1" x14ac:dyDescent="0.25">
      <c r="A37" s="52" t="s">
        <v>36</v>
      </c>
      <c r="B37" s="58"/>
      <c r="C37" s="57">
        <f>SUM(C32:C36)</f>
        <v>22724</v>
      </c>
      <c r="D37" s="57">
        <f>SUM(D32:D36)</f>
        <v>10306</v>
      </c>
      <c r="E37" s="57">
        <f>SUM(E32:E36)</f>
        <v>12418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5066</v>
      </c>
      <c r="D38" s="57">
        <v>2419</v>
      </c>
      <c r="E38" s="57">
        <v>2647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4866</v>
      </c>
      <c r="D39" s="57">
        <v>2332</v>
      </c>
      <c r="E39" s="57">
        <v>2534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4539</v>
      </c>
      <c r="D40" s="57">
        <v>2238</v>
      </c>
      <c r="E40" s="57">
        <v>2301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4390</v>
      </c>
      <c r="D41" s="57">
        <v>2175</v>
      </c>
      <c r="E41" s="57">
        <v>2215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4256</v>
      </c>
      <c r="D42" s="57">
        <v>2067</v>
      </c>
      <c r="E42" s="57">
        <v>2189</v>
      </c>
    </row>
    <row r="43" spans="1:5" ht="14.1" customHeight="1" x14ac:dyDescent="0.2">
      <c r="A43" s="52" t="s">
        <v>36</v>
      </c>
      <c r="B43" s="58"/>
      <c r="C43" s="57">
        <f>SUM(C38:C42)</f>
        <v>23117</v>
      </c>
      <c r="D43" s="57">
        <f>SUM(D38:D42)</f>
        <v>11231</v>
      </c>
      <c r="E43" s="57">
        <f>SUM(E38:E42)</f>
        <v>11886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4097</v>
      </c>
      <c r="D44" s="57">
        <v>2065</v>
      </c>
      <c r="E44" s="57">
        <v>2032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3906</v>
      </c>
      <c r="D45" s="57">
        <v>1950</v>
      </c>
      <c r="E45" s="57">
        <v>1956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3647</v>
      </c>
      <c r="D46" s="57">
        <v>1818</v>
      </c>
      <c r="E46" s="57">
        <v>1829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3306</v>
      </c>
      <c r="D47" s="57">
        <v>1707</v>
      </c>
      <c r="E47" s="57">
        <v>1599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3208</v>
      </c>
      <c r="D48" s="57">
        <v>1652</v>
      </c>
      <c r="E48" s="57">
        <v>1556</v>
      </c>
    </row>
    <row r="49" spans="1:5" ht="14.1" customHeight="1" x14ac:dyDescent="0.2">
      <c r="A49" s="52" t="s">
        <v>36</v>
      </c>
      <c r="B49" s="58"/>
      <c r="C49" s="57">
        <f>SUM(C44:C48)</f>
        <v>18164</v>
      </c>
      <c r="D49" s="57">
        <f>SUM(D44:D48)</f>
        <v>9192</v>
      </c>
      <c r="E49" s="57">
        <f>SUM(E44:E48)</f>
        <v>8972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3089</v>
      </c>
      <c r="D50" s="57">
        <v>1590</v>
      </c>
      <c r="E50" s="57">
        <v>1499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2950</v>
      </c>
      <c r="D51" s="57">
        <v>1489</v>
      </c>
      <c r="E51" s="57">
        <v>1461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2865</v>
      </c>
      <c r="D52" s="57">
        <v>1490</v>
      </c>
      <c r="E52" s="57">
        <v>1375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2797</v>
      </c>
      <c r="D53" s="57">
        <v>1420</v>
      </c>
      <c r="E53" s="57">
        <v>1377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2740</v>
      </c>
      <c r="D54" s="57">
        <v>1385</v>
      </c>
      <c r="E54" s="57">
        <v>1355</v>
      </c>
    </row>
    <row r="55" spans="1:5" ht="14.1" customHeight="1" x14ac:dyDescent="0.2">
      <c r="A55" s="51" t="s">
        <v>36</v>
      </c>
      <c r="B55" s="58"/>
      <c r="C55" s="57">
        <f>SUM(C50:C54)</f>
        <v>14441</v>
      </c>
      <c r="D55" s="57">
        <f>SUM(D50:D54)</f>
        <v>7374</v>
      </c>
      <c r="E55" s="57">
        <f>SUM(E50:E54)</f>
        <v>7067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2958</v>
      </c>
      <c r="D56" s="57">
        <v>1520</v>
      </c>
      <c r="E56" s="57">
        <v>1438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3154</v>
      </c>
      <c r="D57" s="57">
        <v>1623</v>
      </c>
      <c r="E57" s="57">
        <v>1531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3318</v>
      </c>
      <c r="D58" s="57">
        <v>1749</v>
      </c>
      <c r="E58" s="57">
        <v>1569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3587</v>
      </c>
      <c r="D59" s="57">
        <v>1874</v>
      </c>
      <c r="E59" s="57">
        <v>1713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3779</v>
      </c>
      <c r="D60" s="57">
        <v>2000</v>
      </c>
      <c r="E60" s="57">
        <v>1779</v>
      </c>
    </row>
    <row r="61" spans="1:5" ht="14.1" customHeight="1" x14ac:dyDescent="0.2">
      <c r="A61" s="52" t="s">
        <v>36</v>
      </c>
      <c r="B61" s="58"/>
      <c r="C61" s="57">
        <f>SUM(C56:C60)</f>
        <v>16796</v>
      </c>
      <c r="D61" s="57">
        <f>SUM(D56:D60)</f>
        <v>8766</v>
      </c>
      <c r="E61" s="57">
        <f>SUM(E56:E60)</f>
        <v>8030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3724</v>
      </c>
      <c r="D62" s="57">
        <v>1941</v>
      </c>
      <c r="E62" s="57">
        <v>1783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3801</v>
      </c>
      <c r="D63" s="57">
        <v>1940</v>
      </c>
      <c r="E63" s="57">
        <v>1861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3675</v>
      </c>
      <c r="D64" s="57">
        <v>1837</v>
      </c>
      <c r="E64" s="57">
        <v>1838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3688</v>
      </c>
      <c r="D65" s="57">
        <v>1848</v>
      </c>
      <c r="E65" s="57">
        <v>1840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3661</v>
      </c>
      <c r="D66" s="57">
        <v>1812</v>
      </c>
      <c r="E66" s="57">
        <v>1849</v>
      </c>
    </row>
    <row r="67" spans="1:5" ht="14.1" customHeight="1" x14ac:dyDescent="0.2">
      <c r="A67" s="52" t="s">
        <v>36</v>
      </c>
      <c r="B67" s="58"/>
      <c r="C67" s="57">
        <f>SUM(C62:C66)</f>
        <v>18549</v>
      </c>
      <c r="D67" s="57">
        <f>SUM(D62:D66)</f>
        <v>9378</v>
      </c>
      <c r="E67" s="57">
        <f>SUM(E62:E66)</f>
        <v>9171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3487</v>
      </c>
      <c r="D68" s="57">
        <v>1737</v>
      </c>
      <c r="E68" s="57">
        <v>1750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3327</v>
      </c>
      <c r="D69" s="57">
        <v>1659</v>
      </c>
      <c r="E69" s="57">
        <v>1668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3311</v>
      </c>
      <c r="D70" s="57">
        <v>1647</v>
      </c>
      <c r="E70" s="57">
        <v>1664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3138</v>
      </c>
      <c r="D71" s="57">
        <v>1575</v>
      </c>
      <c r="E71" s="57">
        <v>1563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3101</v>
      </c>
      <c r="D72" s="57">
        <v>1555</v>
      </c>
      <c r="E72" s="57">
        <v>1546</v>
      </c>
    </row>
    <row r="73" spans="1:5" ht="14.1" customHeight="1" x14ac:dyDescent="0.2">
      <c r="A73" s="52" t="s">
        <v>36</v>
      </c>
      <c r="B73" s="58"/>
      <c r="C73" s="57">
        <f>SUM(C68:C72)</f>
        <v>16364</v>
      </c>
      <c r="D73" s="57">
        <f>SUM(D68:D72)</f>
        <v>8173</v>
      </c>
      <c r="E73" s="57">
        <f>SUM(E68:E72)</f>
        <v>8191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2889</v>
      </c>
      <c r="D74" s="57">
        <v>1409</v>
      </c>
      <c r="E74" s="57">
        <v>1480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2889</v>
      </c>
      <c r="D75" s="57">
        <v>1446</v>
      </c>
      <c r="E75" s="57">
        <v>1443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2733</v>
      </c>
      <c r="D76" s="57">
        <v>1349</v>
      </c>
      <c r="E76" s="57">
        <v>1384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2757</v>
      </c>
      <c r="D77" s="57">
        <v>1337</v>
      </c>
      <c r="E77" s="57">
        <v>1420</v>
      </c>
    </row>
    <row r="78" spans="1:5" x14ac:dyDescent="0.2">
      <c r="A78" s="45" t="s">
        <v>91</v>
      </c>
      <c r="B78" s="56">
        <f>$B$8-59</f>
        <v>1953</v>
      </c>
      <c r="C78" s="57">
        <v>2517</v>
      </c>
      <c r="D78" s="57">
        <v>1227</v>
      </c>
      <c r="E78" s="57">
        <v>1290</v>
      </c>
    </row>
    <row r="79" spans="1:5" x14ac:dyDescent="0.2">
      <c r="A79" s="52" t="s">
        <v>36</v>
      </c>
      <c r="B79" s="58"/>
      <c r="C79" s="57">
        <f>SUM(C74:C78)</f>
        <v>13785</v>
      </c>
      <c r="D79" s="57">
        <f>SUM(D74:D78)</f>
        <v>6768</v>
      </c>
      <c r="E79" s="57">
        <f>SUM(E74:E78)</f>
        <v>7017</v>
      </c>
    </row>
    <row r="80" spans="1:5" x14ac:dyDescent="0.2">
      <c r="A80" s="45" t="s">
        <v>92</v>
      </c>
      <c r="B80" s="56">
        <f>$B$8-60</f>
        <v>1952</v>
      </c>
      <c r="C80" s="57">
        <v>2604</v>
      </c>
      <c r="D80" s="57">
        <v>1256</v>
      </c>
      <c r="E80" s="57">
        <v>1348</v>
      </c>
    </row>
    <row r="81" spans="1:5" x14ac:dyDescent="0.2">
      <c r="A81" s="45" t="s">
        <v>93</v>
      </c>
      <c r="B81" s="56">
        <f>$B$8-61</f>
        <v>1951</v>
      </c>
      <c r="C81" s="57">
        <v>2536</v>
      </c>
      <c r="D81" s="57">
        <v>1226</v>
      </c>
      <c r="E81" s="57">
        <v>1310</v>
      </c>
    </row>
    <row r="82" spans="1:5" x14ac:dyDescent="0.2">
      <c r="A82" s="45" t="s">
        <v>94</v>
      </c>
      <c r="B82" s="56">
        <f>$B$8-62</f>
        <v>1950</v>
      </c>
      <c r="C82" s="57">
        <v>2597</v>
      </c>
      <c r="D82" s="57">
        <v>1270</v>
      </c>
      <c r="E82" s="57">
        <v>1327</v>
      </c>
    </row>
    <row r="83" spans="1:5" x14ac:dyDescent="0.2">
      <c r="A83" s="45" t="s">
        <v>95</v>
      </c>
      <c r="B83" s="56">
        <f>$B$8-63</f>
        <v>1949</v>
      </c>
      <c r="C83" s="57">
        <v>2392</v>
      </c>
      <c r="D83" s="57">
        <v>1187</v>
      </c>
      <c r="E83" s="57">
        <v>1205</v>
      </c>
    </row>
    <row r="84" spans="1:5" x14ac:dyDescent="0.2">
      <c r="A84" s="45" t="s">
        <v>96</v>
      </c>
      <c r="B84" s="56">
        <f>$B$8-64</f>
        <v>1948</v>
      </c>
      <c r="C84" s="57">
        <v>2532</v>
      </c>
      <c r="D84" s="57">
        <v>1234</v>
      </c>
      <c r="E84" s="57">
        <v>1298</v>
      </c>
    </row>
    <row r="85" spans="1:5" x14ac:dyDescent="0.2">
      <c r="A85" s="52" t="s">
        <v>36</v>
      </c>
      <c r="B85" s="58"/>
      <c r="C85" s="57">
        <f>SUM(C80:C84)</f>
        <v>12661</v>
      </c>
      <c r="D85" s="57">
        <f>SUM(D80:D84)</f>
        <v>6173</v>
      </c>
      <c r="E85" s="57">
        <f>SUM(E80:E84)</f>
        <v>6488</v>
      </c>
    </row>
    <row r="86" spans="1:5" x14ac:dyDescent="0.2">
      <c r="A86" s="45" t="s">
        <v>97</v>
      </c>
      <c r="B86" s="56">
        <f>$B$8-65</f>
        <v>1947</v>
      </c>
      <c r="C86" s="57">
        <v>2292</v>
      </c>
      <c r="D86" s="57">
        <v>1167</v>
      </c>
      <c r="E86" s="57">
        <v>1125</v>
      </c>
    </row>
    <row r="87" spans="1:5" x14ac:dyDescent="0.2">
      <c r="A87" s="45" t="s">
        <v>98</v>
      </c>
      <c r="B87" s="56">
        <f>$B$8-66</f>
        <v>1946</v>
      </c>
      <c r="C87" s="57">
        <v>2198</v>
      </c>
      <c r="D87" s="57">
        <v>1024</v>
      </c>
      <c r="E87" s="57">
        <v>1174</v>
      </c>
    </row>
    <row r="88" spans="1:5" x14ac:dyDescent="0.2">
      <c r="A88" s="45" t="s">
        <v>99</v>
      </c>
      <c r="B88" s="56">
        <f>$B$8-67</f>
        <v>1945</v>
      </c>
      <c r="C88" s="57">
        <v>1849</v>
      </c>
      <c r="D88" s="57">
        <v>856</v>
      </c>
      <c r="E88" s="57">
        <v>993</v>
      </c>
    </row>
    <row r="89" spans="1:5" x14ac:dyDescent="0.2">
      <c r="A89" s="45" t="s">
        <v>100</v>
      </c>
      <c r="B89" s="56">
        <f>$B$8-68</f>
        <v>1944</v>
      </c>
      <c r="C89" s="57">
        <v>2345</v>
      </c>
      <c r="D89" s="57">
        <v>1118</v>
      </c>
      <c r="E89" s="57">
        <v>1227</v>
      </c>
    </row>
    <row r="90" spans="1:5" x14ac:dyDescent="0.2">
      <c r="A90" s="45" t="s">
        <v>101</v>
      </c>
      <c r="B90" s="56">
        <f>$B$8-69</f>
        <v>1943</v>
      </c>
      <c r="C90" s="57">
        <v>2356</v>
      </c>
      <c r="D90" s="57">
        <v>1170</v>
      </c>
      <c r="E90" s="57">
        <v>1186</v>
      </c>
    </row>
    <row r="91" spans="1:5" x14ac:dyDescent="0.2">
      <c r="A91" s="52" t="s">
        <v>36</v>
      </c>
      <c r="B91" s="58"/>
      <c r="C91" s="57">
        <f>SUM(C86:C90)</f>
        <v>11040</v>
      </c>
      <c r="D91" s="57">
        <f>SUM(D86:D90)</f>
        <v>5335</v>
      </c>
      <c r="E91" s="57">
        <f>SUM(E86:E90)</f>
        <v>5705</v>
      </c>
    </row>
    <row r="92" spans="1:5" x14ac:dyDescent="0.2">
      <c r="A92" s="45" t="s">
        <v>102</v>
      </c>
      <c r="B92" s="56">
        <f>$B$8-70</f>
        <v>1942</v>
      </c>
      <c r="C92" s="57">
        <v>2412</v>
      </c>
      <c r="D92" s="57">
        <v>1149</v>
      </c>
      <c r="E92" s="57">
        <v>1263</v>
      </c>
    </row>
    <row r="93" spans="1:5" x14ac:dyDescent="0.2">
      <c r="A93" s="45" t="s">
        <v>103</v>
      </c>
      <c r="B93" s="56">
        <f>$B$8-71</f>
        <v>1941</v>
      </c>
      <c r="C93" s="57">
        <v>2795</v>
      </c>
      <c r="D93" s="57">
        <v>1313</v>
      </c>
      <c r="E93" s="57">
        <v>1482</v>
      </c>
    </row>
    <row r="94" spans="1:5" x14ac:dyDescent="0.2">
      <c r="A94" s="45" t="s">
        <v>104</v>
      </c>
      <c r="B94" s="56">
        <f>$B$8-72</f>
        <v>1940</v>
      </c>
      <c r="C94" s="57">
        <v>2686</v>
      </c>
      <c r="D94" s="57">
        <v>1271</v>
      </c>
      <c r="E94" s="57">
        <v>1415</v>
      </c>
    </row>
    <row r="95" spans="1:5" x14ac:dyDescent="0.2">
      <c r="A95" s="45" t="s">
        <v>105</v>
      </c>
      <c r="B95" s="56">
        <f>$B$8-73</f>
        <v>1939</v>
      </c>
      <c r="C95" s="57">
        <v>2550</v>
      </c>
      <c r="D95" s="57">
        <v>1160</v>
      </c>
      <c r="E95" s="57">
        <v>1390</v>
      </c>
    </row>
    <row r="96" spans="1:5" x14ac:dyDescent="0.2">
      <c r="A96" s="45" t="s">
        <v>106</v>
      </c>
      <c r="B96" s="56">
        <f>$B$8-74</f>
        <v>1938</v>
      </c>
      <c r="C96" s="57">
        <v>2452</v>
      </c>
      <c r="D96" s="57">
        <v>1053</v>
      </c>
      <c r="E96" s="57">
        <v>1399</v>
      </c>
    </row>
    <row r="97" spans="1:5" x14ac:dyDescent="0.2">
      <c r="A97" s="52" t="s">
        <v>36</v>
      </c>
      <c r="B97" s="58"/>
      <c r="C97" s="57">
        <f>SUM(C92:C96)</f>
        <v>12895</v>
      </c>
      <c r="D97" s="57">
        <f>SUM(D92:D96)</f>
        <v>5946</v>
      </c>
      <c r="E97" s="57">
        <f>SUM(E92:E96)</f>
        <v>6949</v>
      </c>
    </row>
    <row r="98" spans="1:5" x14ac:dyDescent="0.2">
      <c r="A98" s="45" t="s">
        <v>107</v>
      </c>
      <c r="B98" s="56">
        <f>$B$8-75</f>
        <v>1937</v>
      </c>
      <c r="C98" s="57">
        <v>2255</v>
      </c>
      <c r="D98" s="57">
        <v>1019</v>
      </c>
      <c r="E98" s="57">
        <v>1236</v>
      </c>
    </row>
    <row r="99" spans="1:5" x14ac:dyDescent="0.2">
      <c r="A99" s="45" t="s">
        <v>108</v>
      </c>
      <c r="B99" s="56">
        <f>$B$8-76</f>
        <v>1936</v>
      </c>
      <c r="C99" s="57">
        <v>1982</v>
      </c>
      <c r="D99" s="57">
        <v>879</v>
      </c>
      <c r="E99" s="57">
        <v>1103</v>
      </c>
    </row>
    <row r="100" spans="1:5" x14ac:dyDescent="0.2">
      <c r="A100" s="45" t="s">
        <v>109</v>
      </c>
      <c r="B100" s="56">
        <f>$B$8-77</f>
        <v>1935</v>
      </c>
      <c r="C100" s="57">
        <v>1904</v>
      </c>
      <c r="D100" s="57">
        <v>767</v>
      </c>
      <c r="E100" s="57">
        <v>1137</v>
      </c>
    </row>
    <row r="101" spans="1:5" x14ac:dyDescent="0.2">
      <c r="A101" s="45" t="s">
        <v>110</v>
      </c>
      <c r="B101" s="56">
        <f>$B$8-78</f>
        <v>1934</v>
      </c>
      <c r="C101" s="57">
        <v>1707</v>
      </c>
      <c r="D101" s="57">
        <v>711</v>
      </c>
      <c r="E101" s="57">
        <v>996</v>
      </c>
    </row>
    <row r="102" spans="1:5" x14ac:dyDescent="0.2">
      <c r="A102" s="46" t="s">
        <v>111</v>
      </c>
      <c r="B102" s="56">
        <f>$B$8-79</f>
        <v>1933</v>
      </c>
      <c r="C102" s="57">
        <v>1179</v>
      </c>
      <c r="D102" s="57">
        <v>485</v>
      </c>
      <c r="E102" s="57">
        <v>694</v>
      </c>
    </row>
    <row r="103" spans="1:5" x14ac:dyDescent="0.2">
      <c r="A103" s="53" t="s">
        <v>36</v>
      </c>
      <c r="B103" s="59"/>
      <c r="C103" s="57">
        <f>SUM(C98:C102)</f>
        <v>9027</v>
      </c>
      <c r="D103" s="57">
        <f>SUM(D98:D102)</f>
        <v>3861</v>
      </c>
      <c r="E103" s="57">
        <f>SUM(E98:E102)</f>
        <v>5166</v>
      </c>
    </row>
    <row r="104" spans="1:5" x14ac:dyDescent="0.2">
      <c r="A104" s="46" t="s">
        <v>112</v>
      </c>
      <c r="B104" s="56">
        <f>$B$8-80</f>
        <v>1932</v>
      </c>
      <c r="C104" s="57">
        <v>1051</v>
      </c>
      <c r="D104" s="57">
        <v>372</v>
      </c>
      <c r="E104" s="57">
        <v>679</v>
      </c>
    </row>
    <row r="105" spans="1:5" x14ac:dyDescent="0.2">
      <c r="A105" s="46" t="s">
        <v>123</v>
      </c>
      <c r="B105" s="56">
        <f>$B$8-81</f>
        <v>1931</v>
      </c>
      <c r="C105" s="57">
        <v>1105</v>
      </c>
      <c r="D105" s="57">
        <v>419</v>
      </c>
      <c r="E105" s="57">
        <v>686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1140</v>
      </c>
      <c r="D106" s="57">
        <v>420</v>
      </c>
      <c r="E106" s="57">
        <v>720</v>
      </c>
    </row>
    <row r="107" spans="1:5" x14ac:dyDescent="0.2">
      <c r="A107" s="46" t="s">
        <v>124</v>
      </c>
      <c r="B107" s="56">
        <f>$B$8-83</f>
        <v>1929</v>
      </c>
      <c r="C107" s="57">
        <v>1044</v>
      </c>
      <c r="D107" s="57">
        <v>383</v>
      </c>
      <c r="E107" s="57">
        <v>661</v>
      </c>
    </row>
    <row r="108" spans="1:5" x14ac:dyDescent="0.2">
      <c r="A108" s="46" t="s">
        <v>122</v>
      </c>
      <c r="B108" s="56">
        <f>$B$8-84</f>
        <v>1928</v>
      </c>
      <c r="C108" s="57">
        <v>992</v>
      </c>
      <c r="D108" s="57">
        <v>310</v>
      </c>
      <c r="E108" s="57">
        <v>682</v>
      </c>
    </row>
    <row r="109" spans="1:5" x14ac:dyDescent="0.2">
      <c r="A109" s="53" t="s">
        <v>36</v>
      </c>
      <c r="B109" s="59"/>
      <c r="C109" s="57">
        <f>SUM(C104:C108)</f>
        <v>5332</v>
      </c>
      <c r="D109" s="57">
        <f>SUM(D104:D108)</f>
        <v>1904</v>
      </c>
      <c r="E109" s="57">
        <f>SUM(E104:E108)</f>
        <v>3428</v>
      </c>
    </row>
    <row r="110" spans="1:5" x14ac:dyDescent="0.2">
      <c r="A110" s="46" t="s">
        <v>113</v>
      </c>
      <c r="B110" s="56">
        <f>$B$8-85</f>
        <v>1927</v>
      </c>
      <c r="C110" s="57">
        <v>858</v>
      </c>
      <c r="D110" s="57">
        <v>254</v>
      </c>
      <c r="E110" s="57">
        <v>604</v>
      </c>
    </row>
    <row r="111" spans="1:5" x14ac:dyDescent="0.2">
      <c r="A111" s="46" t="s">
        <v>114</v>
      </c>
      <c r="B111" s="56">
        <f>$B$8-86</f>
        <v>1926</v>
      </c>
      <c r="C111" s="57">
        <v>802</v>
      </c>
      <c r="D111" s="57">
        <v>248</v>
      </c>
      <c r="E111" s="57">
        <v>554</v>
      </c>
    </row>
    <row r="112" spans="1:5" x14ac:dyDescent="0.2">
      <c r="A112" s="46" t="s">
        <v>115</v>
      </c>
      <c r="B112" s="56">
        <f>$B$8-87</f>
        <v>1925</v>
      </c>
      <c r="C112" s="57">
        <v>802</v>
      </c>
      <c r="D112" s="57">
        <v>216</v>
      </c>
      <c r="E112" s="57">
        <v>586</v>
      </c>
    </row>
    <row r="113" spans="1:5" x14ac:dyDescent="0.2">
      <c r="A113" s="46" t="s">
        <v>116</v>
      </c>
      <c r="B113" s="56">
        <f>$B$8-88</f>
        <v>1924</v>
      </c>
      <c r="C113" s="57">
        <v>580</v>
      </c>
      <c r="D113" s="57">
        <v>147</v>
      </c>
      <c r="E113" s="57">
        <v>433</v>
      </c>
    </row>
    <row r="114" spans="1:5" x14ac:dyDescent="0.2">
      <c r="A114" s="46" t="s">
        <v>117</v>
      </c>
      <c r="B114" s="56">
        <f>$B$8-89</f>
        <v>1923</v>
      </c>
      <c r="C114" s="57">
        <v>533</v>
      </c>
      <c r="D114" s="57">
        <v>128</v>
      </c>
      <c r="E114" s="57">
        <v>405</v>
      </c>
    </row>
    <row r="115" spans="1:5" x14ac:dyDescent="0.2">
      <c r="A115" s="53" t="s">
        <v>36</v>
      </c>
      <c r="B115" s="60"/>
      <c r="C115" s="57">
        <f>SUM(C110:C114)</f>
        <v>3575</v>
      </c>
      <c r="D115" s="57">
        <f>SUM(D110:D114)</f>
        <v>993</v>
      </c>
      <c r="E115" s="57">
        <f>SUM(E110:E114)</f>
        <v>2582</v>
      </c>
    </row>
    <row r="116" spans="1:5" x14ac:dyDescent="0.2">
      <c r="A116" s="46" t="s">
        <v>118</v>
      </c>
      <c r="B116" s="56">
        <f>$B$8-90</f>
        <v>1922</v>
      </c>
      <c r="C116" s="57">
        <v>1990</v>
      </c>
      <c r="D116" s="57">
        <v>436</v>
      </c>
      <c r="E116" s="57">
        <v>1554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239866</v>
      </c>
      <c r="D118" s="62">
        <v>115982</v>
      </c>
      <c r="E118" s="62">
        <v>123884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">
      <c r="A3" s="99" t="s">
        <v>127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1767</v>
      </c>
      <c r="D8" s="57">
        <v>945</v>
      </c>
      <c r="E8" s="57">
        <v>822</v>
      </c>
    </row>
    <row r="9" spans="1:8" ht="14.1" customHeight="1" x14ac:dyDescent="0.25">
      <c r="A9" s="44" t="s">
        <v>32</v>
      </c>
      <c r="B9" s="56">
        <f>$B$8-1</f>
        <v>2011</v>
      </c>
      <c r="C9" s="57">
        <v>1641</v>
      </c>
      <c r="D9" s="57">
        <v>831</v>
      </c>
      <c r="E9" s="57">
        <v>810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1727</v>
      </c>
      <c r="D10" s="57">
        <v>873</v>
      </c>
      <c r="E10" s="57">
        <v>854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1697</v>
      </c>
      <c r="D11" s="57">
        <v>861</v>
      </c>
      <c r="E11" s="57">
        <v>836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1724</v>
      </c>
      <c r="D12" s="57">
        <v>887</v>
      </c>
      <c r="E12" s="57">
        <v>837</v>
      </c>
    </row>
    <row r="13" spans="1:8" ht="14.1" customHeight="1" x14ac:dyDescent="0.25">
      <c r="A13" s="51" t="s">
        <v>36</v>
      </c>
      <c r="B13" s="56"/>
      <c r="C13" s="57">
        <f>SUM(C8:C12)</f>
        <v>8556</v>
      </c>
      <c r="D13" s="57">
        <f>SUM(D8:D12)</f>
        <v>4397</v>
      </c>
      <c r="E13" s="57">
        <f>SUM(E8:E12)</f>
        <v>4159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1745</v>
      </c>
      <c r="D14" s="57">
        <v>875</v>
      </c>
      <c r="E14" s="57">
        <v>870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1743</v>
      </c>
      <c r="D15" s="57">
        <v>882</v>
      </c>
      <c r="E15" s="57">
        <v>861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1654</v>
      </c>
      <c r="D16" s="57">
        <v>871</v>
      </c>
      <c r="E16" s="57">
        <v>783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1695</v>
      </c>
      <c r="D17" s="57">
        <v>847</v>
      </c>
      <c r="E17" s="57">
        <v>848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1652</v>
      </c>
      <c r="D18" s="57">
        <v>858</v>
      </c>
      <c r="E18" s="57">
        <v>794</v>
      </c>
    </row>
    <row r="19" spans="1:5" ht="14.1" customHeight="1" x14ac:dyDescent="0.25">
      <c r="A19" s="52" t="s">
        <v>36</v>
      </c>
      <c r="B19" s="58"/>
      <c r="C19" s="57">
        <f>SUM(C14:C18)</f>
        <v>8489</v>
      </c>
      <c r="D19" s="57">
        <f>SUM(D14:D18)</f>
        <v>4333</v>
      </c>
      <c r="E19" s="57">
        <f>SUM(E14:E18)</f>
        <v>4156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1718</v>
      </c>
      <c r="D20" s="57">
        <v>830</v>
      </c>
      <c r="E20" s="57">
        <v>888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1726</v>
      </c>
      <c r="D21" s="57">
        <v>857</v>
      </c>
      <c r="E21" s="57">
        <v>869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1858</v>
      </c>
      <c r="D22" s="57">
        <v>957</v>
      </c>
      <c r="E22" s="57">
        <v>901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1804</v>
      </c>
      <c r="D23" s="57">
        <v>934</v>
      </c>
      <c r="E23" s="57">
        <v>870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1900</v>
      </c>
      <c r="D24" s="57">
        <v>944</v>
      </c>
      <c r="E24" s="57">
        <v>956</v>
      </c>
    </row>
    <row r="25" spans="1:5" ht="14.1" customHeight="1" x14ac:dyDescent="0.25">
      <c r="A25" s="52" t="s">
        <v>36</v>
      </c>
      <c r="B25" s="58"/>
      <c r="C25" s="57">
        <f>SUM(C20:C24)</f>
        <v>9006</v>
      </c>
      <c r="D25" s="57">
        <f>SUM(D20:D24)</f>
        <v>4522</v>
      </c>
      <c r="E25" s="57">
        <f>SUM(E20:E24)</f>
        <v>4484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1877</v>
      </c>
      <c r="D26" s="57">
        <v>947</v>
      </c>
      <c r="E26" s="57">
        <v>930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1941</v>
      </c>
      <c r="D27" s="57">
        <v>1020</v>
      </c>
      <c r="E27" s="57">
        <v>921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1895</v>
      </c>
      <c r="D28" s="57">
        <v>983</v>
      </c>
      <c r="E28" s="57">
        <v>912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2105</v>
      </c>
      <c r="D29" s="57">
        <v>1064</v>
      </c>
      <c r="E29" s="57">
        <v>1041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2280</v>
      </c>
      <c r="D30" s="57">
        <v>1164</v>
      </c>
      <c r="E30" s="57">
        <v>1116</v>
      </c>
    </row>
    <row r="31" spans="1:5" ht="14.1" customHeight="1" x14ac:dyDescent="0.25">
      <c r="A31" s="52" t="s">
        <v>36</v>
      </c>
      <c r="B31" s="58"/>
      <c r="C31" s="57">
        <f>SUM(C26:C30)</f>
        <v>10098</v>
      </c>
      <c r="D31" s="57">
        <f>SUM(D26:D30)</f>
        <v>5178</v>
      </c>
      <c r="E31" s="57">
        <f>SUM(E26:E30)</f>
        <v>4920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2415</v>
      </c>
      <c r="D32" s="57">
        <v>1139</v>
      </c>
      <c r="E32" s="57">
        <v>1276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2511</v>
      </c>
      <c r="D33" s="57">
        <v>1285</v>
      </c>
      <c r="E33" s="57">
        <v>1226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2845</v>
      </c>
      <c r="D34" s="57">
        <v>1368</v>
      </c>
      <c r="E34" s="57">
        <v>1477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2795</v>
      </c>
      <c r="D35" s="57">
        <v>1358</v>
      </c>
      <c r="E35" s="57">
        <v>1437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2937</v>
      </c>
      <c r="D36" s="57">
        <v>1448</v>
      </c>
      <c r="E36" s="57">
        <v>1489</v>
      </c>
    </row>
    <row r="37" spans="1:5" ht="14.1" customHeight="1" x14ac:dyDescent="0.25">
      <c r="A37" s="52" t="s">
        <v>36</v>
      </c>
      <c r="B37" s="58"/>
      <c r="C37" s="57">
        <f>SUM(C32:C36)</f>
        <v>13503</v>
      </c>
      <c r="D37" s="57">
        <f>SUM(D32:D36)</f>
        <v>6598</v>
      </c>
      <c r="E37" s="57">
        <f>SUM(E32:E36)</f>
        <v>6905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2927</v>
      </c>
      <c r="D38" s="57">
        <v>1483</v>
      </c>
      <c r="E38" s="57">
        <v>1444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2905</v>
      </c>
      <c r="D39" s="57">
        <v>1462</v>
      </c>
      <c r="E39" s="57">
        <v>1443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2712</v>
      </c>
      <c r="D40" s="57">
        <v>1388</v>
      </c>
      <c r="E40" s="57">
        <v>1324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2692</v>
      </c>
      <c r="D41" s="57">
        <v>1387</v>
      </c>
      <c r="E41" s="57">
        <v>1305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2708</v>
      </c>
      <c r="D42" s="57">
        <v>1385</v>
      </c>
      <c r="E42" s="57">
        <v>1323</v>
      </c>
    </row>
    <row r="43" spans="1:5" ht="14.1" customHeight="1" x14ac:dyDescent="0.2">
      <c r="A43" s="52" t="s">
        <v>36</v>
      </c>
      <c r="B43" s="58"/>
      <c r="C43" s="57">
        <f>SUM(C38:C42)</f>
        <v>13944</v>
      </c>
      <c r="D43" s="57">
        <f>SUM(D38:D42)</f>
        <v>7105</v>
      </c>
      <c r="E43" s="57">
        <f>SUM(E38:E42)</f>
        <v>6839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2772</v>
      </c>
      <c r="D44" s="57">
        <v>1418</v>
      </c>
      <c r="E44" s="57">
        <v>1354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2691</v>
      </c>
      <c r="D45" s="57">
        <v>1349</v>
      </c>
      <c r="E45" s="57">
        <v>1342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2655</v>
      </c>
      <c r="D46" s="57">
        <v>1287</v>
      </c>
      <c r="E46" s="57">
        <v>1368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2502</v>
      </c>
      <c r="D47" s="57">
        <v>1209</v>
      </c>
      <c r="E47" s="57">
        <v>1293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2410</v>
      </c>
      <c r="D48" s="57">
        <v>1169</v>
      </c>
      <c r="E48" s="57">
        <v>1241</v>
      </c>
    </row>
    <row r="49" spans="1:5" ht="14.1" customHeight="1" x14ac:dyDescent="0.2">
      <c r="A49" s="52" t="s">
        <v>36</v>
      </c>
      <c r="B49" s="58"/>
      <c r="C49" s="57">
        <f>SUM(C44:C48)</f>
        <v>13030</v>
      </c>
      <c r="D49" s="57">
        <f>SUM(D44:D48)</f>
        <v>6432</v>
      </c>
      <c r="E49" s="57">
        <f>SUM(E44:E48)</f>
        <v>6598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2366</v>
      </c>
      <c r="D50" s="57">
        <v>1146</v>
      </c>
      <c r="E50" s="57">
        <v>1220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2406</v>
      </c>
      <c r="D51" s="57">
        <v>1218</v>
      </c>
      <c r="E51" s="57">
        <v>1188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2356</v>
      </c>
      <c r="D52" s="57">
        <v>1152</v>
      </c>
      <c r="E52" s="57">
        <v>1204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2307</v>
      </c>
      <c r="D53" s="57">
        <v>1126</v>
      </c>
      <c r="E53" s="57">
        <v>1181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2319</v>
      </c>
      <c r="D54" s="57">
        <v>1165</v>
      </c>
      <c r="E54" s="57">
        <v>1154</v>
      </c>
    </row>
    <row r="55" spans="1:5" ht="14.1" customHeight="1" x14ac:dyDescent="0.2">
      <c r="A55" s="51" t="s">
        <v>36</v>
      </c>
      <c r="B55" s="58"/>
      <c r="C55" s="57">
        <f>SUM(C50:C54)</f>
        <v>11754</v>
      </c>
      <c r="D55" s="57">
        <f>SUM(D50:D54)</f>
        <v>5807</v>
      </c>
      <c r="E55" s="57">
        <f>SUM(E50:E54)</f>
        <v>5947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2530</v>
      </c>
      <c r="D56" s="57">
        <v>1263</v>
      </c>
      <c r="E56" s="57">
        <v>1267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2899</v>
      </c>
      <c r="D57" s="57">
        <v>1464</v>
      </c>
      <c r="E57" s="57">
        <v>1435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2998</v>
      </c>
      <c r="D58" s="57">
        <v>1529</v>
      </c>
      <c r="E58" s="57">
        <v>1469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3178</v>
      </c>
      <c r="D59" s="57">
        <v>1589</v>
      </c>
      <c r="E59" s="57">
        <v>1589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3360</v>
      </c>
      <c r="D60" s="57">
        <v>1624</v>
      </c>
      <c r="E60" s="57">
        <v>1736</v>
      </c>
    </row>
    <row r="61" spans="1:5" ht="14.1" customHeight="1" x14ac:dyDescent="0.2">
      <c r="A61" s="52" t="s">
        <v>36</v>
      </c>
      <c r="B61" s="58"/>
      <c r="C61" s="57">
        <f>SUM(C56:C60)</f>
        <v>14965</v>
      </c>
      <c r="D61" s="57">
        <f>SUM(D56:D60)</f>
        <v>7469</v>
      </c>
      <c r="E61" s="57">
        <f>SUM(E56:E60)</f>
        <v>7496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3543</v>
      </c>
      <c r="D62" s="57">
        <v>1779</v>
      </c>
      <c r="E62" s="57">
        <v>1764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3519</v>
      </c>
      <c r="D63" s="57">
        <v>1756</v>
      </c>
      <c r="E63" s="57">
        <v>1763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3596</v>
      </c>
      <c r="D64" s="57">
        <v>1747</v>
      </c>
      <c r="E64" s="57">
        <v>1849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3600</v>
      </c>
      <c r="D65" s="57">
        <v>1834</v>
      </c>
      <c r="E65" s="57">
        <v>1766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3426</v>
      </c>
      <c r="D66" s="57">
        <v>1688</v>
      </c>
      <c r="E66" s="57">
        <v>1738</v>
      </c>
    </row>
    <row r="67" spans="1:5" ht="14.1" customHeight="1" x14ac:dyDescent="0.2">
      <c r="A67" s="52" t="s">
        <v>36</v>
      </c>
      <c r="B67" s="58"/>
      <c r="C67" s="57">
        <f>SUM(C62:C66)</f>
        <v>17684</v>
      </c>
      <c r="D67" s="57">
        <f>SUM(D62:D66)</f>
        <v>8804</v>
      </c>
      <c r="E67" s="57">
        <f>SUM(E62:E66)</f>
        <v>8880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3354</v>
      </c>
      <c r="D68" s="57">
        <v>1656</v>
      </c>
      <c r="E68" s="57">
        <v>1698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3291</v>
      </c>
      <c r="D69" s="57">
        <v>1575</v>
      </c>
      <c r="E69" s="57">
        <v>1716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3197</v>
      </c>
      <c r="D70" s="57">
        <v>1598</v>
      </c>
      <c r="E70" s="57">
        <v>1599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3094</v>
      </c>
      <c r="D71" s="57">
        <v>1476</v>
      </c>
      <c r="E71" s="57">
        <v>1618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2839</v>
      </c>
      <c r="D72" s="57">
        <v>1405</v>
      </c>
      <c r="E72" s="57">
        <v>1434</v>
      </c>
    </row>
    <row r="73" spans="1:5" ht="14.1" customHeight="1" x14ac:dyDescent="0.2">
      <c r="A73" s="52" t="s">
        <v>36</v>
      </c>
      <c r="B73" s="58"/>
      <c r="C73" s="57">
        <f>SUM(C68:C72)</f>
        <v>15775</v>
      </c>
      <c r="D73" s="57">
        <f>SUM(D68:D72)</f>
        <v>7710</v>
      </c>
      <c r="E73" s="57">
        <f>SUM(E68:E72)</f>
        <v>8065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2765</v>
      </c>
      <c r="D74" s="57">
        <v>1328</v>
      </c>
      <c r="E74" s="57">
        <v>1437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2740</v>
      </c>
      <c r="D75" s="57">
        <v>1298</v>
      </c>
      <c r="E75" s="57">
        <v>1442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2611</v>
      </c>
      <c r="D76" s="57">
        <v>1248</v>
      </c>
      <c r="E76" s="57">
        <v>1363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2680</v>
      </c>
      <c r="D77" s="57">
        <v>1246</v>
      </c>
      <c r="E77" s="57">
        <v>1434</v>
      </c>
    </row>
    <row r="78" spans="1:5" x14ac:dyDescent="0.2">
      <c r="A78" s="45" t="s">
        <v>91</v>
      </c>
      <c r="B78" s="56">
        <f>$B$8-59</f>
        <v>1953</v>
      </c>
      <c r="C78" s="57">
        <v>2504</v>
      </c>
      <c r="D78" s="57">
        <v>1197</v>
      </c>
      <c r="E78" s="57">
        <v>1307</v>
      </c>
    </row>
    <row r="79" spans="1:5" x14ac:dyDescent="0.2">
      <c r="A79" s="52" t="s">
        <v>36</v>
      </c>
      <c r="B79" s="58"/>
      <c r="C79" s="57">
        <f>SUM(C74:C78)</f>
        <v>13300</v>
      </c>
      <c r="D79" s="57">
        <f>SUM(D74:D78)</f>
        <v>6317</v>
      </c>
      <c r="E79" s="57">
        <f>SUM(E74:E78)</f>
        <v>6983</v>
      </c>
    </row>
    <row r="80" spans="1:5" x14ac:dyDescent="0.2">
      <c r="A80" s="45" t="s">
        <v>92</v>
      </c>
      <c r="B80" s="56">
        <f>$B$8-60</f>
        <v>1952</v>
      </c>
      <c r="C80" s="57">
        <v>2462</v>
      </c>
      <c r="D80" s="57">
        <v>1164</v>
      </c>
      <c r="E80" s="57">
        <v>1298</v>
      </c>
    </row>
    <row r="81" spans="1:5" x14ac:dyDescent="0.2">
      <c r="A81" s="45" t="s">
        <v>93</v>
      </c>
      <c r="B81" s="56">
        <f>$B$8-61</f>
        <v>1951</v>
      </c>
      <c r="C81" s="57">
        <v>2480</v>
      </c>
      <c r="D81" s="57">
        <v>1123</v>
      </c>
      <c r="E81" s="57">
        <v>1357</v>
      </c>
    </row>
    <row r="82" spans="1:5" x14ac:dyDescent="0.2">
      <c r="A82" s="45" t="s">
        <v>94</v>
      </c>
      <c r="B82" s="56">
        <f>$B$8-62</f>
        <v>1950</v>
      </c>
      <c r="C82" s="57">
        <v>2590</v>
      </c>
      <c r="D82" s="57">
        <v>1225</v>
      </c>
      <c r="E82" s="57">
        <v>1365</v>
      </c>
    </row>
    <row r="83" spans="1:5" x14ac:dyDescent="0.2">
      <c r="A83" s="45" t="s">
        <v>95</v>
      </c>
      <c r="B83" s="56">
        <f>$B$8-63</f>
        <v>1949</v>
      </c>
      <c r="C83" s="57">
        <v>2643</v>
      </c>
      <c r="D83" s="57">
        <v>1257</v>
      </c>
      <c r="E83" s="57">
        <v>1386</v>
      </c>
    </row>
    <row r="84" spans="1:5" x14ac:dyDescent="0.2">
      <c r="A84" s="45" t="s">
        <v>96</v>
      </c>
      <c r="B84" s="56">
        <f>$B$8-64</f>
        <v>1948</v>
      </c>
      <c r="C84" s="57">
        <v>2495</v>
      </c>
      <c r="D84" s="57">
        <v>1202</v>
      </c>
      <c r="E84" s="57">
        <v>1293</v>
      </c>
    </row>
    <row r="85" spans="1:5" x14ac:dyDescent="0.2">
      <c r="A85" s="52" t="s">
        <v>36</v>
      </c>
      <c r="B85" s="58"/>
      <c r="C85" s="57">
        <f>SUM(C80:C84)</f>
        <v>12670</v>
      </c>
      <c r="D85" s="57">
        <f>SUM(D80:D84)</f>
        <v>5971</v>
      </c>
      <c r="E85" s="57">
        <f>SUM(E80:E84)</f>
        <v>6699</v>
      </c>
    </row>
    <row r="86" spans="1:5" x14ac:dyDescent="0.2">
      <c r="A86" s="45" t="s">
        <v>97</v>
      </c>
      <c r="B86" s="56">
        <f>$B$8-65</f>
        <v>1947</v>
      </c>
      <c r="C86" s="57">
        <v>2356</v>
      </c>
      <c r="D86" s="57">
        <v>1136</v>
      </c>
      <c r="E86" s="57">
        <v>1220</v>
      </c>
    </row>
    <row r="87" spans="1:5" x14ac:dyDescent="0.2">
      <c r="A87" s="45" t="s">
        <v>98</v>
      </c>
      <c r="B87" s="56">
        <f>$B$8-66</f>
        <v>1946</v>
      </c>
      <c r="C87" s="57">
        <v>2281</v>
      </c>
      <c r="D87" s="57">
        <v>1071</v>
      </c>
      <c r="E87" s="57">
        <v>1210</v>
      </c>
    </row>
    <row r="88" spans="1:5" x14ac:dyDescent="0.2">
      <c r="A88" s="45" t="s">
        <v>99</v>
      </c>
      <c r="B88" s="56">
        <f>$B$8-67</f>
        <v>1945</v>
      </c>
      <c r="C88" s="57">
        <v>1933</v>
      </c>
      <c r="D88" s="57">
        <v>883</v>
      </c>
      <c r="E88" s="57">
        <v>1050</v>
      </c>
    </row>
    <row r="89" spans="1:5" x14ac:dyDescent="0.2">
      <c r="A89" s="45" t="s">
        <v>100</v>
      </c>
      <c r="B89" s="56">
        <f>$B$8-68</f>
        <v>1944</v>
      </c>
      <c r="C89" s="57">
        <v>2438</v>
      </c>
      <c r="D89" s="57">
        <v>1107</v>
      </c>
      <c r="E89" s="57">
        <v>1331</v>
      </c>
    </row>
    <row r="90" spans="1:5" x14ac:dyDescent="0.2">
      <c r="A90" s="45" t="s">
        <v>101</v>
      </c>
      <c r="B90" s="56">
        <f>$B$8-69</f>
        <v>1943</v>
      </c>
      <c r="C90" s="57">
        <v>2529</v>
      </c>
      <c r="D90" s="57">
        <v>1152</v>
      </c>
      <c r="E90" s="57">
        <v>1377</v>
      </c>
    </row>
    <row r="91" spans="1:5" x14ac:dyDescent="0.2">
      <c r="A91" s="52" t="s">
        <v>36</v>
      </c>
      <c r="B91" s="58"/>
      <c r="C91" s="57">
        <f>SUM(C86:C90)</f>
        <v>11537</v>
      </c>
      <c r="D91" s="57">
        <f>SUM(D86:D90)</f>
        <v>5349</v>
      </c>
      <c r="E91" s="57">
        <f>SUM(E86:E90)</f>
        <v>6188</v>
      </c>
    </row>
    <row r="92" spans="1:5" x14ac:dyDescent="0.2">
      <c r="A92" s="45" t="s">
        <v>102</v>
      </c>
      <c r="B92" s="56">
        <f>$B$8-70</f>
        <v>1942</v>
      </c>
      <c r="C92" s="57">
        <v>2471</v>
      </c>
      <c r="D92" s="57">
        <v>1131</v>
      </c>
      <c r="E92" s="57">
        <v>1340</v>
      </c>
    </row>
    <row r="93" spans="1:5" x14ac:dyDescent="0.2">
      <c r="A93" s="45" t="s">
        <v>103</v>
      </c>
      <c r="B93" s="56">
        <f>$B$8-71</f>
        <v>1941</v>
      </c>
      <c r="C93" s="57">
        <v>2910</v>
      </c>
      <c r="D93" s="57">
        <v>1330</v>
      </c>
      <c r="E93" s="57">
        <v>1580</v>
      </c>
    </row>
    <row r="94" spans="1:5" x14ac:dyDescent="0.2">
      <c r="A94" s="45" t="s">
        <v>104</v>
      </c>
      <c r="B94" s="56">
        <f>$B$8-72</f>
        <v>1940</v>
      </c>
      <c r="C94" s="57">
        <v>3066</v>
      </c>
      <c r="D94" s="57">
        <v>1415</v>
      </c>
      <c r="E94" s="57">
        <v>1651</v>
      </c>
    </row>
    <row r="95" spans="1:5" x14ac:dyDescent="0.2">
      <c r="A95" s="45" t="s">
        <v>105</v>
      </c>
      <c r="B95" s="56">
        <f>$B$8-73</f>
        <v>1939</v>
      </c>
      <c r="C95" s="57">
        <v>2878</v>
      </c>
      <c r="D95" s="57">
        <v>1264</v>
      </c>
      <c r="E95" s="57">
        <v>1614</v>
      </c>
    </row>
    <row r="96" spans="1:5" x14ac:dyDescent="0.2">
      <c r="A96" s="45" t="s">
        <v>106</v>
      </c>
      <c r="B96" s="56">
        <f>$B$8-74</f>
        <v>1938</v>
      </c>
      <c r="C96" s="57">
        <v>2662</v>
      </c>
      <c r="D96" s="57">
        <v>1242</v>
      </c>
      <c r="E96" s="57">
        <v>1420</v>
      </c>
    </row>
    <row r="97" spans="1:5" x14ac:dyDescent="0.2">
      <c r="A97" s="52" t="s">
        <v>36</v>
      </c>
      <c r="B97" s="58"/>
      <c r="C97" s="57">
        <f>SUM(C92:C96)</f>
        <v>13987</v>
      </c>
      <c r="D97" s="57">
        <f>SUM(D92:D96)</f>
        <v>6382</v>
      </c>
      <c r="E97" s="57">
        <f>SUM(E92:E96)</f>
        <v>7605</v>
      </c>
    </row>
    <row r="98" spans="1:5" x14ac:dyDescent="0.2">
      <c r="A98" s="45" t="s">
        <v>107</v>
      </c>
      <c r="B98" s="56">
        <f>$B$8-75</f>
        <v>1937</v>
      </c>
      <c r="C98" s="57">
        <v>2499</v>
      </c>
      <c r="D98" s="57">
        <v>1072</v>
      </c>
      <c r="E98" s="57">
        <v>1427</v>
      </c>
    </row>
    <row r="99" spans="1:5" x14ac:dyDescent="0.2">
      <c r="A99" s="45" t="s">
        <v>108</v>
      </c>
      <c r="B99" s="56">
        <f>$B$8-76</f>
        <v>1936</v>
      </c>
      <c r="C99" s="57">
        <v>2359</v>
      </c>
      <c r="D99" s="57">
        <v>994</v>
      </c>
      <c r="E99" s="57">
        <v>1365</v>
      </c>
    </row>
    <row r="100" spans="1:5" x14ac:dyDescent="0.2">
      <c r="A100" s="45" t="s">
        <v>109</v>
      </c>
      <c r="B100" s="56">
        <f>$B$8-77</f>
        <v>1935</v>
      </c>
      <c r="C100" s="57">
        <v>2191</v>
      </c>
      <c r="D100" s="57">
        <v>944</v>
      </c>
      <c r="E100" s="57">
        <v>1247</v>
      </c>
    </row>
    <row r="101" spans="1:5" x14ac:dyDescent="0.2">
      <c r="A101" s="45" t="s">
        <v>110</v>
      </c>
      <c r="B101" s="56">
        <f>$B$8-78</f>
        <v>1934</v>
      </c>
      <c r="C101" s="57">
        <v>1951</v>
      </c>
      <c r="D101" s="57">
        <v>829</v>
      </c>
      <c r="E101" s="57">
        <v>1122</v>
      </c>
    </row>
    <row r="102" spans="1:5" x14ac:dyDescent="0.2">
      <c r="A102" s="46" t="s">
        <v>111</v>
      </c>
      <c r="B102" s="56">
        <f>$B$8-79</f>
        <v>1933</v>
      </c>
      <c r="C102" s="57">
        <v>1424</v>
      </c>
      <c r="D102" s="57">
        <v>585</v>
      </c>
      <c r="E102" s="57">
        <v>839</v>
      </c>
    </row>
    <row r="103" spans="1:5" x14ac:dyDescent="0.2">
      <c r="A103" s="53" t="s">
        <v>36</v>
      </c>
      <c r="B103" s="59"/>
      <c r="C103" s="57">
        <f>SUM(C98:C102)</f>
        <v>10424</v>
      </c>
      <c r="D103" s="57">
        <f>SUM(D98:D102)</f>
        <v>4424</v>
      </c>
      <c r="E103" s="57">
        <f>SUM(E98:E102)</f>
        <v>6000</v>
      </c>
    </row>
    <row r="104" spans="1:5" x14ac:dyDescent="0.2">
      <c r="A104" s="46" t="s">
        <v>112</v>
      </c>
      <c r="B104" s="56">
        <f>$B$8-80</f>
        <v>1932</v>
      </c>
      <c r="C104" s="57">
        <v>1318</v>
      </c>
      <c r="D104" s="57">
        <v>518</v>
      </c>
      <c r="E104" s="57">
        <v>800</v>
      </c>
    </row>
    <row r="105" spans="1:5" x14ac:dyDescent="0.2">
      <c r="A105" s="46" t="s">
        <v>123</v>
      </c>
      <c r="B105" s="56">
        <f>$B$8-81</f>
        <v>1931</v>
      </c>
      <c r="C105" s="57">
        <v>1287</v>
      </c>
      <c r="D105" s="57">
        <v>478</v>
      </c>
      <c r="E105" s="57">
        <v>809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1258</v>
      </c>
      <c r="D106" s="57">
        <v>453</v>
      </c>
      <c r="E106" s="57">
        <v>805</v>
      </c>
    </row>
    <row r="107" spans="1:5" x14ac:dyDescent="0.2">
      <c r="A107" s="46" t="s">
        <v>124</v>
      </c>
      <c r="B107" s="56">
        <f>$B$8-83</f>
        <v>1929</v>
      </c>
      <c r="C107" s="57">
        <v>1229</v>
      </c>
      <c r="D107" s="57">
        <v>434</v>
      </c>
      <c r="E107" s="57">
        <v>795</v>
      </c>
    </row>
    <row r="108" spans="1:5" x14ac:dyDescent="0.2">
      <c r="A108" s="46" t="s">
        <v>122</v>
      </c>
      <c r="B108" s="56">
        <f>$B$8-84</f>
        <v>1928</v>
      </c>
      <c r="C108" s="57">
        <v>1252</v>
      </c>
      <c r="D108" s="57">
        <v>413</v>
      </c>
      <c r="E108" s="57">
        <v>839</v>
      </c>
    </row>
    <row r="109" spans="1:5" x14ac:dyDescent="0.2">
      <c r="A109" s="53" t="s">
        <v>36</v>
      </c>
      <c r="B109" s="59"/>
      <c r="C109" s="57">
        <f>SUM(C104:C108)</f>
        <v>6344</v>
      </c>
      <c r="D109" s="57">
        <f>SUM(D104:D108)</f>
        <v>2296</v>
      </c>
      <c r="E109" s="57">
        <f>SUM(E104:E108)</f>
        <v>4048</v>
      </c>
    </row>
    <row r="110" spans="1:5" x14ac:dyDescent="0.2">
      <c r="A110" s="46" t="s">
        <v>113</v>
      </c>
      <c r="B110" s="56">
        <f>$B$8-85</f>
        <v>1927</v>
      </c>
      <c r="C110" s="57">
        <v>1084</v>
      </c>
      <c r="D110" s="57">
        <v>330</v>
      </c>
      <c r="E110" s="57">
        <v>754</v>
      </c>
    </row>
    <row r="111" spans="1:5" x14ac:dyDescent="0.2">
      <c r="A111" s="46" t="s">
        <v>114</v>
      </c>
      <c r="B111" s="56">
        <f>$B$8-86</f>
        <v>1926</v>
      </c>
      <c r="C111" s="57">
        <v>1017</v>
      </c>
      <c r="D111" s="57">
        <v>266</v>
      </c>
      <c r="E111" s="57">
        <v>751</v>
      </c>
    </row>
    <row r="112" spans="1:5" x14ac:dyDescent="0.2">
      <c r="A112" s="46" t="s">
        <v>115</v>
      </c>
      <c r="B112" s="56">
        <f>$B$8-87</f>
        <v>1925</v>
      </c>
      <c r="C112" s="57">
        <v>858</v>
      </c>
      <c r="D112" s="57">
        <v>246</v>
      </c>
      <c r="E112" s="57">
        <v>612</v>
      </c>
    </row>
    <row r="113" spans="1:5" x14ac:dyDescent="0.2">
      <c r="A113" s="46" t="s">
        <v>116</v>
      </c>
      <c r="B113" s="56">
        <f>$B$8-88</f>
        <v>1924</v>
      </c>
      <c r="C113" s="57">
        <v>729</v>
      </c>
      <c r="D113" s="57">
        <v>193</v>
      </c>
      <c r="E113" s="57">
        <v>536</v>
      </c>
    </row>
    <row r="114" spans="1:5" x14ac:dyDescent="0.2">
      <c r="A114" s="46" t="s">
        <v>117</v>
      </c>
      <c r="B114" s="56">
        <f>$B$8-89</f>
        <v>1923</v>
      </c>
      <c r="C114" s="57">
        <v>688</v>
      </c>
      <c r="D114" s="57">
        <v>164</v>
      </c>
      <c r="E114" s="57">
        <v>524</v>
      </c>
    </row>
    <row r="115" spans="1:5" x14ac:dyDescent="0.2">
      <c r="A115" s="53" t="s">
        <v>36</v>
      </c>
      <c r="B115" s="60"/>
      <c r="C115" s="57">
        <f>SUM(C110:C114)</f>
        <v>4376</v>
      </c>
      <c r="D115" s="57">
        <f>SUM(D110:D114)</f>
        <v>1199</v>
      </c>
      <c r="E115" s="57">
        <f>SUM(E110:E114)</f>
        <v>3177</v>
      </c>
    </row>
    <row r="116" spans="1:5" x14ac:dyDescent="0.2">
      <c r="A116" s="46" t="s">
        <v>118</v>
      </c>
      <c r="B116" s="56">
        <f>$B$8-90</f>
        <v>1922</v>
      </c>
      <c r="C116" s="57">
        <v>2271</v>
      </c>
      <c r="D116" s="57">
        <v>523</v>
      </c>
      <c r="E116" s="57">
        <v>1748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211713</v>
      </c>
      <c r="D118" s="62">
        <v>100816</v>
      </c>
      <c r="E118" s="62">
        <v>110897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">
      <c r="A3" s="99" t="s">
        <v>128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584</v>
      </c>
      <c r="D8" s="57">
        <v>281</v>
      </c>
      <c r="E8" s="57">
        <v>303</v>
      </c>
    </row>
    <row r="9" spans="1:8" ht="14.1" customHeight="1" x14ac:dyDescent="0.25">
      <c r="A9" s="44" t="s">
        <v>32</v>
      </c>
      <c r="B9" s="56">
        <f>$B$8-1</f>
        <v>2011</v>
      </c>
      <c r="C9" s="57">
        <v>583</v>
      </c>
      <c r="D9" s="57">
        <v>309</v>
      </c>
      <c r="E9" s="57">
        <v>274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667</v>
      </c>
      <c r="D10" s="57">
        <v>348</v>
      </c>
      <c r="E10" s="57">
        <v>319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676</v>
      </c>
      <c r="D11" s="57">
        <v>360</v>
      </c>
      <c r="E11" s="57">
        <v>316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672</v>
      </c>
      <c r="D12" s="57">
        <v>330</v>
      </c>
      <c r="E12" s="57">
        <v>342</v>
      </c>
    </row>
    <row r="13" spans="1:8" ht="14.1" customHeight="1" x14ac:dyDescent="0.25">
      <c r="A13" s="51" t="s">
        <v>36</v>
      </c>
      <c r="B13" s="56"/>
      <c r="C13" s="57">
        <f>SUM(C8:C12)</f>
        <v>3182</v>
      </c>
      <c r="D13" s="57">
        <f>SUM(D8:D12)</f>
        <v>1628</v>
      </c>
      <c r="E13" s="57">
        <f>SUM(E8:E12)</f>
        <v>1554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671</v>
      </c>
      <c r="D14" s="57">
        <v>340</v>
      </c>
      <c r="E14" s="57">
        <v>331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669</v>
      </c>
      <c r="D15" s="57">
        <v>362</v>
      </c>
      <c r="E15" s="57">
        <v>307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645</v>
      </c>
      <c r="D16" s="57">
        <v>313</v>
      </c>
      <c r="E16" s="57">
        <v>332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684</v>
      </c>
      <c r="D17" s="57">
        <v>358</v>
      </c>
      <c r="E17" s="57">
        <v>326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638</v>
      </c>
      <c r="D18" s="57">
        <v>336</v>
      </c>
      <c r="E18" s="57">
        <v>302</v>
      </c>
    </row>
    <row r="19" spans="1:5" ht="14.1" customHeight="1" x14ac:dyDescent="0.25">
      <c r="A19" s="52" t="s">
        <v>36</v>
      </c>
      <c r="B19" s="58"/>
      <c r="C19" s="57">
        <f>SUM(C14:C18)</f>
        <v>3307</v>
      </c>
      <c r="D19" s="57">
        <f>SUM(D14:D18)</f>
        <v>1709</v>
      </c>
      <c r="E19" s="57">
        <f>SUM(E14:E18)</f>
        <v>1598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665</v>
      </c>
      <c r="D20" s="57">
        <v>345</v>
      </c>
      <c r="E20" s="57">
        <v>320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764</v>
      </c>
      <c r="D21" s="57">
        <v>400</v>
      </c>
      <c r="E21" s="57">
        <v>364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795</v>
      </c>
      <c r="D22" s="57">
        <v>402</v>
      </c>
      <c r="E22" s="57">
        <v>393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768</v>
      </c>
      <c r="D23" s="57">
        <v>356</v>
      </c>
      <c r="E23" s="57">
        <v>412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825</v>
      </c>
      <c r="D24" s="57">
        <v>412</v>
      </c>
      <c r="E24" s="57">
        <v>413</v>
      </c>
    </row>
    <row r="25" spans="1:5" ht="14.1" customHeight="1" x14ac:dyDescent="0.25">
      <c r="A25" s="52" t="s">
        <v>36</v>
      </c>
      <c r="B25" s="58"/>
      <c r="C25" s="57">
        <f>SUM(C20:C24)</f>
        <v>3817</v>
      </c>
      <c r="D25" s="57">
        <f>SUM(D20:D24)</f>
        <v>1915</v>
      </c>
      <c r="E25" s="57">
        <f>SUM(E20:E24)</f>
        <v>1902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837</v>
      </c>
      <c r="D26" s="57">
        <v>415</v>
      </c>
      <c r="E26" s="57">
        <v>422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812</v>
      </c>
      <c r="D27" s="57">
        <v>413</v>
      </c>
      <c r="E27" s="57">
        <v>399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803</v>
      </c>
      <c r="D28" s="57">
        <v>434</v>
      </c>
      <c r="E28" s="57">
        <v>369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845</v>
      </c>
      <c r="D29" s="57">
        <v>421</v>
      </c>
      <c r="E29" s="57">
        <v>424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913</v>
      </c>
      <c r="D30" s="57">
        <v>448</v>
      </c>
      <c r="E30" s="57">
        <v>465</v>
      </c>
    </row>
    <row r="31" spans="1:5" ht="14.1" customHeight="1" x14ac:dyDescent="0.25">
      <c r="A31" s="52" t="s">
        <v>36</v>
      </c>
      <c r="B31" s="58"/>
      <c r="C31" s="57">
        <f>SUM(C26:C30)</f>
        <v>4210</v>
      </c>
      <c r="D31" s="57">
        <f>SUM(D26:D30)</f>
        <v>2131</v>
      </c>
      <c r="E31" s="57">
        <f>SUM(E26:E30)</f>
        <v>2079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908</v>
      </c>
      <c r="D32" s="57">
        <v>475</v>
      </c>
      <c r="E32" s="57">
        <v>433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921</v>
      </c>
      <c r="D33" s="57">
        <v>491</v>
      </c>
      <c r="E33" s="57">
        <v>430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1016</v>
      </c>
      <c r="D34" s="57">
        <v>524</v>
      </c>
      <c r="E34" s="57">
        <v>492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1032</v>
      </c>
      <c r="D35" s="57">
        <v>519</v>
      </c>
      <c r="E35" s="57">
        <v>513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1045</v>
      </c>
      <c r="D36" s="57">
        <v>557</v>
      </c>
      <c r="E36" s="57">
        <v>488</v>
      </c>
    </row>
    <row r="37" spans="1:5" ht="14.1" customHeight="1" x14ac:dyDescent="0.25">
      <c r="A37" s="52" t="s">
        <v>36</v>
      </c>
      <c r="B37" s="58"/>
      <c r="C37" s="57">
        <f>SUM(C32:C36)</f>
        <v>4922</v>
      </c>
      <c r="D37" s="57">
        <f>SUM(D32:D36)</f>
        <v>2566</v>
      </c>
      <c r="E37" s="57">
        <f>SUM(E32:E36)</f>
        <v>2356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941</v>
      </c>
      <c r="D38" s="57">
        <v>492</v>
      </c>
      <c r="E38" s="57">
        <v>449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867</v>
      </c>
      <c r="D39" s="57">
        <v>454</v>
      </c>
      <c r="E39" s="57">
        <v>413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864</v>
      </c>
      <c r="D40" s="57">
        <v>429</v>
      </c>
      <c r="E40" s="57">
        <v>435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864</v>
      </c>
      <c r="D41" s="57">
        <v>450</v>
      </c>
      <c r="E41" s="57">
        <v>414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805</v>
      </c>
      <c r="D42" s="57">
        <v>402</v>
      </c>
      <c r="E42" s="57">
        <v>403</v>
      </c>
    </row>
    <row r="43" spans="1:5" ht="14.1" customHeight="1" x14ac:dyDescent="0.2">
      <c r="A43" s="52" t="s">
        <v>36</v>
      </c>
      <c r="B43" s="58"/>
      <c r="C43" s="57">
        <f>SUM(C38:C42)</f>
        <v>4341</v>
      </c>
      <c r="D43" s="57">
        <f>SUM(D38:D42)</f>
        <v>2227</v>
      </c>
      <c r="E43" s="57">
        <f>SUM(E38:E42)</f>
        <v>2114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914</v>
      </c>
      <c r="D44" s="57">
        <v>494</v>
      </c>
      <c r="E44" s="57">
        <v>420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820</v>
      </c>
      <c r="D45" s="57">
        <v>433</v>
      </c>
      <c r="E45" s="57">
        <v>387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841</v>
      </c>
      <c r="D46" s="57">
        <v>410</v>
      </c>
      <c r="E46" s="57">
        <v>431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840</v>
      </c>
      <c r="D47" s="57">
        <v>446</v>
      </c>
      <c r="E47" s="57">
        <v>394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776</v>
      </c>
      <c r="D48" s="57">
        <v>396</v>
      </c>
      <c r="E48" s="57">
        <v>380</v>
      </c>
    </row>
    <row r="49" spans="1:5" ht="14.1" customHeight="1" x14ac:dyDescent="0.2">
      <c r="A49" s="52" t="s">
        <v>36</v>
      </c>
      <c r="B49" s="58"/>
      <c r="C49" s="57">
        <f>SUM(C44:C48)</f>
        <v>4191</v>
      </c>
      <c r="D49" s="57">
        <f>SUM(D44:D48)</f>
        <v>2179</v>
      </c>
      <c r="E49" s="57">
        <f>SUM(E44:E48)</f>
        <v>2012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799</v>
      </c>
      <c r="D50" s="57">
        <v>390</v>
      </c>
      <c r="E50" s="57">
        <v>409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824</v>
      </c>
      <c r="D51" s="57">
        <v>418</v>
      </c>
      <c r="E51" s="57">
        <v>406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834</v>
      </c>
      <c r="D52" s="57">
        <v>416</v>
      </c>
      <c r="E52" s="57">
        <v>418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785</v>
      </c>
      <c r="D53" s="57">
        <v>402</v>
      </c>
      <c r="E53" s="57">
        <v>383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874</v>
      </c>
      <c r="D54" s="57">
        <v>422</v>
      </c>
      <c r="E54" s="57">
        <v>452</v>
      </c>
    </row>
    <row r="55" spans="1:5" ht="14.1" customHeight="1" x14ac:dyDescent="0.2">
      <c r="A55" s="51" t="s">
        <v>36</v>
      </c>
      <c r="B55" s="58"/>
      <c r="C55" s="57">
        <f>SUM(C50:C54)</f>
        <v>4116</v>
      </c>
      <c r="D55" s="57">
        <f>SUM(D50:D54)</f>
        <v>2048</v>
      </c>
      <c r="E55" s="57">
        <f>SUM(E50:E54)</f>
        <v>2068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937</v>
      </c>
      <c r="D56" s="57">
        <v>452</v>
      </c>
      <c r="E56" s="57">
        <v>485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1030</v>
      </c>
      <c r="D57" s="57">
        <v>514</v>
      </c>
      <c r="E57" s="57">
        <v>516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1074</v>
      </c>
      <c r="D58" s="57">
        <v>535</v>
      </c>
      <c r="E58" s="57">
        <v>539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1226</v>
      </c>
      <c r="D59" s="57">
        <v>613</v>
      </c>
      <c r="E59" s="57">
        <v>613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1226</v>
      </c>
      <c r="D60" s="57">
        <v>632</v>
      </c>
      <c r="E60" s="57">
        <v>594</v>
      </c>
    </row>
    <row r="61" spans="1:5" ht="14.1" customHeight="1" x14ac:dyDescent="0.2">
      <c r="A61" s="52" t="s">
        <v>36</v>
      </c>
      <c r="B61" s="58"/>
      <c r="C61" s="57">
        <f>SUM(C56:C60)</f>
        <v>5493</v>
      </c>
      <c r="D61" s="57">
        <f>SUM(D56:D60)</f>
        <v>2746</v>
      </c>
      <c r="E61" s="57">
        <f>SUM(E56:E60)</f>
        <v>2747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1344</v>
      </c>
      <c r="D62" s="57">
        <v>696</v>
      </c>
      <c r="E62" s="57">
        <v>648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1269</v>
      </c>
      <c r="D63" s="57">
        <v>648</v>
      </c>
      <c r="E63" s="57">
        <v>621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1275</v>
      </c>
      <c r="D64" s="57">
        <v>674</v>
      </c>
      <c r="E64" s="57">
        <v>601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1313</v>
      </c>
      <c r="D65" s="57">
        <v>642</v>
      </c>
      <c r="E65" s="57">
        <v>671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1262</v>
      </c>
      <c r="D66" s="57">
        <v>645</v>
      </c>
      <c r="E66" s="57">
        <v>617</v>
      </c>
    </row>
    <row r="67" spans="1:5" ht="14.1" customHeight="1" x14ac:dyDescent="0.2">
      <c r="A67" s="52" t="s">
        <v>36</v>
      </c>
      <c r="B67" s="58"/>
      <c r="C67" s="57">
        <f>SUM(C62:C66)</f>
        <v>6463</v>
      </c>
      <c r="D67" s="57">
        <f>SUM(D62:D66)</f>
        <v>3305</v>
      </c>
      <c r="E67" s="57">
        <f>SUM(E62:E66)</f>
        <v>3158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1204</v>
      </c>
      <c r="D68" s="57">
        <v>616</v>
      </c>
      <c r="E68" s="57">
        <v>588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1325</v>
      </c>
      <c r="D69" s="57">
        <v>645</v>
      </c>
      <c r="E69" s="57">
        <v>680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1218</v>
      </c>
      <c r="D70" s="57">
        <v>619</v>
      </c>
      <c r="E70" s="57">
        <v>599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1181</v>
      </c>
      <c r="D71" s="57">
        <v>603</v>
      </c>
      <c r="E71" s="57">
        <v>578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1075</v>
      </c>
      <c r="D72" s="57">
        <v>537</v>
      </c>
      <c r="E72" s="57">
        <v>538</v>
      </c>
    </row>
    <row r="73" spans="1:5" ht="14.1" customHeight="1" x14ac:dyDescent="0.2">
      <c r="A73" s="52" t="s">
        <v>36</v>
      </c>
      <c r="B73" s="58"/>
      <c r="C73" s="57">
        <f>SUM(C68:C72)</f>
        <v>6003</v>
      </c>
      <c r="D73" s="57">
        <f>SUM(D68:D72)</f>
        <v>3020</v>
      </c>
      <c r="E73" s="57">
        <f>SUM(E68:E72)</f>
        <v>2983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1052</v>
      </c>
      <c r="D74" s="57">
        <v>532</v>
      </c>
      <c r="E74" s="57">
        <v>520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1045</v>
      </c>
      <c r="D75" s="57">
        <v>525</v>
      </c>
      <c r="E75" s="57">
        <v>520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987</v>
      </c>
      <c r="D76" s="57">
        <v>477</v>
      </c>
      <c r="E76" s="57">
        <v>510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964</v>
      </c>
      <c r="D77" s="57">
        <v>449</v>
      </c>
      <c r="E77" s="57">
        <v>515</v>
      </c>
    </row>
    <row r="78" spans="1:5" x14ac:dyDescent="0.2">
      <c r="A78" s="45" t="s">
        <v>91</v>
      </c>
      <c r="B78" s="56">
        <f>$B$8-59</f>
        <v>1953</v>
      </c>
      <c r="C78" s="57">
        <v>978</v>
      </c>
      <c r="D78" s="57">
        <v>457</v>
      </c>
      <c r="E78" s="57">
        <v>521</v>
      </c>
    </row>
    <row r="79" spans="1:5" x14ac:dyDescent="0.2">
      <c r="A79" s="52" t="s">
        <v>36</v>
      </c>
      <c r="B79" s="58"/>
      <c r="C79" s="57">
        <f>SUM(C74:C78)</f>
        <v>5026</v>
      </c>
      <c r="D79" s="57">
        <f>SUM(D74:D78)</f>
        <v>2440</v>
      </c>
      <c r="E79" s="57">
        <f>SUM(E74:E78)</f>
        <v>2586</v>
      </c>
    </row>
    <row r="80" spans="1:5" x14ac:dyDescent="0.2">
      <c r="A80" s="45" t="s">
        <v>92</v>
      </c>
      <c r="B80" s="56">
        <f>$B$8-60</f>
        <v>1952</v>
      </c>
      <c r="C80" s="57">
        <v>911</v>
      </c>
      <c r="D80" s="57">
        <v>454</v>
      </c>
      <c r="E80" s="57">
        <v>457</v>
      </c>
    </row>
    <row r="81" spans="1:5" x14ac:dyDescent="0.2">
      <c r="A81" s="45" t="s">
        <v>93</v>
      </c>
      <c r="B81" s="56">
        <f>$B$8-61</f>
        <v>1951</v>
      </c>
      <c r="C81" s="57">
        <v>933</v>
      </c>
      <c r="D81" s="57">
        <v>470</v>
      </c>
      <c r="E81" s="57">
        <v>463</v>
      </c>
    </row>
    <row r="82" spans="1:5" x14ac:dyDescent="0.2">
      <c r="A82" s="45" t="s">
        <v>94</v>
      </c>
      <c r="B82" s="56">
        <f>$B$8-62</f>
        <v>1950</v>
      </c>
      <c r="C82" s="57">
        <v>985</v>
      </c>
      <c r="D82" s="57">
        <v>479</v>
      </c>
      <c r="E82" s="57">
        <v>506</v>
      </c>
    </row>
    <row r="83" spans="1:5" x14ac:dyDescent="0.2">
      <c r="A83" s="45" t="s">
        <v>95</v>
      </c>
      <c r="B83" s="56">
        <f>$B$8-63</f>
        <v>1949</v>
      </c>
      <c r="C83" s="57">
        <v>1013</v>
      </c>
      <c r="D83" s="57">
        <v>506</v>
      </c>
      <c r="E83" s="57">
        <v>507</v>
      </c>
    </row>
    <row r="84" spans="1:5" x14ac:dyDescent="0.2">
      <c r="A84" s="45" t="s">
        <v>96</v>
      </c>
      <c r="B84" s="56">
        <f>$B$8-64</f>
        <v>1948</v>
      </c>
      <c r="C84" s="57">
        <v>896</v>
      </c>
      <c r="D84" s="57">
        <v>443</v>
      </c>
      <c r="E84" s="57">
        <v>453</v>
      </c>
    </row>
    <row r="85" spans="1:5" x14ac:dyDescent="0.2">
      <c r="A85" s="52" t="s">
        <v>36</v>
      </c>
      <c r="B85" s="58"/>
      <c r="C85" s="57">
        <f>SUM(C80:C84)</f>
        <v>4738</v>
      </c>
      <c r="D85" s="57">
        <f>SUM(D80:D84)</f>
        <v>2352</v>
      </c>
      <c r="E85" s="57">
        <f>SUM(E80:E84)</f>
        <v>2386</v>
      </c>
    </row>
    <row r="86" spans="1:5" x14ac:dyDescent="0.2">
      <c r="A86" s="45" t="s">
        <v>97</v>
      </c>
      <c r="B86" s="56">
        <f>$B$8-65</f>
        <v>1947</v>
      </c>
      <c r="C86" s="57">
        <v>786</v>
      </c>
      <c r="D86" s="57">
        <v>379</v>
      </c>
      <c r="E86" s="57">
        <v>407</v>
      </c>
    </row>
    <row r="87" spans="1:5" x14ac:dyDescent="0.2">
      <c r="A87" s="45" t="s">
        <v>98</v>
      </c>
      <c r="B87" s="56">
        <f>$B$8-66</f>
        <v>1946</v>
      </c>
      <c r="C87" s="57">
        <v>796</v>
      </c>
      <c r="D87" s="57">
        <v>388</v>
      </c>
      <c r="E87" s="57">
        <v>408</v>
      </c>
    </row>
    <row r="88" spans="1:5" x14ac:dyDescent="0.2">
      <c r="A88" s="45" t="s">
        <v>99</v>
      </c>
      <c r="B88" s="56">
        <f>$B$8-67</f>
        <v>1945</v>
      </c>
      <c r="C88" s="57">
        <v>693</v>
      </c>
      <c r="D88" s="57">
        <v>329</v>
      </c>
      <c r="E88" s="57">
        <v>364</v>
      </c>
    </row>
    <row r="89" spans="1:5" x14ac:dyDescent="0.2">
      <c r="A89" s="45" t="s">
        <v>100</v>
      </c>
      <c r="B89" s="56">
        <f>$B$8-68</f>
        <v>1944</v>
      </c>
      <c r="C89" s="57">
        <v>859</v>
      </c>
      <c r="D89" s="57">
        <v>399</v>
      </c>
      <c r="E89" s="57">
        <v>460</v>
      </c>
    </row>
    <row r="90" spans="1:5" x14ac:dyDescent="0.2">
      <c r="A90" s="45" t="s">
        <v>101</v>
      </c>
      <c r="B90" s="56">
        <f>$B$8-69</f>
        <v>1943</v>
      </c>
      <c r="C90" s="57">
        <v>905</v>
      </c>
      <c r="D90" s="57">
        <v>430</v>
      </c>
      <c r="E90" s="57">
        <v>475</v>
      </c>
    </row>
    <row r="91" spans="1:5" x14ac:dyDescent="0.2">
      <c r="A91" s="52" t="s">
        <v>36</v>
      </c>
      <c r="B91" s="58"/>
      <c r="C91" s="57">
        <f>SUM(C86:C90)</f>
        <v>4039</v>
      </c>
      <c r="D91" s="57">
        <f>SUM(D86:D90)</f>
        <v>1925</v>
      </c>
      <c r="E91" s="57">
        <f>SUM(E86:E90)</f>
        <v>2114</v>
      </c>
    </row>
    <row r="92" spans="1:5" x14ac:dyDescent="0.2">
      <c r="A92" s="45" t="s">
        <v>102</v>
      </c>
      <c r="B92" s="56">
        <f>$B$8-70</f>
        <v>1942</v>
      </c>
      <c r="C92" s="57">
        <v>852</v>
      </c>
      <c r="D92" s="57">
        <v>409</v>
      </c>
      <c r="E92" s="57">
        <v>443</v>
      </c>
    </row>
    <row r="93" spans="1:5" x14ac:dyDescent="0.2">
      <c r="A93" s="45" t="s">
        <v>103</v>
      </c>
      <c r="B93" s="56">
        <f>$B$8-71</f>
        <v>1941</v>
      </c>
      <c r="C93" s="57">
        <v>1119</v>
      </c>
      <c r="D93" s="57">
        <v>526</v>
      </c>
      <c r="E93" s="57">
        <v>593</v>
      </c>
    </row>
    <row r="94" spans="1:5" x14ac:dyDescent="0.2">
      <c r="A94" s="45" t="s">
        <v>104</v>
      </c>
      <c r="B94" s="56">
        <f>$B$8-72</f>
        <v>1940</v>
      </c>
      <c r="C94" s="57">
        <v>1110</v>
      </c>
      <c r="D94" s="57">
        <v>506</v>
      </c>
      <c r="E94" s="57">
        <v>604</v>
      </c>
    </row>
    <row r="95" spans="1:5" x14ac:dyDescent="0.2">
      <c r="A95" s="45" t="s">
        <v>105</v>
      </c>
      <c r="B95" s="56">
        <f>$B$8-73</f>
        <v>1939</v>
      </c>
      <c r="C95" s="57">
        <v>1031</v>
      </c>
      <c r="D95" s="57">
        <v>506</v>
      </c>
      <c r="E95" s="57">
        <v>525</v>
      </c>
    </row>
    <row r="96" spans="1:5" x14ac:dyDescent="0.2">
      <c r="A96" s="45" t="s">
        <v>106</v>
      </c>
      <c r="B96" s="56">
        <f>$B$8-74</f>
        <v>1938</v>
      </c>
      <c r="C96" s="57">
        <v>1008</v>
      </c>
      <c r="D96" s="57">
        <v>479</v>
      </c>
      <c r="E96" s="57">
        <v>529</v>
      </c>
    </row>
    <row r="97" spans="1:5" x14ac:dyDescent="0.2">
      <c r="A97" s="52" t="s">
        <v>36</v>
      </c>
      <c r="B97" s="58"/>
      <c r="C97" s="57">
        <f>SUM(C92:C96)</f>
        <v>5120</v>
      </c>
      <c r="D97" s="57">
        <f>SUM(D92:D96)</f>
        <v>2426</v>
      </c>
      <c r="E97" s="57">
        <f>SUM(E92:E96)</f>
        <v>2694</v>
      </c>
    </row>
    <row r="98" spans="1:5" x14ac:dyDescent="0.2">
      <c r="A98" s="45" t="s">
        <v>107</v>
      </c>
      <c r="B98" s="56">
        <f>$B$8-75</f>
        <v>1937</v>
      </c>
      <c r="C98" s="57">
        <v>901</v>
      </c>
      <c r="D98" s="57">
        <v>394</v>
      </c>
      <c r="E98" s="57">
        <v>507</v>
      </c>
    </row>
    <row r="99" spans="1:5" x14ac:dyDescent="0.2">
      <c r="A99" s="45" t="s">
        <v>108</v>
      </c>
      <c r="B99" s="56">
        <f>$B$8-76</f>
        <v>1936</v>
      </c>
      <c r="C99" s="57">
        <v>811</v>
      </c>
      <c r="D99" s="57">
        <v>342</v>
      </c>
      <c r="E99" s="57">
        <v>469</v>
      </c>
    </row>
    <row r="100" spans="1:5" x14ac:dyDescent="0.2">
      <c r="A100" s="45" t="s">
        <v>109</v>
      </c>
      <c r="B100" s="56">
        <f>$B$8-77</f>
        <v>1935</v>
      </c>
      <c r="C100" s="57">
        <v>763</v>
      </c>
      <c r="D100" s="57">
        <v>317</v>
      </c>
      <c r="E100" s="57">
        <v>446</v>
      </c>
    </row>
    <row r="101" spans="1:5" x14ac:dyDescent="0.2">
      <c r="A101" s="45" t="s">
        <v>110</v>
      </c>
      <c r="B101" s="56">
        <f>$B$8-78</f>
        <v>1934</v>
      </c>
      <c r="C101" s="57">
        <v>643</v>
      </c>
      <c r="D101" s="57">
        <v>265</v>
      </c>
      <c r="E101" s="57">
        <v>378</v>
      </c>
    </row>
    <row r="102" spans="1:5" x14ac:dyDescent="0.2">
      <c r="A102" s="46" t="s">
        <v>111</v>
      </c>
      <c r="B102" s="56">
        <f>$B$8-79</f>
        <v>1933</v>
      </c>
      <c r="C102" s="57">
        <v>493</v>
      </c>
      <c r="D102" s="57">
        <v>193</v>
      </c>
      <c r="E102" s="57">
        <v>300</v>
      </c>
    </row>
    <row r="103" spans="1:5" x14ac:dyDescent="0.2">
      <c r="A103" s="53" t="s">
        <v>36</v>
      </c>
      <c r="B103" s="59"/>
      <c r="C103" s="57">
        <f>SUM(C98:C102)</f>
        <v>3611</v>
      </c>
      <c r="D103" s="57">
        <f>SUM(D98:D102)</f>
        <v>1511</v>
      </c>
      <c r="E103" s="57">
        <f>SUM(E98:E102)</f>
        <v>2100</v>
      </c>
    </row>
    <row r="104" spans="1:5" x14ac:dyDescent="0.2">
      <c r="A104" s="46" t="s">
        <v>112</v>
      </c>
      <c r="B104" s="56">
        <f>$B$8-80</f>
        <v>1932</v>
      </c>
      <c r="C104" s="57">
        <v>438</v>
      </c>
      <c r="D104" s="57">
        <v>154</v>
      </c>
      <c r="E104" s="57">
        <v>284</v>
      </c>
    </row>
    <row r="105" spans="1:5" x14ac:dyDescent="0.2">
      <c r="A105" s="46" t="s">
        <v>123</v>
      </c>
      <c r="B105" s="56">
        <f>$B$8-81</f>
        <v>1931</v>
      </c>
      <c r="C105" s="57">
        <v>499</v>
      </c>
      <c r="D105" s="57">
        <v>188</v>
      </c>
      <c r="E105" s="57">
        <v>311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452</v>
      </c>
      <c r="D106" s="57">
        <v>158</v>
      </c>
      <c r="E106" s="57">
        <v>294</v>
      </c>
    </row>
    <row r="107" spans="1:5" x14ac:dyDescent="0.2">
      <c r="A107" s="46" t="s">
        <v>124</v>
      </c>
      <c r="B107" s="56">
        <f>$B$8-83</f>
        <v>1929</v>
      </c>
      <c r="C107" s="57">
        <v>428</v>
      </c>
      <c r="D107" s="57">
        <v>149</v>
      </c>
      <c r="E107" s="57">
        <v>279</v>
      </c>
    </row>
    <row r="108" spans="1:5" x14ac:dyDescent="0.2">
      <c r="A108" s="46" t="s">
        <v>122</v>
      </c>
      <c r="B108" s="56">
        <f>$B$8-84</f>
        <v>1928</v>
      </c>
      <c r="C108" s="57">
        <v>427</v>
      </c>
      <c r="D108" s="57">
        <v>160</v>
      </c>
      <c r="E108" s="57">
        <v>267</v>
      </c>
    </row>
    <row r="109" spans="1:5" x14ac:dyDescent="0.2">
      <c r="A109" s="53" t="s">
        <v>36</v>
      </c>
      <c r="B109" s="59"/>
      <c r="C109" s="57">
        <f>SUM(C104:C108)</f>
        <v>2244</v>
      </c>
      <c r="D109" s="57">
        <f>SUM(D104:D108)</f>
        <v>809</v>
      </c>
      <c r="E109" s="57">
        <f>SUM(E104:E108)</f>
        <v>1435</v>
      </c>
    </row>
    <row r="110" spans="1:5" x14ac:dyDescent="0.2">
      <c r="A110" s="46" t="s">
        <v>113</v>
      </c>
      <c r="B110" s="56">
        <f>$B$8-85</f>
        <v>1927</v>
      </c>
      <c r="C110" s="57">
        <v>347</v>
      </c>
      <c r="D110" s="57">
        <v>111</v>
      </c>
      <c r="E110" s="57">
        <v>236</v>
      </c>
    </row>
    <row r="111" spans="1:5" x14ac:dyDescent="0.2">
      <c r="A111" s="46" t="s">
        <v>114</v>
      </c>
      <c r="B111" s="56">
        <f>$B$8-86</f>
        <v>1926</v>
      </c>
      <c r="C111" s="57">
        <v>315</v>
      </c>
      <c r="D111" s="57">
        <v>94</v>
      </c>
      <c r="E111" s="57">
        <v>221</v>
      </c>
    </row>
    <row r="112" spans="1:5" x14ac:dyDescent="0.2">
      <c r="A112" s="46" t="s">
        <v>115</v>
      </c>
      <c r="B112" s="56">
        <f>$B$8-87</f>
        <v>1925</v>
      </c>
      <c r="C112" s="57">
        <v>307</v>
      </c>
      <c r="D112" s="57">
        <v>105</v>
      </c>
      <c r="E112" s="57">
        <v>202</v>
      </c>
    </row>
    <row r="113" spans="1:5" x14ac:dyDescent="0.2">
      <c r="A113" s="46" t="s">
        <v>116</v>
      </c>
      <c r="B113" s="56">
        <f>$B$8-88</f>
        <v>1924</v>
      </c>
      <c r="C113" s="57">
        <v>263</v>
      </c>
      <c r="D113" s="57">
        <v>70</v>
      </c>
      <c r="E113" s="57">
        <v>193</v>
      </c>
    </row>
    <row r="114" spans="1:5" x14ac:dyDescent="0.2">
      <c r="A114" s="46" t="s">
        <v>117</v>
      </c>
      <c r="B114" s="56">
        <f>$B$8-89</f>
        <v>1923</v>
      </c>
      <c r="C114" s="57">
        <v>214</v>
      </c>
      <c r="D114" s="57">
        <v>70</v>
      </c>
      <c r="E114" s="57">
        <v>144</v>
      </c>
    </row>
    <row r="115" spans="1:5" x14ac:dyDescent="0.2">
      <c r="A115" s="53" t="s">
        <v>36</v>
      </c>
      <c r="B115" s="60"/>
      <c r="C115" s="57">
        <f>SUM(C110:C114)</f>
        <v>1446</v>
      </c>
      <c r="D115" s="57">
        <f>SUM(D110:D114)</f>
        <v>450</v>
      </c>
      <c r="E115" s="57">
        <f>SUM(E110:E114)</f>
        <v>996</v>
      </c>
    </row>
    <row r="116" spans="1:5" x14ac:dyDescent="0.2">
      <c r="A116" s="46" t="s">
        <v>118</v>
      </c>
      <c r="B116" s="56">
        <f>$B$8-90</f>
        <v>1922</v>
      </c>
      <c r="C116" s="57">
        <v>682</v>
      </c>
      <c r="D116" s="57">
        <v>159</v>
      </c>
      <c r="E116" s="57">
        <v>523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76951</v>
      </c>
      <c r="D118" s="62">
        <v>37546</v>
      </c>
      <c r="E118" s="62">
        <v>39405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99" t="s">
        <v>166</v>
      </c>
      <c r="B1" s="99"/>
      <c r="C1" s="100"/>
      <c r="D1" s="100"/>
      <c r="E1" s="100"/>
    </row>
    <row r="2" spans="1:8" s="10" customFormat="1" ht="14.1" customHeight="1" x14ac:dyDescent="0.2">
      <c r="A2" s="103" t="s">
        <v>168</v>
      </c>
      <c r="B2" s="103"/>
      <c r="C2" s="103"/>
      <c r="D2" s="103"/>
      <c r="E2" s="103"/>
    </row>
    <row r="3" spans="1:8" s="10" customFormat="1" ht="14.1" customHeight="1" x14ac:dyDescent="0.25">
      <c r="A3" s="99" t="s">
        <v>129</v>
      </c>
      <c r="B3" s="99"/>
      <c r="C3" s="99"/>
      <c r="D3" s="99"/>
      <c r="E3" s="99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35" customHeight="1" x14ac:dyDescent="0.2">
      <c r="A5" s="104" t="s">
        <v>165</v>
      </c>
      <c r="B5" s="106" t="s">
        <v>167</v>
      </c>
      <c r="C5" s="101" t="s">
        <v>30</v>
      </c>
      <c r="D5" s="101" t="s">
        <v>22</v>
      </c>
      <c r="E5" s="102" t="s">
        <v>23</v>
      </c>
    </row>
    <row r="6" spans="1:8" ht="28.35" customHeight="1" x14ac:dyDescent="0.2">
      <c r="A6" s="105"/>
      <c r="B6" s="107"/>
      <c r="C6" s="18" t="s">
        <v>162</v>
      </c>
      <c r="D6" s="18" t="s">
        <v>163</v>
      </c>
      <c r="E6" s="19" t="s">
        <v>164</v>
      </c>
    </row>
    <row r="7" spans="1:8" ht="14.1" customHeight="1" x14ac:dyDescent="0.25">
      <c r="A7" s="43"/>
      <c r="B7" s="49"/>
      <c r="C7" s="20"/>
      <c r="D7" s="20"/>
      <c r="E7" s="20"/>
    </row>
    <row r="8" spans="1:8" ht="14.1" customHeight="1" x14ac:dyDescent="0.25">
      <c r="A8" s="44" t="s">
        <v>31</v>
      </c>
      <c r="B8" s="56">
        <v>2012</v>
      </c>
      <c r="C8" s="57">
        <v>956</v>
      </c>
      <c r="D8" s="57">
        <v>518</v>
      </c>
      <c r="E8" s="57">
        <v>438</v>
      </c>
    </row>
    <row r="9" spans="1:8" ht="14.1" customHeight="1" x14ac:dyDescent="0.25">
      <c r="A9" s="44" t="s">
        <v>32</v>
      </c>
      <c r="B9" s="56">
        <f>$B$8-1</f>
        <v>2011</v>
      </c>
      <c r="C9" s="57">
        <v>959</v>
      </c>
      <c r="D9" s="57">
        <v>507</v>
      </c>
      <c r="E9" s="57">
        <v>452</v>
      </c>
    </row>
    <row r="10" spans="1:8" ht="14.1" customHeight="1" x14ac:dyDescent="0.25">
      <c r="A10" s="44" t="s">
        <v>33</v>
      </c>
      <c r="B10" s="56">
        <f>$B$8-2</f>
        <v>2010</v>
      </c>
      <c r="C10" s="57">
        <v>1082</v>
      </c>
      <c r="D10" s="57">
        <v>530</v>
      </c>
      <c r="E10" s="57">
        <v>552</v>
      </c>
    </row>
    <row r="11" spans="1:8" ht="14.1" customHeight="1" x14ac:dyDescent="0.25">
      <c r="A11" s="44" t="s">
        <v>34</v>
      </c>
      <c r="B11" s="56">
        <f>$B$8-3</f>
        <v>2009</v>
      </c>
      <c r="C11" s="57">
        <v>1049</v>
      </c>
      <c r="D11" s="57">
        <v>542</v>
      </c>
      <c r="E11" s="57">
        <v>507</v>
      </c>
      <c r="H11" s="23"/>
    </row>
    <row r="12" spans="1:8" ht="14.1" customHeight="1" x14ac:dyDescent="0.25">
      <c r="A12" s="44" t="s">
        <v>35</v>
      </c>
      <c r="B12" s="56">
        <f>$B$8-4</f>
        <v>2008</v>
      </c>
      <c r="C12" s="57">
        <v>1055</v>
      </c>
      <c r="D12" s="57">
        <v>511</v>
      </c>
      <c r="E12" s="57">
        <v>544</v>
      </c>
    </row>
    <row r="13" spans="1:8" ht="14.1" customHeight="1" x14ac:dyDescent="0.25">
      <c r="A13" s="51" t="s">
        <v>36</v>
      </c>
      <c r="B13" s="56"/>
      <c r="C13" s="57">
        <f>SUM(C8:C12)</f>
        <v>5101</v>
      </c>
      <c r="D13" s="57">
        <f>SUM(D8:D12)</f>
        <v>2608</v>
      </c>
      <c r="E13" s="57">
        <f>SUM(E8:E12)</f>
        <v>2493</v>
      </c>
    </row>
    <row r="14" spans="1:8" ht="14.1" customHeight="1" x14ac:dyDescent="0.25">
      <c r="A14" s="45" t="s">
        <v>37</v>
      </c>
      <c r="B14" s="56">
        <f>$B$8-5</f>
        <v>2007</v>
      </c>
      <c r="C14" s="57">
        <v>1094</v>
      </c>
      <c r="D14" s="57">
        <v>579</v>
      </c>
      <c r="E14" s="57">
        <v>515</v>
      </c>
    </row>
    <row r="15" spans="1:8" ht="14.1" customHeight="1" x14ac:dyDescent="0.25">
      <c r="A15" s="45" t="s">
        <v>38</v>
      </c>
      <c r="B15" s="56">
        <f>$B$8-6</f>
        <v>2006</v>
      </c>
      <c r="C15" s="57">
        <v>1091</v>
      </c>
      <c r="D15" s="57">
        <v>556</v>
      </c>
      <c r="E15" s="57">
        <v>535</v>
      </c>
    </row>
    <row r="16" spans="1:8" ht="14.1" customHeight="1" x14ac:dyDescent="0.25">
      <c r="A16" s="45" t="s">
        <v>39</v>
      </c>
      <c r="B16" s="56">
        <f>$B$8-7</f>
        <v>2005</v>
      </c>
      <c r="C16" s="57">
        <v>1105</v>
      </c>
      <c r="D16" s="57">
        <v>552</v>
      </c>
      <c r="E16" s="57">
        <v>553</v>
      </c>
    </row>
    <row r="17" spans="1:5" ht="14.1" customHeight="1" x14ac:dyDescent="0.25">
      <c r="A17" s="45" t="s">
        <v>40</v>
      </c>
      <c r="B17" s="56">
        <f>$B$8-8</f>
        <v>2004</v>
      </c>
      <c r="C17" s="57">
        <v>1178</v>
      </c>
      <c r="D17" s="57">
        <v>604</v>
      </c>
      <c r="E17" s="57">
        <v>574</v>
      </c>
    </row>
    <row r="18" spans="1:5" ht="14.1" customHeight="1" x14ac:dyDescent="0.25">
      <c r="A18" s="45" t="s">
        <v>41</v>
      </c>
      <c r="B18" s="56">
        <f>$B$8-9</f>
        <v>2003</v>
      </c>
      <c r="C18" s="57">
        <v>1289</v>
      </c>
      <c r="D18" s="57">
        <v>651</v>
      </c>
      <c r="E18" s="57">
        <v>638</v>
      </c>
    </row>
    <row r="19" spans="1:5" ht="14.1" customHeight="1" x14ac:dyDescent="0.25">
      <c r="A19" s="52" t="s">
        <v>36</v>
      </c>
      <c r="B19" s="58"/>
      <c r="C19" s="57">
        <f>SUM(C14:C18)</f>
        <v>5757</v>
      </c>
      <c r="D19" s="57">
        <f>SUM(D14:D18)</f>
        <v>2942</v>
      </c>
      <c r="E19" s="57">
        <f>SUM(E14:E18)</f>
        <v>2815</v>
      </c>
    </row>
    <row r="20" spans="1:5" ht="14.1" customHeight="1" x14ac:dyDescent="0.25">
      <c r="A20" s="45" t="s">
        <v>42</v>
      </c>
      <c r="B20" s="56">
        <f>$B$8-10</f>
        <v>2002</v>
      </c>
      <c r="C20" s="57">
        <v>1293</v>
      </c>
      <c r="D20" s="57">
        <v>640</v>
      </c>
      <c r="E20" s="57">
        <v>653</v>
      </c>
    </row>
    <row r="21" spans="1:5" ht="14.1" customHeight="1" x14ac:dyDescent="0.25">
      <c r="A21" s="45" t="s">
        <v>43</v>
      </c>
      <c r="B21" s="56">
        <f>$B$8-11</f>
        <v>2001</v>
      </c>
      <c r="C21" s="57">
        <v>1301</v>
      </c>
      <c r="D21" s="57">
        <v>671</v>
      </c>
      <c r="E21" s="57">
        <v>630</v>
      </c>
    </row>
    <row r="22" spans="1:5" ht="14.1" customHeight="1" x14ac:dyDescent="0.25">
      <c r="A22" s="45" t="s">
        <v>44</v>
      </c>
      <c r="B22" s="56">
        <f>$B$8-12</f>
        <v>2000</v>
      </c>
      <c r="C22" s="57">
        <v>1493</v>
      </c>
      <c r="D22" s="57">
        <v>760</v>
      </c>
      <c r="E22" s="57">
        <v>733</v>
      </c>
    </row>
    <row r="23" spans="1:5" ht="14.1" customHeight="1" x14ac:dyDescent="0.25">
      <c r="A23" s="45" t="s">
        <v>45</v>
      </c>
      <c r="B23" s="56">
        <f>$B$8-13</f>
        <v>1999</v>
      </c>
      <c r="C23" s="57">
        <v>1467</v>
      </c>
      <c r="D23" s="57">
        <v>764</v>
      </c>
      <c r="E23" s="57">
        <v>703</v>
      </c>
    </row>
    <row r="24" spans="1:5" ht="14.1" customHeight="1" x14ac:dyDescent="0.25">
      <c r="A24" s="45" t="s">
        <v>46</v>
      </c>
      <c r="B24" s="56">
        <f>$B$8-14</f>
        <v>1998</v>
      </c>
      <c r="C24" s="57">
        <v>1540</v>
      </c>
      <c r="D24" s="57">
        <v>743</v>
      </c>
      <c r="E24" s="57">
        <v>797</v>
      </c>
    </row>
    <row r="25" spans="1:5" ht="14.1" customHeight="1" x14ac:dyDescent="0.25">
      <c r="A25" s="52" t="s">
        <v>36</v>
      </c>
      <c r="B25" s="58"/>
      <c r="C25" s="57">
        <f>SUM(C20:C24)</f>
        <v>7094</v>
      </c>
      <c r="D25" s="57">
        <f>SUM(D20:D24)</f>
        <v>3578</v>
      </c>
      <c r="E25" s="57">
        <f>SUM(E20:E24)</f>
        <v>3516</v>
      </c>
    </row>
    <row r="26" spans="1:5" ht="14.1" customHeight="1" x14ac:dyDescent="0.25">
      <c r="A26" s="45" t="s">
        <v>47</v>
      </c>
      <c r="B26" s="56">
        <f>$B$8-15</f>
        <v>1997</v>
      </c>
      <c r="C26" s="57">
        <v>1688</v>
      </c>
      <c r="D26" s="57">
        <v>835</v>
      </c>
      <c r="E26" s="57">
        <v>853</v>
      </c>
    </row>
    <row r="27" spans="1:5" ht="14.1" customHeight="1" x14ac:dyDescent="0.25">
      <c r="A27" s="45" t="s">
        <v>48</v>
      </c>
      <c r="B27" s="56">
        <f>$B$8-16</f>
        <v>1996</v>
      </c>
      <c r="C27" s="57">
        <v>1684</v>
      </c>
      <c r="D27" s="57">
        <v>856</v>
      </c>
      <c r="E27" s="57">
        <v>828</v>
      </c>
    </row>
    <row r="28" spans="1:5" ht="14.1" customHeight="1" x14ac:dyDescent="0.25">
      <c r="A28" s="45" t="s">
        <v>49</v>
      </c>
      <c r="B28" s="56">
        <f>$B$8-17</f>
        <v>1995</v>
      </c>
      <c r="C28" s="57">
        <v>1613</v>
      </c>
      <c r="D28" s="57">
        <v>822</v>
      </c>
      <c r="E28" s="57">
        <v>791</v>
      </c>
    </row>
    <row r="29" spans="1:5" ht="14.1" customHeight="1" x14ac:dyDescent="0.25">
      <c r="A29" s="45" t="s">
        <v>50</v>
      </c>
      <c r="B29" s="56">
        <f>$B$8-18</f>
        <v>1994</v>
      </c>
      <c r="C29" s="57">
        <v>1513</v>
      </c>
      <c r="D29" s="57">
        <v>791</v>
      </c>
      <c r="E29" s="57">
        <v>722</v>
      </c>
    </row>
    <row r="30" spans="1:5" ht="14.1" customHeight="1" x14ac:dyDescent="0.25">
      <c r="A30" s="44" t="s">
        <v>51</v>
      </c>
      <c r="B30" s="56">
        <f>$B$8-19</f>
        <v>1993</v>
      </c>
      <c r="C30" s="57">
        <v>1621</v>
      </c>
      <c r="D30" s="57">
        <v>862</v>
      </c>
      <c r="E30" s="57">
        <v>759</v>
      </c>
    </row>
    <row r="31" spans="1:5" ht="14.1" customHeight="1" x14ac:dyDescent="0.25">
      <c r="A31" s="52" t="s">
        <v>36</v>
      </c>
      <c r="B31" s="58"/>
      <c r="C31" s="57">
        <f>SUM(C26:C30)</f>
        <v>8119</v>
      </c>
      <c r="D31" s="57">
        <f>SUM(D26:D30)</f>
        <v>4166</v>
      </c>
      <c r="E31" s="57">
        <f>SUM(E26:E30)</f>
        <v>3953</v>
      </c>
    </row>
    <row r="32" spans="1:5" ht="14.1" customHeight="1" x14ac:dyDescent="0.25">
      <c r="A32" s="45" t="s">
        <v>52</v>
      </c>
      <c r="B32" s="56">
        <f>$B$8-20</f>
        <v>1992</v>
      </c>
      <c r="C32" s="57">
        <v>1449</v>
      </c>
      <c r="D32" s="57">
        <v>742</v>
      </c>
      <c r="E32" s="57">
        <v>707</v>
      </c>
    </row>
    <row r="33" spans="1:5" ht="14.1" customHeight="1" x14ac:dyDescent="0.25">
      <c r="A33" s="45" t="s">
        <v>53</v>
      </c>
      <c r="B33" s="56">
        <f>$B$8-21</f>
        <v>1991</v>
      </c>
      <c r="C33" s="57">
        <v>1408</v>
      </c>
      <c r="D33" s="57">
        <v>754</v>
      </c>
      <c r="E33" s="57">
        <v>654</v>
      </c>
    </row>
    <row r="34" spans="1:5" ht="14.1" customHeight="1" x14ac:dyDescent="0.25">
      <c r="A34" s="45" t="s">
        <v>54</v>
      </c>
      <c r="B34" s="56">
        <f>$B$8-22</f>
        <v>1990</v>
      </c>
      <c r="C34" s="57">
        <v>1354</v>
      </c>
      <c r="D34" s="57">
        <v>712</v>
      </c>
      <c r="E34" s="57">
        <v>642</v>
      </c>
    </row>
    <row r="35" spans="1:5" ht="14.1" customHeight="1" x14ac:dyDescent="0.25">
      <c r="A35" s="45" t="s">
        <v>55</v>
      </c>
      <c r="B35" s="56">
        <f>$B$8-23</f>
        <v>1989</v>
      </c>
      <c r="C35" s="57">
        <v>1292</v>
      </c>
      <c r="D35" s="57">
        <v>706</v>
      </c>
      <c r="E35" s="57">
        <v>586</v>
      </c>
    </row>
    <row r="36" spans="1:5" ht="14.1" customHeight="1" x14ac:dyDescent="0.25">
      <c r="A36" s="45" t="s">
        <v>56</v>
      </c>
      <c r="B36" s="56">
        <f>$B$8-24</f>
        <v>1988</v>
      </c>
      <c r="C36" s="57">
        <v>1358</v>
      </c>
      <c r="D36" s="57">
        <v>692</v>
      </c>
      <c r="E36" s="57">
        <v>666</v>
      </c>
    </row>
    <row r="37" spans="1:5" ht="14.1" customHeight="1" x14ac:dyDescent="0.25">
      <c r="A37" s="52" t="s">
        <v>36</v>
      </c>
      <c r="B37" s="58"/>
      <c r="C37" s="57">
        <f>SUM(C32:C36)</f>
        <v>6861</v>
      </c>
      <c r="D37" s="57">
        <f>SUM(D32:D36)</f>
        <v>3606</v>
      </c>
      <c r="E37" s="57">
        <f>SUM(E32:E36)</f>
        <v>3255</v>
      </c>
    </row>
    <row r="38" spans="1:5" ht="14.1" customHeight="1" x14ac:dyDescent="0.25">
      <c r="A38" s="45" t="s">
        <v>57</v>
      </c>
      <c r="B38" s="56">
        <f>$B$8-25</f>
        <v>1987</v>
      </c>
      <c r="C38" s="57">
        <v>1328</v>
      </c>
      <c r="D38" s="57">
        <v>684</v>
      </c>
      <c r="E38" s="57">
        <v>644</v>
      </c>
    </row>
    <row r="39" spans="1:5" ht="14.1" customHeight="1" x14ac:dyDescent="0.25">
      <c r="A39" s="45" t="s">
        <v>58</v>
      </c>
      <c r="B39" s="56">
        <f>$B$8-26</f>
        <v>1986</v>
      </c>
      <c r="C39" s="57">
        <v>1277</v>
      </c>
      <c r="D39" s="57">
        <v>672</v>
      </c>
      <c r="E39" s="57">
        <v>605</v>
      </c>
    </row>
    <row r="40" spans="1:5" ht="14.1" customHeight="1" x14ac:dyDescent="0.25">
      <c r="A40" s="45" t="s">
        <v>59</v>
      </c>
      <c r="B40" s="56">
        <f>$B$8-27</f>
        <v>1985</v>
      </c>
      <c r="C40" s="57">
        <v>1182</v>
      </c>
      <c r="D40" s="57">
        <v>642</v>
      </c>
      <c r="E40" s="57">
        <v>540</v>
      </c>
    </row>
    <row r="41" spans="1:5" ht="14.1" customHeight="1" x14ac:dyDescent="0.2">
      <c r="A41" s="45" t="s">
        <v>60</v>
      </c>
      <c r="B41" s="56">
        <f>$B$8-28</f>
        <v>1984</v>
      </c>
      <c r="C41" s="57">
        <v>1211</v>
      </c>
      <c r="D41" s="57">
        <v>605</v>
      </c>
      <c r="E41" s="57">
        <v>606</v>
      </c>
    </row>
    <row r="42" spans="1:5" ht="14.1" customHeight="1" x14ac:dyDescent="0.2">
      <c r="A42" s="45" t="s">
        <v>61</v>
      </c>
      <c r="B42" s="56">
        <f>$B$8-29</f>
        <v>1983</v>
      </c>
      <c r="C42" s="57">
        <v>1208</v>
      </c>
      <c r="D42" s="57">
        <v>655</v>
      </c>
      <c r="E42" s="57">
        <v>553</v>
      </c>
    </row>
    <row r="43" spans="1:5" ht="14.1" customHeight="1" x14ac:dyDescent="0.2">
      <c r="A43" s="52" t="s">
        <v>36</v>
      </c>
      <c r="B43" s="58"/>
      <c r="C43" s="57">
        <f>SUM(C38:C42)</f>
        <v>6206</v>
      </c>
      <c r="D43" s="57">
        <f>SUM(D38:D42)</f>
        <v>3258</v>
      </c>
      <c r="E43" s="57">
        <f>SUM(E38:E42)</f>
        <v>2948</v>
      </c>
    </row>
    <row r="44" spans="1:5" ht="14.1" customHeight="1" x14ac:dyDescent="0.2">
      <c r="A44" s="45" t="s">
        <v>62</v>
      </c>
      <c r="B44" s="56">
        <f>$B$8-30</f>
        <v>1982</v>
      </c>
      <c r="C44" s="57">
        <v>1240</v>
      </c>
      <c r="D44" s="57">
        <v>623</v>
      </c>
      <c r="E44" s="57">
        <v>617</v>
      </c>
    </row>
    <row r="45" spans="1:5" ht="14.1" customHeight="1" x14ac:dyDescent="0.2">
      <c r="A45" s="45" t="s">
        <v>63</v>
      </c>
      <c r="B45" s="56">
        <f>$B$8-31</f>
        <v>1981</v>
      </c>
      <c r="C45" s="57">
        <v>1269</v>
      </c>
      <c r="D45" s="57">
        <v>614</v>
      </c>
      <c r="E45" s="57">
        <v>655</v>
      </c>
    </row>
    <row r="46" spans="1:5" ht="14.1" customHeight="1" x14ac:dyDescent="0.2">
      <c r="A46" s="45" t="s">
        <v>64</v>
      </c>
      <c r="B46" s="56">
        <f>$B$8-32</f>
        <v>1980</v>
      </c>
      <c r="C46" s="57">
        <v>1284</v>
      </c>
      <c r="D46" s="57">
        <v>621</v>
      </c>
      <c r="E46" s="57">
        <v>663</v>
      </c>
    </row>
    <row r="47" spans="1:5" ht="14.1" customHeight="1" x14ac:dyDescent="0.2">
      <c r="A47" s="45" t="s">
        <v>65</v>
      </c>
      <c r="B47" s="56">
        <f>$B$8-33</f>
        <v>1979</v>
      </c>
      <c r="C47" s="57">
        <v>1236</v>
      </c>
      <c r="D47" s="57">
        <v>602</v>
      </c>
      <c r="E47" s="57">
        <v>634</v>
      </c>
    </row>
    <row r="48" spans="1:5" ht="14.1" customHeight="1" x14ac:dyDescent="0.2">
      <c r="A48" s="45" t="s">
        <v>66</v>
      </c>
      <c r="B48" s="56">
        <f>$B$8-34</f>
        <v>1978</v>
      </c>
      <c r="C48" s="57">
        <v>1277</v>
      </c>
      <c r="D48" s="57">
        <v>650</v>
      </c>
      <c r="E48" s="57">
        <v>627</v>
      </c>
    </row>
    <row r="49" spans="1:5" ht="14.1" customHeight="1" x14ac:dyDescent="0.2">
      <c r="A49" s="52" t="s">
        <v>36</v>
      </c>
      <c r="B49" s="58"/>
      <c r="C49" s="57">
        <f>SUM(C44:C48)</f>
        <v>6306</v>
      </c>
      <c r="D49" s="57">
        <f>SUM(D44:D48)</f>
        <v>3110</v>
      </c>
      <c r="E49" s="57">
        <f>SUM(E44:E48)</f>
        <v>3196</v>
      </c>
    </row>
    <row r="50" spans="1:5" ht="14.1" customHeight="1" x14ac:dyDescent="0.2">
      <c r="A50" s="45" t="s">
        <v>67</v>
      </c>
      <c r="B50" s="56">
        <f>$B$8-35</f>
        <v>1977</v>
      </c>
      <c r="C50" s="57">
        <v>1277</v>
      </c>
      <c r="D50" s="57">
        <v>631</v>
      </c>
      <c r="E50" s="57">
        <v>646</v>
      </c>
    </row>
    <row r="51" spans="1:5" ht="14.1" customHeight="1" x14ac:dyDescent="0.2">
      <c r="A51" s="45" t="s">
        <v>68</v>
      </c>
      <c r="B51" s="56">
        <f>$B$8-36</f>
        <v>1976</v>
      </c>
      <c r="C51" s="57">
        <v>1340</v>
      </c>
      <c r="D51" s="57">
        <v>650</v>
      </c>
      <c r="E51" s="57">
        <v>690</v>
      </c>
    </row>
    <row r="52" spans="1:5" ht="14.1" customHeight="1" x14ac:dyDescent="0.2">
      <c r="A52" s="45" t="s">
        <v>69</v>
      </c>
      <c r="B52" s="56">
        <f>$B$8-37</f>
        <v>1975</v>
      </c>
      <c r="C52" s="57">
        <v>1302</v>
      </c>
      <c r="D52" s="57">
        <v>647</v>
      </c>
      <c r="E52" s="57">
        <v>655</v>
      </c>
    </row>
    <row r="53" spans="1:5" ht="14.1" customHeight="1" x14ac:dyDescent="0.2">
      <c r="A53" s="45" t="s">
        <v>70</v>
      </c>
      <c r="B53" s="56">
        <f>$B$8-38</f>
        <v>1974</v>
      </c>
      <c r="C53" s="57">
        <v>1323</v>
      </c>
      <c r="D53" s="57">
        <v>678</v>
      </c>
      <c r="E53" s="57">
        <v>645</v>
      </c>
    </row>
    <row r="54" spans="1:5" ht="14.1" customHeight="1" x14ac:dyDescent="0.2">
      <c r="A54" s="44" t="s">
        <v>71</v>
      </c>
      <c r="B54" s="56">
        <f>$B$8-39</f>
        <v>1973</v>
      </c>
      <c r="C54" s="57">
        <v>1449</v>
      </c>
      <c r="D54" s="57">
        <v>742</v>
      </c>
      <c r="E54" s="57">
        <v>707</v>
      </c>
    </row>
    <row r="55" spans="1:5" ht="14.1" customHeight="1" x14ac:dyDescent="0.2">
      <c r="A55" s="51" t="s">
        <v>36</v>
      </c>
      <c r="B55" s="58"/>
      <c r="C55" s="57">
        <f>SUM(C50:C54)</f>
        <v>6691</v>
      </c>
      <c r="D55" s="57">
        <f>SUM(D50:D54)</f>
        <v>3348</v>
      </c>
      <c r="E55" s="57">
        <f>SUM(E50:E54)</f>
        <v>3343</v>
      </c>
    </row>
    <row r="56" spans="1:5" ht="14.1" customHeight="1" x14ac:dyDescent="0.2">
      <c r="A56" s="44" t="s">
        <v>72</v>
      </c>
      <c r="B56" s="56">
        <f>$B$8-40</f>
        <v>1972</v>
      </c>
      <c r="C56" s="57">
        <v>1552</v>
      </c>
      <c r="D56" s="57">
        <v>777</v>
      </c>
      <c r="E56" s="57">
        <v>775</v>
      </c>
    </row>
    <row r="57" spans="1:5" ht="14.1" customHeight="1" x14ac:dyDescent="0.2">
      <c r="A57" s="44" t="s">
        <v>73</v>
      </c>
      <c r="B57" s="56">
        <f>$B$8-41</f>
        <v>1971</v>
      </c>
      <c r="C57" s="57">
        <v>1771</v>
      </c>
      <c r="D57" s="57">
        <v>914</v>
      </c>
      <c r="E57" s="57">
        <v>857</v>
      </c>
    </row>
    <row r="58" spans="1:5" ht="14.1" customHeight="1" x14ac:dyDescent="0.2">
      <c r="A58" s="44" t="s">
        <v>74</v>
      </c>
      <c r="B58" s="56">
        <f>$B$8-42</f>
        <v>1970</v>
      </c>
      <c r="C58" s="57">
        <v>1941</v>
      </c>
      <c r="D58" s="57">
        <v>950</v>
      </c>
      <c r="E58" s="57">
        <v>991</v>
      </c>
    </row>
    <row r="59" spans="1:5" ht="14.1" customHeight="1" x14ac:dyDescent="0.2">
      <c r="A59" s="44" t="s">
        <v>75</v>
      </c>
      <c r="B59" s="56">
        <f>$B$8-43</f>
        <v>1969</v>
      </c>
      <c r="C59" s="57">
        <v>2177</v>
      </c>
      <c r="D59" s="57">
        <v>1062</v>
      </c>
      <c r="E59" s="57">
        <v>1115</v>
      </c>
    </row>
    <row r="60" spans="1:5" ht="14.1" customHeight="1" x14ac:dyDescent="0.2">
      <c r="A60" s="44" t="s">
        <v>76</v>
      </c>
      <c r="B60" s="56">
        <f>$B$8-44</f>
        <v>1968</v>
      </c>
      <c r="C60" s="57">
        <v>2203</v>
      </c>
      <c r="D60" s="57">
        <v>1112</v>
      </c>
      <c r="E60" s="57">
        <v>1091</v>
      </c>
    </row>
    <row r="61" spans="1:5" ht="14.1" customHeight="1" x14ac:dyDescent="0.2">
      <c r="A61" s="52" t="s">
        <v>36</v>
      </c>
      <c r="B61" s="58"/>
      <c r="C61" s="57">
        <f>SUM(C56:C60)</f>
        <v>9644</v>
      </c>
      <c r="D61" s="57">
        <f>SUM(D56:D60)</f>
        <v>4815</v>
      </c>
      <c r="E61" s="57">
        <f>SUM(E56:E60)</f>
        <v>4829</v>
      </c>
    </row>
    <row r="62" spans="1:5" ht="14.1" customHeight="1" x14ac:dyDescent="0.2">
      <c r="A62" s="45" t="s">
        <v>77</v>
      </c>
      <c r="B62" s="56">
        <f>$B$8-45</f>
        <v>1967</v>
      </c>
      <c r="C62" s="57">
        <v>2280</v>
      </c>
      <c r="D62" s="57">
        <v>1137</v>
      </c>
      <c r="E62" s="57">
        <v>1143</v>
      </c>
    </row>
    <row r="63" spans="1:5" ht="14.1" customHeight="1" x14ac:dyDescent="0.2">
      <c r="A63" s="45" t="s">
        <v>78</v>
      </c>
      <c r="B63" s="56">
        <f>$B$8-46</f>
        <v>1966</v>
      </c>
      <c r="C63" s="57">
        <v>2277</v>
      </c>
      <c r="D63" s="57">
        <v>1134</v>
      </c>
      <c r="E63" s="57">
        <v>1143</v>
      </c>
    </row>
    <row r="64" spans="1:5" ht="14.1" customHeight="1" x14ac:dyDescent="0.2">
      <c r="A64" s="45" t="s">
        <v>79</v>
      </c>
      <c r="B64" s="56">
        <f>$B$8-47</f>
        <v>1965</v>
      </c>
      <c r="C64" s="57">
        <v>2286</v>
      </c>
      <c r="D64" s="57">
        <v>1145</v>
      </c>
      <c r="E64" s="57">
        <v>1141</v>
      </c>
    </row>
    <row r="65" spans="1:5" ht="14.1" customHeight="1" x14ac:dyDescent="0.2">
      <c r="A65" s="45" t="s">
        <v>80</v>
      </c>
      <c r="B65" s="56">
        <f>$B$8-48</f>
        <v>1964</v>
      </c>
      <c r="C65" s="57">
        <v>2283</v>
      </c>
      <c r="D65" s="57">
        <v>1150</v>
      </c>
      <c r="E65" s="57">
        <v>1133</v>
      </c>
    </row>
    <row r="66" spans="1:5" ht="14.1" customHeight="1" x14ac:dyDescent="0.2">
      <c r="A66" s="45" t="s">
        <v>81</v>
      </c>
      <c r="B66" s="56">
        <f>$B$8-49</f>
        <v>1963</v>
      </c>
      <c r="C66" s="57">
        <v>2345</v>
      </c>
      <c r="D66" s="57">
        <v>1188</v>
      </c>
      <c r="E66" s="57">
        <v>1157</v>
      </c>
    </row>
    <row r="67" spans="1:5" ht="14.1" customHeight="1" x14ac:dyDescent="0.2">
      <c r="A67" s="52" t="s">
        <v>36</v>
      </c>
      <c r="B67" s="58"/>
      <c r="C67" s="57">
        <f>SUM(C62:C66)</f>
        <v>11471</v>
      </c>
      <c r="D67" s="57">
        <f>SUM(D62:D66)</f>
        <v>5754</v>
      </c>
      <c r="E67" s="57">
        <f>SUM(E62:E66)</f>
        <v>5717</v>
      </c>
    </row>
    <row r="68" spans="1:5" ht="14.1" customHeight="1" x14ac:dyDescent="0.2">
      <c r="A68" s="45" t="s">
        <v>82</v>
      </c>
      <c r="B68" s="56">
        <f>$B$8-50</f>
        <v>1962</v>
      </c>
      <c r="C68" s="57">
        <v>2222</v>
      </c>
      <c r="D68" s="57">
        <v>1094</v>
      </c>
      <c r="E68" s="57">
        <v>1128</v>
      </c>
    </row>
    <row r="69" spans="1:5" ht="14.1" customHeight="1" x14ac:dyDescent="0.2">
      <c r="A69" s="45" t="s">
        <v>83</v>
      </c>
      <c r="B69" s="56">
        <f>$B$8-51</f>
        <v>1961</v>
      </c>
      <c r="C69" s="57">
        <v>2179</v>
      </c>
      <c r="D69" s="57">
        <v>1085</v>
      </c>
      <c r="E69" s="57">
        <v>1094</v>
      </c>
    </row>
    <row r="70" spans="1:5" ht="14.1" customHeight="1" x14ac:dyDescent="0.2">
      <c r="A70" s="45" t="s">
        <v>84</v>
      </c>
      <c r="B70" s="56">
        <f>$B$8-52</f>
        <v>1960</v>
      </c>
      <c r="C70" s="57">
        <v>2094</v>
      </c>
      <c r="D70" s="57">
        <v>1034</v>
      </c>
      <c r="E70" s="57">
        <v>1060</v>
      </c>
    </row>
    <row r="71" spans="1:5" ht="14.1" customHeight="1" x14ac:dyDescent="0.2">
      <c r="A71" s="45" t="s">
        <v>85</v>
      </c>
      <c r="B71" s="56">
        <f>$B$8-53</f>
        <v>1959</v>
      </c>
      <c r="C71" s="57">
        <v>2124</v>
      </c>
      <c r="D71" s="57">
        <v>1034</v>
      </c>
      <c r="E71" s="57">
        <v>1090</v>
      </c>
    </row>
    <row r="72" spans="1:5" ht="14.1" customHeight="1" x14ac:dyDescent="0.2">
      <c r="A72" s="45" t="s">
        <v>86</v>
      </c>
      <c r="B72" s="56">
        <f>$B$8-54</f>
        <v>1958</v>
      </c>
      <c r="C72" s="57">
        <v>2002</v>
      </c>
      <c r="D72" s="57">
        <v>989</v>
      </c>
      <c r="E72" s="57">
        <v>1013</v>
      </c>
    </row>
    <row r="73" spans="1:5" ht="14.1" customHeight="1" x14ac:dyDescent="0.2">
      <c r="A73" s="52" t="s">
        <v>36</v>
      </c>
      <c r="B73" s="58"/>
      <c r="C73" s="57">
        <f>SUM(C68:C72)</f>
        <v>10621</v>
      </c>
      <c r="D73" s="57">
        <f>SUM(D68:D72)</f>
        <v>5236</v>
      </c>
      <c r="E73" s="57">
        <f>SUM(E68:E72)</f>
        <v>5385</v>
      </c>
    </row>
    <row r="74" spans="1:5" ht="14.1" customHeight="1" x14ac:dyDescent="0.2">
      <c r="A74" s="45" t="s">
        <v>87</v>
      </c>
      <c r="B74" s="56">
        <f>$B$8-55</f>
        <v>1957</v>
      </c>
      <c r="C74" s="57">
        <v>1891</v>
      </c>
      <c r="D74" s="57">
        <v>935</v>
      </c>
      <c r="E74" s="57">
        <v>956</v>
      </c>
    </row>
    <row r="75" spans="1:5" ht="14.1" customHeight="1" x14ac:dyDescent="0.2">
      <c r="A75" s="45" t="s">
        <v>88</v>
      </c>
      <c r="B75" s="56">
        <f>$B$8-56</f>
        <v>1956</v>
      </c>
      <c r="C75" s="57">
        <v>1809</v>
      </c>
      <c r="D75" s="57">
        <v>888</v>
      </c>
      <c r="E75" s="57">
        <v>921</v>
      </c>
    </row>
    <row r="76" spans="1:5" ht="13.15" customHeight="1" x14ac:dyDescent="0.2">
      <c r="A76" s="45" t="s">
        <v>89</v>
      </c>
      <c r="B76" s="56">
        <f>$B$8-57</f>
        <v>1955</v>
      </c>
      <c r="C76" s="57">
        <v>1826</v>
      </c>
      <c r="D76" s="57">
        <v>913</v>
      </c>
      <c r="E76" s="57">
        <v>913</v>
      </c>
    </row>
    <row r="77" spans="1:5" ht="14.1" customHeight="1" x14ac:dyDescent="0.2">
      <c r="A77" s="44" t="s">
        <v>90</v>
      </c>
      <c r="B77" s="56">
        <f>$B$8-58</f>
        <v>1954</v>
      </c>
      <c r="C77" s="57">
        <v>1848</v>
      </c>
      <c r="D77" s="57">
        <v>888</v>
      </c>
      <c r="E77" s="57">
        <v>960</v>
      </c>
    </row>
    <row r="78" spans="1:5" x14ac:dyDescent="0.2">
      <c r="A78" s="45" t="s">
        <v>91</v>
      </c>
      <c r="B78" s="56">
        <f>$B$8-59</f>
        <v>1953</v>
      </c>
      <c r="C78" s="57">
        <v>1746</v>
      </c>
      <c r="D78" s="57">
        <v>884</v>
      </c>
      <c r="E78" s="57">
        <v>862</v>
      </c>
    </row>
    <row r="79" spans="1:5" x14ac:dyDescent="0.2">
      <c r="A79" s="52" t="s">
        <v>36</v>
      </c>
      <c r="B79" s="58"/>
      <c r="C79" s="57">
        <f>SUM(C74:C78)</f>
        <v>9120</v>
      </c>
      <c r="D79" s="57">
        <f>SUM(D74:D78)</f>
        <v>4508</v>
      </c>
      <c r="E79" s="57">
        <f>SUM(E74:E78)</f>
        <v>4612</v>
      </c>
    </row>
    <row r="80" spans="1:5" x14ac:dyDescent="0.2">
      <c r="A80" s="45" t="s">
        <v>92</v>
      </c>
      <c r="B80" s="56">
        <f>$B$8-60</f>
        <v>1952</v>
      </c>
      <c r="C80" s="57">
        <v>1824</v>
      </c>
      <c r="D80" s="57">
        <v>912</v>
      </c>
      <c r="E80" s="57">
        <v>912</v>
      </c>
    </row>
    <row r="81" spans="1:5" x14ac:dyDescent="0.2">
      <c r="A81" s="45" t="s">
        <v>93</v>
      </c>
      <c r="B81" s="56">
        <f>$B$8-61</f>
        <v>1951</v>
      </c>
      <c r="C81" s="57">
        <v>1814</v>
      </c>
      <c r="D81" s="57">
        <v>881</v>
      </c>
      <c r="E81" s="57">
        <v>933</v>
      </c>
    </row>
    <row r="82" spans="1:5" x14ac:dyDescent="0.2">
      <c r="A82" s="45" t="s">
        <v>94</v>
      </c>
      <c r="B82" s="56">
        <f>$B$8-62</f>
        <v>1950</v>
      </c>
      <c r="C82" s="57">
        <v>1770</v>
      </c>
      <c r="D82" s="57">
        <v>886</v>
      </c>
      <c r="E82" s="57">
        <v>884</v>
      </c>
    </row>
    <row r="83" spans="1:5" x14ac:dyDescent="0.2">
      <c r="A83" s="45" t="s">
        <v>95</v>
      </c>
      <c r="B83" s="56">
        <f>$B$8-63</f>
        <v>1949</v>
      </c>
      <c r="C83" s="57">
        <v>1846</v>
      </c>
      <c r="D83" s="57">
        <v>906</v>
      </c>
      <c r="E83" s="57">
        <v>940</v>
      </c>
    </row>
    <row r="84" spans="1:5" x14ac:dyDescent="0.2">
      <c r="A84" s="45" t="s">
        <v>96</v>
      </c>
      <c r="B84" s="56">
        <f>$B$8-64</f>
        <v>1948</v>
      </c>
      <c r="C84" s="57">
        <v>1760</v>
      </c>
      <c r="D84" s="57">
        <v>862</v>
      </c>
      <c r="E84" s="57">
        <v>898</v>
      </c>
    </row>
    <row r="85" spans="1:5" x14ac:dyDescent="0.2">
      <c r="A85" s="52" t="s">
        <v>36</v>
      </c>
      <c r="B85" s="58"/>
      <c r="C85" s="57">
        <f>SUM(C80:C84)</f>
        <v>9014</v>
      </c>
      <c r="D85" s="57">
        <f>SUM(D80:D84)</f>
        <v>4447</v>
      </c>
      <c r="E85" s="57">
        <f>SUM(E80:E84)</f>
        <v>4567</v>
      </c>
    </row>
    <row r="86" spans="1:5" x14ac:dyDescent="0.2">
      <c r="A86" s="45" t="s">
        <v>97</v>
      </c>
      <c r="B86" s="56">
        <f>$B$8-65</f>
        <v>1947</v>
      </c>
      <c r="C86" s="57">
        <v>1540</v>
      </c>
      <c r="D86" s="57">
        <v>758</v>
      </c>
      <c r="E86" s="57">
        <v>782</v>
      </c>
    </row>
    <row r="87" spans="1:5" x14ac:dyDescent="0.2">
      <c r="A87" s="45" t="s">
        <v>98</v>
      </c>
      <c r="B87" s="56">
        <f>$B$8-66</f>
        <v>1946</v>
      </c>
      <c r="C87" s="57">
        <v>1551</v>
      </c>
      <c r="D87" s="57">
        <v>763</v>
      </c>
      <c r="E87" s="57">
        <v>788</v>
      </c>
    </row>
    <row r="88" spans="1:5" x14ac:dyDescent="0.2">
      <c r="A88" s="45" t="s">
        <v>99</v>
      </c>
      <c r="B88" s="56">
        <f>$B$8-67</f>
        <v>1945</v>
      </c>
      <c r="C88" s="57">
        <v>1174</v>
      </c>
      <c r="D88" s="57">
        <v>597</v>
      </c>
      <c r="E88" s="57">
        <v>577</v>
      </c>
    </row>
    <row r="89" spans="1:5" x14ac:dyDescent="0.2">
      <c r="A89" s="45" t="s">
        <v>100</v>
      </c>
      <c r="B89" s="56">
        <f>$B$8-68</f>
        <v>1944</v>
      </c>
      <c r="C89" s="57">
        <v>1593</v>
      </c>
      <c r="D89" s="57">
        <v>800</v>
      </c>
      <c r="E89" s="57">
        <v>793</v>
      </c>
    </row>
    <row r="90" spans="1:5" x14ac:dyDescent="0.2">
      <c r="A90" s="45" t="s">
        <v>101</v>
      </c>
      <c r="B90" s="56">
        <f>$B$8-69</f>
        <v>1943</v>
      </c>
      <c r="C90" s="57">
        <v>1649</v>
      </c>
      <c r="D90" s="57">
        <v>815</v>
      </c>
      <c r="E90" s="57">
        <v>834</v>
      </c>
    </row>
    <row r="91" spans="1:5" x14ac:dyDescent="0.2">
      <c r="A91" s="52" t="s">
        <v>36</v>
      </c>
      <c r="B91" s="58"/>
      <c r="C91" s="57">
        <f>SUM(C86:C90)</f>
        <v>7507</v>
      </c>
      <c r="D91" s="57">
        <f>SUM(D86:D90)</f>
        <v>3733</v>
      </c>
      <c r="E91" s="57">
        <f>SUM(E86:E90)</f>
        <v>3774</v>
      </c>
    </row>
    <row r="92" spans="1:5" x14ac:dyDescent="0.2">
      <c r="A92" s="45" t="s">
        <v>102</v>
      </c>
      <c r="B92" s="56">
        <f>$B$8-70</f>
        <v>1942</v>
      </c>
      <c r="C92" s="57">
        <v>1582</v>
      </c>
      <c r="D92" s="57">
        <v>776</v>
      </c>
      <c r="E92" s="57">
        <v>806</v>
      </c>
    </row>
    <row r="93" spans="1:5" x14ac:dyDescent="0.2">
      <c r="A93" s="45" t="s">
        <v>103</v>
      </c>
      <c r="B93" s="56">
        <f>$B$8-71</f>
        <v>1941</v>
      </c>
      <c r="C93" s="57">
        <v>1872</v>
      </c>
      <c r="D93" s="57">
        <v>899</v>
      </c>
      <c r="E93" s="57">
        <v>973</v>
      </c>
    </row>
    <row r="94" spans="1:5" x14ac:dyDescent="0.2">
      <c r="A94" s="45" t="s">
        <v>104</v>
      </c>
      <c r="B94" s="56">
        <f>$B$8-72</f>
        <v>1940</v>
      </c>
      <c r="C94" s="57">
        <v>1963</v>
      </c>
      <c r="D94" s="57">
        <v>939</v>
      </c>
      <c r="E94" s="57">
        <v>1024</v>
      </c>
    </row>
    <row r="95" spans="1:5" x14ac:dyDescent="0.2">
      <c r="A95" s="45" t="s">
        <v>105</v>
      </c>
      <c r="B95" s="56">
        <f>$B$8-73</f>
        <v>1939</v>
      </c>
      <c r="C95" s="57">
        <v>2047</v>
      </c>
      <c r="D95" s="57">
        <v>1009</v>
      </c>
      <c r="E95" s="57">
        <v>1038</v>
      </c>
    </row>
    <row r="96" spans="1:5" x14ac:dyDescent="0.2">
      <c r="A96" s="45" t="s">
        <v>106</v>
      </c>
      <c r="B96" s="56">
        <f>$B$8-74</f>
        <v>1938</v>
      </c>
      <c r="C96" s="57">
        <v>1743</v>
      </c>
      <c r="D96" s="57">
        <v>823</v>
      </c>
      <c r="E96" s="57">
        <v>920</v>
      </c>
    </row>
    <row r="97" spans="1:5" x14ac:dyDescent="0.2">
      <c r="A97" s="52" t="s">
        <v>36</v>
      </c>
      <c r="B97" s="58"/>
      <c r="C97" s="57">
        <f>SUM(C92:C96)</f>
        <v>9207</v>
      </c>
      <c r="D97" s="57">
        <f>SUM(D92:D96)</f>
        <v>4446</v>
      </c>
      <c r="E97" s="57">
        <f>SUM(E92:E96)</f>
        <v>4761</v>
      </c>
    </row>
    <row r="98" spans="1:5" x14ac:dyDescent="0.2">
      <c r="A98" s="45" t="s">
        <v>107</v>
      </c>
      <c r="B98" s="56">
        <f>$B$8-75</f>
        <v>1937</v>
      </c>
      <c r="C98" s="57">
        <v>1593</v>
      </c>
      <c r="D98" s="57">
        <v>776</v>
      </c>
      <c r="E98" s="57">
        <v>817</v>
      </c>
    </row>
    <row r="99" spans="1:5" x14ac:dyDescent="0.2">
      <c r="A99" s="45" t="s">
        <v>108</v>
      </c>
      <c r="B99" s="56">
        <f>$B$8-76</f>
        <v>1936</v>
      </c>
      <c r="C99" s="57">
        <v>1510</v>
      </c>
      <c r="D99" s="57">
        <v>675</v>
      </c>
      <c r="E99" s="57">
        <v>835</v>
      </c>
    </row>
    <row r="100" spans="1:5" x14ac:dyDescent="0.2">
      <c r="A100" s="45" t="s">
        <v>109</v>
      </c>
      <c r="B100" s="56">
        <f>$B$8-77</f>
        <v>1935</v>
      </c>
      <c r="C100" s="57">
        <v>1341</v>
      </c>
      <c r="D100" s="57">
        <v>586</v>
      </c>
      <c r="E100" s="57">
        <v>755</v>
      </c>
    </row>
    <row r="101" spans="1:5" x14ac:dyDescent="0.2">
      <c r="A101" s="45" t="s">
        <v>110</v>
      </c>
      <c r="B101" s="56">
        <f>$B$8-78</f>
        <v>1934</v>
      </c>
      <c r="C101" s="57">
        <v>1306</v>
      </c>
      <c r="D101" s="57">
        <v>585</v>
      </c>
      <c r="E101" s="57">
        <v>721</v>
      </c>
    </row>
    <row r="102" spans="1:5" x14ac:dyDescent="0.2">
      <c r="A102" s="46" t="s">
        <v>111</v>
      </c>
      <c r="B102" s="56">
        <f>$B$8-79</f>
        <v>1933</v>
      </c>
      <c r="C102" s="57">
        <v>928</v>
      </c>
      <c r="D102" s="57">
        <v>411</v>
      </c>
      <c r="E102" s="57">
        <v>517</v>
      </c>
    </row>
    <row r="103" spans="1:5" x14ac:dyDescent="0.2">
      <c r="A103" s="53" t="s">
        <v>36</v>
      </c>
      <c r="B103" s="59"/>
      <c r="C103" s="57">
        <f>SUM(C98:C102)</f>
        <v>6678</v>
      </c>
      <c r="D103" s="57">
        <f>SUM(D98:D102)</f>
        <v>3033</v>
      </c>
      <c r="E103" s="57">
        <f>SUM(E98:E102)</f>
        <v>3645</v>
      </c>
    </row>
    <row r="104" spans="1:5" x14ac:dyDescent="0.2">
      <c r="A104" s="46" t="s">
        <v>112</v>
      </c>
      <c r="B104" s="56">
        <f>$B$8-80</f>
        <v>1932</v>
      </c>
      <c r="C104" s="57">
        <v>887</v>
      </c>
      <c r="D104" s="57">
        <v>363</v>
      </c>
      <c r="E104" s="57">
        <v>524</v>
      </c>
    </row>
    <row r="105" spans="1:5" x14ac:dyDescent="0.2">
      <c r="A105" s="46" t="s">
        <v>123</v>
      </c>
      <c r="B105" s="56">
        <f>$B$8-81</f>
        <v>1931</v>
      </c>
      <c r="C105" s="57">
        <v>865</v>
      </c>
      <c r="D105" s="57">
        <v>361</v>
      </c>
      <c r="E105" s="57">
        <v>504</v>
      </c>
    </row>
    <row r="106" spans="1:5" s="24" customFormat="1" x14ac:dyDescent="0.2">
      <c r="A106" s="46" t="s">
        <v>121</v>
      </c>
      <c r="B106" s="56">
        <f>$B$8-82</f>
        <v>1930</v>
      </c>
      <c r="C106" s="57">
        <v>814</v>
      </c>
      <c r="D106" s="57">
        <v>336</v>
      </c>
      <c r="E106" s="57">
        <v>478</v>
      </c>
    </row>
    <row r="107" spans="1:5" x14ac:dyDescent="0.2">
      <c r="A107" s="46" t="s">
        <v>124</v>
      </c>
      <c r="B107" s="56">
        <f>$B$8-83</f>
        <v>1929</v>
      </c>
      <c r="C107" s="57">
        <v>761</v>
      </c>
      <c r="D107" s="57">
        <v>314</v>
      </c>
      <c r="E107" s="57">
        <v>447</v>
      </c>
    </row>
    <row r="108" spans="1:5" x14ac:dyDescent="0.2">
      <c r="A108" s="46" t="s">
        <v>122</v>
      </c>
      <c r="B108" s="56">
        <f>$B$8-84</f>
        <v>1928</v>
      </c>
      <c r="C108" s="57">
        <v>705</v>
      </c>
      <c r="D108" s="57">
        <v>276</v>
      </c>
      <c r="E108" s="57">
        <v>429</v>
      </c>
    </row>
    <row r="109" spans="1:5" x14ac:dyDescent="0.2">
      <c r="A109" s="53" t="s">
        <v>36</v>
      </c>
      <c r="B109" s="59"/>
      <c r="C109" s="57">
        <f>SUM(C104:C108)</f>
        <v>4032</v>
      </c>
      <c r="D109" s="57">
        <f>SUM(D104:D108)</f>
        <v>1650</v>
      </c>
      <c r="E109" s="57">
        <f>SUM(E104:E108)</f>
        <v>2382</v>
      </c>
    </row>
    <row r="110" spans="1:5" x14ac:dyDescent="0.2">
      <c r="A110" s="46" t="s">
        <v>113</v>
      </c>
      <c r="B110" s="56">
        <f>$B$8-85</f>
        <v>1927</v>
      </c>
      <c r="C110" s="57">
        <v>592</v>
      </c>
      <c r="D110" s="57">
        <v>215</v>
      </c>
      <c r="E110" s="57">
        <v>377</v>
      </c>
    </row>
    <row r="111" spans="1:5" x14ac:dyDescent="0.2">
      <c r="A111" s="46" t="s">
        <v>114</v>
      </c>
      <c r="B111" s="56">
        <f>$B$8-86</f>
        <v>1926</v>
      </c>
      <c r="C111" s="57">
        <v>559</v>
      </c>
      <c r="D111" s="57">
        <v>172</v>
      </c>
      <c r="E111" s="57">
        <v>387</v>
      </c>
    </row>
    <row r="112" spans="1:5" x14ac:dyDescent="0.2">
      <c r="A112" s="46" t="s">
        <v>115</v>
      </c>
      <c r="B112" s="56">
        <f>$B$8-87</f>
        <v>1925</v>
      </c>
      <c r="C112" s="57">
        <v>439</v>
      </c>
      <c r="D112" s="57">
        <v>126</v>
      </c>
      <c r="E112" s="57">
        <v>313</v>
      </c>
    </row>
    <row r="113" spans="1:5" x14ac:dyDescent="0.2">
      <c r="A113" s="46" t="s">
        <v>116</v>
      </c>
      <c r="B113" s="56">
        <f>$B$8-88</f>
        <v>1924</v>
      </c>
      <c r="C113" s="57">
        <v>429</v>
      </c>
      <c r="D113" s="57">
        <v>110</v>
      </c>
      <c r="E113" s="57">
        <v>319</v>
      </c>
    </row>
    <row r="114" spans="1:5" x14ac:dyDescent="0.2">
      <c r="A114" s="46" t="s">
        <v>117</v>
      </c>
      <c r="B114" s="56">
        <f>$B$8-89</f>
        <v>1923</v>
      </c>
      <c r="C114" s="57">
        <v>371</v>
      </c>
      <c r="D114" s="57">
        <v>84</v>
      </c>
      <c r="E114" s="57">
        <v>287</v>
      </c>
    </row>
    <row r="115" spans="1:5" x14ac:dyDescent="0.2">
      <c r="A115" s="53" t="s">
        <v>36</v>
      </c>
      <c r="B115" s="60"/>
      <c r="C115" s="57">
        <f>SUM(C110:C114)</f>
        <v>2390</v>
      </c>
      <c r="D115" s="57">
        <f>SUM(D110:D114)</f>
        <v>707</v>
      </c>
      <c r="E115" s="57">
        <f>SUM(E110:E114)</f>
        <v>1683</v>
      </c>
    </row>
    <row r="116" spans="1:5" x14ac:dyDescent="0.2">
      <c r="A116" s="46" t="s">
        <v>118</v>
      </c>
      <c r="B116" s="56">
        <f>$B$8-90</f>
        <v>1922</v>
      </c>
      <c r="C116" s="57">
        <v>1146</v>
      </c>
      <c r="D116" s="57">
        <v>271</v>
      </c>
      <c r="E116" s="57">
        <v>875</v>
      </c>
    </row>
    <row r="117" spans="1:5" x14ac:dyDescent="0.2">
      <c r="A117" s="47"/>
      <c r="B117" s="50" t="s">
        <v>119</v>
      </c>
      <c r="C117" s="22"/>
      <c r="D117" s="22"/>
      <c r="E117" s="22"/>
    </row>
    <row r="118" spans="1:5" x14ac:dyDescent="0.2">
      <c r="A118" s="48" t="s">
        <v>120</v>
      </c>
      <c r="B118" s="61"/>
      <c r="C118" s="62">
        <v>132965</v>
      </c>
      <c r="D118" s="62">
        <v>65216</v>
      </c>
      <c r="E118" s="62">
        <v>67749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12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16</vt:i4>
      </vt:variant>
    </vt:vector>
  </HeadingPairs>
  <TitlesOfParts>
    <vt:vector size="37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Stormarn_1</vt:lpstr>
      <vt:lpstr>SH-Gesamt_1</vt:lpstr>
      <vt:lpstr>Tabelle1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Stormarn_1!Drucktitel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2015-06-15T08:25:57Z</cp:lastPrinted>
  <dcterms:created xsi:type="dcterms:W3CDTF">2012-03-28T07:56:08Z</dcterms:created>
  <dcterms:modified xsi:type="dcterms:W3CDTF">2015-06-15T08:29:48Z</dcterms:modified>
  <cp:category>LIS-Bericht</cp:category>
</cp:coreProperties>
</file>